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gordana.stanisic\Desktop\gosjun\"/>
    </mc:Choice>
  </mc:AlternateContent>
  <xr:revisionPtr revIDLastSave="0" documentId="13_ncr:1_{0DD34A68-6234-4E08-94D2-9CA8FF5028D9}" xr6:coauthVersionLast="36" xr6:coauthVersionMax="36" xr10:uidLastSave="{00000000-0000-0000-0000-000000000000}"/>
  <workbookProtection workbookAlgorithmName="SHA-512" workbookHashValue="cUAPznfa+nOuuvfX+cH2ABBa3knuQmYBxiUVAIAltmB63Vk2XpiyPw3J8aJqqp+IkDYXVZ0rAZvdBO+t4j3/7Q==" workbookSaltValue="D1Zf3tAJcil4y1/amzJpMg==" workbookSpinCount="100000" lockStructure="1"/>
  <bookViews>
    <workbookView xWindow="0" yWindow="0" windowWidth="23040" windowHeight="9075" firstSheet="1" activeTab="3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2024'!$B$3:$Q$197</definedName>
    <definedName name="_xlnm.Print_Area" localSheetId="1">Pregled!$B$1:$U$38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5" i="1" l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C6" i="4" l="1"/>
  <c r="F9" i="4"/>
  <c r="F15" i="4" s="1"/>
  <c r="D4" i="4"/>
  <c r="L4" i="3" l="1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K8" i="3" l="1"/>
  <c r="J13" i="2"/>
  <c r="L8" i="3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8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<sst xmlns="http://schemas.openxmlformats.org/spreadsheetml/2006/main" count="1239" uniqueCount="365">
  <si>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</si>
  <si>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</si>
  <si>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</si>
  <si>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</si>
  <si>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</si>
  <si>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</si>
  <si>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</si>
  <si>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</si>
  <si>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</si>
  <si>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</si>
  <si>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</si>
  <si>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</si>
  <si>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</si>
  <si>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</si>
  <si>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</si>
  <si>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</si>
  <si>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</si>
  <si>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</si>
  <si>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</si>
  <si>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</si>
  <si>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</si>
  <si>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</si>
  <si>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</si>
  <si>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</si>
  <si>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</si>
  <si>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</si>
  <si>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</si>
  <si>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</si>
  <si>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</si>
  <si>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</si>
  <si>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</si>
  <si>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</si>
  <si>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</si>
  <si>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</si>
  <si>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</si>
  <si>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</si>
  <si>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</si>
  <si>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</si>
  <si>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</si>
  <si>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PLAN - 2024</t>
  </si>
  <si>
    <t>Ostvarenje - 2024</t>
  </si>
  <si>
    <t>BDP - 2024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</si>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</sst>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 applyProtection="1">
      <alignment horizontal="center"/>
    </xf>
    <xf numFmtId="0" fontId="8" fillId="0" borderId="32" xfId="0" applyFont="1" applyBorder="1" applyAlignment="1" applyProtection="1">
      <alignment wrapText="1"/>
    </xf>
    <xf numFmtId="0" fontId="8" fillId="0" borderId="33" xfId="0" applyFont="1" applyBorder="1" applyProtection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 applyProtection="1">
      <alignment horizontal="right" indent="1"/>
    </xf>
    <xf numFmtId="0" fontId="3" fillId="0" borderId="34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 applyProtection="1">
      <alignment horizontal="center" vertical="center" wrapText="1"/>
    </xf>
    <xf numFmtId="0" fontId="8" fillId="0" borderId="36" xfId="0" applyFont="1" applyBorder="1" applyAlignment="1" applyProtection="1">
      <alignment horizontal="center" vertical="center" wrapText="1"/>
    </xf>
    <xf numFmtId="0" fontId="8" fillId="0" borderId="37" xfId="0" applyFont="1" applyBorder="1" applyAlignment="1" applyProtection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40" xfId="0" applyFont="1" applyBorder="1" applyAlignment="1" applyProtection="1">
      <alignment horizontal="right" vertical="center" indent="1"/>
    </xf>
    <xf numFmtId="0" fontId="8" fillId="0" borderId="41" xfId="0" applyFont="1" applyBorder="1" applyAlignment="1" applyProtection="1">
      <alignment horizontal="left" vertical="center" wrapText="1" indent="2"/>
    </xf>
    <xf numFmtId="4" fontId="8" fillId="0" borderId="42" xfId="0" applyNumberFormat="1" applyFont="1" applyFill="1" applyBorder="1" applyAlignment="1" applyProtection="1">
      <alignment horizontal="right" vertical="center" wrapText="1" indent="1"/>
    </xf>
    <xf numFmtId="0" fontId="8" fillId="0" borderId="32" xfId="0" applyFont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left" vertical="top" wrapText="1" indent="1"/>
    </xf>
    <xf numFmtId="166" fontId="8" fillId="0" borderId="32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Border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 applyProtection="1">
      <alignment horizontal="left" vertical="center" indent="1"/>
    </xf>
    <xf numFmtId="0" fontId="10" fillId="3" borderId="46" xfId="0" applyFont="1" applyFill="1" applyBorder="1" applyAlignment="1" applyProtection="1">
      <alignment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left" vertical="center" wrapText="1" indent="1"/>
    </xf>
    <xf numFmtId="0" fontId="8" fillId="0" borderId="40" xfId="0" applyFont="1" applyFill="1" applyBorder="1" applyAlignment="1" applyProtection="1">
      <alignment horizontal="right" vertical="center" indent="1"/>
    </xf>
    <xf numFmtId="0" fontId="8" fillId="0" borderId="41" xfId="0" applyFont="1" applyFill="1" applyBorder="1" applyAlignment="1" applyProtection="1">
      <alignment horizontal="left" vertical="center" wrapText="1" indent="2"/>
    </xf>
    <xf numFmtId="4" fontId="10" fillId="3" borderId="47" xfId="0" applyNumberFormat="1" applyFont="1" applyFill="1" applyBorder="1" applyAlignment="1" applyProtection="1">
      <alignment horizontal="right" vertical="center" indent="1"/>
    </xf>
    <xf numFmtId="4" fontId="10" fillId="3" borderId="48" xfId="0" applyNumberFormat="1" applyFont="1" applyFill="1" applyBorder="1" applyAlignment="1" applyProtection="1">
      <alignment horizontal="right" vertical="center" indent="1"/>
    </xf>
    <xf numFmtId="166" fontId="10" fillId="6" borderId="49" xfId="0" applyNumberFormat="1" applyFont="1" applyFill="1" applyBorder="1" applyAlignment="1" applyProtection="1">
      <alignment horizontal="right" vertical="center" indent="1"/>
    </xf>
    <xf numFmtId="166" fontId="10" fillId="6" borderId="50" xfId="0" applyNumberFormat="1" applyFont="1" applyFill="1" applyBorder="1" applyAlignment="1" applyProtection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 applyProtection="1">
      <alignment horizontal="right" vertical="center" indent="1"/>
    </xf>
    <xf numFmtId="166" fontId="10" fillId="3" borderId="47" xfId="0" applyNumberFormat="1" applyFont="1" applyFill="1" applyBorder="1" applyAlignment="1" applyProtection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 applyProtection="1">
      <alignment horizontal="right" vertical="center" indent="1"/>
    </xf>
    <xf numFmtId="166" fontId="10" fillId="3" borderId="48" xfId="0" applyNumberFormat="1" applyFont="1" applyFill="1" applyBorder="1" applyAlignment="1" applyProtection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Fill="1" applyBorder="1" applyAlignment="1" applyProtection="1">
      <alignment horizontal="right" vertical="center" wrapText="1" indent="1"/>
    </xf>
    <xf numFmtId="166" fontId="8" fillId="0" borderId="61" xfId="0" applyNumberFormat="1" applyFont="1" applyFill="1" applyBorder="1" applyAlignment="1" applyProtection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Fill="1" applyBorder="1" applyAlignment="1" applyProtection="1">
      <alignment horizontal="right" vertical="center" wrapText="1" indent="1"/>
    </xf>
    <xf numFmtId="166" fontId="8" fillId="0" borderId="66" xfId="0" applyNumberFormat="1" applyFont="1" applyFill="1" applyBorder="1" applyAlignment="1" applyProtection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44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43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43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43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34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34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35">
        <v>1</v>
      </c>
      <c r="D4" t="str">
        <f>VLOOKUP(C4,C9:D20,2,FALSE)</f>
        <v>Januar</v>
      </c>
    </row>
    <row r="5" spans="2:7" ht="7.15" customHeight="1" thickBot="1" x14ac:dyDescent="0.3"/>
    <row r="6" spans="2:7" ht="15.75" thickBot="1" x14ac:dyDescent="0.3">
      <c r="B6" t="s">
        <v>6</v>
      </c>
      <c r="C6" s="110">
        <f>VLOOKUP(C4,C9:F20,3,FALSE)</f>
        <v>1</v>
      </c>
      <c r="D6" t="str">
        <f>VLOOKUP(C6,E9:F20,2,FALSE)</f>
        <v>Januar</v>
      </c>
    </row>
    <row r="8" spans="2:7" x14ac:dyDescent="0.25">
      <c r="D8" t="s">
        <v>5</v>
      </c>
      <c r="F8" t="s">
        <v>6</v>
      </c>
      <c r="G8" s="111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12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13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13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12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13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13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12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13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13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12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13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13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zoomScale="85" zoomScaleNormal="85" zoomScaleSheetLayoutView="85" workbookViewId="0">
      <selection activeCell="D11" sqref="D11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36" customFormat="1" ht="18" x14ac:dyDescent="0.25">
      <c r="C7" s="136" t="s">
        <v>361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32" t="s">
        <v>364</v>
      </c>
      <c r="E10" s="132"/>
      <c r="F10" s="132"/>
      <c r="G10" s="132"/>
      <c r="H10" s="114" t="s">
        <v>32</v>
      </c>
      <c r="I10" s="127" t="s">
        <v>5</v>
      </c>
      <c r="J10" s="174" t="str">
        <f>'Analitika 2024'!L4</f>
        <v>Januar</v>
      </c>
      <c r="K10" s="175"/>
      <c r="L10" s="127" t="s">
        <v>6</v>
      </c>
      <c r="M10" s="174" t="str">
        <f>IF(J10="Januar","-",'Analitika 2024'!F4)</f>
        <v>-</v>
      </c>
      <c r="N10" s="175"/>
      <c r="O10" s="22"/>
    </row>
    <row r="11" spans="3:15" x14ac:dyDescent="0.25">
      <c r="C11" s="10"/>
      <c r="D11" s="11"/>
      <c r="E11" s="11"/>
      <c r="F11" s="11"/>
      <c r="G11" s="11"/>
      <c r="I11" s="21"/>
      <c r="J11" s="115" t="s">
        <v>7</v>
      </c>
      <c r="K11" s="115" t="s">
        <v>8</v>
      </c>
      <c r="L11" s="115"/>
      <c r="M11" s="115" t="s">
        <v>7</v>
      </c>
      <c r="N11" s="115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 t="s">
        <v>42</v>
      </c>
      <c r="E13" s="23" t="s">
        <v>43</v>
      </c>
      <c r="F13" s="23"/>
      <c r="G13" s="24"/>
      <c r="H13" s="25"/>
      <c r="I13" s="25"/>
      <c r="J13" s="128">
        <f>VLOOKUP(D13,'Analitika 2024'!$C$9:$L$196,10,FALSE)</f>
        <v>45685890.019999988</v>
      </c>
      <c r="K13" s="123">
        <f>IFERROR($J13/$J$33,0)</f>
        <v>0.27370760058426985</v>
      </c>
      <c r="L13" s="116"/>
      <c r="M13" s="128" t="str">
        <f>IF($J$10="Januar","-",
VLOOKUP(D13,'Analitika 2024'!$C$9:$L$196,4,FALSE))</f>
        <v>-</v>
      </c>
      <c r="N13" s="123" t="str">
        <f>IF($J$10="Januar","-",IFERROR($M13/$M$33,0))</f>
        <v>-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29"/>
      <c r="K14" s="124"/>
      <c r="L14" s="117"/>
      <c r="M14" s="130"/>
      <c r="N14" s="124"/>
      <c r="O14" s="12"/>
    </row>
    <row r="15" spans="3:15" x14ac:dyDescent="0.25">
      <c r="C15" s="10"/>
      <c r="D15" s="23" t="s">
        <v>81</v>
      </c>
      <c r="E15" s="23" t="s">
        <v>82</v>
      </c>
      <c r="F15" s="23"/>
      <c r="G15" s="23"/>
      <c r="H15" s="25"/>
      <c r="I15" s="25"/>
      <c r="J15" s="128">
        <f>VLOOKUP(D15,'Analitika 2024'!$C$9:$L$196,10,FALSE)</f>
        <v>2949707.3900000006</v>
      </c>
      <c r="K15" s="123">
        <f>IFERROR($J15/$J$33,0)</f>
        <v>1.7671918655610106E-2</v>
      </c>
      <c r="L15" s="116"/>
      <c r="M15" s="128" t="str">
        <f>IF($J$10="Januar","-",
VLOOKUP(D15,'Analitika 2024'!$C$9:$L$196,4,FALSE))</f>
        <v>-</v>
      </c>
      <c r="N15" s="123" t="str">
        <f>IF($J$10="Januar","-",IFERROR($M15/$M$33,0))</f>
        <v>-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29"/>
      <c r="K16" s="124"/>
      <c r="L16" s="117"/>
      <c r="M16" s="130"/>
      <c r="N16" s="124"/>
      <c r="O16" s="12"/>
    </row>
    <row r="17" spans="3:15" x14ac:dyDescent="0.25">
      <c r="C17" s="10"/>
      <c r="D17" s="23" t="s">
        <v>98</v>
      </c>
      <c r="E17" s="23" t="s">
        <v>99</v>
      </c>
      <c r="F17" s="23"/>
      <c r="G17" s="23"/>
      <c r="H17" s="25"/>
      <c r="I17" s="25"/>
      <c r="J17" s="128">
        <f>VLOOKUP(D17,'Analitika 2024'!$C$9:$L$196,10,FALSE)</f>
        <v>11957852.809999993</v>
      </c>
      <c r="K17" s="123">
        <f>IFERROR($J17/$J$33,0)</f>
        <v>7.1640394864413495E-2</v>
      </c>
      <c r="L17" s="116"/>
      <c r="M17" s="128" t="str">
        <f>IF($J$10="Januar","-",
VLOOKUP(D17,'Analitika 2024'!$C$9:$L$196,4,FALSE))</f>
        <v>-</v>
      </c>
      <c r="N17" s="123" t="str">
        <f>IF($J$10="Januar","-",IFERROR($M17/$M$33,0))</f>
        <v>-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29"/>
      <c r="K18" s="124"/>
      <c r="L18" s="117"/>
      <c r="M18" s="130"/>
      <c r="N18" s="124"/>
      <c r="O18" s="12"/>
    </row>
    <row r="19" spans="3:15" x14ac:dyDescent="0.25">
      <c r="C19" s="10"/>
      <c r="D19" s="23" t="s">
        <v>118</v>
      </c>
      <c r="E19" s="23" t="s">
        <v>119</v>
      </c>
      <c r="F19" s="23"/>
      <c r="G19" s="23"/>
      <c r="H19" s="25"/>
      <c r="I19" s="25"/>
      <c r="J19" s="128">
        <f>VLOOKUP(D19,'Analitika 2024'!$C$9:$L$196,10,FALSE)</f>
        <v>5483099.5200000005</v>
      </c>
      <c r="K19" s="123">
        <f>IFERROR($J19/$J$33,0)</f>
        <v>3.2849661300829842E-2</v>
      </c>
      <c r="L19" s="116"/>
      <c r="M19" s="128" t="str">
        <f>IF($J$10="Januar","-",
VLOOKUP(D19,'Analitika 2024'!$C$9:$L$196,4,FALSE))</f>
        <v>-</v>
      </c>
      <c r="N19" s="123" t="str">
        <f>IF($J$10="Januar","-",IFERROR($M19/$M$33,0))</f>
        <v>-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29"/>
      <c r="K20" s="124"/>
      <c r="L20" s="117"/>
      <c r="M20" s="130"/>
      <c r="N20" s="124"/>
      <c r="O20" s="12"/>
    </row>
    <row r="21" spans="3:15" x14ac:dyDescent="0.25">
      <c r="C21" s="10"/>
      <c r="D21" s="23" t="s">
        <v>197</v>
      </c>
      <c r="E21" s="23" t="s">
        <v>198</v>
      </c>
      <c r="F21" s="23"/>
      <c r="G21" s="24"/>
      <c r="H21" s="25"/>
      <c r="I21" s="25"/>
      <c r="J21" s="128">
        <f>VLOOKUP(D21,'Analitika 2024'!$C$9:$L$196,10,FALSE)</f>
        <v>90139.370000000024</v>
      </c>
      <c r="K21" s="123">
        <f>IFERROR($J21/$J$33,0)</f>
        <v>5.4003173999843488E-4</v>
      </c>
      <c r="L21" s="116"/>
      <c r="M21" s="128" t="str">
        <f>IF($J$10="Januar","-",
VLOOKUP(D21,'Analitika 2024'!$C$9:$L$196,4,FALSE))</f>
        <v>-</v>
      </c>
      <c r="N21" s="123" t="str">
        <f>IF($J$10="Januar","-",IFERROR($M21/$M$33,0))</f>
        <v>-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29"/>
      <c r="K22" s="124"/>
      <c r="L22" s="117"/>
      <c r="M22" s="130"/>
      <c r="N22" s="124"/>
      <c r="O22" s="12"/>
    </row>
    <row r="23" spans="3:15" x14ac:dyDescent="0.25">
      <c r="C23" s="10"/>
      <c r="D23" s="23" t="s">
        <v>217</v>
      </c>
      <c r="E23" s="23" t="s">
        <v>218</v>
      </c>
      <c r="F23" s="23"/>
      <c r="G23" s="23"/>
      <c r="H23" s="25"/>
      <c r="I23" s="25"/>
      <c r="J23" s="128">
        <f>VLOOKUP(D23,'Analitika 2024'!$C$9:$L$196,10,FALSE)</f>
        <v>277615.52000000019</v>
      </c>
      <c r="K23" s="123">
        <f>IFERROR($J23/$J$33,0)</f>
        <v>1.6632154442189951E-3</v>
      </c>
      <c r="L23" s="116"/>
      <c r="M23" s="128" t="str">
        <f>IF($J$10="Januar","-",
VLOOKUP(D23,'Analitika 2024'!$C$9:$L$196,4,FALSE))</f>
        <v>-</v>
      </c>
      <c r="N23" s="123" t="str">
        <f>IF($J$10="Januar","-",IFERROR($M23/$M$33,0))</f>
        <v>-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29"/>
      <c r="K24" s="124"/>
      <c r="L24" s="117"/>
      <c r="M24" s="130"/>
      <c r="N24" s="124"/>
      <c r="O24" s="12"/>
    </row>
    <row r="25" spans="3:15" x14ac:dyDescent="0.25">
      <c r="C25" s="10"/>
      <c r="D25" s="23" t="s">
        <v>237</v>
      </c>
      <c r="E25" s="23" t="s">
        <v>33</v>
      </c>
      <c r="F25" s="23"/>
      <c r="G25" s="23"/>
      <c r="H25" s="25"/>
      <c r="I25" s="25"/>
      <c r="J25" s="128">
        <f>VLOOKUP(D25,'Analitika 2024'!$C$9:$L$196,10,FALSE)</f>
        <v>17880540.079999998</v>
      </c>
      <c r="K25" s="123">
        <f>IFERROR($J25/$J$33,0)</f>
        <v>0.10712365941224296</v>
      </c>
      <c r="L25" s="116"/>
      <c r="M25" s="128" t="str">
        <f>IF($J$10="Januar","-",
VLOOKUP(D25,'Analitika 2024'!$C$9:$L$196,4,FALSE))</f>
        <v>-</v>
      </c>
      <c r="N25" s="123" t="str">
        <f>IF($J$10="Januar","-",IFERROR($M25/$M$33,0))</f>
        <v>-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29"/>
      <c r="K26" s="124"/>
      <c r="L26" s="117"/>
      <c r="M26" s="130"/>
      <c r="N26" s="124"/>
      <c r="O26" s="12"/>
    </row>
    <row r="27" spans="3:15" x14ac:dyDescent="0.25">
      <c r="C27" s="10"/>
      <c r="D27" s="23" t="s">
        <v>275</v>
      </c>
      <c r="E27" s="23" t="s">
        <v>276</v>
      </c>
      <c r="F27" s="23"/>
      <c r="G27" s="23"/>
      <c r="H27" s="25"/>
      <c r="I27" s="25"/>
      <c r="J27" s="128">
        <f>VLOOKUP(D27,'Analitika 2024'!$C$9:$L$196,10,FALSE)</f>
        <v>1048762.67</v>
      </c>
      <c r="K27" s="123">
        <f>IFERROR($J27/$J$33,0)</f>
        <v>6.2832159746124714E-3</v>
      </c>
      <c r="L27" s="116"/>
      <c r="M27" s="128" t="str">
        <f>IF($J$10="Januar","-",
VLOOKUP(D27,'Analitika 2024'!$C$9:$L$196,4,FALSE))</f>
        <v>-</v>
      </c>
      <c r="N27" s="123" t="str">
        <f>IF($J$10="Januar","-",IFERROR($M27/$M$33,0))</f>
        <v>-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29"/>
      <c r="K28" s="124"/>
      <c r="L28" s="117"/>
      <c r="M28" s="130"/>
      <c r="N28" s="124"/>
      <c r="O28" s="12"/>
    </row>
    <row r="29" spans="3:15" x14ac:dyDescent="0.25">
      <c r="C29" s="10"/>
      <c r="D29" s="23" t="s">
        <v>295</v>
      </c>
      <c r="E29" s="23" t="s">
        <v>296</v>
      </c>
      <c r="F29" s="23"/>
      <c r="G29" s="24"/>
      <c r="H29" s="25"/>
      <c r="I29" s="25"/>
      <c r="J29" s="128">
        <f>VLOOKUP(D29,'Analitika 2024'!$C$9:$L$196,10,FALSE)</f>
        <v>16294069.670000006</v>
      </c>
      <c r="K29" s="123">
        <f>IFERROR($J29/$J$33,0)</f>
        <v>9.7618995956437513E-2</v>
      </c>
      <c r="L29" s="116"/>
      <c r="M29" s="128" t="str">
        <f>IF($J$10="Januar","-",
VLOOKUP(D29,'Analitika 2024'!$C$9:$L$196,4,FALSE))</f>
        <v>-</v>
      </c>
      <c r="N29" s="123" t="str">
        <f>IF($J$10="Januar","-",IFERROR($M29/$M$33,0))</f>
        <v>-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29"/>
      <c r="K30" s="124"/>
      <c r="L30" s="117"/>
      <c r="M30" s="130"/>
      <c r="N30" s="124"/>
      <c r="O30" s="12"/>
    </row>
    <row r="31" spans="3:15" x14ac:dyDescent="0.25">
      <c r="C31" s="10"/>
      <c r="D31" s="23" t="s">
        <v>329</v>
      </c>
      <c r="E31" s="23" t="s">
        <v>330</v>
      </c>
      <c r="F31" s="23"/>
      <c r="G31" s="23"/>
      <c r="H31" s="25"/>
      <c r="I31" s="25"/>
      <c r="J31" s="128">
        <f>VLOOKUP(D31,'Analitika 2024'!$C$9:$L$196,10,FALSE)</f>
        <v>65247271.320000023</v>
      </c>
      <c r="K31" s="123">
        <f>IFERROR($J31/$J$33,0)</f>
        <v>0.39090130606736634</v>
      </c>
      <c r="L31" s="116"/>
      <c r="M31" s="128" t="str">
        <f>IF($J$10="Januar","-",
VLOOKUP(D31,'Analitika 2024'!$C$9:$L$196,4,FALSE))</f>
        <v>-</v>
      </c>
      <c r="N31" s="123" t="str">
        <f>IF($J$10="Januar","-",IFERROR($M31/$M$33,0))</f>
        <v>-</v>
      </c>
      <c r="O31" s="12"/>
    </row>
    <row r="32" spans="3:15" ht="15.75" thickBot="1" x14ac:dyDescent="0.3">
      <c r="C32" s="10"/>
      <c r="D32" s="11"/>
      <c r="E32" s="11"/>
      <c r="F32" s="11"/>
      <c r="G32" s="14"/>
      <c r="H32" s="19"/>
      <c r="I32" s="19"/>
      <c r="J32" s="130"/>
      <c r="K32" s="124"/>
      <c r="L32" s="117"/>
      <c r="M32" s="130"/>
      <c r="N32" s="124"/>
      <c r="O32" s="12"/>
    </row>
    <row r="33" spans="3:15" ht="15.75" thickBot="1" x14ac:dyDescent="0.3">
      <c r="C33" s="10"/>
      <c r="D33" s="118"/>
      <c r="E33" s="119" t="s">
        <v>26</v>
      </c>
      <c r="F33" s="119"/>
      <c r="G33" s="120"/>
      <c r="H33" s="121"/>
      <c r="I33" s="121"/>
      <c r="J33" s="131">
        <f>SUM(J13:J31)</f>
        <v>166914948.37</v>
      </c>
      <c r="K33" s="125">
        <f>IFERROR($J33/$J$33,0)</f>
        <v>1</v>
      </c>
      <c r="L33" s="122"/>
      <c r="M33" s="131">
        <f>SUM(M13:M31)</f>
        <v>0</v>
      </c>
      <c r="N33" s="126">
        <f>IFERROR($M33/$M$33,0)</f>
        <v>0</v>
      </c>
      <c r="O33" s="12"/>
    </row>
    <row r="34" spans="3:15" x14ac:dyDescent="0.25">
      <c r="C34" s="10"/>
      <c r="F34" s="11"/>
      <c r="G34" s="14"/>
      <c r="H34" s="19"/>
      <c r="I34" s="19"/>
      <c r="J34" s="19"/>
      <c r="K34" s="19"/>
      <c r="L34" s="19"/>
      <c r="M34" s="19"/>
      <c r="N34" s="19"/>
      <c r="O34" s="12"/>
    </row>
    <row r="35" spans="3:15" ht="15.75" thickBot="1" x14ac:dyDescent="0.3"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/>
    </row>
    <row r="38" spans="3:15" x14ac:dyDescent="0.25">
      <c r="H38" s="18"/>
    </row>
  </sheetData>
  <sheetProtection algorithmName="SHA-512" hashValue="WgOia+DHlXhjIkRAtxNX00JQin/TL+U9Z5DVA+bAms2UwGr8zxW2BndGYaCcy4+Ad4ZYs+98l320BHKwHWY8kA==" saltValue="wCZ+8j3q4P0yD6ZKayJ7d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C8" sqref="C8:D8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82" bestFit="1" customWidth="1"/>
    <col min="4" max="4" width="57.140625" style="83" bestFit="1" customWidth="1"/>
    <col min="5" max="6" width="10.85546875" style="84" customWidth="1"/>
    <col min="7" max="7" width="9.42578125" style="85" bestFit="1" customWidth="1"/>
    <col min="8" max="8" width="8.85546875" style="85" customWidth="1"/>
    <col min="9" max="9" width="10.85546875" style="84" customWidth="1"/>
    <col min="10" max="10" width="10.5703125" style="85" customWidth="1"/>
    <col min="11" max="11" width="10.85546875" style="86" customWidth="1"/>
    <col min="12" max="13" width="12" style="84" customWidth="1"/>
    <col min="14" max="14" width="8.85546875" style="85" customWidth="1"/>
    <col min="15" max="15" width="10.85546875" style="84" customWidth="1"/>
    <col min="16" max="16" width="10" style="85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41</v>
      </c>
      <c r="D4" s="137">
        <v>7034000000</v>
      </c>
      <c r="E4" s="42" t="s">
        <v>9</v>
      </c>
      <c r="F4" s="43" t="str">
        <f>Master!D6</f>
        <v>Januar</v>
      </c>
      <c r="G4" s="43"/>
      <c r="H4" s="43"/>
      <c r="I4" s="43"/>
      <c r="J4" s="43"/>
      <c r="K4" s="44" t="s">
        <v>10</v>
      </c>
      <c r="L4" s="45" t="str">
        <f>Master!D4</f>
        <v>Januar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80" t="s">
        <v>12</v>
      </c>
      <c r="G5" s="181"/>
      <c r="H5" s="181"/>
      <c r="I5" s="176" t="s">
        <v>28</v>
      </c>
      <c r="J5" s="177"/>
      <c r="K5" s="53" t="s">
        <v>11</v>
      </c>
      <c r="L5" s="180" t="s">
        <v>12</v>
      </c>
      <c r="M5" s="181"/>
      <c r="N5" s="181"/>
      <c r="O5" s="176" t="s">
        <v>28</v>
      </c>
      <c r="P5" s="177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362</v>
      </c>
      <c r="D7" s="133" t="s">
        <v>37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4" customFormat="1" ht="15" customHeight="1" thickTop="1" thickBot="1" x14ac:dyDescent="0.25">
      <c r="B8" s="72"/>
      <c r="C8" s="178" t="s">
        <v>31</v>
      </c>
      <c r="D8" s="179"/>
      <c r="E8" s="146">
        <f>E9+E31+E42+E55+E97+E110+E123+E144+E157+E177</f>
        <v>220549624.65500003</v>
      </c>
      <c r="F8" s="147">
        <f>F9+F31+F42+F55+F97+F110+F123+F144+F157+F177</f>
        <v>166914948.37</v>
      </c>
      <c r="G8" s="148">
        <f t="shared" ref="G8" si="0">IFERROR(F8/E8,0)</f>
        <v>0.75681356806251954</v>
      </c>
      <c r="H8" s="149">
        <f>F8/$D$4</f>
        <v>2.3729733916690362E-2</v>
      </c>
      <c r="I8" s="147">
        <f>I9+I31+I42+I55+I97+I110+I123+I144+I157+I177</f>
        <v>-53634676.285000041</v>
      </c>
      <c r="J8" s="150">
        <f t="shared" ref="J8:J9" si="1">IFERROR(I8/E8,0)</f>
        <v>-0.24318643193748052</v>
      </c>
      <c r="K8" s="146">
        <f>K9+K31+K42+K55+K97+K110+K123+K144+K157+K177</f>
        <v>220549624.65500003</v>
      </c>
      <c r="L8" s="147">
        <f>L9+L31+L42+L55+L97+L110+L123+L144+L157+L177</f>
        <v>166914948.37</v>
      </c>
      <c r="M8" s="148">
        <f>IFERROR(L8/K8,0)</f>
        <v>0.75681356806251954</v>
      </c>
      <c r="N8" s="149">
        <f>L8/$D$4</f>
        <v>2.3729733916690362E-2</v>
      </c>
      <c r="O8" s="147">
        <f>O9+O31+O42+O55+O97+O110+O123+O144+O157+O177</f>
        <v>-53634676.285000041</v>
      </c>
      <c r="P8" s="150">
        <f t="shared" ref="P8:P9" si="2">IFERROR(O8/K8,0)</f>
        <v>-0.24318643193748052</v>
      </c>
      <c r="Q8" s="73"/>
    </row>
    <row r="9" spans="2:17" s="74" customFormat="1" ht="12.75" x14ac:dyDescent="0.2">
      <c r="B9" s="72"/>
      <c r="C9" s="138" t="s">
        <v>42</v>
      </c>
      <c r="D9" s="139" t="s">
        <v>43</v>
      </c>
      <c r="E9" s="151">
        <f>IFERROR(VLOOKUP($C9,'2024'!$C$205:$U$392,19,FALSE),0)</f>
        <v>65335314.540000007</v>
      </c>
      <c r="F9" s="152">
        <f>IFERROR(VLOOKUP($C9,'2024'!$C$8:$U$195,19,FALSE),0)</f>
        <v>45685890.019999988</v>
      </c>
      <c r="G9" s="153">
        <f t="shared" ref="G9" si="3">IFERROR(F9/E9,0)</f>
        <v>0.69925262228637286</v>
      </c>
      <c r="H9" s="154">
        <f t="shared" ref="H9" si="4">F9/$D$4</f>
        <v>6.495008532840487E-3</v>
      </c>
      <c r="I9" s="152">
        <f t="shared" ref="I9" si="5">F9-E9</f>
        <v>-19649424.520000018</v>
      </c>
      <c r="J9" s="155">
        <f t="shared" si="1"/>
        <v>-0.30074737771362714</v>
      </c>
      <c r="K9" s="151">
        <f>VLOOKUP($C9,'2024'!$C$205:$U$392,VLOOKUP($L$4,Master!$D$9:$G$20,4,FALSE),FALSE)</f>
        <v>65335314.540000007</v>
      </c>
      <c r="L9" s="152">
        <f>VLOOKUP($C9,'2024'!$C$8:$U$195,VLOOKUP($L$4,Master!$D$9:$G$20,4,FALSE),FALSE)</f>
        <v>45685890.019999988</v>
      </c>
      <c r="M9" s="154">
        <f>IFERROR(L9/K9,0)</f>
        <v>0.69925262228637286</v>
      </c>
      <c r="N9" s="154">
        <f>L9/$D$4</f>
        <v>6.495008532840487E-3</v>
      </c>
      <c r="O9" s="152">
        <f>L9-K9</f>
        <v>-19649424.520000018</v>
      </c>
      <c r="P9" s="155">
        <f t="shared" si="2"/>
        <v>-0.30074737771362714</v>
      </c>
      <c r="Q9" s="73"/>
    </row>
    <row r="10" spans="2:17" s="74" customFormat="1" ht="25.5" x14ac:dyDescent="0.2">
      <c r="B10" s="72"/>
      <c r="C10" s="140" t="s">
        <v>44</v>
      </c>
      <c r="D10" s="141" t="s">
        <v>45</v>
      </c>
      <c r="E10" s="156">
        <f>IFERROR(VLOOKUP($C10,'2024'!$C$205:$U$392,19,FALSE),0)</f>
        <v>49831412.25</v>
      </c>
      <c r="F10" s="157">
        <f>IFERROR(VLOOKUP($C10,'2024'!$C$8:$U$195,19,FALSE),0)</f>
        <v>40566050.579999991</v>
      </c>
      <c r="G10" s="158">
        <f t="shared" ref="G10:G73" si="6">IFERROR(F10/E10,0)</f>
        <v>0.81406584217367817</v>
      </c>
      <c r="H10" s="159">
        <f t="shared" ref="H10:H73" si="7">F10/$D$4</f>
        <v>5.7671382684105757E-3</v>
      </c>
      <c r="I10" s="157">
        <f t="shared" ref="I10:I73" si="8">F10-E10</f>
        <v>-9265361.6700000092</v>
      </c>
      <c r="J10" s="160">
        <f t="shared" ref="J10:J73" si="9">IFERROR(I10/E10,0)</f>
        <v>-0.18593415782632186</v>
      </c>
      <c r="K10" s="156">
        <f>VLOOKUP($C10,'2024'!$C$205:$U$392,VLOOKUP($L$4,Master!$D$9:$G$20,4,FALSE),FALSE)</f>
        <v>49831412.25</v>
      </c>
      <c r="L10" s="157">
        <f>VLOOKUP($C10,'2024'!$C$8:$U$195,VLOOKUP($L$4,Master!$D$9:$G$20,4,FALSE),FALSE)</f>
        <v>40566050.579999991</v>
      </c>
      <c r="M10" s="159">
        <f t="shared" ref="M10:M73" si="10">IFERROR(L10/K10,0)</f>
        <v>0.81406584217367817</v>
      </c>
      <c r="N10" s="159">
        <f t="shared" ref="N10:N73" si="11">L10/$D$4</f>
        <v>5.7671382684105757E-3</v>
      </c>
      <c r="O10" s="157">
        <f t="shared" ref="O10:O73" si="12">L10-K10</f>
        <v>-9265361.6700000092</v>
      </c>
      <c r="P10" s="160">
        <f t="shared" ref="P10:P73" si="13">IFERROR(O10/K10,0)</f>
        <v>-0.18593415782632186</v>
      </c>
      <c r="Q10" s="73"/>
    </row>
    <row r="11" spans="2:17" s="74" customFormat="1" ht="12.75" x14ac:dyDescent="0.2">
      <c r="B11" s="72"/>
      <c r="C11" s="142" t="s">
        <v>46</v>
      </c>
      <c r="D11" s="143" t="s">
        <v>47</v>
      </c>
      <c r="E11" s="161">
        <f>IFERROR(VLOOKUP($C11,'2024'!$C$205:$U$392,19,FALSE),0)</f>
        <v>2555268.3499999978</v>
      </c>
      <c r="F11" s="162">
        <f>IFERROR(VLOOKUP($C11,'2024'!$C$8:$U$195,19,FALSE),0)</f>
        <v>1630434.2999999998</v>
      </c>
      <c r="G11" s="163">
        <f t="shared" si="6"/>
        <v>0.63806773953898077</v>
      </c>
      <c r="H11" s="164">
        <f t="shared" si="7"/>
        <v>2.3179333238555584E-4</v>
      </c>
      <c r="I11" s="165">
        <f t="shared" si="8"/>
        <v>-924834.04999999795</v>
      </c>
      <c r="J11" s="166">
        <f t="shared" si="9"/>
        <v>-0.36193226046101917</v>
      </c>
      <c r="K11" s="172">
        <f>VLOOKUP($C11,'2024'!$C$205:$U$392,VLOOKUP($L$4,Master!$D$9:$G$20,4,FALSE),FALSE)</f>
        <v>2555268.3499999978</v>
      </c>
      <c r="L11" s="173">
        <f>VLOOKUP($C11,'2024'!$C$8:$U$195,VLOOKUP($L$4,Master!$D$9:$G$20,4,FALSE),FALSE)</f>
        <v>1630434.2999999998</v>
      </c>
      <c r="M11" s="164">
        <f t="shared" si="10"/>
        <v>0.63806773953898077</v>
      </c>
      <c r="N11" s="164">
        <f t="shared" si="11"/>
        <v>2.3179333238555584E-4</v>
      </c>
      <c r="O11" s="165">
        <f t="shared" si="12"/>
        <v>-924834.04999999795</v>
      </c>
      <c r="P11" s="166">
        <f t="shared" si="13"/>
        <v>-0.36193226046101917</v>
      </c>
      <c r="Q11" s="73"/>
    </row>
    <row r="12" spans="2:17" s="74" customFormat="1" ht="12.75" x14ac:dyDescent="0.2">
      <c r="B12" s="72"/>
      <c r="C12" s="142" t="s">
        <v>48</v>
      </c>
      <c r="D12" s="143" t="s">
        <v>49</v>
      </c>
      <c r="E12" s="161">
        <f>IFERROR(VLOOKUP($C12,'2024'!$C$205:$U$392,19,FALSE),0)</f>
        <v>45247007.170000002</v>
      </c>
      <c r="F12" s="162">
        <f>IFERROR(VLOOKUP($C12,'2024'!$C$8:$U$195,19,FALSE),0)</f>
        <v>38076131.749999993</v>
      </c>
      <c r="G12" s="163">
        <f t="shared" si="6"/>
        <v>0.84151713298831188</v>
      </c>
      <c r="H12" s="164">
        <f t="shared" si="7"/>
        <v>5.4131549260733568E-3</v>
      </c>
      <c r="I12" s="165">
        <f t="shared" si="8"/>
        <v>-7170875.4200000092</v>
      </c>
      <c r="J12" s="166">
        <f t="shared" si="9"/>
        <v>-0.15848286701168812</v>
      </c>
      <c r="K12" s="172">
        <f>VLOOKUP($C12,'2024'!$C$205:$U$392,VLOOKUP($L$4,Master!$D$9:$G$20,4,FALSE),FALSE)</f>
        <v>45247007.170000002</v>
      </c>
      <c r="L12" s="173">
        <f>VLOOKUP($C12,'2024'!$C$8:$U$195,VLOOKUP($L$4,Master!$D$9:$G$20,4,FALSE),FALSE)</f>
        <v>38076131.749999993</v>
      </c>
      <c r="M12" s="164">
        <f t="shared" si="10"/>
        <v>0.84151713298831188</v>
      </c>
      <c r="N12" s="164">
        <f t="shared" si="11"/>
        <v>5.4131549260733568E-3</v>
      </c>
      <c r="O12" s="165">
        <f t="shared" si="12"/>
        <v>-7170875.4200000092</v>
      </c>
      <c r="P12" s="166">
        <f t="shared" si="13"/>
        <v>-0.15848286701168812</v>
      </c>
      <c r="Q12" s="73"/>
    </row>
    <row r="13" spans="2:17" s="74" customFormat="1" ht="12.75" x14ac:dyDescent="0.2">
      <c r="B13" s="72"/>
      <c r="C13" s="142" t="s">
        <v>50</v>
      </c>
      <c r="D13" s="143" t="s">
        <v>51</v>
      </c>
      <c r="E13" s="161">
        <f>IFERROR(VLOOKUP($C13,'2024'!$C$205:$U$392,19,FALSE),0)</f>
        <v>2029136.730000003</v>
      </c>
      <c r="F13" s="162">
        <f>IFERROR(VLOOKUP($C13,'2024'!$C$8:$U$195,19,FALSE),0)</f>
        <v>859484.52999999991</v>
      </c>
      <c r="G13" s="163">
        <f t="shared" si="6"/>
        <v>0.42357152048595492</v>
      </c>
      <c r="H13" s="164">
        <f t="shared" si="7"/>
        <v>1.2219000995166335E-4</v>
      </c>
      <c r="I13" s="165">
        <f t="shared" si="8"/>
        <v>-1169652.200000003</v>
      </c>
      <c r="J13" s="166">
        <f t="shared" si="9"/>
        <v>-0.57642847951404497</v>
      </c>
      <c r="K13" s="172">
        <f>VLOOKUP($C13,'2024'!$C$205:$U$392,VLOOKUP($L$4,Master!$D$9:$G$20,4,FALSE),FALSE)</f>
        <v>2029136.730000003</v>
      </c>
      <c r="L13" s="173">
        <f>VLOOKUP($C13,'2024'!$C$8:$U$195,VLOOKUP($L$4,Master!$D$9:$G$20,4,FALSE),FALSE)</f>
        <v>859484.52999999991</v>
      </c>
      <c r="M13" s="164">
        <f t="shared" si="10"/>
        <v>0.42357152048595492</v>
      </c>
      <c r="N13" s="164">
        <f t="shared" si="11"/>
        <v>1.2219000995166335E-4</v>
      </c>
      <c r="O13" s="165">
        <f t="shared" si="12"/>
        <v>-1169652.200000003</v>
      </c>
      <c r="P13" s="166">
        <f t="shared" si="13"/>
        <v>-0.57642847951404497</v>
      </c>
      <c r="Q13" s="73"/>
    </row>
    <row r="14" spans="2:17" s="74" customFormat="1" ht="12.75" x14ac:dyDescent="0.2">
      <c r="B14" s="72"/>
      <c r="C14" s="140" t="s">
        <v>52</v>
      </c>
      <c r="D14" s="141" t="s">
        <v>53</v>
      </c>
      <c r="E14" s="156">
        <f>IFERROR(VLOOKUP($C14,'2024'!$C$205:$U$392,19,FALSE),0)</f>
        <v>0</v>
      </c>
      <c r="F14" s="157">
        <f>IFERROR(VLOOKUP($C14,'2024'!$C$8:$U$195,19,FALSE),0)</f>
        <v>0</v>
      </c>
      <c r="G14" s="158">
        <f t="shared" si="6"/>
        <v>0</v>
      </c>
      <c r="H14" s="159">
        <f t="shared" si="7"/>
        <v>0</v>
      </c>
      <c r="I14" s="157">
        <f t="shared" si="8"/>
        <v>0</v>
      </c>
      <c r="J14" s="160">
        <f t="shared" si="9"/>
        <v>0</v>
      </c>
      <c r="K14" s="156">
        <f>VLOOKUP($C14,'2024'!$C$205:$U$392,VLOOKUP($L$4,Master!$D$9:$G$20,4,FALSE),FALSE)</f>
        <v>0</v>
      </c>
      <c r="L14" s="157">
        <f>VLOOKUP($C14,'2024'!$C$8:$U$195,VLOOKUP($L$4,Master!$D$9:$G$20,4,FALSE),FALSE)</f>
        <v>0</v>
      </c>
      <c r="M14" s="159">
        <f t="shared" si="10"/>
        <v>0</v>
      </c>
      <c r="N14" s="159">
        <f t="shared" si="11"/>
        <v>0</v>
      </c>
      <c r="O14" s="157">
        <f t="shared" si="12"/>
        <v>0</v>
      </c>
      <c r="P14" s="160">
        <f t="shared" si="13"/>
        <v>0</v>
      </c>
      <c r="Q14" s="73"/>
    </row>
    <row r="15" spans="2:17" s="74" customFormat="1" ht="12.75" x14ac:dyDescent="0.2">
      <c r="B15" s="72"/>
      <c r="C15" s="142" t="s">
        <v>54</v>
      </c>
      <c r="D15" s="143" t="s">
        <v>55</v>
      </c>
      <c r="E15" s="161">
        <f>IFERROR(VLOOKUP($C15,'2024'!$C$205:$U$392,19,FALSE),0)</f>
        <v>0</v>
      </c>
      <c r="F15" s="162">
        <f>IFERROR(VLOOKUP($C15,'2024'!$C$8:$U$195,19,FALSE),0)</f>
        <v>0</v>
      </c>
      <c r="G15" s="163">
        <f t="shared" si="6"/>
        <v>0</v>
      </c>
      <c r="H15" s="164">
        <f t="shared" si="7"/>
        <v>0</v>
      </c>
      <c r="I15" s="165">
        <f t="shared" si="8"/>
        <v>0</v>
      </c>
      <c r="J15" s="166">
        <f t="shared" si="9"/>
        <v>0</v>
      </c>
      <c r="K15" s="172">
        <f>VLOOKUP($C15,'2024'!$C$205:$U$392,VLOOKUP($L$4,Master!$D$9:$G$20,4,FALSE),FALSE)</f>
        <v>0</v>
      </c>
      <c r="L15" s="173">
        <f>VLOOKUP($C15,'2024'!$C$8:$U$195,VLOOKUP($L$4,Master!$D$9:$G$20,4,FALSE),FALSE)</f>
        <v>0</v>
      </c>
      <c r="M15" s="164">
        <f t="shared" si="10"/>
        <v>0</v>
      </c>
      <c r="N15" s="164">
        <f t="shared" si="11"/>
        <v>0</v>
      </c>
      <c r="O15" s="165">
        <f t="shared" si="12"/>
        <v>0</v>
      </c>
      <c r="P15" s="166">
        <f t="shared" si="13"/>
        <v>0</v>
      </c>
      <c r="Q15" s="73"/>
    </row>
    <row r="16" spans="2:17" s="74" customFormat="1" ht="12.75" x14ac:dyDescent="0.2">
      <c r="B16" s="72"/>
      <c r="C16" s="142" t="s">
        <v>56</v>
      </c>
      <c r="D16" s="143" t="s">
        <v>57</v>
      </c>
      <c r="E16" s="161">
        <f>IFERROR(VLOOKUP($C16,'2024'!$C$205:$U$392,19,FALSE),0)</f>
        <v>0</v>
      </c>
      <c r="F16" s="162">
        <f>IFERROR(VLOOKUP($C16,'2024'!$C$8:$U$195,19,FALSE),0)</f>
        <v>0</v>
      </c>
      <c r="G16" s="163">
        <f t="shared" si="6"/>
        <v>0</v>
      </c>
      <c r="H16" s="164">
        <f t="shared" si="7"/>
        <v>0</v>
      </c>
      <c r="I16" s="165">
        <f t="shared" si="8"/>
        <v>0</v>
      </c>
      <c r="J16" s="166">
        <f t="shared" si="9"/>
        <v>0</v>
      </c>
      <c r="K16" s="172">
        <f>VLOOKUP($C16,'2024'!$C$205:$U$392,VLOOKUP($L$4,Master!$D$9:$G$20,4,FALSE),FALSE)</f>
        <v>0</v>
      </c>
      <c r="L16" s="173">
        <f>VLOOKUP($C16,'2024'!$C$8:$U$195,VLOOKUP($L$4,Master!$D$9:$G$20,4,FALSE),FALSE)</f>
        <v>0</v>
      </c>
      <c r="M16" s="164">
        <f t="shared" si="10"/>
        <v>0</v>
      </c>
      <c r="N16" s="164">
        <f t="shared" si="11"/>
        <v>0</v>
      </c>
      <c r="O16" s="165">
        <f t="shared" si="12"/>
        <v>0</v>
      </c>
      <c r="P16" s="166">
        <f t="shared" si="13"/>
        <v>0</v>
      </c>
      <c r="Q16" s="73"/>
    </row>
    <row r="17" spans="2:17" s="74" customFormat="1" ht="12.75" x14ac:dyDescent="0.2">
      <c r="B17" s="72"/>
      <c r="C17" s="140" t="s">
        <v>58</v>
      </c>
      <c r="D17" s="141" t="s">
        <v>59</v>
      </c>
      <c r="E17" s="156">
        <f>IFERROR(VLOOKUP($C17,'2024'!$C$205:$U$392,19,FALSE),0)</f>
        <v>6510607.3299999991</v>
      </c>
      <c r="F17" s="157">
        <f>IFERROR(VLOOKUP($C17,'2024'!$C$8:$U$195,19,FALSE),0)</f>
        <v>550965.26</v>
      </c>
      <c r="G17" s="158">
        <f t="shared" si="6"/>
        <v>8.462578559472117E-2</v>
      </c>
      <c r="H17" s="159">
        <f t="shared" si="7"/>
        <v>7.8328868353710551E-5</v>
      </c>
      <c r="I17" s="157">
        <f t="shared" si="8"/>
        <v>-5959642.0699999994</v>
      </c>
      <c r="J17" s="160">
        <f t="shared" si="9"/>
        <v>-0.91537421440527889</v>
      </c>
      <c r="K17" s="156">
        <f>VLOOKUP($C17,'2024'!$C$205:$U$392,VLOOKUP($L$4,Master!$D$9:$G$20,4,FALSE),FALSE)</f>
        <v>6510607.3299999991</v>
      </c>
      <c r="L17" s="157">
        <f>VLOOKUP($C17,'2024'!$C$8:$U$195,VLOOKUP($L$4,Master!$D$9:$G$20,4,FALSE),FALSE)</f>
        <v>550965.26</v>
      </c>
      <c r="M17" s="159">
        <f t="shared" si="10"/>
        <v>8.462578559472117E-2</v>
      </c>
      <c r="N17" s="159">
        <f t="shared" si="11"/>
        <v>7.8328868353710551E-5</v>
      </c>
      <c r="O17" s="157">
        <f t="shared" si="12"/>
        <v>-5959642.0699999994</v>
      </c>
      <c r="P17" s="160">
        <f t="shared" si="13"/>
        <v>-0.91537421440527889</v>
      </c>
      <c r="Q17" s="73"/>
    </row>
    <row r="18" spans="2:17" s="74" customFormat="1" ht="12.75" x14ac:dyDescent="0.2">
      <c r="B18" s="72"/>
      <c r="C18" s="104" t="s">
        <v>60</v>
      </c>
      <c r="D18" s="105" t="s">
        <v>61</v>
      </c>
      <c r="E18" s="161">
        <f>IFERROR(VLOOKUP($C18,'2024'!$C$205:$U$392,19,FALSE),0)</f>
        <v>278729.58000000007</v>
      </c>
      <c r="F18" s="162">
        <f>IFERROR(VLOOKUP($C18,'2024'!$C$8:$U$195,19,FALSE),0)</f>
        <v>172341.54000000007</v>
      </c>
      <c r="G18" s="163">
        <f t="shared" si="6"/>
        <v>0.61831090908973496</v>
      </c>
      <c r="H18" s="164">
        <f t="shared" si="7"/>
        <v>2.4501214102928642E-5</v>
      </c>
      <c r="I18" s="165">
        <f t="shared" si="8"/>
        <v>-106388.04000000001</v>
      </c>
      <c r="J18" s="166">
        <f t="shared" si="9"/>
        <v>-0.38168909091026498</v>
      </c>
      <c r="K18" s="172">
        <f>VLOOKUP($C18,'2024'!$C$205:$U$392,VLOOKUP($L$4,Master!$D$9:$G$20,4,FALSE),FALSE)</f>
        <v>278729.58000000007</v>
      </c>
      <c r="L18" s="173">
        <f>VLOOKUP($C18,'2024'!$C$8:$U$195,VLOOKUP($L$4,Master!$D$9:$G$20,4,FALSE),FALSE)</f>
        <v>172341.54000000007</v>
      </c>
      <c r="M18" s="164">
        <f t="shared" si="10"/>
        <v>0.61831090908973496</v>
      </c>
      <c r="N18" s="164">
        <f t="shared" si="11"/>
        <v>2.4501214102928642E-5</v>
      </c>
      <c r="O18" s="165">
        <f t="shared" si="12"/>
        <v>-106388.04000000001</v>
      </c>
      <c r="P18" s="166">
        <f t="shared" si="13"/>
        <v>-0.38168909091026498</v>
      </c>
      <c r="Q18" s="73"/>
    </row>
    <row r="19" spans="2:17" s="74" customFormat="1" ht="12.75" x14ac:dyDescent="0.2">
      <c r="B19" s="72"/>
      <c r="C19" s="104" t="s">
        <v>62</v>
      </c>
      <c r="D19" s="105" t="s">
        <v>63</v>
      </c>
      <c r="E19" s="161">
        <f>IFERROR(VLOOKUP($C19,'2024'!$C$205:$U$392,19,FALSE),0)</f>
        <v>5692151.7299999995</v>
      </c>
      <c r="F19" s="162">
        <f>IFERROR(VLOOKUP($C19,'2024'!$C$8:$U$195,19,FALSE),0)</f>
        <v>109072.24</v>
      </c>
      <c r="G19" s="163">
        <f t="shared" si="6"/>
        <v>1.9161864471241005E-2</v>
      </c>
      <c r="H19" s="164">
        <f t="shared" si="7"/>
        <v>1.5506431617856128E-5</v>
      </c>
      <c r="I19" s="165">
        <f t="shared" si="8"/>
        <v>-5583079.4899999993</v>
      </c>
      <c r="J19" s="166">
        <f t="shared" si="9"/>
        <v>-0.98083813552875898</v>
      </c>
      <c r="K19" s="172">
        <f>VLOOKUP($C19,'2024'!$C$205:$U$392,VLOOKUP($L$4,Master!$D$9:$G$20,4,FALSE),FALSE)</f>
        <v>5692151.7299999995</v>
      </c>
      <c r="L19" s="173">
        <f>VLOOKUP($C19,'2024'!$C$8:$U$195,VLOOKUP($L$4,Master!$D$9:$G$20,4,FALSE),FALSE)</f>
        <v>109072.24</v>
      </c>
      <c r="M19" s="164">
        <f t="shared" si="10"/>
        <v>1.9161864471241005E-2</v>
      </c>
      <c r="N19" s="164">
        <f t="shared" si="11"/>
        <v>1.5506431617856128E-5</v>
      </c>
      <c r="O19" s="165">
        <f t="shared" si="12"/>
        <v>-5583079.4899999993</v>
      </c>
      <c r="P19" s="166">
        <f t="shared" si="13"/>
        <v>-0.98083813552875898</v>
      </c>
      <c r="Q19" s="73"/>
    </row>
    <row r="20" spans="2:17" s="74" customFormat="1" ht="12.75" x14ac:dyDescent="0.2">
      <c r="B20" s="72"/>
      <c r="C20" s="104" t="s">
        <v>64</v>
      </c>
      <c r="D20" s="105" t="s">
        <v>65</v>
      </c>
      <c r="E20" s="161">
        <f>IFERROR(VLOOKUP($C20,'2024'!$C$205:$U$392,19,FALSE),0)</f>
        <v>539726.0199999999</v>
      </c>
      <c r="F20" s="162">
        <f>IFERROR(VLOOKUP($C20,'2024'!$C$8:$U$195,19,FALSE),0)</f>
        <v>269551.48</v>
      </c>
      <c r="G20" s="163">
        <f t="shared" si="6"/>
        <v>0.49942279973828207</v>
      </c>
      <c r="H20" s="164">
        <f t="shared" si="7"/>
        <v>3.8321222632925788E-5</v>
      </c>
      <c r="I20" s="165">
        <f t="shared" si="8"/>
        <v>-270174.53999999992</v>
      </c>
      <c r="J20" s="166">
        <f t="shared" si="9"/>
        <v>-0.50057720026171793</v>
      </c>
      <c r="K20" s="172">
        <f>VLOOKUP($C20,'2024'!$C$205:$U$392,VLOOKUP($L$4,Master!$D$9:$G$20,4,FALSE),FALSE)</f>
        <v>539726.0199999999</v>
      </c>
      <c r="L20" s="173">
        <f>VLOOKUP($C20,'2024'!$C$8:$U$195,VLOOKUP($L$4,Master!$D$9:$G$20,4,FALSE),FALSE)</f>
        <v>269551.48</v>
      </c>
      <c r="M20" s="164">
        <f t="shared" si="10"/>
        <v>0.49942279973828207</v>
      </c>
      <c r="N20" s="164">
        <f t="shared" si="11"/>
        <v>3.8321222632925788E-5</v>
      </c>
      <c r="O20" s="165">
        <f t="shared" si="12"/>
        <v>-270174.53999999992</v>
      </c>
      <c r="P20" s="166">
        <f t="shared" si="13"/>
        <v>-0.50057720026171793</v>
      </c>
      <c r="Q20" s="73"/>
    </row>
    <row r="21" spans="2:17" s="74" customFormat="1" ht="12.75" x14ac:dyDescent="0.2">
      <c r="B21" s="72"/>
      <c r="C21" s="140" t="s">
        <v>66</v>
      </c>
      <c r="D21" s="141" t="s">
        <v>67</v>
      </c>
      <c r="E21" s="156">
        <f>IFERROR(VLOOKUP($C21,'2024'!$C$205:$U$392,19,FALSE),0)</f>
        <v>641806.52</v>
      </c>
      <c r="F21" s="157">
        <f>IFERROR(VLOOKUP($C21,'2024'!$C$8:$U$195,19,FALSE),0)</f>
        <v>137441.89000000001</v>
      </c>
      <c r="G21" s="158">
        <f t="shared" si="6"/>
        <v>0.21414847889049182</v>
      </c>
      <c r="H21" s="159">
        <f t="shared" si="7"/>
        <v>1.9539648848450385E-5</v>
      </c>
      <c r="I21" s="157">
        <f t="shared" si="8"/>
        <v>-504364.63</v>
      </c>
      <c r="J21" s="160">
        <f t="shared" si="9"/>
        <v>-0.78585152110950818</v>
      </c>
      <c r="K21" s="156">
        <f>VLOOKUP($C21,'2024'!$C$205:$U$392,VLOOKUP($L$4,Master!$D$9:$G$20,4,FALSE),FALSE)</f>
        <v>641806.52</v>
      </c>
      <c r="L21" s="157">
        <f>VLOOKUP($C21,'2024'!$C$8:$U$195,VLOOKUP($L$4,Master!$D$9:$G$20,4,FALSE),FALSE)</f>
        <v>137441.89000000001</v>
      </c>
      <c r="M21" s="159">
        <f t="shared" si="10"/>
        <v>0.21414847889049182</v>
      </c>
      <c r="N21" s="159">
        <f t="shared" si="11"/>
        <v>1.9539648848450385E-5</v>
      </c>
      <c r="O21" s="157">
        <f t="shared" si="12"/>
        <v>-504364.63</v>
      </c>
      <c r="P21" s="160">
        <f t="shared" si="13"/>
        <v>-0.78585152110950818</v>
      </c>
      <c r="Q21" s="73"/>
    </row>
    <row r="22" spans="2:17" s="74" customFormat="1" ht="12.75" x14ac:dyDescent="0.2">
      <c r="B22" s="72"/>
      <c r="C22" s="104" t="s">
        <v>68</v>
      </c>
      <c r="D22" s="105" t="s">
        <v>67</v>
      </c>
      <c r="E22" s="161">
        <f>IFERROR(VLOOKUP($C22,'2024'!$C$205:$U$392,19,FALSE),0)</f>
        <v>641806.52</v>
      </c>
      <c r="F22" s="162">
        <f>IFERROR(VLOOKUP($C22,'2024'!$C$8:$U$195,19,FALSE),0)</f>
        <v>137441.89000000001</v>
      </c>
      <c r="G22" s="163">
        <f t="shared" si="6"/>
        <v>0.21414847889049182</v>
      </c>
      <c r="H22" s="164">
        <f t="shared" si="7"/>
        <v>1.9539648848450385E-5</v>
      </c>
      <c r="I22" s="165">
        <f t="shared" si="8"/>
        <v>-504364.63</v>
      </c>
      <c r="J22" s="166">
        <f t="shared" si="9"/>
        <v>-0.78585152110950818</v>
      </c>
      <c r="K22" s="172">
        <f>VLOOKUP($C22,'2024'!$C$205:$U$392,VLOOKUP($L$4,Master!$D$9:$G$20,4,FALSE),FALSE)</f>
        <v>641806.52</v>
      </c>
      <c r="L22" s="173">
        <f>VLOOKUP($C22,'2024'!$C$8:$U$195,VLOOKUP($L$4,Master!$D$9:$G$20,4,FALSE),FALSE)</f>
        <v>137441.89000000001</v>
      </c>
      <c r="M22" s="164">
        <f t="shared" si="10"/>
        <v>0.21414847889049182</v>
      </c>
      <c r="N22" s="164">
        <f t="shared" si="11"/>
        <v>1.9539648848450385E-5</v>
      </c>
      <c r="O22" s="165">
        <f t="shared" si="12"/>
        <v>-504364.63</v>
      </c>
      <c r="P22" s="166">
        <f t="shared" si="13"/>
        <v>-0.78585152110950818</v>
      </c>
      <c r="Q22" s="73"/>
    </row>
    <row r="23" spans="2:17" s="74" customFormat="1" ht="12.75" x14ac:dyDescent="0.2">
      <c r="B23" s="72"/>
      <c r="C23" s="140" t="s">
        <v>69</v>
      </c>
      <c r="D23" s="141" t="s">
        <v>70</v>
      </c>
      <c r="E23" s="156">
        <f>IFERROR(VLOOKUP($C23,'2024'!$C$205:$U$392,19,FALSE),0)</f>
        <v>0</v>
      </c>
      <c r="F23" s="157">
        <f>IFERROR(VLOOKUP($C23,'2024'!$C$8:$U$195,19,FALSE),0)</f>
        <v>0</v>
      </c>
      <c r="G23" s="158">
        <f t="shared" si="6"/>
        <v>0</v>
      </c>
      <c r="H23" s="159">
        <f t="shared" si="7"/>
        <v>0</v>
      </c>
      <c r="I23" s="157">
        <f t="shared" si="8"/>
        <v>0</v>
      </c>
      <c r="J23" s="160">
        <f t="shared" si="9"/>
        <v>0</v>
      </c>
      <c r="K23" s="156">
        <f>VLOOKUP($C23,'2024'!$C$205:$U$392,VLOOKUP($L$4,Master!$D$9:$G$20,4,FALSE),FALSE)</f>
        <v>0</v>
      </c>
      <c r="L23" s="157">
        <f>VLOOKUP($C23,'2024'!$C$8:$U$195,VLOOKUP($L$4,Master!$D$9:$G$20,4,FALSE),FALSE)</f>
        <v>0</v>
      </c>
      <c r="M23" s="159">
        <f t="shared" si="10"/>
        <v>0</v>
      </c>
      <c r="N23" s="159">
        <f t="shared" si="11"/>
        <v>0</v>
      </c>
      <c r="O23" s="157">
        <f t="shared" si="12"/>
        <v>0</v>
      </c>
      <c r="P23" s="160">
        <f t="shared" si="13"/>
        <v>0</v>
      </c>
      <c r="Q23" s="73"/>
    </row>
    <row r="24" spans="2:17" s="74" customFormat="1" ht="12.75" x14ac:dyDescent="0.2">
      <c r="B24" s="72"/>
      <c r="C24" s="104" t="s">
        <v>71</v>
      </c>
      <c r="D24" s="105" t="s">
        <v>70</v>
      </c>
      <c r="E24" s="161">
        <f>IFERROR(VLOOKUP($C24,'2024'!$C$205:$U$392,19,FALSE),0)</f>
        <v>0</v>
      </c>
      <c r="F24" s="162">
        <f>IFERROR(VLOOKUP($C24,'2024'!$C$8:$U$195,19,FALSE),0)</f>
        <v>0</v>
      </c>
      <c r="G24" s="163">
        <f t="shared" si="6"/>
        <v>0</v>
      </c>
      <c r="H24" s="164">
        <f t="shared" si="7"/>
        <v>0</v>
      </c>
      <c r="I24" s="165">
        <f t="shared" si="8"/>
        <v>0</v>
      </c>
      <c r="J24" s="166">
        <f t="shared" si="9"/>
        <v>0</v>
      </c>
      <c r="K24" s="172">
        <f>VLOOKUP($C24,'2024'!$C$205:$U$392,VLOOKUP($L$4,Master!$D$9:$G$20,4,FALSE),FALSE)</f>
        <v>0</v>
      </c>
      <c r="L24" s="173">
        <f>VLOOKUP($C24,'2024'!$C$8:$U$195,VLOOKUP($L$4,Master!$D$9:$G$20,4,FALSE),FALSE)</f>
        <v>0</v>
      </c>
      <c r="M24" s="164">
        <f t="shared" si="10"/>
        <v>0</v>
      </c>
      <c r="N24" s="164">
        <f t="shared" si="11"/>
        <v>0</v>
      </c>
      <c r="O24" s="165">
        <f t="shared" si="12"/>
        <v>0</v>
      </c>
      <c r="P24" s="166">
        <f t="shared" si="13"/>
        <v>0</v>
      </c>
      <c r="Q24" s="73"/>
    </row>
    <row r="25" spans="2:17" s="74" customFormat="1" ht="12.75" x14ac:dyDescent="0.2">
      <c r="B25" s="72"/>
      <c r="C25" s="140" t="s">
        <v>72</v>
      </c>
      <c r="D25" s="141" t="s">
        <v>73</v>
      </c>
      <c r="E25" s="156">
        <f>IFERROR(VLOOKUP($C25,'2024'!$C$205:$U$392,19,FALSE),0)</f>
        <v>290017.09000000003</v>
      </c>
      <c r="F25" s="157">
        <f>IFERROR(VLOOKUP($C25,'2024'!$C$8:$U$195,19,FALSE),0)</f>
        <v>146381.37000000002</v>
      </c>
      <c r="G25" s="158">
        <f t="shared" si="6"/>
        <v>0.5047336003543792</v>
      </c>
      <c r="H25" s="159">
        <f t="shared" si="7"/>
        <v>2.0810544498151837E-5</v>
      </c>
      <c r="I25" s="157">
        <f t="shared" si="8"/>
        <v>-143635.72</v>
      </c>
      <c r="J25" s="160">
        <f t="shared" si="9"/>
        <v>-0.49526639964562086</v>
      </c>
      <c r="K25" s="156">
        <f>VLOOKUP($C25,'2024'!$C$205:$U$392,VLOOKUP($L$4,Master!$D$9:$G$20,4,FALSE),FALSE)</f>
        <v>290017.09000000003</v>
      </c>
      <c r="L25" s="157">
        <f>VLOOKUP($C25,'2024'!$C$8:$U$195,VLOOKUP($L$4,Master!$D$9:$G$20,4,FALSE),FALSE)</f>
        <v>146381.37000000002</v>
      </c>
      <c r="M25" s="159">
        <f t="shared" si="10"/>
        <v>0.5047336003543792</v>
      </c>
      <c r="N25" s="159">
        <f t="shared" si="11"/>
        <v>2.0810544498151837E-5</v>
      </c>
      <c r="O25" s="157">
        <f t="shared" si="12"/>
        <v>-143635.72</v>
      </c>
      <c r="P25" s="160">
        <f t="shared" si="13"/>
        <v>-0.49526639964562086</v>
      </c>
      <c r="Q25" s="73"/>
    </row>
    <row r="26" spans="2:17" s="74" customFormat="1" ht="12.75" x14ac:dyDescent="0.2">
      <c r="B26" s="72"/>
      <c r="C26" s="104" t="s">
        <v>74</v>
      </c>
      <c r="D26" s="105" t="s">
        <v>73</v>
      </c>
      <c r="E26" s="161">
        <f>IFERROR(VLOOKUP($C26,'2024'!$C$205:$U$392,19,FALSE),0)</f>
        <v>290017.09000000003</v>
      </c>
      <c r="F26" s="162">
        <f>IFERROR(VLOOKUP($C26,'2024'!$C$8:$U$195,19,FALSE),0)</f>
        <v>146381.37000000002</v>
      </c>
      <c r="G26" s="163">
        <f t="shared" si="6"/>
        <v>0.5047336003543792</v>
      </c>
      <c r="H26" s="164">
        <f t="shared" si="7"/>
        <v>2.0810544498151837E-5</v>
      </c>
      <c r="I26" s="165">
        <f t="shared" si="8"/>
        <v>-143635.72</v>
      </c>
      <c r="J26" s="166">
        <f t="shared" si="9"/>
        <v>-0.49526639964562086</v>
      </c>
      <c r="K26" s="172">
        <f>VLOOKUP($C26,'2024'!$C$205:$U$392,VLOOKUP($L$4,Master!$D$9:$G$20,4,FALSE),FALSE)</f>
        <v>290017.09000000003</v>
      </c>
      <c r="L26" s="173">
        <f>VLOOKUP($C26,'2024'!$C$8:$U$195,VLOOKUP($L$4,Master!$D$9:$G$20,4,FALSE),FALSE)</f>
        <v>146381.37000000002</v>
      </c>
      <c r="M26" s="164">
        <f t="shared" si="10"/>
        <v>0.5047336003543792</v>
      </c>
      <c r="N26" s="164">
        <f t="shared" si="11"/>
        <v>2.0810544498151837E-5</v>
      </c>
      <c r="O26" s="165">
        <f t="shared" si="12"/>
        <v>-143635.72</v>
      </c>
      <c r="P26" s="166">
        <f t="shared" si="13"/>
        <v>-0.49526639964562086</v>
      </c>
      <c r="Q26" s="73"/>
    </row>
    <row r="27" spans="2:17" s="74" customFormat="1" ht="12.75" x14ac:dyDescent="0.2">
      <c r="B27" s="72"/>
      <c r="C27" s="140" t="s">
        <v>75</v>
      </c>
      <c r="D27" s="141" t="s">
        <v>76</v>
      </c>
      <c r="E27" s="156">
        <f>IFERROR(VLOOKUP($C27,'2024'!$C$205:$U$392,19,FALSE),0)</f>
        <v>8061471.3500000006</v>
      </c>
      <c r="F27" s="157">
        <f>IFERROR(VLOOKUP($C27,'2024'!$C$8:$U$195,19,FALSE),0)</f>
        <v>4285050.92</v>
      </c>
      <c r="G27" s="158">
        <f t="shared" si="6"/>
        <v>0.53154700103226193</v>
      </c>
      <c r="H27" s="159">
        <f t="shared" si="7"/>
        <v>6.0919120272959909E-4</v>
      </c>
      <c r="I27" s="157">
        <f t="shared" si="8"/>
        <v>-3776420.4300000006</v>
      </c>
      <c r="J27" s="160">
        <f t="shared" si="9"/>
        <v>-0.46845299896773812</v>
      </c>
      <c r="K27" s="156">
        <f>VLOOKUP($C27,'2024'!$C$205:$U$392,VLOOKUP($L$4,Master!$D$9:$G$20,4,FALSE),FALSE)</f>
        <v>8061471.3500000006</v>
      </c>
      <c r="L27" s="157">
        <f>VLOOKUP($C27,'2024'!$C$8:$U$195,VLOOKUP($L$4,Master!$D$9:$G$20,4,FALSE),FALSE)</f>
        <v>4285050.92</v>
      </c>
      <c r="M27" s="159">
        <f t="shared" si="10"/>
        <v>0.53154700103226193</v>
      </c>
      <c r="N27" s="159">
        <f t="shared" si="11"/>
        <v>6.0919120272959909E-4</v>
      </c>
      <c r="O27" s="157">
        <f t="shared" si="12"/>
        <v>-3776420.4300000006</v>
      </c>
      <c r="P27" s="160">
        <f t="shared" si="13"/>
        <v>-0.46845299896773812</v>
      </c>
      <c r="Q27" s="73"/>
    </row>
    <row r="28" spans="2:17" s="74" customFormat="1" ht="12.75" x14ac:dyDescent="0.2">
      <c r="B28" s="72"/>
      <c r="C28" s="104" t="s">
        <v>77</v>
      </c>
      <c r="D28" s="105" t="s">
        <v>76</v>
      </c>
      <c r="E28" s="161">
        <f>IFERROR(VLOOKUP($C28,'2024'!$C$205:$U$392,19,FALSE),0)</f>
        <v>8061471.3500000006</v>
      </c>
      <c r="F28" s="162">
        <f>IFERROR(VLOOKUP($C28,'2024'!$C$8:$U$195,19,FALSE),0)</f>
        <v>4285050.92</v>
      </c>
      <c r="G28" s="163">
        <f t="shared" si="6"/>
        <v>0.53154700103226193</v>
      </c>
      <c r="H28" s="164">
        <f t="shared" si="7"/>
        <v>6.0919120272959909E-4</v>
      </c>
      <c r="I28" s="165">
        <f t="shared" si="8"/>
        <v>-3776420.4300000006</v>
      </c>
      <c r="J28" s="166">
        <f t="shared" si="9"/>
        <v>-0.46845299896773812</v>
      </c>
      <c r="K28" s="172">
        <f>VLOOKUP($C28,'2024'!$C$205:$U$392,VLOOKUP($L$4,Master!$D$9:$G$20,4,FALSE),FALSE)</f>
        <v>8061471.3500000006</v>
      </c>
      <c r="L28" s="173">
        <f>VLOOKUP($C28,'2024'!$C$8:$U$195,VLOOKUP($L$4,Master!$D$9:$G$20,4,FALSE),FALSE)</f>
        <v>4285050.92</v>
      </c>
      <c r="M28" s="164">
        <f t="shared" si="10"/>
        <v>0.53154700103226193</v>
      </c>
      <c r="N28" s="164">
        <f t="shared" si="11"/>
        <v>6.0919120272959909E-4</v>
      </c>
      <c r="O28" s="165">
        <f t="shared" si="12"/>
        <v>-3776420.4300000006</v>
      </c>
      <c r="P28" s="166">
        <f t="shared" si="13"/>
        <v>-0.46845299896773812</v>
      </c>
      <c r="Q28" s="73"/>
    </row>
    <row r="29" spans="2:17" s="74" customFormat="1" ht="12.75" x14ac:dyDescent="0.2">
      <c r="B29" s="72"/>
      <c r="C29" s="140" t="s">
        <v>78</v>
      </c>
      <c r="D29" s="141" t="s">
        <v>79</v>
      </c>
      <c r="E29" s="156">
        <f>IFERROR(VLOOKUP($C29,'2024'!$C$205:$U$392,19,FALSE),0)</f>
        <v>0</v>
      </c>
      <c r="F29" s="157">
        <f>IFERROR(VLOOKUP($C29,'2024'!$C$8:$U$195,19,FALSE),0)</f>
        <v>0</v>
      </c>
      <c r="G29" s="158">
        <f t="shared" si="6"/>
        <v>0</v>
      </c>
      <c r="H29" s="159">
        <f t="shared" si="7"/>
        <v>0</v>
      </c>
      <c r="I29" s="157">
        <f t="shared" si="8"/>
        <v>0</v>
      </c>
      <c r="J29" s="160">
        <f t="shared" si="9"/>
        <v>0</v>
      </c>
      <c r="K29" s="156">
        <f>VLOOKUP($C29,'2024'!$C$205:$U$392,VLOOKUP($L$4,Master!$D$9:$G$20,4,FALSE),FALSE)</f>
        <v>0</v>
      </c>
      <c r="L29" s="157">
        <f>VLOOKUP($C29,'2024'!$C$8:$U$195,VLOOKUP($L$4,Master!$D$9:$G$20,4,FALSE),FALSE)</f>
        <v>0</v>
      </c>
      <c r="M29" s="159">
        <f t="shared" si="10"/>
        <v>0</v>
      </c>
      <c r="N29" s="159">
        <f t="shared" si="11"/>
        <v>0</v>
      </c>
      <c r="O29" s="157">
        <f t="shared" si="12"/>
        <v>0</v>
      </c>
      <c r="P29" s="160">
        <f t="shared" si="13"/>
        <v>0</v>
      </c>
      <c r="Q29" s="73"/>
    </row>
    <row r="30" spans="2:17" s="74" customFormat="1" ht="12.75" x14ac:dyDescent="0.2">
      <c r="B30" s="72"/>
      <c r="C30" s="104" t="s">
        <v>80</v>
      </c>
      <c r="D30" s="105" t="s">
        <v>79</v>
      </c>
      <c r="E30" s="161">
        <f>IFERROR(VLOOKUP($C30,'2024'!$C$205:$U$392,19,FALSE),0)</f>
        <v>0</v>
      </c>
      <c r="F30" s="162">
        <f>IFERROR(VLOOKUP($C30,'2024'!$C$8:$U$195,19,FALSE),0)</f>
        <v>0</v>
      </c>
      <c r="G30" s="163">
        <f t="shared" si="6"/>
        <v>0</v>
      </c>
      <c r="H30" s="164">
        <f t="shared" si="7"/>
        <v>0</v>
      </c>
      <c r="I30" s="165">
        <f t="shared" si="8"/>
        <v>0</v>
      </c>
      <c r="J30" s="166">
        <f t="shared" si="9"/>
        <v>0</v>
      </c>
      <c r="K30" s="172">
        <f>VLOOKUP($C30,'2024'!$C$205:$U$392,VLOOKUP($L$4,Master!$D$9:$G$20,4,FALSE),FALSE)</f>
        <v>0</v>
      </c>
      <c r="L30" s="173">
        <f>VLOOKUP($C30,'2024'!$C$8:$U$195,VLOOKUP($L$4,Master!$D$9:$G$20,4,FALSE),FALSE)</f>
        <v>0</v>
      </c>
      <c r="M30" s="164">
        <f t="shared" si="10"/>
        <v>0</v>
      </c>
      <c r="N30" s="164">
        <f t="shared" si="11"/>
        <v>0</v>
      </c>
      <c r="O30" s="165">
        <f t="shared" si="12"/>
        <v>0</v>
      </c>
      <c r="P30" s="166">
        <f t="shared" si="13"/>
        <v>0</v>
      </c>
      <c r="Q30" s="73"/>
    </row>
    <row r="31" spans="2:17" s="74" customFormat="1" ht="12.75" x14ac:dyDescent="0.2">
      <c r="B31" s="72"/>
      <c r="C31" s="138" t="s">
        <v>81</v>
      </c>
      <c r="D31" s="139" t="s">
        <v>82</v>
      </c>
      <c r="E31" s="151">
        <f>IFERROR(VLOOKUP($C31,'2024'!$C$205:$U$392,19,FALSE),0)</f>
        <v>5361151.1500000004</v>
      </c>
      <c r="F31" s="152">
        <f>IFERROR(VLOOKUP($C31,'2024'!$C$8:$U$195,19,FALSE),0)</f>
        <v>2949707.3900000006</v>
      </c>
      <c r="G31" s="153">
        <f t="shared" si="6"/>
        <v>0.55020037814080291</v>
      </c>
      <c r="H31" s="154">
        <f t="shared" si="7"/>
        <v>4.1934992749502426E-4</v>
      </c>
      <c r="I31" s="152">
        <f t="shared" si="8"/>
        <v>-2411443.7599999998</v>
      </c>
      <c r="J31" s="155">
        <f t="shared" si="9"/>
        <v>-0.44979962185919709</v>
      </c>
      <c r="K31" s="151">
        <f>VLOOKUP($C31,'2024'!$C$205:$U$392,VLOOKUP($L$4,Master!$D$9:$G$20,4,FALSE),FALSE)</f>
        <v>5361151.1500000004</v>
      </c>
      <c r="L31" s="152">
        <f>VLOOKUP($C31,'2024'!$C$8:$U$195,VLOOKUP($L$4,Master!$D$9:$G$20,4,FALSE),FALSE)</f>
        <v>2949707.3900000006</v>
      </c>
      <c r="M31" s="154">
        <f t="shared" si="10"/>
        <v>0.55020037814080291</v>
      </c>
      <c r="N31" s="154">
        <f t="shared" si="11"/>
        <v>4.1934992749502426E-4</v>
      </c>
      <c r="O31" s="152">
        <f t="shared" si="12"/>
        <v>-2411443.7599999998</v>
      </c>
      <c r="P31" s="155">
        <f t="shared" si="13"/>
        <v>-0.44979962185919709</v>
      </c>
      <c r="Q31" s="73"/>
    </row>
    <row r="32" spans="2:17" s="74" customFormat="1" ht="12.75" x14ac:dyDescent="0.2">
      <c r="B32" s="72"/>
      <c r="C32" s="140" t="s">
        <v>83</v>
      </c>
      <c r="D32" s="141" t="s">
        <v>84</v>
      </c>
      <c r="E32" s="156">
        <f>IFERROR(VLOOKUP($C32,'2024'!$C$205:$U$392,19,FALSE),0)</f>
        <v>5319456.58</v>
      </c>
      <c r="F32" s="157">
        <f>IFERROR(VLOOKUP($C32,'2024'!$C$8:$U$195,19,FALSE),0)</f>
        <v>2919383.9900000007</v>
      </c>
      <c r="G32" s="158">
        <f t="shared" si="6"/>
        <v>0.54881244843246768</v>
      </c>
      <c r="H32" s="159">
        <f t="shared" si="7"/>
        <v>4.1503895223201601E-4</v>
      </c>
      <c r="I32" s="157">
        <f t="shared" si="8"/>
        <v>-2400072.5899999994</v>
      </c>
      <c r="J32" s="160">
        <f t="shared" si="9"/>
        <v>-0.45118755156753237</v>
      </c>
      <c r="K32" s="156">
        <f>VLOOKUP($C32,'2024'!$C$205:$U$392,VLOOKUP($L$4,Master!$D$9:$G$20,4,FALSE),FALSE)</f>
        <v>5319456.58</v>
      </c>
      <c r="L32" s="157">
        <f>VLOOKUP($C32,'2024'!$C$8:$U$195,VLOOKUP($L$4,Master!$D$9:$G$20,4,FALSE),FALSE)</f>
        <v>2919383.9900000007</v>
      </c>
      <c r="M32" s="159">
        <f t="shared" si="10"/>
        <v>0.54881244843246768</v>
      </c>
      <c r="N32" s="159">
        <f t="shared" si="11"/>
        <v>4.1503895223201601E-4</v>
      </c>
      <c r="O32" s="157">
        <f t="shared" si="12"/>
        <v>-2400072.5899999994</v>
      </c>
      <c r="P32" s="160">
        <f t="shared" si="13"/>
        <v>-0.45118755156753237</v>
      </c>
      <c r="Q32" s="73"/>
    </row>
    <row r="33" spans="2:17" s="74" customFormat="1" ht="12.75" x14ac:dyDescent="0.2">
      <c r="B33" s="72"/>
      <c r="C33" s="104" t="s">
        <v>85</v>
      </c>
      <c r="D33" s="105" t="s">
        <v>84</v>
      </c>
      <c r="E33" s="161">
        <f>IFERROR(VLOOKUP($C33,'2024'!$C$205:$U$392,19,FALSE),0)</f>
        <v>5319456.58</v>
      </c>
      <c r="F33" s="162">
        <f>IFERROR(VLOOKUP($C33,'2024'!$C$8:$U$195,19,FALSE),0)</f>
        <v>2919383.9900000007</v>
      </c>
      <c r="G33" s="163">
        <f t="shared" si="6"/>
        <v>0.54881244843246768</v>
      </c>
      <c r="H33" s="164">
        <f t="shared" si="7"/>
        <v>4.1503895223201601E-4</v>
      </c>
      <c r="I33" s="165">
        <f t="shared" si="8"/>
        <v>-2400072.5899999994</v>
      </c>
      <c r="J33" s="166">
        <f t="shared" si="9"/>
        <v>-0.45118755156753237</v>
      </c>
      <c r="K33" s="172">
        <f>VLOOKUP($C33,'2024'!$C$205:$U$392,VLOOKUP($L$4,Master!$D$9:$G$20,4,FALSE),FALSE)</f>
        <v>5319456.58</v>
      </c>
      <c r="L33" s="173">
        <f>VLOOKUP($C33,'2024'!$C$8:$U$195,VLOOKUP($L$4,Master!$D$9:$G$20,4,FALSE),FALSE)</f>
        <v>2919383.9900000007</v>
      </c>
      <c r="M33" s="164">
        <f t="shared" si="10"/>
        <v>0.54881244843246768</v>
      </c>
      <c r="N33" s="164">
        <f t="shared" si="11"/>
        <v>4.1503895223201601E-4</v>
      </c>
      <c r="O33" s="165">
        <f t="shared" si="12"/>
        <v>-2400072.5899999994</v>
      </c>
      <c r="P33" s="166">
        <f t="shared" si="13"/>
        <v>-0.45118755156753237</v>
      </c>
      <c r="Q33" s="73"/>
    </row>
    <row r="34" spans="2:17" s="74" customFormat="1" ht="12.75" x14ac:dyDescent="0.2">
      <c r="B34" s="72"/>
      <c r="C34" s="140" t="s">
        <v>86</v>
      </c>
      <c r="D34" s="141" t="s">
        <v>87</v>
      </c>
      <c r="E34" s="156">
        <f>IFERROR(VLOOKUP($C34,'2024'!$C$205:$U$392,19,FALSE),0)</f>
        <v>0</v>
      </c>
      <c r="F34" s="157">
        <f>IFERROR(VLOOKUP($C34,'2024'!$C$8:$U$195,19,FALSE),0)</f>
        <v>0</v>
      </c>
      <c r="G34" s="158">
        <f t="shared" si="6"/>
        <v>0</v>
      </c>
      <c r="H34" s="159">
        <f t="shared" si="7"/>
        <v>0</v>
      </c>
      <c r="I34" s="157">
        <f t="shared" si="8"/>
        <v>0</v>
      </c>
      <c r="J34" s="160">
        <f t="shared" si="9"/>
        <v>0</v>
      </c>
      <c r="K34" s="156">
        <f>VLOOKUP($C34,'2024'!$C$205:$U$392,VLOOKUP($L$4,Master!$D$9:$G$20,4,FALSE),FALSE)</f>
        <v>0</v>
      </c>
      <c r="L34" s="157">
        <f>VLOOKUP($C34,'2024'!$C$8:$U$195,VLOOKUP($L$4,Master!$D$9:$G$20,4,FALSE),FALSE)</f>
        <v>0</v>
      </c>
      <c r="M34" s="159">
        <f t="shared" si="10"/>
        <v>0</v>
      </c>
      <c r="N34" s="159">
        <f t="shared" si="11"/>
        <v>0</v>
      </c>
      <c r="O34" s="157">
        <f t="shared" si="12"/>
        <v>0</v>
      </c>
      <c r="P34" s="160">
        <f t="shared" si="13"/>
        <v>0</v>
      </c>
      <c r="Q34" s="73"/>
    </row>
    <row r="35" spans="2:17" s="74" customFormat="1" ht="12.75" x14ac:dyDescent="0.2">
      <c r="B35" s="72"/>
      <c r="C35" s="104" t="s">
        <v>88</v>
      </c>
      <c r="D35" s="105" t="s">
        <v>87</v>
      </c>
      <c r="E35" s="161">
        <f>IFERROR(VLOOKUP($C35,'2024'!$C$205:$U$392,19,FALSE),0)</f>
        <v>0</v>
      </c>
      <c r="F35" s="162">
        <f>IFERROR(VLOOKUP($C35,'2024'!$C$8:$U$195,19,FALSE),0)</f>
        <v>0</v>
      </c>
      <c r="G35" s="163">
        <f t="shared" si="6"/>
        <v>0</v>
      </c>
      <c r="H35" s="164">
        <f t="shared" si="7"/>
        <v>0</v>
      </c>
      <c r="I35" s="165">
        <f t="shared" si="8"/>
        <v>0</v>
      </c>
      <c r="J35" s="166">
        <f t="shared" si="9"/>
        <v>0</v>
      </c>
      <c r="K35" s="172">
        <f>VLOOKUP($C35,'2024'!$C$205:$U$392,VLOOKUP($L$4,Master!$D$9:$G$20,4,FALSE),FALSE)</f>
        <v>0</v>
      </c>
      <c r="L35" s="173">
        <f>VLOOKUP($C35,'2024'!$C$8:$U$195,VLOOKUP($L$4,Master!$D$9:$G$20,4,FALSE),FALSE)</f>
        <v>0</v>
      </c>
      <c r="M35" s="164">
        <f t="shared" si="10"/>
        <v>0</v>
      </c>
      <c r="N35" s="164">
        <f t="shared" si="11"/>
        <v>0</v>
      </c>
      <c r="O35" s="165">
        <f t="shared" si="12"/>
        <v>0</v>
      </c>
      <c r="P35" s="166">
        <f t="shared" si="13"/>
        <v>0</v>
      </c>
      <c r="Q35" s="73"/>
    </row>
    <row r="36" spans="2:17" s="74" customFormat="1" ht="12.75" x14ac:dyDescent="0.2">
      <c r="B36" s="72"/>
      <c r="C36" s="140" t="s">
        <v>89</v>
      </c>
      <c r="D36" s="141" t="s">
        <v>90</v>
      </c>
      <c r="E36" s="156">
        <f>IFERROR(VLOOKUP($C36,'2024'!$C$205:$U$392,19,FALSE),0)</f>
        <v>0</v>
      </c>
      <c r="F36" s="157">
        <f>IFERROR(VLOOKUP($C36,'2024'!$C$8:$U$195,19,FALSE),0)</f>
        <v>0</v>
      </c>
      <c r="G36" s="158">
        <f t="shared" si="6"/>
        <v>0</v>
      </c>
      <c r="H36" s="159">
        <f t="shared" si="7"/>
        <v>0</v>
      </c>
      <c r="I36" s="157">
        <f t="shared" si="8"/>
        <v>0</v>
      </c>
      <c r="J36" s="160">
        <f t="shared" si="9"/>
        <v>0</v>
      </c>
      <c r="K36" s="156">
        <f>VLOOKUP($C36,'2024'!$C$205:$U$392,VLOOKUP($L$4,Master!$D$9:$G$20,4,FALSE),FALSE)</f>
        <v>0</v>
      </c>
      <c r="L36" s="157">
        <f>VLOOKUP($C36,'2024'!$C$8:$U$195,VLOOKUP($L$4,Master!$D$9:$G$20,4,FALSE),FALSE)</f>
        <v>0</v>
      </c>
      <c r="M36" s="159">
        <f t="shared" si="10"/>
        <v>0</v>
      </c>
      <c r="N36" s="159">
        <f t="shared" si="11"/>
        <v>0</v>
      </c>
      <c r="O36" s="157">
        <f t="shared" si="12"/>
        <v>0</v>
      </c>
      <c r="P36" s="160">
        <f t="shared" si="13"/>
        <v>0</v>
      </c>
      <c r="Q36" s="73"/>
    </row>
    <row r="37" spans="2:17" s="74" customFormat="1" ht="12.75" x14ac:dyDescent="0.2">
      <c r="B37" s="72"/>
      <c r="C37" s="104" t="s">
        <v>91</v>
      </c>
      <c r="D37" s="105" t="s">
        <v>90</v>
      </c>
      <c r="E37" s="161">
        <f>IFERROR(VLOOKUP($C37,'2024'!$C$205:$U$392,19,FALSE),0)</f>
        <v>0</v>
      </c>
      <c r="F37" s="162">
        <f>IFERROR(VLOOKUP($C37,'2024'!$C$8:$U$195,19,FALSE),0)</f>
        <v>0</v>
      </c>
      <c r="G37" s="163">
        <f t="shared" si="6"/>
        <v>0</v>
      </c>
      <c r="H37" s="164">
        <f t="shared" si="7"/>
        <v>0</v>
      </c>
      <c r="I37" s="165">
        <f t="shared" si="8"/>
        <v>0</v>
      </c>
      <c r="J37" s="166">
        <f t="shared" si="9"/>
        <v>0</v>
      </c>
      <c r="K37" s="172">
        <f>VLOOKUP($C37,'2024'!$C$205:$U$392,VLOOKUP($L$4,Master!$D$9:$G$20,4,FALSE),FALSE)</f>
        <v>0</v>
      </c>
      <c r="L37" s="173">
        <f>VLOOKUP($C37,'2024'!$C$8:$U$195,VLOOKUP($L$4,Master!$D$9:$G$20,4,FALSE),FALSE)</f>
        <v>0</v>
      </c>
      <c r="M37" s="164">
        <f t="shared" si="10"/>
        <v>0</v>
      </c>
      <c r="N37" s="164">
        <f t="shared" si="11"/>
        <v>0</v>
      </c>
      <c r="O37" s="165">
        <f t="shared" si="12"/>
        <v>0</v>
      </c>
      <c r="P37" s="166">
        <f t="shared" si="13"/>
        <v>0</v>
      </c>
      <c r="Q37" s="73"/>
    </row>
    <row r="38" spans="2:17" s="74" customFormat="1" ht="12.75" x14ac:dyDescent="0.2">
      <c r="B38" s="72"/>
      <c r="C38" s="140" t="s">
        <v>92</v>
      </c>
      <c r="D38" s="141" t="s">
        <v>93</v>
      </c>
      <c r="E38" s="156">
        <f>IFERROR(VLOOKUP($C38,'2024'!$C$205:$U$392,19,FALSE),0)</f>
        <v>0</v>
      </c>
      <c r="F38" s="157">
        <f>IFERROR(VLOOKUP($C38,'2024'!$C$8:$U$195,19,FALSE),0)</f>
        <v>0</v>
      </c>
      <c r="G38" s="158">
        <f t="shared" si="6"/>
        <v>0</v>
      </c>
      <c r="H38" s="159">
        <f t="shared" si="7"/>
        <v>0</v>
      </c>
      <c r="I38" s="157">
        <f t="shared" si="8"/>
        <v>0</v>
      </c>
      <c r="J38" s="160">
        <f t="shared" si="9"/>
        <v>0</v>
      </c>
      <c r="K38" s="156">
        <f>VLOOKUP($C38,'2024'!$C$205:$U$392,VLOOKUP($L$4,Master!$D$9:$G$20,4,FALSE),FALSE)</f>
        <v>0</v>
      </c>
      <c r="L38" s="157">
        <f>VLOOKUP($C38,'2024'!$C$8:$U$195,VLOOKUP($L$4,Master!$D$9:$G$20,4,FALSE),FALSE)</f>
        <v>0</v>
      </c>
      <c r="M38" s="159">
        <f t="shared" si="10"/>
        <v>0</v>
      </c>
      <c r="N38" s="159">
        <f t="shared" si="11"/>
        <v>0</v>
      </c>
      <c r="O38" s="157">
        <f t="shared" si="12"/>
        <v>0</v>
      </c>
      <c r="P38" s="160">
        <f t="shared" si="13"/>
        <v>0</v>
      </c>
      <c r="Q38" s="73"/>
    </row>
    <row r="39" spans="2:17" s="74" customFormat="1" ht="12.75" x14ac:dyDescent="0.2">
      <c r="B39" s="72"/>
      <c r="C39" s="104" t="s">
        <v>94</v>
      </c>
      <c r="D39" s="105" t="s">
        <v>93</v>
      </c>
      <c r="E39" s="161">
        <f>IFERROR(VLOOKUP($C39,'2024'!$C$205:$U$392,19,FALSE),0)</f>
        <v>0</v>
      </c>
      <c r="F39" s="162">
        <f>IFERROR(VLOOKUP($C39,'2024'!$C$8:$U$195,19,FALSE),0)</f>
        <v>0</v>
      </c>
      <c r="G39" s="163">
        <f t="shared" si="6"/>
        <v>0</v>
      </c>
      <c r="H39" s="164">
        <f t="shared" si="7"/>
        <v>0</v>
      </c>
      <c r="I39" s="165">
        <f t="shared" si="8"/>
        <v>0</v>
      </c>
      <c r="J39" s="166">
        <f t="shared" si="9"/>
        <v>0</v>
      </c>
      <c r="K39" s="172">
        <f>VLOOKUP($C39,'2024'!$C$205:$U$392,VLOOKUP($L$4,Master!$D$9:$G$20,4,FALSE),FALSE)</f>
        <v>0</v>
      </c>
      <c r="L39" s="173">
        <f>VLOOKUP($C39,'2024'!$C$8:$U$195,VLOOKUP($L$4,Master!$D$9:$G$20,4,FALSE),FALSE)</f>
        <v>0</v>
      </c>
      <c r="M39" s="164">
        <f t="shared" si="10"/>
        <v>0</v>
      </c>
      <c r="N39" s="164">
        <f t="shared" si="11"/>
        <v>0</v>
      </c>
      <c r="O39" s="165">
        <f t="shared" si="12"/>
        <v>0</v>
      </c>
      <c r="P39" s="166">
        <f t="shared" si="13"/>
        <v>0</v>
      </c>
      <c r="Q39" s="73"/>
    </row>
    <row r="40" spans="2:17" s="74" customFormat="1" ht="12.75" x14ac:dyDescent="0.2">
      <c r="B40" s="72"/>
      <c r="C40" s="140" t="s">
        <v>95</v>
      </c>
      <c r="D40" s="141" t="s">
        <v>96</v>
      </c>
      <c r="E40" s="156">
        <f>IFERROR(VLOOKUP($C40,'2024'!$C$205:$U$392,19,FALSE),0)</f>
        <v>41694.570000000007</v>
      </c>
      <c r="F40" s="157">
        <f>IFERROR(VLOOKUP($C40,'2024'!$C$8:$U$195,19,FALSE),0)</f>
        <v>30323.399999999991</v>
      </c>
      <c r="G40" s="158">
        <f t="shared" si="6"/>
        <v>0.72727455877348024</v>
      </c>
      <c r="H40" s="159">
        <f t="shared" si="7"/>
        <v>4.3109752630082446E-6</v>
      </c>
      <c r="I40" s="157">
        <f t="shared" si="8"/>
        <v>-11371.170000000016</v>
      </c>
      <c r="J40" s="160">
        <f t="shared" si="9"/>
        <v>-0.27272544122651976</v>
      </c>
      <c r="K40" s="156">
        <f>VLOOKUP($C40,'2024'!$C$205:$U$392,VLOOKUP($L$4,Master!$D$9:$G$20,4,FALSE),FALSE)</f>
        <v>41694.570000000007</v>
      </c>
      <c r="L40" s="157">
        <f>VLOOKUP($C40,'2024'!$C$8:$U$195,VLOOKUP($L$4,Master!$D$9:$G$20,4,FALSE),FALSE)</f>
        <v>30323.399999999991</v>
      </c>
      <c r="M40" s="159">
        <f t="shared" si="10"/>
        <v>0.72727455877348024</v>
      </c>
      <c r="N40" s="159">
        <f t="shared" si="11"/>
        <v>4.3109752630082446E-6</v>
      </c>
      <c r="O40" s="157">
        <f t="shared" si="12"/>
        <v>-11371.170000000016</v>
      </c>
      <c r="P40" s="160">
        <f t="shared" si="13"/>
        <v>-0.27272544122651976</v>
      </c>
      <c r="Q40" s="73"/>
    </row>
    <row r="41" spans="2:17" s="74" customFormat="1" ht="12.75" x14ac:dyDescent="0.2">
      <c r="B41" s="72"/>
      <c r="C41" s="104" t="s">
        <v>97</v>
      </c>
      <c r="D41" s="105" t="s">
        <v>96</v>
      </c>
      <c r="E41" s="161">
        <f>IFERROR(VLOOKUP($C41,'2024'!$C$205:$U$392,19,FALSE),0)</f>
        <v>41694.570000000007</v>
      </c>
      <c r="F41" s="162">
        <f>IFERROR(VLOOKUP($C41,'2024'!$C$8:$U$195,19,FALSE),0)</f>
        <v>30323.399999999991</v>
      </c>
      <c r="G41" s="163">
        <f t="shared" si="6"/>
        <v>0.72727455877348024</v>
      </c>
      <c r="H41" s="164">
        <f t="shared" si="7"/>
        <v>4.3109752630082446E-6</v>
      </c>
      <c r="I41" s="165">
        <f t="shared" si="8"/>
        <v>-11371.170000000016</v>
      </c>
      <c r="J41" s="166">
        <f t="shared" si="9"/>
        <v>-0.27272544122651976</v>
      </c>
      <c r="K41" s="172">
        <f>VLOOKUP($C41,'2024'!$C$205:$U$392,VLOOKUP($L$4,Master!$D$9:$G$20,4,FALSE),FALSE)</f>
        <v>41694.570000000007</v>
      </c>
      <c r="L41" s="173">
        <f>VLOOKUP($C41,'2024'!$C$8:$U$195,VLOOKUP($L$4,Master!$D$9:$G$20,4,FALSE),FALSE)</f>
        <v>30323.399999999991</v>
      </c>
      <c r="M41" s="164">
        <f t="shared" si="10"/>
        <v>0.72727455877348024</v>
      </c>
      <c r="N41" s="164">
        <f t="shared" si="11"/>
        <v>4.3109752630082446E-6</v>
      </c>
      <c r="O41" s="165">
        <f t="shared" si="12"/>
        <v>-11371.170000000016</v>
      </c>
      <c r="P41" s="166">
        <f t="shared" si="13"/>
        <v>-0.27272544122651976</v>
      </c>
      <c r="Q41" s="73"/>
    </row>
    <row r="42" spans="2:17" s="74" customFormat="1" ht="12.75" x14ac:dyDescent="0.2">
      <c r="B42" s="72"/>
      <c r="C42" s="138" t="s">
        <v>98</v>
      </c>
      <c r="D42" s="139" t="s">
        <v>99</v>
      </c>
      <c r="E42" s="151">
        <f>IFERROR(VLOOKUP($C42,'2024'!$C$205:$U$392,19,FALSE),0)</f>
        <v>15213784.540000025</v>
      </c>
      <c r="F42" s="152">
        <f>IFERROR(VLOOKUP($C42,'2024'!$C$8:$U$195,19,FALSE),0)</f>
        <v>11957852.809999993</v>
      </c>
      <c r="G42" s="153">
        <f t="shared" si="6"/>
        <v>0.7859880477839325</v>
      </c>
      <c r="H42" s="154">
        <f t="shared" si="7"/>
        <v>1.7000075078191631E-3</v>
      </c>
      <c r="I42" s="152">
        <f t="shared" si="8"/>
        <v>-3255931.7300000321</v>
      </c>
      <c r="J42" s="155">
        <f t="shared" si="9"/>
        <v>-0.21401195221606753</v>
      </c>
      <c r="K42" s="151">
        <f>VLOOKUP($C42,'2024'!$C$205:$U$392,VLOOKUP($L$4,Master!$D$9:$G$20,4,FALSE),FALSE)</f>
        <v>15213784.540000025</v>
      </c>
      <c r="L42" s="152">
        <f>VLOOKUP($C42,'2024'!$C$8:$U$195,VLOOKUP($L$4,Master!$D$9:$G$20,4,FALSE),FALSE)</f>
        <v>11957852.809999993</v>
      </c>
      <c r="M42" s="154">
        <f t="shared" si="10"/>
        <v>0.7859880477839325</v>
      </c>
      <c r="N42" s="154">
        <f t="shared" si="11"/>
        <v>1.7000075078191631E-3</v>
      </c>
      <c r="O42" s="152">
        <f t="shared" si="12"/>
        <v>-3255931.7300000321</v>
      </c>
      <c r="P42" s="155">
        <f t="shared" si="13"/>
        <v>-0.21401195221606753</v>
      </c>
      <c r="Q42" s="73"/>
    </row>
    <row r="43" spans="2:17" s="74" customFormat="1" ht="12.75" x14ac:dyDescent="0.2">
      <c r="B43" s="72"/>
      <c r="C43" s="140" t="s">
        <v>100</v>
      </c>
      <c r="D43" s="141" t="s">
        <v>101</v>
      </c>
      <c r="E43" s="156">
        <f>IFERROR(VLOOKUP($C43,'2024'!$C$205:$U$392,19,FALSE),0)</f>
        <v>7543789.4100000057</v>
      </c>
      <c r="F43" s="157">
        <f>IFERROR(VLOOKUP($C43,'2024'!$C$8:$U$195,19,FALSE),0)</f>
        <v>6683072.6799999923</v>
      </c>
      <c r="G43" s="158">
        <f t="shared" si="6"/>
        <v>0.88590392928266903</v>
      </c>
      <c r="H43" s="159">
        <f t="shared" si="7"/>
        <v>9.5010984930338248E-4</v>
      </c>
      <c r="I43" s="157">
        <f t="shared" si="8"/>
        <v>-860716.73000001349</v>
      </c>
      <c r="J43" s="160">
        <f t="shared" si="9"/>
        <v>-0.11409607071733102</v>
      </c>
      <c r="K43" s="156">
        <f>VLOOKUP($C43,'2024'!$C$205:$U$392,VLOOKUP($L$4,Master!$D$9:$G$20,4,FALSE),FALSE)</f>
        <v>7543789.4100000057</v>
      </c>
      <c r="L43" s="157">
        <f>VLOOKUP($C43,'2024'!$C$8:$U$195,VLOOKUP($L$4,Master!$D$9:$G$20,4,FALSE),FALSE)</f>
        <v>6683072.6799999923</v>
      </c>
      <c r="M43" s="159">
        <f t="shared" si="10"/>
        <v>0.88590392928266903</v>
      </c>
      <c r="N43" s="159">
        <f t="shared" si="11"/>
        <v>9.5010984930338248E-4</v>
      </c>
      <c r="O43" s="157">
        <f t="shared" si="12"/>
        <v>-860716.73000001349</v>
      </c>
      <c r="P43" s="160">
        <f t="shared" si="13"/>
        <v>-0.11409607071733102</v>
      </c>
      <c r="Q43" s="73"/>
    </row>
    <row r="44" spans="2:17" s="74" customFormat="1" ht="12.75" x14ac:dyDescent="0.2">
      <c r="B44" s="72"/>
      <c r="C44" s="104" t="s">
        <v>102</v>
      </c>
      <c r="D44" s="105" t="s">
        <v>101</v>
      </c>
      <c r="E44" s="161">
        <f>IFERROR(VLOOKUP($C44,'2024'!$C$205:$U$392,19,FALSE),0)</f>
        <v>7543789.4100000057</v>
      </c>
      <c r="F44" s="162">
        <f>IFERROR(VLOOKUP($C44,'2024'!$C$8:$U$195,19,FALSE),0)</f>
        <v>6683072.6799999923</v>
      </c>
      <c r="G44" s="163">
        <f t="shared" si="6"/>
        <v>0.88590392928266903</v>
      </c>
      <c r="H44" s="164">
        <f t="shared" si="7"/>
        <v>9.5010984930338248E-4</v>
      </c>
      <c r="I44" s="165">
        <f t="shared" si="8"/>
        <v>-860716.73000001349</v>
      </c>
      <c r="J44" s="166">
        <f t="shared" si="9"/>
        <v>-0.11409607071733102</v>
      </c>
      <c r="K44" s="172">
        <f>VLOOKUP($C44,'2024'!$C$205:$U$392,VLOOKUP($L$4,Master!$D$9:$G$20,4,FALSE),FALSE)</f>
        <v>7543789.4100000057</v>
      </c>
      <c r="L44" s="173">
        <f>VLOOKUP($C44,'2024'!$C$8:$U$195,VLOOKUP($L$4,Master!$D$9:$G$20,4,FALSE),FALSE)</f>
        <v>6683072.6799999923</v>
      </c>
      <c r="M44" s="164">
        <f t="shared" si="10"/>
        <v>0.88590392928266903</v>
      </c>
      <c r="N44" s="164">
        <f t="shared" si="11"/>
        <v>9.5010984930338248E-4</v>
      </c>
      <c r="O44" s="165">
        <f t="shared" si="12"/>
        <v>-860716.73000001349</v>
      </c>
      <c r="P44" s="166">
        <f t="shared" si="13"/>
        <v>-0.11409607071733102</v>
      </c>
      <c r="Q44" s="73"/>
    </row>
    <row r="45" spans="2:17" s="74" customFormat="1" ht="12.75" x14ac:dyDescent="0.2">
      <c r="B45" s="72"/>
      <c r="C45" s="140" t="s">
        <v>103</v>
      </c>
      <c r="D45" s="141" t="s">
        <v>104</v>
      </c>
      <c r="E45" s="156">
        <f>IFERROR(VLOOKUP($C45,'2024'!$C$205:$U$392,19,FALSE),0)</f>
        <v>0</v>
      </c>
      <c r="F45" s="157">
        <f>IFERROR(VLOOKUP($C45,'2024'!$C$8:$U$195,19,FALSE),0)</f>
        <v>0</v>
      </c>
      <c r="G45" s="158">
        <f t="shared" si="6"/>
        <v>0</v>
      </c>
      <c r="H45" s="159">
        <f t="shared" si="7"/>
        <v>0</v>
      </c>
      <c r="I45" s="157">
        <f t="shared" si="8"/>
        <v>0</v>
      </c>
      <c r="J45" s="160">
        <f t="shared" si="9"/>
        <v>0</v>
      </c>
      <c r="K45" s="156">
        <f>VLOOKUP($C45,'2024'!$C$205:$U$392,VLOOKUP($L$4,Master!$D$9:$G$20,4,FALSE),FALSE)</f>
        <v>0</v>
      </c>
      <c r="L45" s="157">
        <f>VLOOKUP($C45,'2024'!$C$8:$U$195,VLOOKUP($L$4,Master!$D$9:$G$20,4,FALSE),FALSE)</f>
        <v>0</v>
      </c>
      <c r="M45" s="159">
        <f t="shared" si="10"/>
        <v>0</v>
      </c>
      <c r="N45" s="159">
        <f t="shared" si="11"/>
        <v>0</v>
      </c>
      <c r="O45" s="157">
        <f t="shared" si="12"/>
        <v>0</v>
      </c>
      <c r="P45" s="160">
        <f t="shared" si="13"/>
        <v>0</v>
      </c>
      <c r="Q45" s="73"/>
    </row>
    <row r="46" spans="2:17" s="74" customFormat="1" ht="12.75" x14ac:dyDescent="0.2">
      <c r="B46" s="72"/>
      <c r="C46" s="104" t="s">
        <v>105</v>
      </c>
      <c r="D46" s="105" t="s">
        <v>104</v>
      </c>
      <c r="E46" s="161">
        <f>IFERROR(VLOOKUP($C46,'2024'!$C$205:$U$392,19,FALSE),0)</f>
        <v>0</v>
      </c>
      <c r="F46" s="162">
        <f>IFERROR(VLOOKUP($C46,'2024'!$C$8:$U$195,19,FALSE),0)</f>
        <v>0</v>
      </c>
      <c r="G46" s="163">
        <f t="shared" si="6"/>
        <v>0</v>
      </c>
      <c r="H46" s="164">
        <f t="shared" si="7"/>
        <v>0</v>
      </c>
      <c r="I46" s="165">
        <f t="shared" si="8"/>
        <v>0</v>
      </c>
      <c r="J46" s="166">
        <f t="shared" si="9"/>
        <v>0</v>
      </c>
      <c r="K46" s="172">
        <f>VLOOKUP($C46,'2024'!$C$205:$U$392,VLOOKUP($L$4,Master!$D$9:$G$20,4,FALSE),FALSE)</f>
        <v>0</v>
      </c>
      <c r="L46" s="173">
        <f>VLOOKUP($C46,'2024'!$C$8:$U$195,VLOOKUP($L$4,Master!$D$9:$G$20,4,FALSE),FALSE)</f>
        <v>0</v>
      </c>
      <c r="M46" s="164">
        <f t="shared" si="10"/>
        <v>0</v>
      </c>
      <c r="N46" s="164">
        <f t="shared" si="11"/>
        <v>0</v>
      </c>
      <c r="O46" s="165">
        <f t="shared" si="12"/>
        <v>0</v>
      </c>
      <c r="P46" s="166">
        <f t="shared" si="13"/>
        <v>0</v>
      </c>
      <c r="Q46" s="73"/>
    </row>
    <row r="47" spans="2:17" s="74" customFormat="1" ht="12.75" x14ac:dyDescent="0.2">
      <c r="B47" s="72"/>
      <c r="C47" s="140" t="s">
        <v>106</v>
      </c>
      <c r="D47" s="141" t="s">
        <v>107</v>
      </c>
      <c r="E47" s="156">
        <f>IFERROR(VLOOKUP($C47,'2024'!$C$205:$U$392,19,FALSE),0)</f>
        <v>4112176.8000000152</v>
      </c>
      <c r="F47" s="157">
        <f>IFERROR(VLOOKUP($C47,'2024'!$C$8:$U$195,19,FALSE),0)</f>
        <v>3064328.7899999982</v>
      </c>
      <c r="G47" s="158">
        <f t="shared" si="6"/>
        <v>0.74518410541102875</v>
      </c>
      <c r="H47" s="159">
        <f t="shared" si="7"/>
        <v>4.3564526442991158E-4</v>
      </c>
      <c r="I47" s="157">
        <f t="shared" si="8"/>
        <v>-1047848.010000017</v>
      </c>
      <c r="J47" s="160">
        <f t="shared" si="9"/>
        <v>-0.25481589458897125</v>
      </c>
      <c r="K47" s="156">
        <f>VLOOKUP($C47,'2024'!$C$205:$U$392,VLOOKUP($L$4,Master!$D$9:$G$20,4,FALSE),FALSE)</f>
        <v>4112176.8000000152</v>
      </c>
      <c r="L47" s="157">
        <f>VLOOKUP($C47,'2024'!$C$8:$U$195,VLOOKUP($L$4,Master!$D$9:$G$20,4,FALSE),FALSE)</f>
        <v>3064328.7899999982</v>
      </c>
      <c r="M47" s="159">
        <f t="shared" si="10"/>
        <v>0.74518410541102875</v>
      </c>
      <c r="N47" s="159">
        <f t="shared" si="11"/>
        <v>4.3564526442991158E-4</v>
      </c>
      <c r="O47" s="157">
        <f t="shared" si="12"/>
        <v>-1047848.010000017</v>
      </c>
      <c r="P47" s="160">
        <f t="shared" si="13"/>
        <v>-0.25481589458897125</v>
      </c>
      <c r="Q47" s="73"/>
    </row>
    <row r="48" spans="2:17" s="74" customFormat="1" ht="12.75" x14ac:dyDescent="0.2">
      <c r="B48" s="72"/>
      <c r="C48" s="104" t="s">
        <v>108</v>
      </c>
      <c r="D48" s="105" t="s">
        <v>107</v>
      </c>
      <c r="E48" s="161">
        <f>IFERROR(VLOOKUP($C48,'2024'!$C$205:$U$392,19,FALSE),0)</f>
        <v>4112176.8000000152</v>
      </c>
      <c r="F48" s="162">
        <f>IFERROR(VLOOKUP($C48,'2024'!$C$8:$U$195,19,FALSE),0)</f>
        <v>3064328.7899999982</v>
      </c>
      <c r="G48" s="163">
        <f t="shared" si="6"/>
        <v>0.74518410541102875</v>
      </c>
      <c r="H48" s="164">
        <f t="shared" si="7"/>
        <v>4.3564526442991158E-4</v>
      </c>
      <c r="I48" s="165">
        <f t="shared" si="8"/>
        <v>-1047848.010000017</v>
      </c>
      <c r="J48" s="166">
        <f t="shared" si="9"/>
        <v>-0.25481589458897125</v>
      </c>
      <c r="K48" s="172">
        <f>VLOOKUP($C48,'2024'!$C$205:$U$392,VLOOKUP($L$4,Master!$D$9:$G$20,4,FALSE),FALSE)</f>
        <v>4112176.8000000152</v>
      </c>
      <c r="L48" s="173">
        <f>VLOOKUP($C48,'2024'!$C$8:$U$195,VLOOKUP($L$4,Master!$D$9:$G$20,4,FALSE),FALSE)</f>
        <v>3064328.7899999982</v>
      </c>
      <c r="M48" s="164">
        <f t="shared" si="10"/>
        <v>0.74518410541102875</v>
      </c>
      <c r="N48" s="164">
        <f t="shared" si="11"/>
        <v>4.3564526442991158E-4</v>
      </c>
      <c r="O48" s="165">
        <f t="shared" si="12"/>
        <v>-1047848.010000017</v>
      </c>
      <c r="P48" s="166">
        <f t="shared" si="13"/>
        <v>-0.25481589458897125</v>
      </c>
      <c r="Q48" s="73"/>
    </row>
    <row r="49" spans="2:17" s="74" customFormat="1" ht="12.75" x14ac:dyDescent="0.2">
      <c r="B49" s="72"/>
      <c r="C49" s="140" t="s">
        <v>109</v>
      </c>
      <c r="D49" s="141" t="s">
        <v>110</v>
      </c>
      <c r="E49" s="156">
        <f>IFERROR(VLOOKUP($C49,'2024'!$C$205:$U$392,19,FALSE),0)</f>
        <v>1452247.2000000004</v>
      </c>
      <c r="F49" s="157">
        <f>IFERROR(VLOOKUP($C49,'2024'!$C$8:$U$195,19,FALSE),0)</f>
        <v>646327.50999999989</v>
      </c>
      <c r="G49" s="158">
        <f t="shared" si="6"/>
        <v>0.4450533697017971</v>
      </c>
      <c r="H49" s="159">
        <f t="shared" si="7"/>
        <v>9.1886197042934304E-5</v>
      </c>
      <c r="I49" s="157">
        <f t="shared" si="8"/>
        <v>-805919.69000000053</v>
      </c>
      <c r="J49" s="160">
        <f t="shared" si="9"/>
        <v>-0.5549466302982029</v>
      </c>
      <c r="K49" s="156">
        <f>VLOOKUP($C49,'2024'!$C$205:$U$392,VLOOKUP($L$4,Master!$D$9:$G$20,4,FALSE),FALSE)</f>
        <v>1452247.2000000004</v>
      </c>
      <c r="L49" s="157">
        <f>VLOOKUP($C49,'2024'!$C$8:$U$195,VLOOKUP($L$4,Master!$D$9:$G$20,4,FALSE),FALSE)</f>
        <v>646327.50999999989</v>
      </c>
      <c r="M49" s="159">
        <f t="shared" si="10"/>
        <v>0.4450533697017971</v>
      </c>
      <c r="N49" s="159">
        <f t="shared" si="11"/>
        <v>9.1886197042934304E-5</v>
      </c>
      <c r="O49" s="157">
        <f t="shared" si="12"/>
        <v>-805919.69000000053</v>
      </c>
      <c r="P49" s="160">
        <f t="shared" si="13"/>
        <v>-0.5549466302982029</v>
      </c>
      <c r="Q49" s="73"/>
    </row>
    <row r="50" spans="2:17" s="74" customFormat="1" ht="12.75" x14ac:dyDescent="0.2">
      <c r="B50" s="72"/>
      <c r="C50" s="104" t="s">
        <v>111</v>
      </c>
      <c r="D50" s="105" t="s">
        <v>110</v>
      </c>
      <c r="E50" s="161">
        <f>IFERROR(VLOOKUP($C50,'2024'!$C$205:$U$392,19,FALSE),0)</f>
        <v>1452247.2000000004</v>
      </c>
      <c r="F50" s="162">
        <f>IFERROR(VLOOKUP($C50,'2024'!$C$8:$U$195,19,FALSE),0)</f>
        <v>646327.50999999989</v>
      </c>
      <c r="G50" s="163">
        <f t="shared" si="6"/>
        <v>0.4450533697017971</v>
      </c>
      <c r="H50" s="164">
        <f t="shared" si="7"/>
        <v>9.1886197042934304E-5</v>
      </c>
      <c r="I50" s="165">
        <f t="shared" si="8"/>
        <v>-805919.69000000053</v>
      </c>
      <c r="J50" s="166">
        <f t="shared" si="9"/>
        <v>-0.5549466302982029</v>
      </c>
      <c r="K50" s="172">
        <f>VLOOKUP($C50,'2024'!$C$205:$U$392,VLOOKUP($L$4,Master!$D$9:$G$20,4,FALSE),FALSE)</f>
        <v>1452247.2000000004</v>
      </c>
      <c r="L50" s="173">
        <f>VLOOKUP($C50,'2024'!$C$8:$U$195,VLOOKUP($L$4,Master!$D$9:$G$20,4,FALSE),FALSE)</f>
        <v>646327.50999999989</v>
      </c>
      <c r="M50" s="164">
        <f t="shared" si="10"/>
        <v>0.4450533697017971</v>
      </c>
      <c r="N50" s="164">
        <f t="shared" si="11"/>
        <v>9.1886197042934304E-5</v>
      </c>
      <c r="O50" s="165">
        <f t="shared" si="12"/>
        <v>-805919.69000000053</v>
      </c>
      <c r="P50" s="166">
        <f t="shared" si="13"/>
        <v>-0.5549466302982029</v>
      </c>
      <c r="Q50" s="73"/>
    </row>
    <row r="51" spans="2:17" s="74" customFormat="1" ht="12.75" x14ac:dyDescent="0.2">
      <c r="B51" s="72"/>
      <c r="C51" s="140" t="s">
        <v>112</v>
      </c>
      <c r="D51" s="141" t="s">
        <v>113</v>
      </c>
      <c r="E51" s="156">
        <f>IFERROR(VLOOKUP($C51,'2024'!$C$205:$U$392,19,FALSE),0)</f>
        <v>0</v>
      </c>
      <c r="F51" s="157">
        <f>IFERROR(VLOOKUP($C51,'2024'!$C$8:$U$195,19,FALSE),0)</f>
        <v>0</v>
      </c>
      <c r="G51" s="158">
        <f t="shared" si="6"/>
        <v>0</v>
      </c>
      <c r="H51" s="159">
        <f t="shared" si="7"/>
        <v>0</v>
      </c>
      <c r="I51" s="157">
        <f t="shared" si="8"/>
        <v>0</v>
      </c>
      <c r="J51" s="160">
        <f t="shared" si="9"/>
        <v>0</v>
      </c>
      <c r="K51" s="156">
        <f>VLOOKUP($C51,'2024'!$C$205:$U$392,VLOOKUP($L$4,Master!$D$9:$G$20,4,FALSE),FALSE)</f>
        <v>0</v>
      </c>
      <c r="L51" s="157">
        <f>VLOOKUP($C51,'2024'!$C$8:$U$195,VLOOKUP($L$4,Master!$D$9:$G$20,4,FALSE),FALSE)</f>
        <v>0</v>
      </c>
      <c r="M51" s="159">
        <f t="shared" si="10"/>
        <v>0</v>
      </c>
      <c r="N51" s="159">
        <f t="shared" si="11"/>
        <v>0</v>
      </c>
      <c r="O51" s="157">
        <f t="shared" si="12"/>
        <v>0</v>
      </c>
      <c r="P51" s="160">
        <f t="shared" si="13"/>
        <v>0</v>
      </c>
      <c r="Q51" s="73"/>
    </row>
    <row r="52" spans="2:17" s="74" customFormat="1" ht="12.75" x14ac:dyDescent="0.2">
      <c r="B52" s="72"/>
      <c r="C52" s="104" t="s">
        <v>114</v>
      </c>
      <c r="D52" s="105" t="s">
        <v>113</v>
      </c>
      <c r="E52" s="161">
        <f>IFERROR(VLOOKUP($C52,'2024'!$C$205:$U$392,19,FALSE),0)</f>
        <v>0</v>
      </c>
      <c r="F52" s="162">
        <f>IFERROR(VLOOKUP($C52,'2024'!$C$8:$U$195,19,FALSE),0)</f>
        <v>0</v>
      </c>
      <c r="G52" s="163">
        <f t="shared" si="6"/>
        <v>0</v>
      </c>
      <c r="H52" s="164">
        <f t="shared" si="7"/>
        <v>0</v>
      </c>
      <c r="I52" s="165">
        <f t="shared" si="8"/>
        <v>0</v>
      </c>
      <c r="J52" s="166">
        <f t="shared" si="9"/>
        <v>0</v>
      </c>
      <c r="K52" s="172">
        <f>VLOOKUP($C52,'2024'!$C$205:$U$392,VLOOKUP($L$4,Master!$D$9:$G$20,4,FALSE),FALSE)</f>
        <v>0</v>
      </c>
      <c r="L52" s="173">
        <f>VLOOKUP($C52,'2024'!$C$8:$U$195,VLOOKUP($L$4,Master!$D$9:$G$20,4,FALSE),FALSE)</f>
        <v>0</v>
      </c>
      <c r="M52" s="164">
        <f t="shared" si="10"/>
        <v>0</v>
      </c>
      <c r="N52" s="164">
        <f t="shared" si="11"/>
        <v>0</v>
      </c>
      <c r="O52" s="165">
        <f t="shared" si="12"/>
        <v>0</v>
      </c>
      <c r="P52" s="166">
        <f t="shared" si="13"/>
        <v>0</v>
      </c>
      <c r="Q52" s="73"/>
    </row>
    <row r="53" spans="2:17" s="74" customFormat="1" ht="12.75" x14ac:dyDescent="0.2">
      <c r="B53" s="72"/>
      <c r="C53" s="140" t="s">
        <v>115</v>
      </c>
      <c r="D53" s="141" t="s">
        <v>116</v>
      </c>
      <c r="E53" s="156">
        <f>IFERROR(VLOOKUP($C53,'2024'!$C$205:$U$392,19,FALSE),0)</f>
        <v>2105571.1300000022</v>
      </c>
      <c r="F53" s="157">
        <f>IFERROR(VLOOKUP($C53,'2024'!$C$8:$U$195,19,FALSE),0)</f>
        <v>1564123.8300000012</v>
      </c>
      <c r="G53" s="158">
        <f t="shared" si="6"/>
        <v>0.74285015011580235</v>
      </c>
      <c r="H53" s="159">
        <f t="shared" si="7"/>
        <v>2.223661970429345E-4</v>
      </c>
      <c r="I53" s="157">
        <f t="shared" si="8"/>
        <v>-541447.30000000098</v>
      </c>
      <c r="J53" s="160">
        <f t="shared" si="9"/>
        <v>-0.25714984988419765</v>
      </c>
      <c r="K53" s="156">
        <f>VLOOKUP($C53,'2024'!$C$205:$U$392,VLOOKUP($L$4,Master!$D$9:$G$20,4,FALSE),FALSE)</f>
        <v>2105571.1300000022</v>
      </c>
      <c r="L53" s="157">
        <f>VLOOKUP($C53,'2024'!$C$8:$U$195,VLOOKUP($L$4,Master!$D$9:$G$20,4,FALSE),FALSE)</f>
        <v>1564123.8300000012</v>
      </c>
      <c r="M53" s="159">
        <f t="shared" si="10"/>
        <v>0.74285015011580235</v>
      </c>
      <c r="N53" s="159">
        <f t="shared" si="11"/>
        <v>2.223661970429345E-4</v>
      </c>
      <c r="O53" s="157">
        <f t="shared" si="12"/>
        <v>-541447.30000000098</v>
      </c>
      <c r="P53" s="160">
        <f t="shared" si="13"/>
        <v>-0.25714984988419765</v>
      </c>
      <c r="Q53" s="73"/>
    </row>
    <row r="54" spans="2:17" s="74" customFormat="1" ht="12.75" x14ac:dyDescent="0.2">
      <c r="B54" s="72"/>
      <c r="C54" s="104" t="s">
        <v>117</v>
      </c>
      <c r="D54" s="105" t="s">
        <v>116</v>
      </c>
      <c r="E54" s="161">
        <f>IFERROR(VLOOKUP($C54,'2024'!$C$205:$U$392,19,FALSE),0)</f>
        <v>2105571.1300000022</v>
      </c>
      <c r="F54" s="162">
        <f>IFERROR(VLOOKUP($C54,'2024'!$C$8:$U$195,19,FALSE),0)</f>
        <v>1564123.8300000012</v>
      </c>
      <c r="G54" s="163">
        <f t="shared" si="6"/>
        <v>0.74285015011580235</v>
      </c>
      <c r="H54" s="164">
        <f t="shared" si="7"/>
        <v>2.223661970429345E-4</v>
      </c>
      <c r="I54" s="165">
        <f t="shared" si="8"/>
        <v>-541447.30000000098</v>
      </c>
      <c r="J54" s="166">
        <f t="shared" si="9"/>
        <v>-0.25714984988419765</v>
      </c>
      <c r="K54" s="172">
        <f>VLOOKUP($C54,'2024'!$C$205:$U$392,VLOOKUP($L$4,Master!$D$9:$G$20,4,FALSE),FALSE)</f>
        <v>2105571.1300000022</v>
      </c>
      <c r="L54" s="173">
        <f>VLOOKUP($C54,'2024'!$C$8:$U$195,VLOOKUP($L$4,Master!$D$9:$G$20,4,FALSE),FALSE)</f>
        <v>1564123.8300000012</v>
      </c>
      <c r="M54" s="164">
        <f t="shared" si="10"/>
        <v>0.74285015011580235</v>
      </c>
      <c r="N54" s="164">
        <f t="shared" si="11"/>
        <v>2.223661970429345E-4</v>
      </c>
      <c r="O54" s="165">
        <f t="shared" si="12"/>
        <v>-541447.30000000098</v>
      </c>
      <c r="P54" s="166">
        <f t="shared" si="13"/>
        <v>-0.25714984988419765</v>
      </c>
      <c r="Q54" s="73"/>
    </row>
    <row r="55" spans="2:17" s="74" customFormat="1" ht="12.75" x14ac:dyDescent="0.2">
      <c r="B55" s="72"/>
      <c r="C55" s="138" t="s">
        <v>118</v>
      </c>
      <c r="D55" s="139" t="s">
        <v>119</v>
      </c>
      <c r="E55" s="151">
        <f>IFERROR(VLOOKUP($C55,'2024'!$C$205:$U$392,19,FALSE),0)</f>
        <v>10924797.730000006</v>
      </c>
      <c r="F55" s="152">
        <f>IFERROR(VLOOKUP($C55,'2024'!$C$8:$U$195,19,FALSE),0)</f>
        <v>5483099.5200000005</v>
      </c>
      <c r="G55" s="153">
        <f t="shared" si="6"/>
        <v>0.50189483187804496</v>
      </c>
      <c r="H55" s="154">
        <f t="shared" si="7"/>
        <v>7.7951372192209276E-4</v>
      </c>
      <c r="I55" s="152">
        <f t="shared" si="8"/>
        <v>-5441698.2100000056</v>
      </c>
      <c r="J55" s="155">
        <f t="shared" si="9"/>
        <v>-0.49810516812195504</v>
      </c>
      <c r="K55" s="151">
        <f>VLOOKUP($C55,'2024'!$C$205:$U$392,VLOOKUP($L$4,Master!$D$9:$G$20,4,FALSE),FALSE)</f>
        <v>10924797.730000006</v>
      </c>
      <c r="L55" s="152">
        <f>VLOOKUP($C55,'2024'!$C$8:$U$195,VLOOKUP($L$4,Master!$D$9:$G$20,4,FALSE),FALSE)</f>
        <v>5483099.5200000005</v>
      </c>
      <c r="M55" s="154">
        <f t="shared" si="10"/>
        <v>0.50189483187804496</v>
      </c>
      <c r="N55" s="154">
        <f t="shared" si="11"/>
        <v>7.7951372192209276E-4</v>
      </c>
      <c r="O55" s="152">
        <f t="shared" si="12"/>
        <v>-5441698.2100000056</v>
      </c>
      <c r="P55" s="155">
        <f t="shared" si="13"/>
        <v>-0.49810516812195504</v>
      </c>
      <c r="Q55" s="73"/>
    </row>
    <row r="56" spans="2:17" s="74" customFormat="1" ht="12.75" x14ac:dyDescent="0.2">
      <c r="B56" s="72"/>
      <c r="C56" s="140" t="s">
        <v>120</v>
      </c>
      <c r="D56" s="141" t="s">
        <v>121</v>
      </c>
      <c r="E56" s="156">
        <f>IFERROR(VLOOKUP($C56,'2024'!$C$205:$U$392,19,FALSE),0)</f>
        <v>3494743.7200000053</v>
      </c>
      <c r="F56" s="157">
        <f>IFERROR(VLOOKUP($C56,'2024'!$C$8:$U$195,19,FALSE),0)</f>
        <v>1692359.6800000006</v>
      </c>
      <c r="G56" s="158">
        <f t="shared" si="6"/>
        <v>0.48425859393203174</v>
      </c>
      <c r="H56" s="159">
        <f t="shared" si="7"/>
        <v>2.4059705430764866E-4</v>
      </c>
      <c r="I56" s="157">
        <f t="shared" si="8"/>
        <v>-1802384.0400000047</v>
      </c>
      <c r="J56" s="160">
        <f t="shared" si="9"/>
        <v>-0.51574140606796826</v>
      </c>
      <c r="K56" s="156">
        <f>VLOOKUP($C56,'2024'!$C$205:$U$392,VLOOKUP($L$4,Master!$D$9:$G$20,4,FALSE),FALSE)</f>
        <v>3494743.7200000053</v>
      </c>
      <c r="L56" s="157">
        <f>VLOOKUP($C56,'2024'!$C$8:$U$195,VLOOKUP($L$4,Master!$D$9:$G$20,4,FALSE),FALSE)</f>
        <v>1692359.6800000006</v>
      </c>
      <c r="M56" s="159">
        <f t="shared" si="10"/>
        <v>0.48425859393203174</v>
      </c>
      <c r="N56" s="159">
        <f t="shared" si="11"/>
        <v>2.4059705430764866E-4</v>
      </c>
      <c r="O56" s="157">
        <f t="shared" si="12"/>
        <v>-1802384.0400000047</v>
      </c>
      <c r="P56" s="160">
        <f t="shared" si="13"/>
        <v>-0.51574140606796826</v>
      </c>
      <c r="Q56" s="73"/>
    </row>
    <row r="57" spans="2:17" s="74" customFormat="1" ht="12.75" x14ac:dyDescent="0.2">
      <c r="B57" s="72"/>
      <c r="C57" s="104" t="s">
        <v>122</v>
      </c>
      <c r="D57" s="105" t="s">
        <v>123</v>
      </c>
      <c r="E57" s="161">
        <f>IFERROR(VLOOKUP($C57,'2024'!$C$205:$U$392,19,FALSE),0)</f>
        <v>3494743.7200000053</v>
      </c>
      <c r="F57" s="162">
        <f>IFERROR(VLOOKUP($C57,'2024'!$C$8:$U$195,19,FALSE),0)</f>
        <v>1692359.6800000006</v>
      </c>
      <c r="G57" s="163">
        <f t="shared" si="6"/>
        <v>0.48425859393203174</v>
      </c>
      <c r="H57" s="164">
        <f t="shared" si="7"/>
        <v>2.4059705430764866E-4</v>
      </c>
      <c r="I57" s="165">
        <f t="shared" si="8"/>
        <v>-1802384.0400000047</v>
      </c>
      <c r="J57" s="166">
        <f t="shared" si="9"/>
        <v>-0.51574140606796826</v>
      </c>
      <c r="K57" s="172">
        <f>VLOOKUP($C57,'2024'!$C$205:$U$392,VLOOKUP($L$4,Master!$D$9:$G$20,4,FALSE),FALSE)</f>
        <v>3494743.7200000053</v>
      </c>
      <c r="L57" s="173">
        <f>VLOOKUP($C57,'2024'!$C$8:$U$195,VLOOKUP($L$4,Master!$D$9:$G$20,4,FALSE),FALSE)</f>
        <v>1692359.6800000006</v>
      </c>
      <c r="M57" s="164">
        <f t="shared" si="10"/>
        <v>0.48425859393203174</v>
      </c>
      <c r="N57" s="164">
        <f t="shared" si="11"/>
        <v>2.4059705430764866E-4</v>
      </c>
      <c r="O57" s="165">
        <f t="shared" si="12"/>
        <v>-1802384.0400000047</v>
      </c>
      <c r="P57" s="166">
        <f t="shared" si="13"/>
        <v>-0.51574140606796826</v>
      </c>
      <c r="Q57" s="73"/>
    </row>
    <row r="58" spans="2:17" s="74" customFormat="1" ht="12.75" x14ac:dyDescent="0.2">
      <c r="B58" s="72"/>
      <c r="C58" s="104" t="s">
        <v>124</v>
      </c>
      <c r="D58" s="105" t="s">
        <v>125</v>
      </c>
      <c r="E58" s="161">
        <f>IFERROR(VLOOKUP($C58,'2024'!$C$205:$U$392,19,FALSE),0)</f>
        <v>0</v>
      </c>
      <c r="F58" s="162">
        <f>IFERROR(VLOOKUP($C58,'2024'!$C$8:$U$195,19,FALSE),0)</f>
        <v>0</v>
      </c>
      <c r="G58" s="163">
        <f t="shared" si="6"/>
        <v>0</v>
      </c>
      <c r="H58" s="164">
        <f t="shared" si="7"/>
        <v>0</v>
      </c>
      <c r="I58" s="165">
        <f t="shared" si="8"/>
        <v>0</v>
      </c>
      <c r="J58" s="166">
        <f t="shared" si="9"/>
        <v>0</v>
      </c>
      <c r="K58" s="172">
        <f>VLOOKUP($C58,'2024'!$C$205:$U$392,VLOOKUP($L$4,Master!$D$9:$G$20,4,FALSE),FALSE)</f>
        <v>0</v>
      </c>
      <c r="L58" s="173">
        <f>VLOOKUP($C58,'2024'!$C$8:$U$195,VLOOKUP($L$4,Master!$D$9:$G$20,4,FALSE),FALSE)</f>
        <v>0</v>
      </c>
      <c r="M58" s="164">
        <f t="shared" si="10"/>
        <v>0</v>
      </c>
      <c r="N58" s="164">
        <f t="shared" si="11"/>
        <v>0</v>
      </c>
      <c r="O58" s="165">
        <f t="shared" si="12"/>
        <v>0</v>
      </c>
      <c r="P58" s="166">
        <f t="shared" si="13"/>
        <v>0</v>
      </c>
      <c r="Q58" s="73"/>
    </row>
    <row r="59" spans="2:17" s="74" customFormat="1" ht="12.75" x14ac:dyDescent="0.2">
      <c r="B59" s="72"/>
      <c r="C59" s="140" t="s">
        <v>126</v>
      </c>
      <c r="D59" s="141" t="s">
        <v>127</v>
      </c>
      <c r="E59" s="156">
        <f>IFERROR(VLOOKUP($C59,'2024'!$C$205:$U$392,19,FALSE),0)</f>
        <v>1687419.0400000005</v>
      </c>
      <c r="F59" s="157">
        <f>IFERROR(VLOOKUP($C59,'2024'!$C$8:$U$195,19,FALSE),0)</f>
        <v>291470.90999999992</v>
      </c>
      <c r="G59" s="158">
        <f t="shared" si="6"/>
        <v>0.17273178925372315</v>
      </c>
      <c r="H59" s="159">
        <f t="shared" si="7"/>
        <v>4.1437433892522026E-5</v>
      </c>
      <c r="I59" s="157">
        <f t="shared" si="8"/>
        <v>-1395948.1300000006</v>
      </c>
      <c r="J59" s="160">
        <f t="shared" si="9"/>
        <v>-0.82726821074627688</v>
      </c>
      <c r="K59" s="156">
        <f>VLOOKUP($C59,'2024'!$C$205:$U$392,VLOOKUP($L$4,Master!$D$9:$G$20,4,FALSE),FALSE)</f>
        <v>1687419.0400000005</v>
      </c>
      <c r="L59" s="157">
        <f>VLOOKUP($C59,'2024'!$C$8:$U$195,VLOOKUP($L$4,Master!$D$9:$G$20,4,FALSE),FALSE)</f>
        <v>291470.90999999992</v>
      </c>
      <c r="M59" s="159">
        <f t="shared" si="10"/>
        <v>0.17273178925372315</v>
      </c>
      <c r="N59" s="159">
        <f t="shared" si="11"/>
        <v>4.1437433892522026E-5</v>
      </c>
      <c r="O59" s="157">
        <f t="shared" si="12"/>
        <v>-1395948.1300000006</v>
      </c>
      <c r="P59" s="160">
        <f t="shared" si="13"/>
        <v>-0.82726821074627688</v>
      </c>
      <c r="Q59" s="73"/>
    </row>
    <row r="60" spans="2:17" s="74" customFormat="1" ht="12.75" x14ac:dyDescent="0.2">
      <c r="B60" s="72"/>
      <c r="C60" s="104" t="s">
        <v>128</v>
      </c>
      <c r="D60" s="105" t="s">
        <v>129</v>
      </c>
      <c r="E60" s="161">
        <f>IFERROR(VLOOKUP($C60,'2024'!$C$205:$U$392,19,FALSE),0)</f>
        <v>1655680.3200000003</v>
      </c>
      <c r="F60" s="162">
        <f>IFERROR(VLOOKUP($C60,'2024'!$C$8:$U$195,19,FALSE),0)</f>
        <v>267461.02999999991</v>
      </c>
      <c r="G60" s="163">
        <f t="shared" si="6"/>
        <v>0.16154146834335742</v>
      </c>
      <c r="H60" s="164">
        <f t="shared" si="7"/>
        <v>3.8024030423656514E-5</v>
      </c>
      <c r="I60" s="165">
        <f t="shared" si="8"/>
        <v>-1388219.2900000005</v>
      </c>
      <c r="J60" s="166">
        <f t="shared" si="9"/>
        <v>-0.83845853165664264</v>
      </c>
      <c r="K60" s="172">
        <f>VLOOKUP($C60,'2024'!$C$205:$U$392,VLOOKUP($L$4,Master!$D$9:$G$20,4,FALSE),FALSE)</f>
        <v>1655680.3200000003</v>
      </c>
      <c r="L60" s="173">
        <f>VLOOKUP($C60,'2024'!$C$8:$U$195,VLOOKUP($L$4,Master!$D$9:$G$20,4,FALSE),FALSE)</f>
        <v>267461.02999999991</v>
      </c>
      <c r="M60" s="164">
        <f t="shared" si="10"/>
        <v>0.16154146834335742</v>
      </c>
      <c r="N60" s="164">
        <f t="shared" si="11"/>
        <v>3.8024030423656514E-5</v>
      </c>
      <c r="O60" s="165">
        <f t="shared" si="12"/>
        <v>-1388219.2900000005</v>
      </c>
      <c r="P60" s="166">
        <f t="shared" si="13"/>
        <v>-0.83845853165664264</v>
      </c>
      <c r="Q60" s="73"/>
    </row>
    <row r="61" spans="2:17" s="74" customFormat="1" ht="12.75" x14ac:dyDescent="0.2">
      <c r="B61" s="72"/>
      <c r="C61" s="104" t="s">
        <v>130</v>
      </c>
      <c r="D61" s="105" t="s">
        <v>131</v>
      </c>
      <c r="E61" s="161">
        <f>IFERROR(VLOOKUP($C61,'2024'!$C$205:$U$392,19,FALSE),0)</f>
        <v>17478.349999999999</v>
      </c>
      <c r="F61" s="162">
        <f>IFERROR(VLOOKUP($C61,'2024'!$C$8:$U$195,19,FALSE),0)</f>
        <v>10236.879999999999</v>
      </c>
      <c r="G61" s="163">
        <f t="shared" si="6"/>
        <v>0.58568915258019205</v>
      </c>
      <c r="H61" s="164">
        <f t="shared" si="7"/>
        <v>1.4553426215524594E-6</v>
      </c>
      <c r="I61" s="165">
        <f t="shared" si="8"/>
        <v>-7241.4699999999993</v>
      </c>
      <c r="J61" s="166">
        <f t="shared" si="9"/>
        <v>-0.41431084741980795</v>
      </c>
      <c r="K61" s="172">
        <f>VLOOKUP($C61,'2024'!$C$205:$U$392,VLOOKUP($L$4,Master!$D$9:$G$20,4,FALSE),FALSE)</f>
        <v>17478.349999999999</v>
      </c>
      <c r="L61" s="173">
        <f>VLOOKUP($C61,'2024'!$C$8:$U$195,VLOOKUP($L$4,Master!$D$9:$G$20,4,FALSE),FALSE)</f>
        <v>10236.879999999999</v>
      </c>
      <c r="M61" s="164">
        <f t="shared" si="10"/>
        <v>0.58568915258019205</v>
      </c>
      <c r="N61" s="164">
        <f t="shared" si="11"/>
        <v>1.4553426215524594E-6</v>
      </c>
      <c r="O61" s="165">
        <f t="shared" si="12"/>
        <v>-7241.4699999999993</v>
      </c>
      <c r="P61" s="166">
        <f t="shared" si="13"/>
        <v>-0.41431084741980795</v>
      </c>
      <c r="Q61" s="73"/>
    </row>
    <row r="62" spans="2:17" s="74" customFormat="1" ht="12.75" x14ac:dyDescent="0.2">
      <c r="B62" s="72"/>
      <c r="C62" s="104" t="s">
        <v>132</v>
      </c>
      <c r="D62" s="105" t="s">
        <v>133</v>
      </c>
      <c r="E62" s="161">
        <f>IFERROR(VLOOKUP($C62,'2024'!$C$205:$U$392,19,FALSE),0)</f>
        <v>14260.369999999999</v>
      </c>
      <c r="F62" s="162">
        <f>IFERROR(VLOOKUP($C62,'2024'!$C$8:$U$195,19,FALSE),0)</f>
        <v>13773</v>
      </c>
      <c r="G62" s="163">
        <f t="shared" si="6"/>
        <v>0.96582346741353842</v>
      </c>
      <c r="H62" s="164">
        <f t="shared" si="7"/>
        <v>1.958060847313051E-6</v>
      </c>
      <c r="I62" s="165">
        <f t="shared" si="8"/>
        <v>-487.36999999999898</v>
      </c>
      <c r="J62" s="166">
        <f t="shared" si="9"/>
        <v>-3.4176532586461569E-2</v>
      </c>
      <c r="K62" s="172">
        <f>VLOOKUP($C62,'2024'!$C$205:$U$392,VLOOKUP($L$4,Master!$D$9:$G$20,4,FALSE),FALSE)</f>
        <v>14260.369999999999</v>
      </c>
      <c r="L62" s="173">
        <f>VLOOKUP($C62,'2024'!$C$8:$U$195,VLOOKUP($L$4,Master!$D$9:$G$20,4,FALSE),FALSE)</f>
        <v>13773</v>
      </c>
      <c r="M62" s="164">
        <f t="shared" si="10"/>
        <v>0.96582346741353842</v>
      </c>
      <c r="N62" s="164">
        <f t="shared" si="11"/>
        <v>1.958060847313051E-6</v>
      </c>
      <c r="O62" s="165">
        <f t="shared" si="12"/>
        <v>-487.36999999999898</v>
      </c>
      <c r="P62" s="166">
        <f t="shared" si="13"/>
        <v>-3.4176532586461569E-2</v>
      </c>
      <c r="Q62" s="73"/>
    </row>
    <row r="63" spans="2:17" s="74" customFormat="1" ht="12.75" x14ac:dyDescent="0.2">
      <c r="B63" s="72"/>
      <c r="C63" s="140" t="s">
        <v>134</v>
      </c>
      <c r="D63" s="141" t="s">
        <v>135</v>
      </c>
      <c r="E63" s="156">
        <f>IFERROR(VLOOKUP($C63,'2024'!$C$205:$U$392,19,FALSE),0)</f>
        <v>44461.960000000006</v>
      </c>
      <c r="F63" s="157">
        <f>IFERROR(VLOOKUP($C63,'2024'!$C$8:$U$195,19,FALSE),0)</f>
        <v>10803.289999999995</v>
      </c>
      <c r="G63" s="158">
        <f t="shared" si="6"/>
        <v>0.24297826726487079</v>
      </c>
      <c r="H63" s="159">
        <f t="shared" si="7"/>
        <v>1.5358672163775938E-6</v>
      </c>
      <c r="I63" s="157">
        <f t="shared" si="8"/>
        <v>-33658.670000000013</v>
      </c>
      <c r="J63" s="160">
        <f t="shared" si="9"/>
        <v>-0.75702173273512929</v>
      </c>
      <c r="K63" s="156">
        <f>VLOOKUP($C63,'2024'!$C$205:$U$392,VLOOKUP($L$4,Master!$D$9:$G$20,4,FALSE),FALSE)</f>
        <v>44461.960000000006</v>
      </c>
      <c r="L63" s="157">
        <f>VLOOKUP($C63,'2024'!$C$8:$U$195,VLOOKUP($L$4,Master!$D$9:$G$20,4,FALSE),FALSE)</f>
        <v>10803.289999999995</v>
      </c>
      <c r="M63" s="159">
        <f t="shared" si="10"/>
        <v>0.24297826726487079</v>
      </c>
      <c r="N63" s="159">
        <f t="shared" si="11"/>
        <v>1.5358672163775938E-6</v>
      </c>
      <c r="O63" s="157">
        <f t="shared" si="12"/>
        <v>-33658.670000000013</v>
      </c>
      <c r="P63" s="160">
        <f t="shared" si="13"/>
        <v>-0.75702173273512929</v>
      </c>
      <c r="Q63" s="73"/>
    </row>
    <row r="64" spans="2:17" s="74" customFormat="1" ht="12.75" x14ac:dyDescent="0.2">
      <c r="B64" s="72"/>
      <c r="C64" s="104" t="s">
        <v>136</v>
      </c>
      <c r="D64" s="105" t="s">
        <v>137</v>
      </c>
      <c r="E64" s="161">
        <f>IFERROR(VLOOKUP($C64,'2024'!$C$205:$U$392,19,FALSE),0)</f>
        <v>0</v>
      </c>
      <c r="F64" s="162">
        <f>IFERROR(VLOOKUP($C64,'2024'!$C$8:$U$195,19,FALSE),0)</f>
        <v>0</v>
      </c>
      <c r="G64" s="163">
        <f t="shared" si="6"/>
        <v>0</v>
      </c>
      <c r="H64" s="164">
        <f t="shared" si="7"/>
        <v>0</v>
      </c>
      <c r="I64" s="165">
        <f t="shared" si="8"/>
        <v>0</v>
      </c>
      <c r="J64" s="166">
        <f t="shared" si="9"/>
        <v>0</v>
      </c>
      <c r="K64" s="172">
        <f>VLOOKUP($C64,'2024'!$C$205:$U$392,VLOOKUP($L$4,Master!$D$9:$G$20,4,FALSE),FALSE)</f>
        <v>0</v>
      </c>
      <c r="L64" s="173">
        <f>VLOOKUP($C64,'2024'!$C$8:$U$195,VLOOKUP($L$4,Master!$D$9:$G$20,4,FALSE),FALSE)</f>
        <v>0</v>
      </c>
      <c r="M64" s="164">
        <f t="shared" si="10"/>
        <v>0</v>
      </c>
      <c r="N64" s="164">
        <f t="shared" si="11"/>
        <v>0</v>
      </c>
      <c r="O64" s="165">
        <f t="shared" si="12"/>
        <v>0</v>
      </c>
      <c r="P64" s="166">
        <f t="shared" si="13"/>
        <v>0</v>
      </c>
      <c r="Q64" s="73"/>
    </row>
    <row r="65" spans="2:17" s="74" customFormat="1" ht="12.75" x14ac:dyDescent="0.2">
      <c r="B65" s="72"/>
      <c r="C65" s="104" t="s">
        <v>138</v>
      </c>
      <c r="D65" s="105" t="s">
        <v>139</v>
      </c>
      <c r="E65" s="161">
        <f>IFERROR(VLOOKUP($C65,'2024'!$C$205:$U$392,19,FALSE),0)</f>
        <v>44461.960000000006</v>
      </c>
      <c r="F65" s="162">
        <f>IFERROR(VLOOKUP($C65,'2024'!$C$8:$U$195,19,FALSE),0)</f>
        <v>10803.289999999995</v>
      </c>
      <c r="G65" s="163">
        <f t="shared" si="6"/>
        <v>0.24297826726487079</v>
      </c>
      <c r="H65" s="164">
        <f t="shared" si="7"/>
        <v>1.5358672163775938E-6</v>
      </c>
      <c r="I65" s="165">
        <f t="shared" si="8"/>
        <v>-33658.670000000013</v>
      </c>
      <c r="J65" s="166">
        <f t="shared" si="9"/>
        <v>-0.75702173273512929</v>
      </c>
      <c r="K65" s="172">
        <f>VLOOKUP($C65,'2024'!$C$205:$U$392,VLOOKUP($L$4,Master!$D$9:$G$20,4,FALSE),FALSE)</f>
        <v>44461.960000000006</v>
      </c>
      <c r="L65" s="173">
        <f>VLOOKUP($C65,'2024'!$C$8:$U$195,VLOOKUP($L$4,Master!$D$9:$G$20,4,FALSE),FALSE)</f>
        <v>10803.289999999995</v>
      </c>
      <c r="M65" s="164">
        <f t="shared" si="10"/>
        <v>0.24297826726487079</v>
      </c>
      <c r="N65" s="164">
        <f t="shared" si="11"/>
        <v>1.5358672163775938E-6</v>
      </c>
      <c r="O65" s="165">
        <f t="shared" si="12"/>
        <v>-33658.670000000013</v>
      </c>
      <c r="P65" s="166">
        <f t="shared" si="13"/>
        <v>-0.75702173273512929</v>
      </c>
      <c r="Q65" s="73"/>
    </row>
    <row r="66" spans="2:17" s="74" customFormat="1" ht="12.75" x14ac:dyDescent="0.2">
      <c r="B66" s="72"/>
      <c r="C66" s="104" t="s">
        <v>140</v>
      </c>
      <c r="D66" s="105" t="s">
        <v>141</v>
      </c>
      <c r="E66" s="161">
        <f>IFERROR(VLOOKUP($C66,'2024'!$C$205:$U$392,19,FALSE),0)</f>
        <v>0</v>
      </c>
      <c r="F66" s="162">
        <f>IFERROR(VLOOKUP($C66,'2024'!$C$8:$U$195,19,FALSE),0)</f>
        <v>0</v>
      </c>
      <c r="G66" s="163">
        <f t="shared" si="6"/>
        <v>0</v>
      </c>
      <c r="H66" s="164">
        <f t="shared" si="7"/>
        <v>0</v>
      </c>
      <c r="I66" s="165">
        <f t="shared" si="8"/>
        <v>0</v>
      </c>
      <c r="J66" s="166">
        <f t="shared" si="9"/>
        <v>0</v>
      </c>
      <c r="K66" s="172">
        <f>VLOOKUP($C66,'2024'!$C$205:$U$392,VLOOKUP($L$4,Master!$D$9:$G$20,4,FALSE),FALSE)</f>
        <v>0</v>
      </c>
      <c r="L66" s="173">
        <f>VLOOKUP($C66,'2024'!$C$8:$U$195,VLOOKUP($L$4,Master!$D$9:$G$20,4,FALSE),FALSE)</f>
        <v>0</v>
      </c>
      <c r="M66" s="164">
        <f t="shared" si="10"/>
        <v>0</v>
      </c>
      <c r="N66" s="164">
        <f t="shared" si="11"/>
        <v>0</v>
      </c>
      <c r="O66" s="165">
        <f t="shared" si="12"/>
        <v>0</v>
      </c>
      <c r="P66" s="166">
        <f t="shared" si="13"/>
        <v>0</v>
      </c>
      <c r="Q66" s="73"/>
    </row>
    <row r="67" spans="2:17" s="74" customFormat="1" ht="12.75" x14ac:dyDescent="0.2">
      <c r="B67" s="72"/>
      <c r="C67" s="104" t="s">
        <v>142</v>
      </c>
      <c r="D67" s="105" t="s">
        <v>143</v>
      </c>
      <c r="E67" s="161">
        <f>IFERROR(VLOOKUP($C67,'2024'!$C$205:$U$392,19,FALSE),0)</f>
        <v>0</v>
      </c>
      <c r="F67" s="162">
        <f>IFERROR(VLOOKUP($C67,'2024'!$C$8:$U$195,19,FALSE),0)</f>
        <v>0</v>
      </c>
      <c r="G67" s="163">
        <f t="shared" si="6"/>
        <v>0</v>
      </c>
      <c r="H67" s="164">
        <f t="shared" si="7"/>
        <v>0</v>
      </c>
      <c r="I67" s="165">
        <f t="shared" si="8"/>
        <v>0</v>
      </c>
      <c r="J67" s="166">
        <f t="shared" si="9"/>
        <v>0</v>
      </c>
      <c r="K67" s="172">
        <f>VLOOKUP($C67,'2024'!$C$205:$U$392,VLOOKUP($L$4,Master!$D$9:$G$20,4,FALSE),FALSE)</f>
        <v>0</v>
      </c>
      <c r="L67" s="173">
        <f>VLOOKUP($C67,'2024'!$C$8:$U$195,VLOOKUP($L$4,Master!$D$9:$G$20,4,FALSE),FALSE)</f>
        <v>0</v>
      </c>
      <c r="M67" s="164">
        <f t="shared" si="10"/>
        <v>0</v>
      </c>
      <c r="N67" s="164">
        <f t="shared" si="11"/>
        <v>0</v>
      </c>
      <c r="O67" s="165">
        <f t="shared" si="12"/>
        <v>0</v>
      </c>
      <c r="P67" s="166">
        <f t="shared" si="13"/>
        <v>0</v>
      </c>
      <c r="Q67" s="73"/>
    </row>
    <row r="68" spans="2:17" s="74" customFormat="1" ht="12.75" x14ac:dyDescent="0.2">
      <c r="B68" s="72"/>
      <c r="C68" s="104" t="s">
        <v>144</v>
      </c>
      <c r="D68" s="105" t="s">
        <v>145</v>
      </c>
      <c r="E68" s="161">
        <f>IFERROR(VLOOKUP($C68,'2024'!$C$205:$U$392,19,FALSE),0)</f>
        <v>0</v>
      </c>
      <c r="F68" s="162">
        <f>IFERROR(VLOOKUP($C68,'2024'!$C$8:$U$195,19,FALSE),0)</f>
        <v>0</v>
      </c>
      <c r="G68" s="163">
        <f t="shared" si="6"/>
        <v>0</v>
      </c>
      <c r="H68" s="164">
        <f t="shared" si="7"/>
        <v>0</v>
      </c>
      <c r="I68" s="165">
        <f t="shared" si="8"/>
        <v>0</v>
      </c>
      <c r="J68" s="166">
        <f t="shared" si="9"/>
        <v>0</v>
      </c>
      <c r="K68" s="172">
        <f>VLOOKUP($C68,'2024'!$C$205:$U$392,VLOOKUP($L$4,Master!$D$9:$G$20,4,FALSE),FALSE)</f>
        <v>0</v>
      </c>
      <c r="L68" s="173">
        <f>VLOOKUP($C68,'2024'!$C$8:$U$195,VLOOKUP($L$4,Master!$D$9:$G$20,4,FALSE),FALSE)</f>
        <v>0</v>
      </c>
      <c r="M68" s="164">
        <f t="shared" si="10"/>
        <v>0</v>
      </c>
      <c r="N68" s="164">
        <f t="shared" si="11"/>
        <v>0</v>
      </c>
      <c r="O68" s="165">
        <f t="shared" si="12"/>
        <v>0</v>
      </c>
      <c r="P68" s="166">
        <f t="shared" si="13"/>
        <v>0</v>
      </c>
      <c r="Q68" s="73"/>
    </row>
    <row r="69" spans="2:17" s="74" customFormat="1" ht="12.75" x14ac:dyDescent="0.2">
      <c r="B69" s="72"/>
      <c r="C69" s="104" t="s">
        <v>146</v>
      </c>
      <c r="D69" s="105" t="s">
        <v>147</v>
      </c>
      <c r="E69" s="161">
        <f>IFERROR(VLOOKUP($C69,'2024'!$C$205:$U$392,19,FALSE),0)</f>
        <v>0</v>
      </c>
      <c r="F69" s="162">
        <f>IFERROR(VLOOKUP($C69,'2024'!$C$8:$U$195,19,FALSE),0)</f>
        <v>0</v>
      </c>
      <c r="G69" s="163">
        <f t="shared" si="6"/>
        <v>0</v>
      </c>
      <c r="H69" s="164">
        <f t="shared" si="7"/>
        <v>0</v>
      </c>
      <c r="I69" s="165">
        <f t="shared" si="8"/>
        <v>0</v>
      </c>
      <c r="J69" s="166">
        <f t="shared" si="9"/>
        <v>0</v>
      </c>
      <c r="K69" s="172">
        <f>VLOOKUP($C69,'2024'!$C$205:$U$392,VLOOKUP($L$4,Master!$D$9:$G$20,4,FALSE),FALSE)</f>
        <v>0</v>
      </c>
      <c r="L69" s="173">
        <f>VLOOKUP($C69,'2024'!$C$8:$U$195,VLOOKUP($L$4,Master!$D$9:$G$20,4,FALSE),FALSE)</f>
        <v>0</v>
      </c>
      <c r="M69" s="164">
        <f t="shared" si="10"/>
        <v>0</v>
      </c>
      <c r="N69" s="164">
        <f t="shared" si="11"/>
        <v>0</v>
      </c>
      <c r="O69" s="165">
        <f t="shared" si="12"/>
        <v>0</v>
      </c>
      <c r="P69" s="166">
        <f t="shared" si="13"/>
        <v>0</v>
      </c>
      <c r="Q69" s="73"/>
    </row>
    <row r="70" spans="2:17" s="74" customFormat="1" ht="12.75" x14ac:dyDescent="0.2">
      <c r="B70" s="72"/>
      <c r="C70" s="140" t="s">
        <v>148</v>
      </c>
      <c r="D70" s="141" t="s">
        <v>149</v>
      </c>
      <c r="E70" s="156">
        <f>IFERROR(VLOOKUP($C70,'2024'!$C$205:$U$392,19,FALSE),0)</f>
        <v>5583.65</v>
      </c>
      <c r="F70" s="157">
        <f>IFERROR(VLOOKUP($C70,'2024'!$C$8:$U$195,19,FALSE),0)</f>
        <v>0</v>
      </c>
      <c r="G70" s="158">
        <f t="shared" si="6"/>
        <v>0</v>
      </c>
      <c r="H70" s="159">
        <f t="shared" si="7"/>
        <v>0</v>
      </c>
      <c r="I70" s="157">
        <f t="shared" si="8"/>
        <v>-5583.65</v>
      </c>
      <c r="J70" s="160">
        <f t="shared" si="9"/>
        <v>-1</v>
      </c>
      <c r="K70" s="156">
        <f>VLOOKUP($C70,'2024'!$C$205:$U$392,VLOOKUP($L$4,Master!$D$9:$G$20,4,FALSE),FALSE)</f>
        <v>5583.65</v>
      </c>
      <c r="L70" s="157">
        <f>VLOOKUP($C70,'2024'!$C$8:$U$195,VLOOKUP($L$4,Master!$D$9:$G$20,4,FALSE),FALSE)</f>
        <v>0</v>
      </c>
      <c r="M70" s="159">
        <f t="shared" si="10"/>
        <v>0</v>
      </c>
      <c r="N70" s="159">
        <f t="shared" si="11"/>
        <v>0</v>
      </c>
      <c r="O70" s="157">
        <f t="shared" si="12"/>
        <v>-5583.65</v>
      </c>
      <c r="P70" s="160">
        <f t="shared" si="13"/>
        <v>-1</v>
      </c>
      <c r="Q70" s="73"/>
    </row>
    <row r="71" spans="2:17" s="74" customFormat="1" ht="12.75" x14ac:dyDescent="0.2">
      <c r="B71" s="72"/>
      <c r="C71" s="104" t="s">
        <v>150</v>
      </c>
      <c r="D71" s="105" t="s">
        <v>151</v>
      </c>
      <c r="E71" s="161">
        <f>IFERROR(VLOOKUP($C71,'2024'!$C$205:$U$392,19,FALSE),0)</f>
        <v>0</v>
      </c>
      <c r="F71" s="162">
        <f>IFERROR(VLOOKUP($C71,'2024'!$C$8:$U$195,19,FALSE),0)</f>
        <v>0</v>
      </c>
      <c r="G71" s="163">
        <f t="shared" si="6"/>
        <v>0</v>
      </c>
      <c r="H71" s="164">
        <f t="shared" si="7"/>
        <v>0</v>
      </c>
      <c r="I71" s="165">
        <f t="shared" si="8"/>
        <v>0</v>
      </c>
      <c r="J71" s="166">
        <f t="shared" si="9"/>
        <v>0</v>
      </c>
      <c r="K71" s="172">
        <f>VLOOKUP($C71,'2024'!$C$205:$U$392,VLOOKUP($L$4,Master!$D$9:$G$20,4,FALSE),FALSE)</f>
        <v>0</v>
      </c>
      <c r="L71" s="173">
        <f>VLOOKUP($C71,'2024'!$C$8:$U$195,VLOOKUP($L$4,Master!$D$9:$G$20,4,FALSE),FALSE)</f>
        <v>0</v>
      </c>
      <c r="M71" s="164">
        <f t="shared" si="10"/>
        <v>0</v>
      </c>
      <c r="N71" s="164">
        <f t="shared" si="11"/>
        <v>0</v>
      </c>
      <c r="O71" s="165">
        <f t="shared" si="12"/>
        <v>0</v>
      </c>
      <c r="P71" s="166">
        <f t="shared" si="13"/>
        <v>0</v>
      </c>
      <c r="Q71" s="73"/>
    </row>
    <row r="72" spans="2:17" s="74" customFormat="1" ht="12.75" x14ac:dyDescent="0.2">
      <c r="B72" s="72"/>
      <c r="C72" s="104" t="s">
        <v>152</v>
      </c>
      <c r="D72" s="105" t="s">
        <v>153</v>
      </c>
      <c r="E72" s="161">
        <f>IFERROR(VLOOKUP($C72,'2024'!$C$205:$U$392,19,FALSE),0)</f>
        <v>0</v>
      </c>
      <c r="F72" s="162">
        <f>IFERROR(VLOOKUP($C72,'2024'!$C$8:$U$195,19,FALSE),0)</f>
        <v>0</v>
      </c>
      <c r="G72" s="163">
        <f t="shared" si="6"/>
        <v>0</v>
      </c>
      <c r="H72" s="164">
        <f t="shared" si="7"/>
        <v>0</v>
      </c>
      <c r="I72" s="165">
        <f t="shared" si="8"/>
        <v>0</v>
      </c>
      <c r="J72" s="166">
        <f t="shared" si="9"/>
        <v>0</v>
      </c>
      <c r="K72" s="172">
        <f>VLOOKUP($C72,'2024'!$C$205:$U$392,VLOOKUP($L$4,Master!$D$9:$G$20,4,FALSE),FALSE)</f>
        <v>0</v>
      </c>
      <c r="L72" s="173">
        <f>VLOOKUP($C72,'2024'!$C$8:$U$195,VLOOKUP($L$4,Master!$D$9:$G$20,4,FALSE),FALSE)</f>
        <v>0</v>
      </c>
      <c r="M72" s="164">
        <f t="shared" si="10"/>
        <v>0</v>
      </c>
      <c r="N72" s="164">
        <f t="shared" si="11"/>
        <v>0</v>
      </c>
      <c r="O72" s="165">
        <f t="shared" si="12"/>
        <v>0</v>
      </c>
      <c r="P72" s="166">
        <f t="shared" si="13"/>
        <v>0</v>
      </c>
      <c r="Q72" s="73"/>
    </row>
    <row r="73" spans="2:17" s="74" customFormat="1" ht="12.75" x14ac:dyDescent="0.2">
      <c r="B73" s="72"/>
      <c r="C73" s="104" t="s">
        <v>154</v>
      </c>
      <c r="D73" s="105" t="s">
        <v>155</v>
      </c>
      <c r="E73" s="161">
        <f>IFERROR(VLOOKUP($C73,'2024'!$C$205:$U$392,19,FALSE),0)</f>
        <v>5583.65</v>
      </c>
      <c r="F73" s="162">
        <f>IFERROR(VLOOKUP($C73,'2024'!$C$8:$U$195,19,FALSE),0)</f>
        <v>0</v>
      </c>
      <c r="G73" s="163">
        <f t="shared" si="6"/>
        <v>0</v>
      </c>
      <c r="H73" s="164">
        <f t="shared" si="7"/>
        <v>0</v>
      </c>
      <c r="I73" s="165">
        <f t="shared" si="8"/>
        <v>-5583.65</v>
      </c>
      <c r="J73" s="166">
        <f t="shared" si="9"/>
        <v>-1</v>
      </c>
      <c r="K73" s="172">
        <f>VLOOKUP($C73,'2024'!$C$205:$U$392,VLOOKUP($L$4,Master!$D$9:$G$20,4,FALSE),FALSE)</f>
        <v>5583.65</v>
      </c>
      <c r="L73" s="173">
        <f>VLOOKUP($C73,'2024'!$C$8:$U$195,VLOOKUP($L$4,Master!$D$9:$G$20,4,FALSE),FALSE)</f>
        <v>0</v>
      </c>
      <c r="M73" s="164">
        <f t="shared" si="10"/>
        <v>0</v>
      </c>
      <c r="N73" s="164">
        <f t="shared" si="11"/>
        <v>0</v>
      </c>
      <c r="O73" s="165">
        <f t="shared" si="12"/>
        <v>-5583.65</v>
      </c>
      <c r="P73" s="166">
        <f t="shared" si="13"/>
        <v>-1</v>
      </c>
      <c r="Q73" s="73"/>
    </row>
    <row r="74" spans="2:17" s="74" customFormat="1" ht="12.75" x14ac:dyDescent="0.2">
      <c r="B74" s="72"/>
      <c r="C74" s="140" t="s">
        <v>156</v>
      </c>
      <c r="D74" s="141" t="s">
        <v>157</v>
      </c>
      <c r="E74" s="156">
        <f>IFERROR(VLOOKUP($C74,'2024'!$C$205:$U$392,19,FALSE),0)</f>
        <v>3217796.3099999996</v>
      </c>
      <c r="F74" s="157">
        <f>IFERROR(VLOOKUP($C74,'2024'!$C$8:$U$195,19,FALSE),0)</f>
        <v>2984508.95</v>
      </c>
      <c r="G74" s="158">
        <f t="shared" ref="G74:G137" si="14">IFERROR(F74/E74,0)</f>
        <v>0.92750089268391278</v>
      </c>
      <c r="H74" s="159">
        <f t="shared" ref="H74:H137" si="15">F74/$D$4</f>
        <v>4.2429754762581749E-4</v>
      </c>
      <c r="I74" s="157">
        <f t="shared" ref="I74:I137" si="16">F74-E74</f>
        <v>-233287.3599999994</v>
      </c>
      <c r="J74" s="160">
        <f t="shared" ref="J74:J137" si="17">IFERROR(I74/E74,0)</f>
        <v>-7.2499107316087205E-2</v>
      </c>
      <c r="K74" s="156">
        <f>VLOOKUP($C74,'2024'!$C$205:$U$392,VLOOKUP($L$4,Master!$D$9:$G$20,4,FALSE),FALSE)</f>
        <v>3217796.3099999996</v>
      </c>
      <c r="L74" s="157">
        <f>VLOOKUP($C74,'2024'!$C$8:$U$195,VLOOKUP($L$4,Master!$D$9:$G$20,4,FALSE),FALSE)</f>
        <v>2984508.95</v>
      </c>
      <c r="M74" s="159">
        <f t="shared" ref="M74:M137" si="18">IFERROR(L74/K74,0)</f>
        <v>0.92750089268391278</v>
      </c>
      <c r="N74" s="159">
        <f t="shared" ref="N74:N137" si="19">L74/$D$4</f>
        <v>4.2429754762581749E-4</v>
      </c>
      <c r="O74" s="157">
        <f t="shared" ref="O74:O137" si="20">L74-K74</f>
        <v>-233287.3599999994</v>
      </c>
      <c r="P74" s="160">
        <f t="shared" ref="P74:P137" si="21">IFERROR(O74/K74,0)</f>
        <v>-7.2499107316087205E-2</v>
      </c>
      <c r="Q74" s="73"/>
    </row>
    <row r="75" spans="2:17" s="74" customFormat="1" ht="12.75" x14ac:dyDescent="0.2">
      <c r="B75" s="72"/>
      <c r="C75" s="104" t="s">
        <v>158</v>
      </c>
      <c r="D75" s="105" t="s">
        <v>159</v>
      </c>
      <c r="E75" s="161">
        <f>IFERROR(VLOOKUP($C75,'2024'!$C$205:$U$392,19,FALSE),0)</f>
        <v>2944178.3399999994</v>
      </c>
      <c r="F75" s="162">
        <f>IFERROR(VLOOKUP($C75,'2024'!$C$8:$U$195,19,FALSE),0)</f>
        <v>2840013.75</v>
      </c>
      <c r="G75" s="163">
        <f t="shared" si="14"/>
        <v>0.96462014933511142</v>
      </c>
      <c r="H75" s="164">
        <f t="shared" si="15"/>
        <v>4.0375515353994882E-4</v>
      </c>
      <c r="I75" s="165">
        <f t="shared" si="16"/>
        <v>-104164.58999999939</v>
      </c>
      <c r="J75" s="166">
        <f t="shared" si="17"/>
        <v>-3.5379850664888531E-2</v>
      </c>
      <c r="K75" s="172">
        <f>VLOOKUP($C75,'2024'!$C$205:$U$392,VLOOKUP($L$4,Master!$D$9:$G$20,4,FALSE),FALSE)</f>
        <v>2944178.3399999994</v>
      </c>
      <c r="L75" s="173">
        <f>VLOOKUP($C75,'2024'!$C$8:$U$195,VLOOKUP($L$4,Master!$D$9:$G$20,4,FALSE),FALSE)</f>
        <v>2840013.75</v>
      </c>
      <c r="M75" s="164">
        <f t="shared" si="18"/>
        <v>0.96462014933511142</v>
      </c>
      <c r="N75" s="164">
        <f t="shared" si="19"/>
        <v>4.0375515353994882E-4</v>
      </c>
      <c r="O75" s="165">
        <f t="shared" si="20"/>
        <v>-104164.58999999939</v>
      </c>
      <c r="P75" s="166">
        <f t="shared" si="21"/>
        <v>-3.5379850664888531E-2</v>
      </c>
      <c r="Q75" s="73"/>
    </row>
    <row r="76" spans="2:17" s="74" customFormat="1" ht="12.75" x14ac:dyDescent="0.2">
      <c r="B76" s="72"/>
      <c r="C76" s="104" t="s">
        <v>160</v>
      </c>
      <c r="D76" s="105" t="s">
        <v>161</v>
      </c>
      <c r="E76" s="161">
        <f>IFERROR(VLOOKUP($C76,'2024'!$C$205:$U$392,19,FALSE),0)</f>
        <v>212549.22</v>
      </c>
      <c r="F76" s="162">
        <f>IFERROR(VLOOKUP($C76,'2024'!$C$8:$U$195,19,FALSE),0)</f>
        <v>115508.26000000001</v>
      </c>
      <c r="G76" s="163">
        <f t="shared" si="14"/>
        <v>0.5434424083042978</v>
      </c>
      <c r="H76" s="164">
        <f t="shared" si="15"/>
        <v>1.6421418822860393E-5</v>
      </c>
      <c r="I76" s="165">
        <f t="shared" si="16"/>
        <v>-97040.959999999992</v>
      </c>
      <c r="J76" s="166">
        <f t="shared" si="17"/>
        <v>-0.45655759169570226</v>
      </c>
      <c r="K76" s="172">
        <f>VLOOKUP($C76,'2024'!$C$205:$U$392,VLOOKUP($L$4,Master!$D$9:$G$20,4,FALSE),FALSE)</f>
        <v>212549.22</v>
      </c>
      <c r="L76" s="173">
        <f>VLOOKUP($C76,'2024'!$C$8:$U$195,VLOOKUP($L$4,Master!$D$9:$G$20,4,FALSE),FALSE)</f>
        <v>115508.26000000001</v>
      </c>
      <c r="M76" s="164">
        <f t="shared" si="18"/>
        <v>0.5434424083042978</v>
      </c>
      <c r="N76" s="164">
        <f t="shared" si="19"/>
        <v>1.6421418822860393E-5</v>
      </c>
      <c r="O76" s="165">
        <f t="shared" si="20"/>
        <v>-97040.959999999992</v>
      </c>
      <c r="P76" s="166">
        <f t="shared" si="21"/>
        <v>-0.45655759169570226</v>
      </c>
      <c r="Q76" s="73"/>
    </row>
    <row r="77" spans="2:17" s="74" customFormat="1" ht="12.75" x14ac:dyDescent="0.2">
      <c r="B77" s="72"/>
      <c r="C77" s="104" t="s">
        <v>162</v>
      </c>
      <c r="D77" s="105" t="s">
        <v>34</v>
      </c>
      <c r="E77" s="161">
        <f>IFERROR(VLOOKUP($C77,'2024'!$C$205:$U$392,19,FALSE),0)</f>
        <v>31694.79</v>
      </c>
      <c r="F77" s="162">
        <f>IFERROR(VLOOKUP($C77,'2024'!$C$8:$U$195,19,FALSE),0)</f>
        <v>21282.47</v>
      </c>
      <c r="G77" s="163">
        <f t="shared" si="14"/>
        <v>0.67148165360931567</v>
      </c>
      <c r="H77" s="164">
        <f t="shared" si="15"/>
        <v>3.0256568097810635E-6</v>
      </c>
      <c r="I77" s="165">
        <f t="shared" si="16"/>
        <v>-10412.32</v>
      </c>
      <c r="J77" s="166">
        <f t="shared" si="17"/>
        <v>-0.32851834639068439</v>
      </c>
      <c r="K77" s="172">
        <f>VLOOKUP($C77,'2024'!$C$205:$U$392,VLOOKUP($L$4,Master!$D$9:$G$20,4,FALSE),FALSE)</f>
        <v>31694.79</v>
      </c>
      <c r="L77" s="173">
        <f>VLOOKUP($C77,'2024'!$C$8:$U$195,VLOOKUP($L$4,Master!$D$9:$G$20,4,FALSE),FALSE)</f>
        <v>21282.47</v>
      </c>
      <c r="M77" s="164">
        <f t="shared" si="18"/>
        <v>0.67148165360931567</v>
      </c>
      <c r="N77" s="164">
        <f t="shared" si="19"/>
        <v>3.0256568097810635E-6</v>
      </c>
      <c r="O77" s="165">
        <f t="shared" si="20"/>
        <v>-10412.32</v>
      </c>
      <c r="P77" s="166">
        <f t="shared" si="21"/>
        <v>-0.32851834639068439</v>
      </c>
      <c r="Q77" s="73"/>
    </row>
    <row r="78" spans="2:17" s="74" customFormat="1" ht="12.75" x14ac:dyDescent="0.2">
      <c r="B78" s="72"/>
      <c r="C78" s="104" t="s">
        <v>163</v>
      </c>
      <c r="D78" s="105" t="s">
        <v>35</v>
      </c>
      <c r="E78" s="161">
        <f>IFERROR(VLOOKUP($C78,'2024'!$C$205:$U$392,19,FALSE),0)</f>
        <v>29373.96</v>
      </c>
      <c r="F78" s="162">
        <f>IFERROR(VLOOKUP($C78,'2024'!$C$8:$U$195,19,FALSE),0)</f>
        <v>7704.4699999999993</v>
      </c>
      <c r="G78" s="163">
        <f t="shared" si="14"/>
        <v>0.26228911593806215</v>
      </c>
      <c r="H78" s="164">
        <f t="shared" si="15"/>
        <v>1.0953184532271821E-6</v>
      </c>
      <c r="I78" s="165">
        <f t="shared" si="16"/>
        <v>-21669.489999999998</v>
      </c>
      <c r="J78" s="166">
        <f t="shared" si="17"/>
        <v>-0.73771088406193785</v>
      </c>
      <c r="K78" s="172">
        <f>VLOOKUP($C78,'2024'!$C$205:$U$392,VLOOKUP($L$4,Master!$D$9:$G$20,4,FALSE),FALSE)</f>
        <v>29373.96</v>
      </c>
      <c r="L78" s="173">
        <f>VLOOKUP($C78,'2024'!$C$8:$U$195,VLOOKUP($L$4,Master!$D$9:$G$20,4,FALSE),FALSE)</f>
        <v>7704.4699999999993</v>
      </c>
      <c r="M78" s="164">
        <f t="shared" si="18"/>
        <v>0.26228911593806215</v>
      </c>
      <c r="N78" s="164">
        <f t="shared" si="19"/>
        <v>1.0953184532271821E-6</v>
      </c>
      <c r="O78" s="165">
        <f t="shared" si="20"/>
        <v>-21669.489999999998</v>
      </c>
      <c r="P78" s="166">
        <f t="shared" si="21"/>
        <v>-0.73771088406193785</v>
      </c>
      <c r="Q78" s="73"/>
    </row>
    <row r="79" spans="2:17" s="74" customFormat="1" ht="12.75" x14ac:dyDescent="0.2">
      <c r="B79" s="72"/>
      <c r="C79" s="104" t="s">
        <v>164</v>
      </c>
      <c r="D79" s="105" t="s">
        <v>165</v>
      </c>
      <c r="E79" s="161">
        <f>IFERROR(VLOOKUP($C79,'2024'!$C$205:$U$392,19,FALSE),0)</f>
        <v>0</v>
      </c>
      <c r="F79" s="162">
        <f>IFERROR(VLOOKUP($C79,'2024'!$C$8:$U$195,19,FALSE),0)</f>
        <v>0</v>
      </c>
      <c r="G79" s="163">
        <f t="shared" si="14"/>
        <v>0</v>
      </c>
      <c r="H79" s="164">
        <f t="shared" si="15"/>
        <v>0</v>
      </c>
      <c r="I79" s="165">
        <f t="shared" si="16"/>
        <v>0</v>
      </c>
      <c r="J79" s="166">
        <f t="shared" si="17"/>
        <v>0</v>
      </c>
      <c r="K79" s="172">
        <f>VLOOKUP($C79,'2024'!$C$205:$U$392,VLOOKUP($L$4,Master!$D$9:$G$20,4,FALSE),FALSE)</f>
        <v>0</v>
      </c>
      <c r="L79" s="173">
        <f>VLOOKUP($C79,'2024'!$C$8:$U$195,VLOOKUP($L$4,Master!$D$9:$G$20,4,FALSE),FALSE)</f>
        <v>0</v>
      </c>
      <c r="M79" s="164">
        <f t="shared" si="18"/>
        <v>0</v>
      </c>
      <c r="N79" s="164">
        <f t="shared" si="19"/>
        <v>0</v>
      </c>
      <c r="O79" s="165">
        <f t="shared" si="20"/>
        <v>0</v>
      </c>
      <c r="P79" s="166">
        <f t="shared" si="21"/>
        <v>0</v>
      </c>
      <c r="Q79" s="73"/>
    </row>
    <row r="80" spans="2:17" s="74" customFormat="1" ht="12.75" x14ac:dyDescent="0.2">
      <c r="B80" s="72"/>
      <c r="C80" s="140" t="s">
        <v>166</v>
      </c>
      <c r="D80" s="141" t="s">
        <v>167</v>
      </c>
      <c r="E80" s="156">
        <f>IFERROR(VLOOKUP($C80,'2024'!$C$205:$U$392,19,FALSE),0)</f>
        <v>1559476.36</v>
      </c>
      <c r="F80" s="157">
        <f>IFERROR(VLOOKUP($C80,'2024'!$C$8:$U$195,19,FALSE),0)</f>
        <v>0</v>
      </c>
      <c r="G80" s="158">
        <f t="shared" si="14"/>
        <v>0</v>
      </c>
      <c r="H80" s="159">
        <f t="shared" si="15"/>
        <v>0</v>
      </c>
      <c r="I80" s="157">
        <f t="shared" si="16"/>
        <v>-1559476.36</v>
      </c>
      <c r="J80" s="160">
        <f t="shared" si="17"/>
        <v>-1</v>
      </c>
      <c r="K80" s="156">
        <f>VLOOKUP($C80,'2024'!$C$205:$U$392,VLOOKUP($L$4,Master!$D$9:$G$20,4,FALSE),FALSE)</f>
        <v>1559476.36</v>
      </c>
      <c r="L80" s="157">
        <f>VLOOKUP($C80,'2024'!$C$8:$U$195,VLOOKUP($L$4,Master!$D$9:$G$20,4,FALSE),FALSE)</f>
        <v>0</v>
      </c>
      <c r="M80" s="159">
        <f t="shared" si="18"/>
        <v>0</v>
      </c>
      <c r="N80" s="159">
        <f t="shared" si="19"/>
        <v>0</v>
      </c>
      <c r="O80" s="157">
        <f t="shared" si="20"/>
        <v>-1559476.36</v>
      </c>
      <c r="P80" s="160">
        <f t="shared" si="21"/>
        <v>-1</v>
      </c>
      <c r="Q80" s="73"/>
    </row>
    <row r="81" spans="2:17" s="74" customFormat="1" ht="12.75" x14ac:dyDescent="0.2">
      <c r="B81" s="72"/>
      <c r="C81" s="104" t="s">
        <v>168</v>
      </c>
      <c r="D81" s="105" t="s">
        <v>167</v>
      </c>
      <c r="E81" s="161">
        <f>IFERROR(VLOOKUP($C81,'2024'!$C$205:$U$392,19,FALSE),0)</f>
        <v>1559476.36</v>
      </c>
      <c r="F81" s="162">
        <f>IFERROR(VLOOKUP($C81,'2024'!$C$8:$U$195,19,FALSE),0)</f>
        <v>0</v>
      </c>
      <c r="G81" s="163">
        <f t="shared" si="14"/>
        <v>0</v>
      </c>
      <c r="H81" s="164">
        <f t="shared" si="15"/>
        <v>0</v>
      </c>
      <c r="I81" s="165">
        <f t="shared" si="16"/>
        <v>-1559476.36</v>
      </c>
      <c r="J81" s="166">
        <f t="shared" si="17"/>
        <v>-1</v>
      </c>
      <c r="K81" s="172">
        <f>VLOOKUP($C81,'2024'!$C$205:$U$392,VLOOKUP($L$4,Master!$D$9:$G$20,4,FALSE),FALSE)</f>
        <v>1559476.36</v>
      </c>
      <c r="L81" s="173">
        <f>VLOOKUP($C81,'2024'!$C$8:$U$195,VLOOKUP($L$4,Master!$D$9:$G$20,4,FALSE),FALSE)</f>
        <v>0</v>
      </c>
      <c r="M81" s="164">
        <f t="shared" si="18"/>
        <v>0</v>
      </c>
      <c r="N81" s="164">
        <f t="shared" si="19"/>
        <v>0</v>
      </c>
      <c r="O81" s="165">
        <f t="shared" si="20"/>
        <v>-1559476.36</v>
      </c>
      <c r="P81" s="166">
        <f t="shared" si="21"/>
        <v>-1</v>
      </c>
      <c r="Q81" s="73"/>
    </row>
    <row r="82" spans="2:17" s="74" customFormat="1" ht="12.75" x14ac:dyDescent="0.2">
      <c r="B82" s="72"/>
      <c r="C82" s="140" t="s">
        <v>169</v>
      </c>
      <c r="D82" s="141" t="s">
        <v>170</v>
      </c>
      <c r="E82" s="156">
        <f>IFERROR(VLOOKUP($C82,'2024'!$C$205:$U$392,19,FALSE),0)</f>
        <v>448075.64</v>
      </c>
      <c r="F82" s="157">
        <f>IFERROR(VLOOKUP($C82,'2024'!$C$8:$U$195,19,FALSE),0)</f>
        <v>92951.09</v>
      </c>
      <c r="G82" s="158">
        <f t="shared" si="14"/>
        <v>0.20744508672687495</v>
      </c>
      <c r="H82" s="159">
        <f t="shared" si="15"/>
        <v>1.3214542223485925E-5</v>
      </c>
      <c r="I82" s="157">
        <f t="shared" si="16"/>
        <v>-355124.55000000005</v>
      </c>
      <c r="J82" s="160">
        <f t="shared" si="17"/>
        <v>-0.79255491327312511</v>
      </c>
      <c r="K82" s="156">
        <f>VLOOKUP($C82,'2024'!$C$205:$U$392,VLOOKUP($L$4,Master!$D$9:$G$20,4,FALSE),FALSE)</f>
        <v>448075.64</v>
      </c>
      <c r="L82" s="157">
        <f>VLOOKUP($C82,'2024'!$C$8:$U$195,VLOOKUP($L$4,Master!$D$9:$G$20,4,FALSE),FALSE)</f>
        <v>92951.09</v>
      </c>
      <c r="M82" s="159">
        <f t="shared" si="18"/>
        <v>0.20744508672687495</v>
      </c>
      <c r="N82" s="159">
        <f t="shared" si="19"/>
        <v>1.3214542223485925E-5</v>
      </c>
      <c r="O82" s="157">
        <f t="shared" si="20"/>
        <v>-355124.55000000005</v>
      </c>
      <c r="P82" s="160">
        <f t="shared" si="21"/>
        <v>-0.79255491327312511</v>
      </c>
      <c r="Q82" s="73"/>
    </row>
    <row r="83" spans="2:17" s="74" customFormat="1" ht="12.75" x14ac:dyDescent="0.2">
      <c r="B83" s="72"/>
      <c r="C83" s="104" t="s">
        <v>171</v>
      </c>
      <c r="D83" s="105" t="s">
        <v>172</v>
      </c>
      <c r="E83" s="161">
        <f>IFERROR(VLOOKUP($C83,'2024'!$C$205:$U$392,19,FALSE),0)</f>
        <v>0</v>
      </c>
      <c r="F83" s="162">
        <f>IFERROR(VLOOKUP($C83,'2024'!$C$8:$U$195,19,FALSE),0)</f>
        <v>0</v>
      </c>
      <c r="G83" s="163">
        <f t="shared" si="14"/>
        <v>0</v>
      </c>
      <c r="H83" s="164">
        <f t="shared" si="15"/>
        <v>0</v>
      </c>
      <c r="I83" s="165">
        <f t="shared" si="16"/>
        <v>0</v>
      </c>
      <c r="J83" s="166">
        <f t="shared" si="17"/>
        <v>0</v>
      </c>
      <c r="K83" s="172">
        <f>VLOOKUP($C83,'2024'!$C$205:$U$392,VLOOKUP($L$4,Master!$D$9:$G$20,4,FALSE),FALSE)</f>
        <v>0</v>
      </c>
      <c r="L83" s="173">
        <f>VLOOKUP($C83,'2024'!$C$8:$U$195,VLOOKUP($L$4,Master!$D$9:$G$20,4,FALSE),FALSE)</f>
        <v>0</v>
      </c>
      <c r="M83" s="164">
        <f t="shared" si="18"/>
        <v>0</v>
      </c>
      <c r="N83" s="164">
        <f t="shared" si="19"/>
        <v>0</v>
      </c>
      <c r="O83" s="165">
        <f t="shared" si="20"/>
        <v>0</v>
      </c>
      <c r="P83" s="166">
        <f t="shared" si="21"/>
        <v>0</v>
      </c>
      <c r="Q83" s="73"/>
    </row>
    <row r="84" spans="2:17" s="74" customFormat="1" ht="12.75" x14ac:dyDescent="0.2">
      <c r="B84" s="72"/>
      <c r="C84" s="104" t="s">
        <v>173</v>
      </c>
      <c r="D84" s="105" t="s">
        <v>174</v>
      </c>
      <c r="E84" s="161">
        <f>IFERROR(VLOOKUP($C84,'2024'!$C$205:$U$392,19,FALSE),0)</f>
        <v>0</v>
      </c>
      <c r="F84" s="162">
        <f>IFERROR(VLOOKUP($C84,'2024'!$C$8:$U$195,19,FALSE),0)</f>
        <v>0</v>
      </c>
      <c r="G84" s="163">
        <f t="shared" si="14"/>
        <v>0</v>
      </c>
      <c r="H84" s="164">
        <f t="shared" si="15"/>
        <v>0</v>
      </c>
      <c r="I84" s="165">
        <f t="shared" si="16"/>
        <v>0</v>
      </c>
      <c r="J84" s="166">
        <f t="shared" si="17"/>
        <v>0</v>
      </c>
      <c r="K84" s="172">
        <f>VLOOKUP($C84,'2024'!$C$205:$U$392,VLOOKUP($L$4,Master!$D$9:$G$20,4,FALSE),FALSE)</f>
        <v>0</v>
      </c>
      <c r="L84" s="173">
        <f>VLOOKUP($C84,'2024'!$C$8:$U$195,VLOOKUP($L$4,Master!$D$9:$G$20,4,FALSE),FALSE)</f>
        <v>0</v>
      </c>
      <c r="M84" s="164">
        <f t="shared" si="18"/>
        <v>0</v>
      </c>
      <c r="N84" s="164">
        <f t="shared" si="19"/>
        <v>0</v>
      </c>
      <c r="O84" s="165">
        <f t="shared" si="20"/>
        <v>0</v>
      </c>
      <c r="P84" s="166">
        <f t="shared" si="21"/>
        <v>0</v>
      </c>
      <c r="Q84" s="73"/>
    </row>
    <row r="85" spans="2:17" s="74" customFormat="1" ht="12.75" x14ac:dyDescent="0.2">
      <c r="B85" s="72"/>
      <c r="C85" s="104" t="s">
        <v>175</v>
      </c>
      <c r="D85" s="105" t="s">
        <v>176</v>
      </c>
      <c r="E85" s="161">
        <f>IFERROR(VLOOKUP($C85,'2024'!$C$205:$U$392,19,FALSE),0)</f>
        <v>310946.67</v>
      </c>
      <c r="F85" s="162">
        <f>IFERROR(VLOOKUP($C85,'2024'!$C$8:$U$195,19,FALSE),0)</f>
        <v>29654.100000000006</v>
      </c>
      <c r="G85" s="163">
        <f t="shared" si="14"/>
        <v>9.5367157332799241E-2</v>
      </c>
      <c r="H85" s="164">
        <f t="shared" si="15"/>
        <v>4.2158231447256189E-6</v>
      </c>
      <c r="I85" s="165">
        <f t="shared" si="16"/>
        <v>-281292.56999999995</v>
      </c>
      <c r="J85" s="166">
        <f t="shared" si="17"/>
        <v>-0.90463284266720068</v>
      </c>
      <c r="K85" s="172">
        <f>VLOOKUP($C85,'2024'!$C$205:$U$392,VLOOKUP($L$4,Master!$D$9:$G$20,4,FALSE),FALSE)</f>
        <v>310946.67</v>
      </c>
      <c r="L85" s="173">
        <f>VLOOKUP($C85,'2024'!$C$8:$U$195,VLOOKUP($L$4,Master!$D$9:$G$20,4,FALSE),FALSE)</f>
        <v>29654.100000000006</v>
      </c>
      <c r="M85" s="164">
        <f t="shared" si="18"/>
        <v>9.5367157332799241E-2</v>
      </c>
      <c r="N85" s="164">
        <f t="shared" si="19"/>
        <v>4.2158231447256189E-6</v>
      </c>
      <c r="O85" s="165">
        <f t="shared" si="20"/>
        <v>-281292.56999999995</v>
      </c>
      <c r="P85" s="166">
        <f t="shared" si="21"/>
        <v>-0.90463284266720068</v>
      </c>
      <c r="Q85" s="73"/>
    </row>
    <row r="86" spans="2:17" s="74" customFormat="1" ht="12.75" x14ac:dyDescent="0.2">
      <c r="B86" s="72"/>
      <c r="C86" s="104" t="s">
        <v>177</v>
      </c>
      <c r="D86" s="105" t="s">
        <v>178</v>
      </c>
      <c r="E86" s="161">
        <f>IFERROR(VLOOKUP($C86,'2024'!$C$205:$U$392,19,FALSE),0)</f>
        <v>137128.97000000003</v>
      </c>
      <c r="F86" s="162">
        <f>IFERROR(VLOOKUP($C86,'2024'!$C$8:$U$195,19,FALSE),0)</f>
        <v>63296.989999999991</v>
      </c>
      <c r="G86" s="163">
        <f t="shared" si="14"/>
        <v>0.46158729260491038</v>
      </c>
      <c r="H86" s="164">
        <f t="shared" si="15"/>
        <v>8.998719078760306E-6</v>
      </c>
      <c r="I86" s="165">
        <f t="shared" si="16"/>
        <v>-73831.98000000004</v>
      </c>
      <c r="J86" s="166">
        <f t="shared" si="17"/>
        <v>-0.53841270739508962</v>
      </c>
      <c r="K86" s="172">
        <f>VLOOKUP($C86,'2024'!$C$205:$U$392,VLOOKUP($L$4,Master!$D$9:$G$20,4,FALSE),FALSE)</f>
        <v>137128.97000000003</v>
      </c>
      <c r="L86" s="173">
        <f>VLOOKUP($C86,'2024'!$C$8:$U$195,VLOOKUP($L$4,Master!$D$9:$G$20,4,FALSE),FALSE)</f>
        <v>63296.989999999991</v>
      </c>
      <c r="M86" s="164">
        <f t="shared" si="18"/>
        <v>0.46158729260491038</v>
      </c>
      <c r="N86" s="164">
        <f t="shared" si="19"/>
        <v>8.998719078760306E-6</v>
      </c>
      <c r="O86" s="165">
        <f t="shared" si="20"/>
        <v>-73831.98000000004</v>
      </c>
      <c r="P86" s="166">
        <f t="shared" si="21"/>
        <v>-0.53841270739508962</v>
      </c>
      <c r="Q86" s="73"/>
    </row>
    <row r="87" spans="2:17" s="74" customFormat="1" ht="12.75" x14ac:dyDescent="0.2">
      <c r="B87" s="72"/>
      <c r="C87" s="140" t="s">
        <v>179</v>
      </c>
      <c r="D87" s="141" t="s">
        <v>180</v>
      </c>
      <c r="E87" s="156">
        <f>IFERROR(VLOOKUP($C87,'2024'!$C$205:$U$392,19,FALSE),0)</f>
        <v>443748.24000000005</v>
      </c>
      <c r="F87" s="157">
        <f>IFERROR(VLOOKUP($C87,'2024'!$C$8:$U$195,19,FALSE),0)</f>
        <v>403098.62999999995</v>
      </c>
      <c r="G87" s="158">
        <f t="shared" si="14"/>
        <v>0.90839488174646033</v>
      </c>
      <c r="H87" s="159">
        <f t="shared" si="15"/>
        <v>5.7307169462610169E-5</v>
      </c>
      <c r="I87" s="157">
        <f t="shared" si="16"/>
        <v>-40649.610000000102</v>
      </c>
      <c r="J87" s="160">
        <f t="shared" si="17"/>
        <v>-9.1605118253539661E-2</v>
      </c>
      <c r="K87" s="156">
        <f>VLOOKUP($C87,'2024'!$C$205:$U$392,VLOOKUP($L$4,Master!$D$9:$G$20,4,FALSE),FALSE)</f>
        <v>443748.24000000005</v>
      </c>
      <c r="L87" s="157">
        <f>VLOOKUP($C87,'2024'!$C$8:$U$195,VLOOKUP($L$4,Master!$D$9:$G$20,4,FALSE),FALSE)</f>
        <v>403098.62999999995</v>
      </c>
      <c r="M87" s="159">
        <f t="shared" si="18"/>
        <v>0.90839488174646033</v>
      </c>
      <c r="N87" s="159">
        <f t="shared" si="19"/>
        <v>5.7307169462610169E-5</v>
      </c>
      <c r="O87" s="157">
        <f t="shared" si="20"/>
        <v>-40649.610000000102</v>
      </c>
      <c r="P87" s="160">
        <f t="shared" si="21"/>
        <v>-9.1605118253539661E-2</v>
      </c>
      <c r="Q87" s="73"/>
    </row>
    <row r="88" spans="2:17" s="74" customFormat="1" ht="25.5" x14ac:dyDescent="0.2">
      <c r="B88" s="72"/>
      <c r="C88" s="104" t="s">
        <v>181</v>
      </c>
      <c r="D88" s="105" t="s">
        <v>182</v>
      </c>
      <c r="E88" s="161">
        <f>IFERROR(VLOOKUP($C88,'2024'!$C$205:$U$392,19,FALSE),0)</f>
        <v>0</v>
      </c>
      <c r="F88" s="162">
        <f>IFERROR(VLOOKUP($C88,'2024'!$C$8:$U$195,19,FALSE),0)</f>
        <v>0</v>
      </c>
      <c r="G88" s="163">
        <f t="shared" si="14"/>
        <v>0</v>
      </c>
      <c r="H88" s="164">
        <f t="shared" si="15"/>
        <v>0</v>
      </c>
      <c r="I88" s="165">
        <f t="shared" si="16"/>
        <v>0</v>
      </c>
      <c r="J88" s="166">
        <f t="shared" si="17"/>
        <v>0</v>
      </c>
      <c r="K88" s="172">
        <f>VLOOKUP($C88,'2024'!$C$205:$U$392,VLOOKUP($L$4,Master!$D$9:$G$20,4,FALSE),FALSE)</f>
        <v>0</v>
      </c>
      <c r="L88" s="173">
        <f>VLOOKUP($C88,'2024'!$C$8:$U$195,VLOOKUP($L$4,Master!$D$9:$G$20,4,FALSE),FALSE)</f>
        <v>0</v>
      </c>
      <c r="M88" s="164">
        <f t="shared" si="18"/>
        <v>0</v>
      </c>
      <c r="N88" s="164">
        <f t="shared" si="19"/>
        <v>0</v>
      </c>
      <c r="O88" s="165">
        <f t="shared" si="20"/>
        <v>0</v>
      </c>
      <c r="P88" s="166">
        <f t="shared" si="21"/>
        <v>0</v>
      </c>
      <c r="Q88" s="73"/>
    </row>
    <row r="89" spans="2:17" s="74" customFormat="1" ht="12.75" x14ac:dyDescent="0.2">
      <c r="B89" s="72"/>
      <c r="C89" s="104" t="s">
        <v>183</v>
      </c>
      <c r="D89" s="105" t="s">
        <v>184</v>
      </c>
      <c r="E89" s="161">
        <f>IFERROR(VLOOKUP($C89,'2024'!$C$205:$U$392,19,FALSE),0)</f>
        <v>398639.41000000003</v>
      </c>
      <c r="F89" s="162">
        <f>IFERROR(VLOOKUP($C89,'2024'!$C$8:$U$195,19,FALSE),0)</f>
        <v>378893.38999999996</v>
      </c>
      <c r="G89" s="163">
        <f t="shared" si="14"/>
        <v>0.95046646291193315</v>
      </c>
      <c r="H89" s="164">
        <f t="shared" si="15"/>
        <v>5.386599232300255E-5</v>
      </c>
      <c r="I89" s="165">
        <f t="shared" si="16"/>
        <v>-19746.020000000077</v>
      </c>
      <c r="J89" s="166">
        <f t="shared" si="17"/>
        <v>-4.953353708806682E-2</v>
      </c>
      <c r="K89" s="172">
        <f>VLOOKUP($C89,'2024'!$C$205:$U$392,VLOOKUP($L$4,Master!$D$9:$G$20,4,FALSE),FALSE)</f>
        <v>398639.41000000003</v>
      </c>
      <c r="L89" s="173">
        <f>VLOOKUP($C89,'2024'!$C$8:$U$195,VLOOKUP($L$4,Master!$D$9:$G$20,4,FALSE),FALSE)</f>
        <v>378893.38999999996</v>
      </c>
      <c r="M89" s="164">
        <f t="shared" si="18"/>
        <v>0.95046646291193315</v>
      </c>
      <c r="N89" s="164">
        <f t="shared" si="19"/>
        <v>5.386599232300255E-5</v>
      </c>
      <c r="O89" s="165">
        <f t="shared" si="20"/>
        <v>-19746.020000000077</v>
      </c>
      <c r="P89" s="166">
        <f t="shared" si="21"/>
        <v>-4.953353708806682E-2</v>
      </c>
      <c r="Q89" s="73"/>
    </row>
    <row r="90" spans="2:17" s="74" customFormat="1" ht="12.75" x14ac:dyDescent="0.2">
      <c r="B90" s="72"/>
      <c r="C90" s="104" t="s">
        <v>185</v>
      </c>
      <c r="D90" s="105" t="s">
        <v>135</v>
      </c>
      <c r="E90" s="161">
        <f>IFERROR(VLOOKUP($C90,'2024'!$C$205:$U$392,19,FALSE),0)</f>
        <v>0</v>
      </c>
      <c r="F90" s="162">
        <f>IFERROR(VLOOKUP($C90,'2024'!$C$8:$U$195,19,FALSE),0)</f>
        <v>0</v>
      </c>
      <c r="G90" s="163">
        <f t="shared" si="14"/>
        <v>0</v>
      </c>
      <c r="H90" s="164">
        <f t="shared" si="15"/>
        <v>0</v>
      </c>
      <c r="I90" s="165">
        <f t="shared" si="16"/>
        <v>0</v>
      </c>
      <c r="J90" s="166">
        <f t="shared" si="17"/>
        <v>0</v>
      </c>
      <c r="K90" s="172">
        <f>VLOOKUP($C90,'2024'!$C$205:$U$392,VLOOKUP($L$4,Master!$D$9:$G$20,4,FALSE),FALSE)</f>
        <v>0</v>
      </c>
      <c r="L90" s="173">
        <f>VLOOKUP($C90,'2024'!$C$8:$U$195,VLOOKUP($L$4,Master!$D$9:$G$20,4,FALSE),FALSE)</f>
        <v>0</v>
      </c>
      <c r="M90" s="164">
        <f t="shared" si="18"/>
        <v>0</v>
      </c>
      <c r="N90" s="164">
        <f t="shared" si="19"/>
        <v>0</v>
      </c>
      <c r="O90" s="165">
        <f t="shared" si="20"/>
        <v>0</v>
      </c>
      <c r="P90" s="166">
        <f t="shared" si="21"/>
        <v>0</v>
      </c>
      <c r="Q90" s="73"/>
    </row>
    <row r="91" spans="2:17" s="74" customFormat="1" ht="12.75" x14ac:dyDescent="0.2">
      <c r="B91" s="72"/>
      <c r="C91" s="104" t="s">
        <v>186</v>
      </c>
      <c r="D91" s="105" t="s">
        <v>187</v>
      </c>
      <c r="E91" s="161">
        <f>IFERROR(VLOOKUP($C91,'2024'!$C$205:$U$392,19,FALSE),0)</f>
        <v>0</v>
      </c>
      <c r="F91" s="162">
        <f>IFERROR(VLOOKUP($C91,'2024'!$C$8:$U$195,19,FALSE),0)</f>
        <v>0</v>
      </c>
      <c r="G91" s="163">
        <f t="shared" si="14"/>
        <v>0</v>
      </c>
      <c r="H91" s="164">
        <f t="shared" si="15"/>
        <v>0</v>
      </c>
      <c r="I91" s="165">
        <f t="shared" si="16"/>
        <v>0</v>
      </c>
      <c r="J91" s="166">
        <f t="shared" si="17"/>
        <v>0</v>
      </c>
      <c r="K91" s="172">
        <f>VLOOKUP($C91,'2024'!$C$205:$U$392,VLOOKUP($L$4,Master!$D$9:$G$20,4,FALSE),FALSE)</f>
        <v>0</v>
      </c>
      <c r="L91" s="173">
        <f>VLOOKUP($C91,'2024'!$C$8:$U$195,VLOOKUP($L$4,Master!$D$9:$G$20,4,FALSE),FALSE)</f>
        <v>0</v>
      </c>
      <c r="M91" s="164">
        <f t="shared" si="18"/>
        <v>0</v>
      </c>
      <c r="N91" s="164">
        <f t="shared" si="19"/>
        <v>0</v>
      </c>
      <c r="O91" s="165">
        <f t="shared" si="20"/>
        <v>0</v>
      </c>
      <c r="P91" s="166">
        <f t="shared" si="21"/>
        <v>0</v>
      </c>
      <c r="Q91" s="73"/>
    </row>
    <row r="92" spans="2:17" s="74" customFormat="1" ht="12.75" x14ac:dyDescent="0.2">
      <c r="B92" s="72"/>
      <c r="C92" s="104" t="s">
        <v>188</v>
      </c>
      <c r="D92" s="105" t="s">
        <v>189</v>
      </c>
      <c r="E92" s="161">
        <f>IFERROR(VLOOKUP($C92,'2024'!$C$205:$U$392,19,FALSE),0)</f>
        <v>0</v>
      </c>
      <c r="F92" s="162">
        <f>IFERROR(VLOOKUP($C92,'2024'!$C$8:$U$195,19,FALSE),0)</f>
        <v>0</v>
      </c>
      <c r="G92" s="163">
        <f t="shared" si="14"/>
        <v>0</v>
      </c>
      <c r="H92" s="164">
        <f t="shared" si="15"/>
        <v>0</v>
      </c>
      <c r="I92" s="165">
        <f t="shared" si="16"/>
        <v>0</v>
      </c>
      <c r="J92" s="166">
        <f t="shared" si="17"/>
        <v>0</v>
      </c>
      <c r="K92" s="172">
        <f>VLOOKUP($C92,'2024'!$C$205:$U$392,VLOOKUP($L$4,Master!$D$9:$G$20,4,FALSE),FALSE)</f>
        <v>0</v>
      </c>
      <c r="L92" s="173">
        <f>VLOOKUP($C92,'2024'!$C$8:$U$195,VLOOKUP($L$4,Master!$D$9:$G$20,4,FALSE),FALSE)</f>
        <v>0</v>
      </c>
      <c r="M92" s="164">
        <f t="shared" si="18"/>
        <v>0</v>
      </c>
      <c r="N92" s="164">
        <f t="shared" si="19"/>
        <v>0</v>
      </c>
      <c r="O92" s="165">
        <f t="shared" si="20"/>
        <v>0</v>
      </c>
      <c r="P92" s="166">
        <f t="shared" si="21"/>
        <v>0</v>
      </c>
      <c r="Q92" s="73"/>
    </row>
    <row r="93" spans="2:17" s="74" customFormat="1" ht="12.75" x14ac:dyDescent="0.2">
      <c r="B93" s="72"/>
      <c r="C93" s="104" t="s">
        <v>190</v>
      </c>
      <c r="D93" s="105" t="s">
        <v>191</v>
      </c>
      <c r="E93" s="161">
        <f>IFERROR(VLOOKUP($C93,'2024'!$C$205:$U$392,19,FALSE),0)</f>
        <v>0</v>
      </c>
      <c r="F93" s="162">
        <f>IFERROR(VLOOKUP($C93,'2024'!$C$8:$U$195,19,FALSE),0)</f>
        <v>0</v>
      </c>
      <c r="G93" s="163">
        <f t="shared" si="14"/>
        <v>0</v>
      </c>
      <c r="H93" s="164">
        <f t="shared" si="15"/>
        <v>0</v>
      </c>
      <c r="I93" s="165">
        <f t="shared" si="16"/>
        <v>0</v>
      </c>
      <c r="J93" s="166">
        <f t="shared" si="17"/>
        <v>0</v>
      </c>
      <c r="K93" s="172">
        <f>VLOOKUP($C93,'2024'!$C$205:$U$392,VLOOKUP($L$4,Master!$D$9:$G$20,4,FALSE),FALSE)</f>
        <v>0</v>
      </c>
      <c r="L93" s="173">
        <f>VLOOKUP($C93,'2024'!$C$8:$U$195,VLOOKUP($L$4,Master!$D$9:$G$20,4,FALSE),FALSE)</f>
        <v>0</v>
      </c>
      <c r="M93" s="164">
        <f t="shared" si="18"/>
        <v>0</v>
      </c>
      <c r="N93" s="164">
        <f t="shared" si="19"/>
        <v>0</v>
      </c>
      <c r="O93" s="165">
        <f t="shared" si="20"/>
        <v>0</v>
      </c>
      <c r="P93" s="166">
        <f t="shared" si="21"/>
        <v>0</v>
      </c>
      <c r="Q93" s="73"/>
    </row>
    <row r="94" spans="2:17" s="74" customFormat="1" ht="12.75" x14ac:dyDescent="0.2">
      <c r="B94" s="72"/>
      <c r="C94" s="104" t="s">
        <v>192</v>
      </c>
      <c r="D94" s="105" t="s">
        <v>193</v>
      </c>
      <c r="E94" s="161">
        <f>IFERROR(VLOOKUP($C94,'2024'!$C$205:$U$392,19,FALSE),0)</f>
        <v>45108.83</v>
      </c>
      <c r="F94" s="162">
        <f>IFERROR(VLOOKUP($C94,'2024'!$C$8:$U$195,19,FALSE),0)</f>
        <v>24205.24</v>
      </c>
      <c r="G94" s="163">
        <f t="shared" si="14"/>
        <v>0.53659649341381721</v>
      </c>
      <c r="H94" s="164">
        <f t="shared" si="15"/>
        <v>3.4411771396076203E-6</v>
      </c>
      <c r="I94" s="165">
        <f t="shared" si="16"/>
        <v>-20903.59</v>
      </c>
      <c r="J94" s="166">
        <f t="shared" si="17"/>
        <v>-0.46340350658618279</v>
      </c>
      <c r="K94" s="172">
        <f>VLOOKUP($C94,'2024'!$C$205:$U$392,VLOOKUP($L$4,Master!$D$9:$G$20,4,FALSE),FALSE)</f>
        <v>45108.83</v>
      </c>
      <c r="L94" s="173">
        <f>VLOOKUP($C94,'2024'!$C$8:$U$195,VLOOKUP($L$4,Master!$D$9:$G$20,4,FALSE),FALSE)</f>
        <v>24205.24</v>
      </c>
      <c r="M94" s="164">
        <f t="shared" si="18"/>
        <v>0.53659649341381721</v>
      </c>
      <c r="N94" s="164">
        <f t="shared" si="19"/>
        <v>3.4411771396076203E-6</v>
      </c>
      <c r="O94" s="165">
        <f t="shared" si="20"/>
        <v>-20903.59</v>
      </c>
      <c r="P94" s="166">
        <f t="shared" si="21"/>
        <v>-0.46340350658618279</v>
      </c>
      <c r="Q94" s="73"/>
    </row>
    <row r="95" spans="2:17" s="74" customFormat="1" ht="12.75" x14ac:dyDescent="0.2">
      <c r="B95" s="72"/>
      <c r="C95" s="140" t="s">
        <v>194</v>
      </c>
      <c r="D95" s="141" t="s">
        <v>195</v>
      </c>
      <c r="E95" s="156">
        <f>IFERROR(VLOOKUP($C95,'2024'!$C$205:$U$392,19,FALSE),0)</f>
        <v>23492.810000000009</v>
      </c>
      <c r="F95" s="157">
        <f>IFERROR(VLOOKUP($C95,'2024'!$C$8:$U$195,19,FALSE),0)</f>
        <v>7906.9699999999984</v>
      </c>
      <c r="G95" s="158">
        <f t="shared" si="14"/>
        <v>0.33656978454258962</v>
      </c>
      <c r="H95" s="159">
        <f t="shared" si="15"/>
        <v>1.1241071936309353E-6</v>
      </c>
      <c r="I95" s="157">
        <f t="shared" si="16"/>
        <v>-15585.840000000011</v>
      </c>
      <c r="J95" s="160">
        <f t="shared" si="17"/>
        <v>-0.66343021545741043</v>
      </c>
      <c r="K95" s="156">
        <f>VLOOKUP($C95,'2024'!$C$205:$U$392,VLOOKUP($L$4,Master!$D$9:$G$20,4,FALSE),FALSE)</f>
        <v>23492.810000000009</v>
      </c>
      <c r="L95" s="157">
        <f>VLOOKUP($C95,'2024'!$C$8:$U$195,VLOOKUP($L$4,Master!$D$9:$G$20,4,FALSE),FALSE)</f>
        <v>7906.9699999999984</v>
      </c>
      <c r="M95" s="159">
        <f t="shared" si="18"/>
        <v>0.33656978454258962</v>
      </c>
      <c r="N95" s="159">
        <f t="shared" si="19"/>
        <v>1.1241071936309353E-6</v>
      </c>
      <c r="O95" s="157">
        <f t="shared" si="20"/>
        <v>-15585.840000000011</v>
      </c>
      <c r="P95" s="160">
        <f t="shared" si="21"/>
        <v>-0.66343021545741043</v>
      </c>
      <c r="Q95" s="73"/>
    </row>
    <row r="96" spans="2:17" s="74" customFormat="1" ht="12.75" x14ac:dyDescent="0.2">
      <c r="B96" s="72"/>
      <c r="C96" s="104" t="s">
        <v>196</v>
      </c>
      <c r="D96" s="105" t="s">
        <v>195</v>
      </c>
      <c r="E96" s="161">
        <f>IFERROR(VLOOKUP($C96,'2024'!$C$205:$U$392,19,FALSE),0)</f>
        <v>23492.810000000009</v>
      </c>
      <c r="F96" s="162">
        <f>IFERROR(VLOOKUP($C96,'2024'!$C$8:$U$195,19,FALSE),0)</f>
        <v>7906.9699999999984</v>
      </c>
      <c r="G96" s="163">
        <f t="shared" si="14"/>
        <v>0.33656978454258962</v>
      </c>
      <c r="H96" s="164">
        <f t="shared" si="15"/>
        <v>1.1241071936309353E-6</v>
      </c>
      <c r="I96" s="165">
        <f t="shared" si="16"/>
        <v>-15585.840000000011</v>
      </c>
      <c r="J96" s="166">
        <f t="shared" si="17"/>
        <v>-0.66343021545741043</v>
      </c>
      <c r="K96" s="172">
        <f>VLOOKUP($C96,'2024'!$C$205:$U$392,VLOOKUP($L$4,Master!$D$9:$G$20,4,FALSE),FALSE)</f>
        <v>23492.810000000009</v>
      </c>
      <c r="L96" s="173">
        <f>VLOOKUP($C96,'2024'!$C$8:$U$195,VLOOKUP($L$4,Master!$D$9:$G$20,4,FALSE),FALSE)</f>
        <v>7906.9699999999984</v>
      </c>
      <c r="M96" s="164">
        <f t="shared" si="18"/>
        <v>0.33656978454258962</v>
      </c>
      <c r="N96" s="164">
        <f t="shared" si="19"/>
        <v>1.1241071936309353E-6</v>
      </c>
      <c r="O96" s="165">
        <f t="shared" si="20"/>
        <v>-15585.840000000011</v>
      </c>
      <c r="P96" s="166">
        <f t="shared" si="21"/>
        <v>-0.66343021545741043</v>
      </c>
      <c r="Q96" s="73"/>
    </row>
    <row r="97" spans="2:17" s="74" customFormat="1" ht="12.75" x14ac:dyDescent="0.2">
      <c r="B97" s="72"/>
      <c r="C97" s="138" t="s">
        <v>197</v>
      </c>
      <c r="D97" s="139" t="s">
        <v>198</v>
      </c>
      <c r="E97" s="151">
        <f>IFERROR(VLOOKUP($C97,'2024'!$C$205:$U$392,19,FALSE),0)</f>
        <v>496302.66000000021</v>
      </c>
      <c r="F97" s="152">
        <f>IFERROR(VLOOKUP($C97,'2024'!$C$8:$U$195,19,FALSE),0)</f>
        <v>90139.370000000024</v>
      </c>
      <c r="G97" s="153">
        <f t="shared" si="14"/>
        <v>0.18162177490646531</v>
      </c>
      <c r="H97" s="154">
        <f t="shared" si="15"/>
        <v>1.2814809496730171E-5</v>
      </c>
      <c r="I97" s="152">
        <f t="shared" si="16"/>
        <v>-406163.29000000015</v>
      </c>
      <c r="J97" s="155">
        <f t="shared" si="17"/>
        <v>-0.81837822509353464</v>
      </c>
      <c r="K97" s="151">
        <f>VLOOKUP($C97,'2024'!$C$205:$U$392,VLOOKUP($L$4,Master!$D$9:$G$20,4,FALSE),FALSE)</f>
        <v>496302.66000000021</v>
      </c>
      <c r="L97" s="152">
        <f>VLOOKUP($C97,'2024'!$C$8:$U$195,VLOOKUP($L$4,Master!$D$9:$G$20,4,FALSE),FALSE)</f>
        <v>90139.370000000024</v>
      </c>
      <c r="M97" s="154">
        <f t="shared" si="18"/>
        <v>0.18162177490646531</v>
      </c>
      <c r="N97" s="154">
        <f t="shared" si="19"/>
        <v>1.2814809496730171E-5</v>
      </c>
      <c r="O97" s="152">
        <f t="shared" si="20"/>
        <v>-406163.29000000015</v>
      </c>
      <c r="P97" s="155">
        <f t="shared" si="21"/>
        <v>-0.81837822509353464</v>
      </c>
      <c r="Q97" s="73"/>
    </row>
    <row r="98" spans="2:17" s="74" customFormat="1" ht="12.75" x14ac:dyDescent="0.2">
      <c r="B98" s="72"/>
      <c r="C98" s="140" t="s">
        <v>199</v>
      </c>
      <c r="D98" s="141" t="s">
        <v>200</v>
      </c>
      <c r="E98" s="156">
        <f>IFERROR(VLOOKUP($C98,'2024'!$C$205:$U$392,19,FALSE),0)</f>
        <v>0</v>
      </c>
      <c r="F98" s="157">
        <f>IFERROR(VLOOKUP($C98,'2024'!$C$8:$U$195,19,FALSE),0)</f>
        <v>0</v>
      </c>
      <c r="G98" s="158">
        <f t="shared" si="14"/>
        <v>0</v>
      </c>
      <c r="H98" s="159">
        <f t="shared" si="15"/>
        <v>0</v>
      </c>
      <c r="I98" s="157">
        <f t="shared" si="16"/>
        <v>0</v>
      </c>
      <c r="J98" s="160">
        <f t="shared" si="17"/>
        <v>0</v>
      </c>
      <c r="K98" s="156">
        <f>VLOOKUP($C98,'2024'!$C$205:$U$392,VLOOKUP($L$4,Master!$D$9:$G$20,4,FALSE),FALSE)</f>
        <v>0</v>
      </c>
      <c r="L98" s="157">
        <f>VLOOKUP($C98,'2024'!$C$8:$U$195,VLOOKUP($L$4,Master!$D$9:$G$20,4,FALSE),FALSE)</f>
        <v>0</v>
      </c>
      <c r="M98" s="159">
        <f t="shared" si="18"/>
        <v>0</v>
      </c>
      <c r="N98" s="159">
        <f t="shared" si="19"/>
        <v>0</v>
      </c>
      <c r="O98" s="157">
        <f t="shared" si="20"/>
        <v>0</v>
      </c>
      <c r="P98" s="160">
        <f t="shared" si="21"/>
        <v>0</v>
      </c>
      <c r="Q98" s="73"/>
    </row>
    <row r="99" spans="2:17" s="74" customFormat="1" ht="12.75" x14ac:dyDescent="0.2">
      <c r="B99" s="72"/>
      <c r="C99" s="104" t="s">
        <v>201</v>
      </c>
      <c r="D99" s="105" t="s">
        <v>200</v>
      </c>
      <c r="E99" s="161">
        <f>IFERROR(VLOOKUP($C99,'2024'!$C$205:$U$392,19,FALSE),0)</f>
        <v>0</v>
      </c>
      <c r="F99" s="162">
        <f>IFERROR(VLOOKUP($C99,'2024'!$C$8:$U$195,19,FALSE),0)</f>
        <v>0</v>
      </c>
      <c r="G99" s="163">
        <f t="shared" si="14"/>
        <v>0</v>
      </c>
      <c r="H99" s="164">
        <f t="shared" si="15"/>
        <v>0</v>
      </c>
      <c r="I99" s="165">
        <f t="shared" si="16"/>
        <v>0</v>
      </c>
      <c r="J99" s="166">
        <f t="shared" si="17"/>
        <v>0</v>
      </c>
      <c r="K99" s="172">
        <f>VLOOKUP($C99,'2024'!$C$205:$U$392,VLOOKUP($L$4,Master!$D$9:$G$20,4,FALSE),FALSE)</f>
        <v>0</v>
      </c>
      <c r="L99" s="173">
        <f>VLOOKUP($C99,'2024'!$C$8:$U$195,VLOOKUP($L$4,Master!$D$9:$G$20,4,FALSE),FALSE)</f>
        <v>0</v>
      </c>
      <c r="M99" s="164">
        <f t="shared" si="18"/>
        <v>0</v>
      </c>
      <c r="N99" s="164">
        <f t="shared" si="19"/>
        <v>0</v>
      </c>
      <c r="O99" s="165">
        <f t="shared" si="20"/>
        <v>0</v>
      </c>
      <c r="P99" s="166">
        <f t="shared" si="21"/>
        <v>0</v>
      </c>
      <c r="Q99" s="73"/>
    </row>
    <row r="100" spans="2:17" s="74" customFormat="1" ht="12.75" x14ac:dyDescent="0.2">
      <c r="B100" s="72"/>
      <c r="C100" s="140" t="s">
        <v>202</v>
      </c>
      <c r="D100" s="141" t="s">
        <v>203</v>
      </c>
      <c r="E100" s="156">
        <f>IFERROR(VLOOKUP($C100,'2024'!$C$205:$U$392,19,FALSE),0)</f>
        <v>0</v>
      </c>
      <c r="F100" s="157">
        <f>IFERROR(VLOOKUP($C100,'2024'!$C$8:$U$195,19,FALSE),0)</f>
        <v>0</v>
      </c>
      <c r="G100" s="158">
        <f t="shared" si="14"/>
        <v>0</v>
      </c>
      <c r="H100" s="159">
        <f t="shared" si="15"/>
        <v>0</v>
      </c>
      <c r="I100" s="157">
        <f t="shared" si="16"/>
        <v>0</v>
      </c>
      <c r="J100" s="160">
        <f t="shared" si="17"/>
        <v>0</v>
      </c>
      <c r="K100" s="156">
        <f>VLOOKUP($C100,'2024'!$C$205:$U$392,VLOOKUP($L$4,Master!$D$9:$G$20,4,FALSE),FALSE)</f>
        <v>0</v>
      </c>
      <c r="L100" s="157">
        <f>VLOOKUP($C100,'2024'!$C$8:$U$195,VLOOKUP($L$4,Master!$D$9:$G$20,4,FALSE),FALSE)</f>
        <v>0</v>
      </c>
      <c r="M100" s="159">
        <f t="shared" si="18"/>
        <v>0</v>
      </c>
      <c r="N100" s="159">
        <f t="shared" si="19"/>
        <v>0</v>
      </c>
      <c r="O100" s="157">
        <f t="shared" si="20"/>
        <v>0</v>
      </c>
      <c r="P100" s="160">
        <f t="shared" si="21"/>
        <v>0</v>
      </c>
      <c r="Q100" s="73"/>
    </row>
    <row r="101" spans="2:17" s="74" customFormat="1" ht="12.75" x14ac:dyDescent="0.2">
      <c r="B101" s="72"/>
      <c r="C101" s="104" t="s">
        <v>204</v>
      </c>
      <c r="D101" s="105" t="s">
        <v>203</v>
      </c>
      <c r="E101" s="161">
        <f>IFERROR(VLOOKUP($C101,'2024'!$C$205:$U$392,19,FALSE),0)</f>
        <v>0</v>
      </c>
      <c r="F101" s="162">
        <f>IFERROR(VLOOKUP($C101,'2024'!$C$8:$U$195,19,FALSE),0)</f>
        <v>0</v>
      </c>
      <c r="G101" s="163">
        <f t="shared" si="14"/>
        <v>0</v>
      </c>
      <c r="H101" s="164">
        <f t="shared" si="15"/>
        <v>0</v>
      </c>
      <c r="I101" s="165">
        <f t="shared" si="16"/>
        <v>0</v>
      </c>
      <c r="J101" s="166">
        <f t="shared" si="17"/>
        <v>0</v>
      </c>
      <c r="K101" s="172">
        <f>VLOOKUP($C101,'2024'!$C$205:$U$392,VLOOKUP($L$4,Master!$D$9:$G$20,4,FALSE),FALSE)</f>
        <v>0</v>
      </c>
      <c r="L101" s="173">
        <f>VLOOKUP($C101,'2024'!$C$8:$U$195,VLOOKUP($L$4,Master!$D$9:$G$20,4,FALSE),FALSE)</f>
        <v>0</v>
      </c>
      <c r="M101" s="164">
        <f t="shared" si="18"/>
        <v>0</v>
      </c>
      <c r="N101" s="164">
        <f t="shared" si="19"/>
        <v>0</v>
      </c>
      <c r="O101" s="165">
        <f t="shared" si="20"/>
        <v>0</v>
      </c>
      <c r="P101" s="166">
        <f t="shared" si="21"/>
        <v>0</v>
      </c>
      <c r="Q101" s="73"/>
    </row>
    <row r="102" spans="2:17" s="74" customFormat="1" ht="12.75" x14ac:dyDescent="0.2">
      <c r="B102" s="72"/>
      <c r="C102" s="140" t="s">
        <v>205</v>
      </c>
      <c r="D102" s="141" t="s">
        <v>206</v>
      </c>
      <c r="E102" s="156">
        <f>IFERROR(VLOOKUP($C102,'2024'!$C$205:$U$392,19,FALSE),0)</f>
        <v>0</v>
      </c>
      <c r="F102" s="157">
        <f>IFERROR(VLOOKUP($C102,'2024'!$C$8:$U$195,19,FALSE),0)</f>
        <v>0</v>
      </c>
      <c r="G102" s="158">
        <f t="shared" si="14"/>
        <v>0</v>
      </c>
      <c r="H102" s="159">
        <f t="shared" si="15"/>
        <v>0</v>
      </c>
      <c r="I102" s="157">
        <f t="shared" si="16"/>
        <v>0</v>
      </c>
      <c r="J102" s="160">
        <f t="shared" si="17"/>
        <v>0</v>
      </c>
      <c r="K102" s="156">
        <f>VLOOKUP($C102,'2024'!$C$205:$U$392,VLOOKUP($L$4,Master!$D$9:$G$20,4,FALSE),FALSE)</f>
        <v>0</v>
      </c>
      <c r="L102" s="157">
        <f>VLOOKUP($C102,'2024'!$C$8:$U$195,VLOOKUP($L$4,Master!$D$9:$G$20,4,FALSE),FALSE)</f>
        <v>0</v>
      </c>
      <c r="M102" s="159">
        <f t="shared" si="18"/>
        <v>0</v>
      </c>
      <c r="N102" s="159">
        <f t="shared" si="19"/>
        <v>0</v>
      </c>
      <c r="O102" s="157">
        <f t="shared" si="20"/>
        <v>0</v>
      </c>
      <c r="P102" s="160">
        <f t="shared" si="21"/>
        <v>0</v>
      </c>
      <c r="Q102" s="73"/>
    </row>
    <row r="103" spans="2:17" s="74" customFormat="1" ht="12.75" x14ac:dyDescent="0.2">
      <c r="B103" s="72"/>
      <c r="C103" s="104" t="s">
        <v>207</v>
      </c>
      <c r="D103" s="105" t="s">
        <v>206</v>
      </c>
      <c r="E103" s="161">
        <f>IFERROR(VLOOKUP($C103,'2024'!$C$205:$U$392,19,FALSE),0)</f>
        <v>0</v>
      </c>
      <c r="F103" s="162">
        <f>IFERROR(VLOOKUP($C103,'2024'!$C$8:$U$195,19,FALSE),0)</f>
        <v>0</v>
      </c>
      <c r="G103" s="163">
        <f t="shared" si="14"/>
        <v>0</v>
      </c>
      <c r="H103" s="164">
        <f t="shared" si="15"/>
        <v>0</v>
      </c>
      <c r="I103" s="165">
        <f t="shared" si="16"/>
        <v>0</v>
      </c>
      <c r="J103" s="166">
        <f t="shared" si="17"/>
        <v>0</v>
      </c>
      <c r="K103" s="172">
        <f>VLOOKUP($C103,'2024'!$C$205:$U$392,VLOOKUP($L$4,Master!$D$9:$G$20,4,FALSE),FALSE)</f>
        <v>0</v>
      </c>
      <c r="L103" s="173">
        <f>VLOOKUP($C103,'2024'!$C$8:$U$195,VLOOKUP($L$4,Master!$D$9:$G$20,4,FALSE),FALSE)</f>
        <v>0</v>
      </c>
      <c r="M103" s="164">
        <f t="shared" si="18"/>
        <v>0</v>
      </c>
      <c r="N103" s="164">
        <f t="shared" si="19"/>
        <v>0</v>
      </c>
      <c r="O103" s="165">
        <f t="shared" si="20"/>
        <v>0</v>
      </c>
      <c r="P103" s="166">
        <f t="shared" si="21"/>
        <v>0</v>
      </c>
      <c r="Q103" s="73"/>
    </row>
    <row r="104" spans="2:17" s="74" customFormat="1" ht="12.75" x14ac:dyDescent="0.2">
      <c r="B104" s="72"/>
      <c r="C104" s="140" t="s">
        <v>208</v>
      </c>
      <c r="D104" s="141" t="s">
        <v>209</v>
      </c>
      <c r="E104" s="156">
        <f>IFERROR(VLOOKUP($C104,'2024'!$C$205:$U$392,19,FALSE),0)</f>
        <v>0</v>
      </c>
      <c r="F104" s="157">
        <f>IFERROR(VLOOKUP($C104,'2024'!$C$8:$U$195,19,FALSE),0)</f>
        <v>0</v>
      </c>
      <c r="G104" s="158">
        <f t="shared" si="14"/>
        <v>0</v>
      </c>
      <c r="H104" s="159">
        <f t="shared" si="15"/>
        <v>0</v>
      </c>
      <c r="I104" s="157">
        <f t="shared" si="16"/>
        <v>0</v>
      </c>
      <c r="J104" s="160">
        <f t="shared" si="17"/>
        <v>0</v>
      </c>
      <c r="K104" s="156">
        <f>VLOOKUP($C104,'2024'!$C$205:$U$392,VLOOKUP($L$4,Master!$D$9:$G$20,4,FALSE),FALSE)</f>
        <v>0</v>
      </c>
      <c r="L104" s="157">
        <f>VLOOKUP($C104,'2024'!$C$8:$U$195,VLOOKUP($L$4,Master!$D$9:$G$20,4,FALSE),FALSE)</f>
        <v>0</v>
      </c>
      <c r="M104" s="159">
        <f t="shared" si="18"/>
        <v>0</v>
      </c>
      <c r="N104" s="159">
        <f t="shared" si="19"/>
        <v>0</v>
      </c>
      <c r="O104" s="157">
        <f t="shared" si="20"/>
        <v>0</v>
      </c>
      <c r="P104" s="160">
        <f t="shared" si="21"/>
        <v>0</v>
      </c>
      <c r="Q104" s="73"/>
    </row>
    <row r="105" spans="2:17" s="74" customFormat="1" ht="12.75" x14ac:dyDescent="0.2">
      <c r="B105" s="72"/>
      <c r="C105" s="104" t="s">
        <v>210</v>
      </c>
      <c r="D105" s="105" t="s">
        <v>209</v>
      </c>
      <c r="E105" s="161">
        <f>IFERROR(VLOOKUP($C105,'2024'!$C$205:$U$392,19,FALSE),0)</f>
        <v>0</v>
      </c>
      <c r="F105" s="162">
        <f>IFERROR(VLOOKUP($C105,'2024'!$C$8:$U$195,19,FALSE),0)</f>
        <v>0</v>
      </c>
      <c r="G105" s="163">
        <f t="shared" si="14"/>
        <v>0</v>
      </c>
      <c r="H105" s="164">
        <f t="shared" si="15"/>
        <v>0</v>
      </c>
      <c r="I105" s="165">
        <f t="shared" si="16"/>
        <v>0</v>
      </c>
      <c r="J105" s="166">
        <f t="shared" si="17"/>
        <v>0</v>
      </c>
      <c r="K105" s="172">
        <f>VLOOKUP($C105,'2024'!$C$205:$U$392,VLOOKUP($L$4,Master!$D$9:$G$20,4,FALSE),FALSE)</f>
        <v>0</v>
      </c>
      <c r="L105" s="173">
        <f>VLOOKUP($C105,'2024'!$C$8:$U$195,VLOOKUP($L$4,Master!$D$9:$G$20,4,FALSE),FALSE)</f>
        <v>0</v>
      </c>
      <c r="M105" s="164">
        <f t="shared" si="18"/>
        <v>0</v>
      </c>
      <c r="N105" s="164">
        <f t="shared" si="19"/>
        <v>0</v>
      </c>
      <c r="O105" s="165">
        <f t="shared" si="20"/>
        <v>0</v>
      </c>
      <c r="P105" s="166">
        <f t="shared" si="21"/>
        <v>0</v>
      </c>
      <c r="Q105" s="73"/>
    </row>
    <row r="106" spans="2:17" s="74" customFormat="1" ht="12.75" x14ac:dyDescent="0.2">
      <c r="B106" s="72"/>
      <c r="C106" s="140" t="s">
        <v>211</v>
      </c>
      <c r="D106" s="141" t="s">
        <v>212</v>
      </c>
      <c r="E106" s="156">
        <f>IFERROR(VLOOKUP($C106,'2024'!$C$205:$U$392,19,FALSE),0)</f>
        <v>0</v>
      </c>
      <c r="F106" s="157">
        <f>IFERROR(VLOOKUP($C106,'2024'!$C$8:$U$195,19,FALSE),0)</f>
        <v>0</v>
      </c>
      <c r="G106" s="158">
        <f t="shared" si="14"/>
        <v>0</v>
      </c>
      <c r="H106" s="159">
        <f t="shared" si="15"/>
        <v>0</v>
      </c>
      <c r="I106" s="157">
        <f t="shared" si="16"/>
        <v>0</v>
      </c>
      <c r="J106" s="160">
        <f t="shared" si="17"/>
        <v>0</v>
      </c>
      <c r="K106" s="156">
        <f>VLOOKUP($C106,'2024'!$C$205:$U$392,VLOOKUP($L$4,Master!$D$9:$G$20,4,FALSE),FALSE)</f>
        <v>0</v>
      </c>
      <c r="L106" s="157">
        <f>VLOOKUP($C106,'2024'!$C$8:$U$195,VLOOKUP($L$4,Master!$D$9:$G$20,4,FALSE),FALSE)</f>
        <v>0</v>
      </c>
      <c r="M106" s="159">
        <f t="shared" si="18"/>
        <v>0</v>
      </c>
      <c r="N106" s="159">
        <f t="shared" si="19"/>
        <v>0</v>
      </c>
      <c r="O106" s="157">
        <f t="shared" si="20"/>
        <v>0</v>
      </c>
      <c r="P106" s="160">
        <f t="shared" si="21"/>
        <v>0</v>
      </c>
      <c r="Q106" s="73"/>
    </row>
    <row r="107" spans="2:17" s="74" customFormat="1" ht="12.75" x14ac:dyDescent="0.2">
      <c r="B107" s="72"/>
      <c r="C107" s="104" t="s">
        <v>213</v>
      </c>
      <c r="D107" s="105" t="s">
        <v>212</v>
      </c>
      <c r="E107" s="161">
        <f>IFERROR(VLOOKUP($C107,'2024'!$C$205:$U$392,19,FALSE),0)</f>
        <v>0</v>
      </c>
      <c r="F107" s="162">
        <f>IFERROR(VLOOKUP($C107,'2024'!$C$8:$U$195,19,FALSE),0)</f>
        <v>0</v>
      </c>
      <c r="G107" s="163">
        <f t="shared" si="14"/>
        <v>0</v>
      </c>
      <c r="H107" s="164">
        <f t="shared" si="15"/>
        <v>0</v>
      </c>
      <c r="I107" s="165">
        <f t="shared" si="16"/>
        <v>0</v>
      </c>
      <c r="J107" s="166">
        <f t="shared" si="17"/>
        <v>0</v>
      </c>
      <c r="K107" s="172">
        <f>VLOOKUP($C107,'2024'!$C$205:$U$392,VLOOKUP($L$4,Master!$D$9:$G$20,4,FALSE),FALSE)</f>
        <v>0</v>
      </c>
      <c r="L107" s="173">
        <f>VLOOKUP($C107,'2024'!$C$8:$U$195,VLOOKUP($L$4,Master!$D$9:$G$20,4,FALSE),FALSE)</f>
        <v>0</v>
      </c>
      <c r="M107" s="164">
        <f t="shared" si="18"/>
        <v>0</v>
      </c>
      <c r="N107" s="164">
        <f t="shared" si="19"/>
        <v>0</v>
      </c>
      <c r="O107" s="165">
        <f t="shared" si="20"/>
        <v>0</v>
      </c>
      <c r="P107" s="166">
        <f t="shared" si="21"/>
        <v>0</v>
      </c>
      <c r="Q107" s="73"/>
    </row>
    <row r="108" spans="2:17" s="74" customFormat="1" ht="12.75" x14ac:dyDescent="0.2">
      <c r="B108" s="72"/>
      <c r="C108" s="140" t="s">
        <v>214</v>
      </c>
      <c r="D108" s="141" t="s">
        <v>215</v>
      </c>
      <c r="E108" s="156">
        <f>IFERROR(VLOOKUP($C108,'2024'!$C$205:$U$392,19,FALSE),0)</f>
        <v>496302.66000000021</v>
      </c>
      <c r="F108" s="157">
        <f>IFERROR(VLOOKUP($C108,'2024'!$C$8:$U$195,19,FALSE),0)</f>
        <v>90139.370000000024</v>
      </c>
      <c r="G108" s="158">
        <f t="shared" si="14"/>
        <v>0.18162177490646531</v>
      </c>
      <c r="H108" s="159">
        <f t="shared" si="15"/>
        <v>1.2814809496730171E-5</v>
      </c>
      <c r="I108" s="157">
        <f t="shared" si="16"/>
        <v>-406163.29000000015</v>
      </c>
      <c r="J108" s="160">
        <f t="shared" si="17"/>
        <v>-0.81837822509353464</v>
      </c>
      <c r="K108" s="156">
        <f>VLOOKUP($C108,'2024'!$C$205:$U$392,VLOOKUP($L$4,Master!$D$9:$G$20,4,FALSE),FALSE)</f>
        <v>496302.66000000021</v>
      </c>
      <c r="L108" s="157">
        <f>VLOOKUP($C108,'2024'!$C$8:$U$195,VLOOKUP($L$4,Master!$D$9:$G$20,4,FALSE),FALSE)</f>
        <v>90139.370000000024</v>
      </c>
      <c r="M108" s="159">
        <f t="shared" si="18"/>
        <v>0.18162177490646531</v>
      </c>
      <c r="N108" s="159">
        <f t="shared" si="19"/>
        <v>1.2814809496730171E-5</v>
      </c>
      <c r="O108" s="157">
        <f t="shared" si="20"/>
        <v>-406163.29000000015</v>
      </c>
      <c r="P108" s="160">
        <f t="shared" si="21"/>
        <v>-0.81837822509353464</v>
      </c>
      <c r="Q108" s="73"/>
    </row>
    <row r="109" spans="2:17" s="74" customFormat="1" ht="12.75" x14ac:dyDescent="0.2">
      <c r="B109" s="72"/>
      <c r="C109" s="104" t="s">
        <v>216</v>
      </c>
      <c r="D109" s="105" t="s">
        <v>215</v>
      </c>
      <c r="E109" s="161">
        <f>IFERROR(VLOOKUP($C109,'2024'!$C$205:$U$392,19,FALSE),0)</f>
        <v>496302.66000000021</v>
      </c>
      <c r="F109" s="162">
        <f>IFERROR(VLOOKUP($C109,'2024'!$C$8:$U$195,19,FALSE),0)</f>
        <v>90139.370000000024</v>
      </c>
      <c r="G109" s="163">
        <f t="shared" si="14"/>
        <v>0.18162177490646531</v>
      </c>
      <c r="H109" s="164">
        <f t="shared" si="15"/>
        <v>1.2814809496730171E-5</v>
      </c>
      <c r="I109" s="165">
        <f t="shared" si="16"/>
        <v>-406163.29000000015</v>
      </c>
      <c r="J109" s="166">
        <f t="shared" si="17"/>
        <v>-0.81837822509353464</v>
      </c>
      <c r="K109" s="172">
        <f>VLOOKUP($C109,'2024'!$C$205:$U$392,VLOOKUP($L$4,Master!$D$9:$G$20,4,FALSE),FALSE)</f>
        <v>496302.66000000021</v>
      </c>
      <c r="L109" s="173">
        <f>VLOOKUP($C109,'2024'!$C$8:$U$195,VLOOKUP($L$4,Master!$D$9:$G$20,4,FALSE),FALSE)</f>
        <v>90139.370000000024</v>
      </c>
      <c r="M109" s="164">
        <f t="shared" si="18"/>
        <v>0.18162177490646531</v>
      </c>
      <c r="N109" s="164">
        <f t="shared" si="19"/>
        <v>1.2814809496730171E-5</v>
      </c>
      <c r="O109" s="165">
        <f t="shared" si="20"/>
        <v>-406163.29000000015</v>
      </c>
      <c r="P109" s="166">
        <f t="shared" si="21"/>
        <v>-0.81837822509353464</v>
      </c>
      <c r="Q109" s="73"/>
    </row>
    <row r="110" spans="2:17" s="74" customFormat="1" ht="12.75" x14ac:dyDescent="0.2">
      <c r="B110" s="72"/>
      <c r="C110" s="138" t="s">
        <v>217</v>
      </c>
      <c r="D110" s="139" t="s">
        <v>218</v>
      </c>
      <c r="E110" s="151">
        <f>IFERROR(VLOOKUP($C110,'2024'!$C$205:$U$392,19,FALSE),0)</f>
        <v>596948.56000000006</v>
      </c>
      <c r="F110" s="152">
        <f>IFERROR(VLOOKUP($C110,'2024'!$C$8:$U$195,19,FALSE),0)</f>
        <v>277615.52000000019</v>
      </c>
      <c r="G110" s="153">
        <f t="shared" si="14"/>
        <v>0.46505769274324099</v>
      </c>
      <c r="H110" s="154">
        <f t="shared" si="15"/>
        <v>3.9467659937446717E-5</v>
      </c>
      <c r="I110" s="152">
        <f t="shared" si="16"/>
        <v>-319333.03999999986</v>
      </c>
      <c r="J110" s="155">
        <f t="shared" si="17"/>
        <v>-0.53494230725675895</v>
      </c>
      <c r="K110" s="151">
        <f>VLOOKUP($C110,'2024'!$C$205:$U$392,VLOOKUP($L$4,Master!$D$9:$G$20,4,FALSE),FALSE)</f>
        <v>596948.56000000006</v>
      </c>
      <c r="L110" s="152">
        <f>VLOOKUP($C110,'2024'!$C$8:$U$195,VLOOKUP($L$4,Master!$D$9:$G$20,4,FALSE),FALSE)</f>
        <v>277615.52000000019</v>
      </c>
      <c r="M110" s="154">
        <f t="shared" si="18"/>
        <v>0.46505769274324099</v>
      </c>
      <c r="N110" s="154">
        <f t="shared" si="19"/>
        <v>3.9467659937446717E-5</v>
      </c>
      <c r="O110" s="152">
        <f t="shared" si="20"/>
        <v>-319333.03999999986</v>
      </c>
      <c r="P110" s="155">
        <f t="shared" si="21"/>
        <v>-0.53494230725675895</v>
      </c>
      <c r="Q110" s="73"/>
    </row>
    <row r="111" spans="2:17" s="74" customFormat="1" ht="12.75" x14ac:dyDescent="0.2">
      <c r="B111" s="72"/>
      <c r="C111" s="140" t="s">
        <v>219</v>
      </c>
      <c r="D111" s="141" t="s">
        <v>220</v>
      </c>
      <c r="E111" s="156">
        <f>IFERROR(VLOOKUP($C111,'2024'!$C$205:$U$392,19,FALSE),0)</f>
        <v>0</v>
      </c>
      <c r="F111" s="157">
        <f>IFERROR(VLOOKUP($C111,'2024'!$C$8:$U$195,19,FALSE),0)</f>
        <v>0</v>
      </c>
      <c r="G111" s="158">
        <f t="shared" si="14"/>
        <v>0</v>
      </c>
      <c r="H111" s="159">
        <f t="shared" si="15"/>
        <v>0</v>
      </c>
      <c r="I111" s="157">
        <f t="shared" si="16"/>
        <v>0</v>
      </c>
      <c r="J111" s="160">
        <f t="shared" si="17"/>
        <v>0</v>
      </c>
      <c r="K111" s="156">
        <f>VLOOKUP($C111,'2024'!$C$205:$U$392,VLOOKUP($L$4,Master!$D$9:$G$20,4,FALSE),FALSE)</f>
        <v>0</v>
      </c>
      <c r="L111" s="157">
        <f>VLOOKUP($C111,'2024'!$C$8:$U$195,VLOOKUP($L$4,Master!$D$9:$G$20,4,FALSE),FALSE)</f>
        <v>0</v>
      </c>
      <c r="M111" s="159">
        <f t="shared" si="18"/>
        <v>0</v>
      </c>
      <c r="N111" s="159">
        <f t="shared" si="19"/>
        <v>0</v>
      </c>
      <c r="O111" s="157">
        <f t="shared" si="20"/>
        <v>0</v>
      </c>
      <c r="P111" s="160">
        <f t="shared" si="21"/>
        <v>0</v>
      </c>
      <c r="Q111" s="73"/>
    </row>
    <row r="112" spans="2:17" s="74" customFormat="1" ht="12.75" x14ac:dyDescent="0.2">
      <c r="B112" s="72"/>
      <c r="C112" s="104" t="s">
        <v>221</v>
      </c>
      <c r="D112" s="105" t="s">
        <v>220</v>
      </c>
      <c r="E112" s="161">
        <f>IFERROR(VLOOKUP($C112,'2024'!$C$205:$U$392,19,FALSE),0)</f>
        <v>0</v>
      </c>
      <c r="F112" s="162">
        <f>IFERROR(VLOOKUP($C112,'2024'!$C$8:$U$195,19,FALSE),0)</f>
        <v>0</v>
      </c>
      <c r="G112" s="163">
        <f t="shared" si="14"/>
        <v>0</v>
      </c>
      <c r="H112" s="164">
        <f t="shared" si="15"/>
        <v>0</v>
      </c>
      <c r="I112" s="165">
        <f t="shared" si="16"/>
        <v>0</v>
      </c>
      <c r="J112" s="166">
        <f t="shared" si="17"/>
        <v>0</v>
      </c>
      <c r="K112" s="172">
        <f>VLOOKUP($C112,'2024'!$C$205:$U$392,VLOOKUP($L$4,Master!$D$9:$G$20,4,FALSE),FALSE)</f>
        <v>0</v>
      </c>
      <c r="L112" s="173">
        <f>VLOOKUP($C112,'2024'!$C$8:$U$195,VLOOKUP($L$4,Master!$D$9:$G$20,4,FALSE),FALSE)</f>
        <v>0</v>
      </c>
      <c r="M112" s="164">
        <f t="shared" si="18"/>
        <v>0</v>
      </c>
      <c r="N112" s="164">
        <f t="shared" si="19"/>
        <v>0</v>
      </c>
      <c r="O112" s="165">
        <f t="shared" si="20"/>
        <v>0</v>
      </c>
      <c r="P112" s="166">
        <f t="shared" si="21"/>
        <v>0</v>
      </c>
      <c r="Q112" s="73"/>
    </row>
    <row r="113" spans="2:17" s="74" customFormat="1" ht="12.75" x14ac:dyDescent="0.2">
      <c r="B113" s="72"/>
      <c r="C113" s="140" t="s">
        <v>222</v>
      </c>
      <c r="D113" s="141" t="s">
        <v>223</v>
      </c>
      <c r="E113" s="156">
        <f>IFERROR(VLOOKUP($C113,'2024'!$C$205:$U$392,19,FALSE),0)</f>
        <v>0</v>
      </c>
      <c r="F113" s="157">
        <f>IFERROR(VLOOKUP($C113,'2024'!$C$8:$U$195,19,FALSE),0)</f>
        <v>0</v>
      </c>
      <c r="G113" s="158">
        <f t="shared" si="14"/>
        <v>0</v>
      </c>
      <c r="H113" s="159">
        <f t="shared" si="15"/>
        <v>0</v>
      </c>
      <c r="I113" s="157">
        <f t="shared" si="16"/>
        <v>0</v>
      </c>
      <c r="J113" s="160">
        <f t="shared" si="17"/>
        <v>0</v>
      </c>
      <c r="K113" s="156">
        <f>VLOOKUP($C113,'2024'!$C$205:$U$392,VLOOKUP($L$4,Master!$D$9:$G$20,4,FALSE),FALSE)</f>
        <v>0</v>
      </c>
      <c r="L113" s="157">
        <f>VLOOKUP($C113,'2024'!$C$8:$U$195,VLOOKUP($L$4,Master!$D$9:$G$20,4,FALSE),FALSE)</f>
        <v>0</v>
      </c>
      <c r="M113" s="159">
        <f t="shared" si="18"/>
        <v>0</v>
      </c>
      <c r="N113" s="159">
        <f t="shared" si="19"/>
        <v>0</v>
      </c>
      <c r="O113" s="157">
        <f t="shared" si="20"/>
        <v>0</v>
      </c>
      <c r="P113" s="160">
        <f t="shared" si="21"/>
        <v>0</v>
      </c>
      <c r="Q113" s="73"/>
    </row>
    <row r="114" spans="2:17" s="74" customFormat="1" ht="12.75" x14ac:dyDescent="0.2">
      <c r="B114" s="72"/>
      <c r="C114" s="104" t="s">
        <v>224</v>
      </c>
      <c r="D114" s="105" t="s">
        <v>223</v>
      </c>
      <c r="E114" s="161">
        <f>IFERROR(VLOOKUP($C114,'2024'!$C$205:$U$392,19,FALSE),0)</f>
        <v>0</v>
      </c>
      <c r="F114" s="162">
        <f>IFERROR(VLOOKUP($C114,'2024'!$C$8:$U$195,19,FALSE),0)</f>
        <v>0</v>
      </c>
      <c r="G114" s="163">
        <f t="shared" si="14"/>
        <v>0</v>
      </c>
      <c r="H114" s="164">
        <f t="shared" si="15"/>
        <v>0</v>
      </c>
      <c r="I114" s="165">
        <f t="shared" si="16"/>
        <v>0</v>
      </c>
      <c r="J114" s="166">
        <f t="shared" si="17"/>
        <v>0</v>
      </c>
      <c r="K114" s="172">
        <f>VLOOKUP($C114,'2024'!$C$205:$U$392,VLOOKUP($L$4,Master!$D$9:$G$20,4,FALSE),FALSE)</f>
        <v>0</v>
      </c>
      <c r="L114" s="173">
        <f>VLOOKUP($C114,'2024'!$C$8:$U$195,VLOOKUP($L$4,Master!$D$9:$G$20,4,FALSE),FALSE)</f>
        <v>0</v>
      </c>
      <c r="M114" s="164">
        <f t="shared" si="18"/>
        <v>0</v>
      </c>
      <c r="N114" s="164">
        <f t="shared" si="19"/>
        <v>0</v>
      </c>
      <c r="O114" s="165">
        <f t="shared" si="20"/>
        <v>0</v>
      </c>
      <c r="P114" s="166">
        <f t="shared" si="21"/>
        <v>0</v>
      </c>
      <c r="Q114" s="73"/>
    </row>
    <row r="115" spans="2:17" s="74" customFormat="1" ht="12.75" x14ac:dyDescent="0.2">
      <c r="B115" s="72"/>
      <c r="C115" s="140" t="s">
        <v>225</v>
      </c>
      <c r="D115" s="141" t="s">
        <v>226</v>
      </c>
      <c r="E115" s="156">
        <f>IFERROR(VLOOKUP($C115,'2024'!$C$205:$U$392,19,FALSE),0)</f>
        <v>0</v>
      </c>
      <c r="F115" s="157">
        <f>IFERROR(VLOOKUP($C115,'2024'!$C$8:$U$195,19,FALSE),0)</f>
        <v>0</v>
      </c>
      <c r="G115" s="158">
        <f t="shared" si="14"/>
        <v>0</v>
      </c>
      <c r="H115" s="159">
        <f t="shared" si="15"/>
        <v>0</v>
      </c>
      <c r="I115" s="157">
        <f t="shared" si="16"/>
        <v>0</v>
      </c>
      <c r="J115" s="160">
        <f t="shared" si="17"/>
        <v>0</v>
      </c>
      <c r="K115" s="156">
        <f>VLOOKUP($C115,'2024'!$C$205:$U$392,VLOOKUP($L$4,Master!$D$9:$G$20,4,FALSE),FALSE)</f>
        <v>0</v>
      </c>
      <c r="L115" s="157">
        <f>VLOOKUP($C115,'2024'!$C$8:$U$195,VLOOKUP($L$4,Master!$D$9:$G$20,4,FALSE),FALSE)</f>
        <v>0</v>
      </c>
      <c r="M115" s="159">
        <f t="shared" si="18"/>
        <v>0</v>
      </c>
      <c r="N115" s="159">
        <f t="shared" si="19"/>
        <v>0</v>
      </c>
      <c r="O115" s="157">
        <f t="shared" si="20"/>
        <v>0</v>
      </c>
      <c r="P115" s="160">
        <f t="shared" si="21"/>
        <v>0</v>
      </c>
      <c r="Q115" s="73"/>
    </row>
    <row r="116" spans="2:17" s="74" customFormat="1" ht="12.75" x14ac:dyDescent="0.2">
      <c r="B116" s="72"/>
      <c r="C116" s="104" t="s">
        <v>227</v>
      </c>
      <c r="D116" s="105" t="s">
        <v>226</v>
      </c>
      <c r="E116" s="161">
        <f>IFERROR(VLOOKUP($C116,'2024'!$C$205:$U$392,19,FALSE),0)</f>
        <v>0</v>
      </c>
      <c r="F116" s="162">
        <f>IFERROR(VLOOKUP($C116,'2024'!$C$8:$U$195,19,FALSE),0)</f>
        <v>0</v>
      </c>
      <c r="G116" s="163">
        <f t="shared" si="14"/>
        <v>0</v>
      </c>
      <c r="H116" s="164">
        <f t="shared" si="15"/>
        <v>0</v>
      </c>
      <c r="I116" s="165">
        <f t="shared" si="16"/>
        <v>0</v>
      </c>
      <c r="J116" s="166">
        <f t="shared" si="17"/>
        <v>0</v>
      </c>
      <c r="K116" s="172">
        <f>VLOOKUP($C116,'2024'!$C$205:$U$392,VLOOKUP($L$4,Master!$D$9:$G$20,4,FALSE),FALSE)</f>
        <v>0</v>
      </c>
      <c r="L116" s="173">
        <f>VLOOKUP($C116,'2024'!$C$8:$U$195,VLOOKUP($L$4,Master!$D$9:$G$20,4,FALSE),FALSE)</f>
        <v>0</v>
      </c>
      <c r="M116" s="164">
        <f t="shared" si="18"/>
        <v>0</v>
      </c>
      <c r="N116" s="164">
        <f t="shared" si="19"/>
        <v>0</v>
      </c>
      <c r="O116" s="165">
        <f t="shared" si="20"/>
        <v>0</v>
      </c>
      <c r="P116" s="166">
        <f t="shared" si="21"/>
        <v>0</v>
      </c>
      <c r="Q116" s="73"/>
    </row>
    <row r="117" spans="2:17" s="74" customFormat="1" ht="12.75" x14ac:dyDescent="0.2">
      <c r="B117" s="72"/>
      <c r="C117" s="140" t="s">
        <v>228</v>
      </c>
      <c r="D117" s="141" t="s">
        <v>229</v>
      </c>
      <c r="E117" s="156">
        <f>IFERROR(VLOOKUP($C117,'2024'!$C$205:$U$392,19,FALSE),0)</f>
        <v>0</v>
      </c>
      <c r="F117" s="157">
        <f>IFERROR(VLOOKUP($C117,'2024'!$C$8:$U$195,19,FALSE),0)</f>
        <v>0</v>
      </c>
      <c r="G117" s="158">
        <f t="shared" si="14"/>
        <v>0</v>
      </c>
      <c r="H117" s="159">
        <f t="shared" si="15"/>
        <v>0</v>
      </c>
      <c r="I117" s="157">
        <f t="shared" si="16"/>
        <v>0</v>
      </c>
      <c r="J117" s="160">
        <f t="shared" si="17"/>
        <v>0</v>
      </c>
      <c r="K117" s="156">
        <f>VLOOKUP($C117,'2024'!$C$205:$U$392,VLOOKUP($L$4,Master!$D$9:$G$20,4,FALSE),FALSE)</f>
        <v>0</v>
      </c>
      <c r="L117" s="157">
        <f>VLOOKUP($C117,'2024'!$C$8:$U$195,VLOOKUP($L$4,Master!$D$9:$G$20,4,FALSE),FALSE)</f>
        <v>0</v>
      </c>
      <c r="M117" s="159">
        <f t="shared" si="18"/>
        <v>0</v>
      </c>
      <c r="N117" s="159">
        <f t="shared" si="19"/>
        <v>0</v>
      </c>
      <c r="O117" s="157">
        <f t="shared" si="20"/>
        <v>0</v>
      </c>
      <c r="P117" s="160">
        <f t="shared" si="21"/>
        <v>0</v>
      </c>
      <c r="Q117" s="73"/>
    </row>
    <row r="118" spans="2:17" s="74" customFormat="1" ht="12.75" x14ac:dyDescent="0.2">
      <c r="B118" s="72"/>
      <c r="C118" s="104" t="s">
        <v>230</v>
      </c>
      <c r="D118" s="105" t="s">
        <v>229</v>
      </c>
      <c r="E118" s="161">
        <f>IFERROR(VLOOKUP($C118,'2024'!$C$205:$U$392,19,FALSE),0)</f>
        <v>0</v>
      </c>
      <c r="F118" s="162">
        <f>IFERROR(VLOOKUP($C118,'2024'!$C$8:$U$195,19,FALSE),0)</f>
        <v>0</v>
      </c>
      <c r="G118" s="163">
        <f t="shared" si="14"/>
        <v>0</v>
      </c>
      <c r="H118" s="164">
        <f t="shared" si="15"/>
        <v>0</v>
      </c>
      <c r="I118" s="165">
        <f t="shared" si="16"/>
        <v>0</v>
      </c>
      <c r="J118" s="166">
        <f t="shared" si="17"/>
        <v>0</v>
      </c>
      <c r="K118" s="172">
        <f>VLOOKUP($C118,'2024'!$C$205:$U$392,VLOOKUP($L$4,Master!$D$9:$G$20,4,FALSE),FALSE)</f>
        <v>0</v>
      </c>
      <c r="L118" s="173">
        <f>VLOOKUP($C118,'2024'!$C$8:$U$195,VLOOKUP($L$4,Master!$D$9:$G$20,4,FALSE),FALSE)</f>
        <v>0</v>
      </c>
      <c r="M118" s="164">
        <f t="shared" si="18"/>
        <v>0</v>
      </c>
      <c r="N118" s="164">
        <f t="shared" si="19"/>
        <v>0</v>
      </c>
      <c r="O118" s="165">
        <f t="shared" si="20"/>
        <v>0</v>
      </c>
      <c r="P118" s="166">
        <f t="shared" si="21"/>
        <v>0</v>
      </c>
      <c r="Q118" s="73"/>
    </row>
    <row r="119" spans="2:17" s="74" customFormat="1" ht="12.75" x14ac:dyDescent="0.2">
      <c r="B119" s="72"/>
      <c r="C119" s="140" t="s">
        <v>231</v>
      </c>
      <c r="D119" s="141" t="s">
        <v>232</v>
      </c>
      <c r="E119" s="156">
        <f>IFERROR(VLOOKUP($C119,'2024'!$C$205:$U$392,19,FALSE),0)</f>
        <v>0</v>
      </c>
      <c r="F119" s="157">
        <f>IFERROR(VLOOKUP($C119,'2024'!$C$8:$U$195,19,FALSE),0)</f>
        <v>0</v>
      </c>
      <c r="G119" s="158">
        <f t="shared" si="14"/>
        <v>0</v>
      </c>
      <c r="H119" s="159">
        <f t="shared" si="15"/>
        <v>0</v>
      </c>
      <c r="I119" s="157">
        <f t="shared" si="16"/>
        <v>0</v>
      </c>
      <c r="J119" s="160">
        <f t="shared" si="17"/>
        <v>0</v>
      </c>
      <c r="K119" s="156">
        <f>VLOOKUP($C119,'2024'!$C$205:$U$392,VLOOKUP($L$4,Master!$D$9:$G$20,4,FALSE),FALSE)</f>
        <v>0</v>
      </c>
      <c r="L119" s="157">
        <f>VLOOKUP($C119,'2024'!$C$8:$U$195,VLOOKUP($L$4,Master!$D$9:$G$20,4,FALSE),FALSE)</f>
        <v>0</v>
      </c>
      <c r="M119" s="159">
        <f t="shared" si="18"/>
        <v>0</v>
      </c>
      <c r="N119" s="159">
        <f t="shared" si="19"/>
        <v>0</v>
      </c>
      <c r="O119" s="157">
        <f t="shared" si="20"/>
        <v>0</v>
      </c>
      <c r="P119" s="160">
        <f t="shared" si="21"/>
        <v>0</v>
      </c>
      <c r="Q119" s="73"/>
    </row>
    <row r="120" spans="2:17" s="74" customFormat="1" ht="12.75" x14ac:dyDescent="0.2">
      <c r="B120" s="72"/>
      <c r="C120" s="104" t="s">
        <v>233</v>
      </c>
      <c r="D120" s="105" t="s">
        <v>232</v>
      </c>
      <c r="E120" s="161">
        <f>IFERROR(VLOOKUP($C120,'2024'!$C$205:$U$392,19,FALSE),0)</f>
        <v>0</v>
      </c>
      <c r="F120" s="162">
        <f>IFERROR(VLOOKUP($C120,'2024'!$C$8:$U$195,19,FALSE),0)</f>
        <v>0</v>
      </c>
      <c r="G120" s="163">
        <f t="shared" si="14"/>
        <v>0</v>
      </c>
      <c r="H120" s="164">
        <f t="shared" si="15"/>
        <v>0</v>
      </c>
      <c r="I120" s="165">
        <f t="shared" si="16"/>
        <v>0</v>
      </c>
      <c r="J120" s="166">
        <f t="shared" si="17"/>
        <v>0</v>
      </c>
      <c r="K120" s="172">
        <f>VLOOKUP($C120,'2024'!$C$205:$U$392,VLOOKUP($L$4,Master!$D$9:$G$20,4,FALSE),FALSE)</f>
        <v>0</v>
      </c>
      <c r="L120" s="173">
        <f>VLOOKUP($C120,'2024'!$C$8:$U$195,VLOOKUP($L$4,Master!$D$9:$G$20,4,FALSE),FALSE)</f>
        <v>0</v>
      </c>
      <c r="M120" s="164">
        <f t="shared" si="18"/>
        <v>0</v>
      </c>
      <c r="N120" s="164">
        <f t="shared" si="19"/>
        <v>0</v>
      </c>
      <c r="O120" s="165">
        <f t="shared" si="20"/>
        <v>0</v>
      </c>
      <c r="P120" s="166">
        <f t="shared" si="21"/>
        <v>0</v>
      </c>
      <c r="Q120" s="73"/>
    </row>
    <row r="121" spans="2:17" s="74" customFormat="1" ht="12.75" x14ac:dyDescent="0.2">
      <c r="B121" s="72"/>
      <c r="C121" s="140" t="s">
        <v>234</v>
      </c>
      <c r="D121" s="141" t="s">
        <v>235</v>
      </c>
      <c r="E121" s="156">
        <f>IFERROR(VLOOKUP($C121,'2024'!$C$205:$U$392,19,FALSE),0)</f>
        <v>596948.56000000006</v>
      </c>
      <c r="F121" s="157">
        <f>IFERROR(VLOOKUP($C121,'2024'!$C$8:$U$195,19,FALSE),0)</f>
        <v>277615.52000000019</v>
      </c>
      <c r="G121" s="158">
        <f t="shared" si="14"/>
        <v>0.46505769274324099</v>
      </c>
      <c r="H121" s="159">
        <f t="shared" si="15"/>
        <v>3.9467659937446717E-5</v>
      </c>
      <c r="I121" s="157">
        <f t="shared" si="16"/>
        <v>-319333.03999999986</v>
      </c>
      <c r="J121" s="160">
        <f t="shared" si="17"/>
        <v>-0.53494230725675895</v>
      </c>
      <c r="K121" s="156">
        <f>VLOOKUP($C121,'2024'!$C$205:$U$392,VLOOKUP($L$4,Master!$D$9:$G$20,4,FALSE),FALSE)</f>
        <v>596948.56000000006</v>
      </c>
      <c r="L121" s="157">
        <f>VLOOKUP($C121,'2024'!$C$8:$U$195,VLOOKUP($L$4,Master!$D$9:$G$20,4,FALSE),FALSE)</f>
        <v>277615.52000000019</v>
      </c>
      <c r="M121" s="159">
        <f t="shared" si="18"/>
        <v>0.46505769274324099</v>
      </c>
      <c r="N121" s="159">
        <f t="shared" si="19"/>
        <v>3.9467659937446717E-5</v>
      </c>
      <c r="O121" s="157">
        <f t="shared" si="20"/>
        <v>-319333.03999999986</v>
      </c>
      <c r="P121" s="160">
        <f t="shared" si="21"/>
        <v>-0.53494230725675895</v>
      </c>
      <c r="Q121" s="73"/>
    </row>
    <row r="122" spans="2:17" s="74" customFormat="1" ht="12.75" x14ac:dyDescent="0.2">
      <c r="B122" s="72"/>
      <c r="C122" s="104" t="s">
        <v>236</v>
      </c>
      <c r="D122" s="105" t="s">
        <v>235</v>
      </c>
      <c r="E122" s="161">
        <f>IFERROR(VLOOKUP($C122,'2024'!$C$205:$U$392,19,FALSE),0)</f>
        <v>596948.56000000006</v>
      </c>
      <c r="F122" s="162">
        <f>IFERROR(VLOOKUP($C122,'2024'!$C$8:$U$195,19,FALSE),0)</f>
        <v>277615.52000000019</v>
      </c>
      <c r="G122" s="163">
        <f t="shared" si="14"/>
        <v>0.46505769274324099</v>
      </c>
      <c r="H122" s="164">
        <f t="shared" si="15"/>
        <v>3.9467659937446717E-5</v>
      </c>
      <c r="I122" s="165">
        <f t="shared" si="16"/>
        <v>-319333.03999999986</v>
      </c>
      <c r="J122" s="166">
        <f t="shared" si="17"/>
        <v>-0.53494230725675895</v>
      </c>
      <c r="K122" s="172">
        <f>VLOOKUP($C122,'2024'!$C$205:$U$392,VLOOKUP($L$4,Master!$D$9:$G$20,4,FALSE),FALSE)</f>
        <v>596948.56000000006</v>
      </c>
      <c r="L122" s="173">
        <f>VLOOKUP($C122,'2024'!$C$8:$U$195,VLOOKUP($L$4,Master!$D$9:$G$20,4,FALSE),FALSE)</f>
        <v>277615.52000000019</v>
      </c>
      <c r="M122" s="164">
        <f t="shared" si="18"/>
        <v>0.46505769274324099</v>
      </c>
      <c r="N122" s="164">
        <f t="shared" si="19"/>
        <v>3.9467659937446717E-5</v>
      </c>
      <c r="O122" s="165">
        <f t="shared" si="20"/>
        <v>-319333.03999999986</v>
      </c>
      <c r="P122" s="166">
        <f t="shared" si="21"/>
        <v>-0.53494230725675895</v>
      </c>
      <c r="Q122" s="73"/>
    </row>
    <row r="123" spans="2:17" s="74" customFormat="1" ht="12.75" x14ac:dyDescent="0.2">
      <c r="B123" s="72"/>
      <c r="C123" s="138" t="s">
        <v>237</v>
      </c>
      <c r="D123" s="139" t="s">
        <v>33</v>
      </c>
      <c r="E123" s="151">
        <f>IFERROR(VLOOKUP($C123,'2024'!$C$205:$U$392,19,FALSE),0)</f>
        <v>20097544.224999998</v>
      </c>
      <c r="F123" s="152">
        <f>IFERROR(VLOOKUP($C123,'2024'!$C$8:$U$195,19,FALSE),0)</f>
        <v>17880540.079999998</v>
      </c>
      <c r="G123" s="153">
        <f t="shared" si="14"/>
        <v>0.88968780861085528</v>
      </c>
      <c r="H123" s="154">
        <f t="shared" si="15"/>
        <v>2.5420159340346885E-3</v>
      </c>
      <c r="I123" s="152">
        <f t="shared" si="16"/>
        <v>-2217004.1449999996</v>
      </c>
      <c r="J123" s="155">
        <f t="shared" si="17"/>
        <v>-0.11031219138914471</v>
      </c>
      <c r="K123" s="151">
        <f>VLOOKUP($C123,'2024'!$C$205:$U$392,VLOOKUP($L$4,Master!$D$9:$G$20,4,FALSE),FALSE)</f>
        <v>20097544.224999998</v>
      </c>
      <c r="L123" s="152">
        <f>VLOOKUP($C123,'2024'!$C$8:$U$195,VLOOKUP($L$4,Master!$D$9:$G$20,4,FALSE),FALSE)</f>
        <v>17880540.079999998</v>
      </c>
      <c r="M123" s="154">
        <f t="shared" si="18"/>
        <v>0.88968780861085528</v>
      </c>
      <c r="N123" s="154">
        <f t="shared" si="19"/>
        <v>2.5420159340346885E-3</v>
      </c>
      <c r="O123" s="152">
        <f t="shared" si="20"/>
        <v>-2217004.1449999996</v>
      </c>
      <c r="P123" s="155">
        <f t="shared" si="21"/>
        <v>-0.11031219138914471</v>
      </c>
      <c r="Q123" s="73"/>
    </row>
    <row r="124" spans="2:17" s="74" customFormat="1" ht="12.75" x14ac:dyDescent="0.2">
      <c r="B124" s="72"/>
      <c r="C124" s="140" t="s">
        <v>238</v>
      </c>
      <c r="D124" s="141" t="s">
        <v>239</v>
      </c>
      <c r="E124" s="156">
        <f>IFERROR(VLOOKUP($C124,'2024'!$C$205:$U$392,19,FALSE),0)</f>
        <v>0</v>
      </c>
      <c r="F124" s="157">
        <f>IFERROR(VLOOKUP($C124,'2024'!$C$8:$U$195,19,FALSE),0)</f>
        <v>0</v>
      </c>
      <c r="G124" s="158">
        <f t="shared" si="14"/>
        <v>0</v>
      </c>
      <c r="H124" s="159">
        <f t="shared" si="15"/>
        <v>0</v>
      </c>
      <c r="I124" s="157">
        <f t="shared" si="16"/>
        <v>0</v>
      </c>
      <c r="J124" s="160">
        <f t="shared" si="17"/>
        <v>0</v>
      </c>
      <c r="K124" s="156">
        <f>VLOOKUP($C124,'2024'!$C$205:$U$392,VLOOKUP($L$4,Master!$D$9:$G$20,4,FALSE),FALSE)</f>
        <v>0</v>
      </c>
      <c r="L124" s="157">
        <f>VLOOKUP($C124,'2024'!$C$8:$U$195,VLOOKUP($L$4,Master!$D$9:$G$20,4,FALSE),FALSE)</f>
        <v>0</v>
      </c>
      <c r="M124" s="159">
        <f t="shared" si="18"/>
        <v>0</v>
      </c>
      <c r="N124" s="159">
        <f t="shared" si="19"/>
        <v>0</v>
      </c>
      <c r="O124" s="157">
        <f t="shared" si="20"/>
        <v>0</v>
      </c>
      <c r="P124" s="160">
        <f t="shared" si="21"/>
        <v>0</v>
      </c>
      <c r="Q124" s="73"/>
    </row>
    <row r="125" spans="2:17" s="74" customFormat="1" ht="12.75" x14ac:dyDescent="0.2">
      <c r="B125" s="72"/>
      <c r="C125" s="104" t="s">
        <v>240</v>
      </c>
      <c r="D125" s="105" t="s">
        <v>241</v>
      </c>
      <c r="E125" s="161">
        <f>IFERROR(VLOOKUP($C125,'2024'!$C$205:$U$392,19,FALSE),0)</f>
        <v>0</v>
      </c>
      <c r="F125" s="162">
        <f>IFERROR(VLOOKUP($C125,'2024'!$C$8:$U$195,19,FALSE),0)</f>
        <v>0</v>
      </c>
      <c r="G125" s="163">
        <f t="shared" si="14"/>
        <v>0</v>
      </c>
      <c r="H125" s="164">
        <f t="shared" si="15"/>
        <v>0</v>
      </c>
      <c r="I125" s="165">
        <f t="shared" si="16"/>
        <v>0</v>
      </c>
      <c r="J125" s="166">
        <f t="shared" si="17"/>
        <v>0</v>
      </c>
      <c r="K125" s="172">
        <f>VLOOKUP($C125,'2024'!$C$205:$U$392,VLOOKUP($L$4,Master!$D$9:$G$20,4,FALSE),FALSE)</f>
        <v>0</v>
      </c>
      <c r="L125" s="173">
        <f>VLOOKUP($C125,'2024'!$C$8:$U$195,VLOOKUP($L$4,Master!$D$9:$G$20,4,FALSE),FALSE)</f>
        <v>0</v>
      </c>
      <c r="M125" s="164">
        <f t="shared" si="18"/>
        <v>0</v>
      </c>
      <c r="N125" s="164">
        <f t="shared" si="19"/>
        <v>0</v>
      </c>
      <c r="O125" s="165">
        <f t="shared" si="20"/>
        <v>0</v>
      </c>
      <c r="P125" s="166">
        <f t="shared" si="21"/>
        <v>0</v>
      </c>
      <c r="Q125" s="73"/>
    </row>
    <row r="126" spans="2:17" s="74" customFormat="1" ht="12.75" x14ac:dyDescent="0.2">
      <c r="B126" s="72"/>
      <c r="C126" s="104" t="s">
        <v>242</v>
      </c>
      <c r="D126" s="105" t="s">
        <v>243</v>
      </c>
      <c r="E126" s="161">
        <f>IFERROR(VLOOKUP($C126,'2024'!$C$205:$U$392,19,FALSE),0)</f>
        <v>0</v>
      </c>
      <c r="F126" s="162">
        <f>IFERROR(VLOOKUP($C126,'2024'!$C$8:$U$195,19,FALSE),0)</f>
        <v>0</v>
      </c>
      <c r="G126" s="163">
        <f t="shared" si="14"/>
        <v>0</v>
      </c>
      <c r="H126" s="164">
        <f t="shared" si="15"/>
        <v>0</v>
      </c>
      <c r="I126" s="165">
        <f t="shared" si="16"/>
        <v>0</v>
      </c>
      <c r="J126" s="166">
        <f t="shared" si="17"/>
        <v>0</v>
      </c>
      <c r="K126" s="172">
        <f>VLOOKUP($C126,'2024'!$C$205:$U$392,VLOOKUP($L$4,Master!$D$9:$G$20,4,FALSE),FALSE)</f>
        <v>0</v>
      </c>
      <c r="L126" s="173">
        <f>VLOOKUP($C126,'2024'!$C$8:$U$195,VLOOKUP($L$4,Master!$D$9:$G$20,4,FALSE),FALSE)</f>
        <v>0</v>
      </c>
      <c r="M126" s="164">
        <f t="shared" si="18"/>
        <v>0</v>
      </c>
      <c r="N126" s="164">
        <f t="shared" si="19"/>
        <v>0</v>
      </c>
      <c r="O126" s="165">
        <f t="shared" si="20"/>
        <v>0</v>
      </c>
      <c r="P126" s="166">
        <f t="shared" si="21"/>
        <v>0</v>
      </c>
      <c r="Q126" s="73"/>
    </row>
    <row r="127" spans="2:17" s="74" customFormat="1" ht="12.75" x14ac:dyDescent="0.2">
      <c r="B127" s="72"/>
      <c r="C127" s="104" t="s">
        <v>244</v>
      </c>
      <c r="D127" s="105" t="s">
        <v>245</v>
      </c>
      <c r="E127" s="161">
        <f>IFERROR(VLOOKUP($C127,'2024'!$C$205:$U$392,19,FALSE),0)</f>
        <v>0</v>
      </c>
      <c r="F127" s="162">
        <f>IFERROR(VLOOKUP($C127,'2024'!$C$8:$U$195,19,FALSE),0)</f>
        <v>0</v>
      </c>
      <c r="G127" s="163">
        <f t="shared" si="14"/>
        <v>0</v>
      </c>
      <c r="H127" s="164">
        <f t="shared" si="15"/>
        <v>0</v>
      </c>
      <c r="I127" s="165">
        <f t="shared" si="16"/>
        <v>0</v>
      </c>
      <c r="J127" s="166">
        <f t="shared" si="17"/>
        <v>0</v>
      </c>
      <c r="K127" s="172">
        <f>VLOOKUP($C127,'2024'!$C$205:$U$392,VLOOKUP($L$4,Master!$D$9:$G$20,4,FALSE),FALSE)</f>
        <v>0</v>
      </c>
      <c r="L127" s="173">
        <f>VLOOKUP($C127,'2024'!$C$8:$U$195,VLOOKUP($L$4,Master!$D$9:$G$20,4,FALSE),FALSE)</f>
        <v>0</v>
      </c>
      <c r="M127" s="164">
        <f t="shared" si="18"/>
        <v>0</v>
      </c>
      <c r="N127" s="164">
        <f t="shared" si="19"/>
        <v>0</v>
      </c>
      <c r="O127" s="165">
        <f t="shared" si="20"/>
        <v>0</v>
      </c>
      <c r="P127" s="166">
        <f t="shared" si="21"/>
        <v>0</v>
      </c>
      <c r="Q127" s="73"/>
    </row>
    <row r="128" spans="2:17" s="74" customFormat="1" ht="12.75" x14ac:dyDescent="0.2">
      <c r="B128" s="72"/>
      <c r="C128" s="140" t="s">
        <v>246</v>
      </c>
      <c r="D128" s="141" t="s">
        <v>247</v>
      </c>
      <c r="E128" s="156">
        <f>IFERROR(VLOOKUP($C128,'2024'!$C$205:$U$392,19,FALSE),0)</f>
        <v>0</v>
      </c>
      <c r="F128" s="157">
        <f>IFERROR(VLOOKUP($C128,'2024'!$C$8:$U$195,19,FALSE),0)</f>
        <v>0</v>
      </c>
      <c r="G128" s="158">
        <f t="shared" si="14"/>
        <v>0</v>
      </c>
      <c r="H128" s="159">
        <f t="shared" si="15"/>
        <v>0</v>
      </c>
      <c r="I128" s="157">
        <f t="shared" si="16"/>
        <v>0</v>
      </c>
      <c r="J128" s="160">
        <f t="shared" si="17"/>
        <v>0</v>
      </c>
      <c r="K128" s="156">
        <f>VLOOKUP($C128,'2024'!$C$205:$U$392,VLOOKUP($L$4,Master!$D$9:$G$20,4,FALSE),FALSE)</f>
        <v>0</v>
      </c>
      <c r="L128" s="157">
        <f>VLOOKUP($C128,'2024'!$C$8:$U$195,VLOOKUP($L$4,Master!$D$9:$G$20,4,FALSE),FALSE)</f>
        <v>0</v>
      </c>
      <c r="M128" s="159">
        <f t="shared" si="18"/>
        <v>0</v>
      </c>
      <c r="N128" s="159">
        <f t="shared" si="19"/>
        <v>0</v>
      </c>
      <c r="O128" s="157">
        <f t="shared" si="20"/>
        <v>0</v>
      </c>
      <c r="P128" s="160">
        <f t="shared" si="21"/>
        <v>0</v>
      </c>
      <c r="Q128" s="73"/>
    </row>
    <row r="129" spans="2:17" s="74" customFormat="1" ht="12.75" x14ac:dyDescent="0.2">
      <c r="B129" s="72"/>
      <c r="C129" s="104" t="s">
        <v>248</v>
      </c>
      <c r="D129" s="105" t="s">
        <v>249</v>
      </c>
      <c r="E129" s="161">
        <f>IFERROR(VLOOKUP($C129,'2024'!$C$205:$U$392,19,FALSE),0)</f>
        <v>0</v>
      </c>
      <c r="F129" s="162">
        <f>IFERROR(VLOOKUP($C129,'2024'!$C$8:$U$195,19,FALSE),0)</f>
        <v>0</v>
      </c>
      <c r="G129" s="163">
        <f t="shared" si="14"/>
        <v>0</v>
      </c>
      <c r="H129" s="164">
        <f t="shared" si="15"/>
        <v>0</v>
      </c>
      <c r="I129" s="165">
        <f t="shared" si="16"/>
        <v>0</v>
      </c>
      <c r="J129" s="166">
        <f t="shared" si="17"/>
        <v>0</v>
      </c>
      <c r="K129" s="172">
        <f>VLOOKUP($C129,'2024'!$C$205:$U$392,VLOOKUP($L$4,Master!$D$9:$G$20,4,FALSE),FALSE)</f>
        <v>0</v>
      </c>
      <c r="L129" s="173">
        <f>VLOOKUP($C129,'2024'!$C$8:$U$195,VLOOKUP($L$4,Master!$D$9:$G$20,4,FALSE),FALSE)</f>
        <v>0</v>
      </c>
      <c r="M129" s="164">
        <f t="shared" si="18"/>
        <v>0</v>
      </c>
      <c r="N129" s="164">
        <f t="shared" si="19"/>
        <v>0</v>
      </c>
      <c r="O129" s="165">
        <f t="shared" si="20"/>
        <v>0</v>
      </c>
      <c r="P129" s="166">
        <f t="shared" si="21"/>
        <v>0</v>
      </c>
      <c r="Q129" s="73"/>
    </row>
    <row r="130" spans="2:17" s="74" customFormat="1" ht="12.75" x14ac:dyDescent="0.2">
      <c r="B130" s="72"/>
      <c r="C130" s="104" t="s">
        <v>250</v>
      </c>
      <c r="D130" s="105" t="s">
        <v>251</v>
      </c>
      <c r="E130" s="161">
        <f>IFERROR(VLOOKUP($C130,'2024'!$C$205:$U$392,19,FALSE),0)</f>
        <v>0</v>
      </c>
      <c r="F130" s="162">
        <f>IFERROR(VLOOKUP($C130,'2024'!$C$8:$U$195,19,FALSE),0)</f>
        <v>0</v>
      </c>
      <c r="G130" s="163">
        <f t="shared" si="14"/>
        <v>0</v>
      </c>
      <c r="H130" s="164">
        <f t="shared" si="15"/>
        <v>0</v>
      </c>
      <c r="I130" s="165">
        <f t="shared" si="16"/>
        <v>0</v>
      </c>
      <c r="J130" s="166">
        <f t="shared" si="17"/>
        <v>0</v>
      </c>
      <c r="K130" s="172">
        <f>VLOOKUP($C130,'2024'!$C$205:$U$392,VLOOKUP($L$4,Master!$D$9:$G$20,4,FALSE),FALSE)</f>
        <v>0</v>
      </c>
      <c r="L130" s="173">
        <f>VLOOKUP($C130,'2024'!$C$8:$U$195,VLOOKUP($L$4,Master!$D$9:$G$20,4,FALSE),FALSE)</f>
        <v>0</v>
      </c>
      <c r="M130" s="164">
        <f t="shared" si="18"/>
        <v>0</v>
      </c>
      <c r="N130" s="164">
        <f t="shared" si="19"/>
        <v>0</v>
      </c>
      <c r="O130" s="165">
        <f t="shared" si="20"/>
        <v>0</v>
      </c>
      <c r="P130" s="166">
        <f t="shared" si="21"/>
        <v>0</v>
      </c>
      <c r="Q130" s="73"/>
    </row>
    <row r="131" spans="2:17" s="74" customFormat="1" ht="12.75" x14ac:dyDescent="0.2">
      <c r="B131" s="72"/>
      <c r="C131" s="104" t="s">
        <v>252</v>
      </c>
      <c r="D131" s="105" t="s">
        <v>253</v>
      </c>
      <c r="E131" s="161">
        <f>IFERROR(VLOOKUP($C131,'2024'!$C$205:$U$392,19,FALSE),0)</f>
        <v>0</v>
      </c>
      <c r="F131" s="162">
        <f>IFERROR(VLOOKUP($C131,'2024'!$C$8:$U$195,19,FALSE),0)</f>
        <v>0</v>
      </c>
      <c r="G131" s="163">
        <f t="shared" si="14"/>
        <v>0</v>
      </c>
      <c r="H131" s="164">
        <f t="shared" si="15"/>
        <v>0</v>
      </c>
      <c r="I131" s="165">
        <f t="shared" si="16"/>
        <v>0</v>
      </c>
      <c r="J131" s="166">
        <f t="shared" si="17"/>
        <v>0</v>
      </c>
      <c r="K131" s="172">
        <f>VLOOKUP($C131,'2024'!$C$205:$U$392,VLOOKUP($L$4,Master!$D$9:$G$20,4,FALSE),FALSE)</f>
        <v>0</v>
      </c>
      <c r="L131" s="173">
        <f>VLOOKUP($C131,'2024'!$C$8:$U$195,VLOOKUP($L$4,Master!$D$9:$G$20,4,FALSE),FALSE)</f>
        <v>0</v>
      </c>
      <c r="M131" s="164">
        <f t="shared" si="18"/>
        <v>0</v>
      </c>
      <c r="N131" s="164">
        <f t="shared" si="19"/>
        <v>0</v>
      </c>
      <c r="O131" s="165">
        <f t="shared" si="20"/>
        <v>0</v>
      </c>
      <c r="P131" s="166">
        <f t="shared" si="21"/>
        <v>0</v>
      </c>
      <c r="Q131" s="73"/>
    </row>
    <row r="132" spans="2:17" s="74" customFormat="1" ht="12.75" x14ac:dyDescent="0.2">
      <c r="B132" s="72"/>
      <c r="C132" s="104" t="s">
        <v>254</v>
      </c>
      <c r="D132" s="105" t="s">
        <v>255</v>
      </c>
      <c r="E132" s="161">
        <f>IFERROR(VLOOKUP($C132,'2024'!$C$205:$U$392,19,FALSE),0)</f>
        <v>0</v>
      </c>
      <c r="F132" s="162">
        <f>IFERROR(VLOOKUP($C132,'2024'!$C$8:$U$195,19,FALSE),0)</f>
        <v>0</v>
      </c>
      <c r="G132" s="163">
        <f t="shared" si="14"/>
        <v>0</v>
      </c>
      <c r="H132" s="164">
        <f t="shared" si="15"/>
        <v>0</v>
      </c>
      <c r="I132" s="165">
        <f t="shared" si="16"/>
        <v>0</v>
      </c>
      <c r="J132" s="166">
        <f t="shared" si="17"/>
        <v>0</v>
      </c>
      <c r="K132" s="172">
        <f>VLOOKUP($C132,'2024'!$C$205:$U$392,VLOOKUP($L$4,Master!$D$9:$G$20,4,FALSE),FALSE)</f>
        <v>0</v>
      </c>
      <c r="L132" s="173">
        <f>VLOOKUP($C132,'2024'!$C$8:$U$195,VLOOKUP($L$4,Master!$D$9:$G$20,4,FALSE),FALSE)</f>
        <v>0</v>
      </c>
      <c r="M132" s="164">
        <f t="shared" si="18"/>
        <v>0</v>
      </c>
      <c r="N132" s="164">
        <f t="shared" si="19"/>
        <v>0</v>
      </c>
      <c r="O132" s="165">
        <f t="shared" si="20"/>
        <v>0</v>
      </c>
      <c r="P132" s="166">
        <f t="shared" si="21"/>
        <v>0</v>
      </c>
      <c r="Q132" s="73"/>
    </row>
    <row r="133" spans="2:17" s="74" customFormat="1" ht="12.75" x14ac:dyDescent="0.2">
      <c r="B133" s="72"/>
      <c r="C133" s="140" t="s">
        <v>256</v>
      </c>
      <c r="D133" s="141" t="s">
        <v>257</v>
      </c>
      <c r="E133" s="156">
        <f>IFERROR(VLOOKUP($C133,'2024'!$C$205:$U$392,19,FALSE),0)</f>
        <v>0</v>
      </c>
      <c r="F133" s="157">
        <f>IFERROR(VLOOKUP($C133,'2024'!$C$8:$U$195,19,FALSE),0)</f>
        <v>0</v>
      </c>
      <c r="G133" s="158">
        <f t="shared" si="14"/>
        <v>0</v>
      </c>
      <c r="H133" s="159">
        <f t="shared" si="15"/>
        <v>0</v>
      </c>
      <c r="I133" s="157">
        <f t="shared" si="16"/>
        <v>0</v>
      </c>
      <c r="J133" s="160">
        <f t="shared" si="17"/>
        <v>0</v>
      </c>
      <c r="K133" s="156">
        <f>VLOOKUP($C133,'2024'!$C$205:$U$392,VLOOKUP($L$4,Master!$D$9:$G$20,4,FALSE),FALSE)</f>
        <v>0</v>
      </c>
      <c r="L133" s="157">
        <f>VLOOKUP($C133,'2024'!$C$8:$U$195,VLOOKUP($L$4,Master!$D$9:$G$20,4,FALSE),FALSE)</f>
        <v>0</v>
      </c>
      <c r="M133" s="159">
        <f t="shared" si="18"/>
        <v>0</v>
      </c>
      <c r="N133" s="159">
        <f t="shared" si="19"/>
        <v>0</v>
      </c>
      <c r="O133" s="157">
        <f t="shared" si="20"/>
        <v>0</v>
      </c>
      <c r="P133" s="160">
        <f t="shared" si="21"/>
        <v>0</v>
      </c>
      <c r="Q133" s="73"/>
    </row>
    <row r="134" spans="2:17" s="74" customFormat="1" ht="12.75" x14ac:dyDescent="0.2">
      <c r="B134" s="72"/>
      <c r="C134" s="104" t="s">
        <v>258</v>
      </c>
      <c r="D134" s="105" t="s">
        <v>259</v>
      </c>
      <c r="E134" s="161">
        <f>IFERROR(VLOOKUP($C134,'2024'!$C$205:$U$392,19,FALSE),0)</f>
        <v>0</v>
      </c>
      <c r="F134" s="162">
        <f>IFERROR(VLOOKUP($C134,'2024'!$C$8:$U$195,19,FALSE),0)</f>
        <v>0</v>
      </c>
      <c r="G134" s="163">
        <f t="shared" si="14"/>
        <v>0</v>
      </c>
      <c r="H134" s="164">
        <f t="shared" si="15"/>
        <v>0</v>
      </c>
      <c r="I134" s="165">
        <f t="shared" si="16"/>
        <v>0</v>
      </c>
      <c r="J134" s="166">
        <f t="shared" si="17"/>
        <v>0</v>
      </c>
      <c r="K134" s="172">
        <f>VLOOKUP($C134,'2024'!$C$205:$U$392,VLOOKUP($L$4,Master!$D$9:$G$20,4,FALSE),FALSE)</f>
        <v>0</v>
      </c>
      <c r="L134" s="173">
        <f>VLOOKUP($C134,'2024'!$C$8:$U$195,VLOOKUP($L$4,Master!$D$9:$G$20,4,FALSE),FALSE)</f>
        <v>0</v>
      </c>
      <c r="M134" s="164">
        <f t="shared" si="18"/>
        <v>0</v>
      </c>
      <c r="N134" s="164">
        <f t="shared" si="19"/>
        <v>0</v>
      </c>
      <c r="O134" s="165">
        <f t="shared" si="20"/>
        <v>0</v>
      </c>
      <c r="P134" s="166">
        <f t="shared" si="21"/>
        <v>0</v>
      </c>
      <c r="Q134" s="73"/>
    </row>
    <row r="135" spans="2:17" s="74" customFormat="1" ht="12.75" x14ac:dyDescent="0.2">
      <c r="B135" s="72"/>
      <c r="C135" s="104" t="s">
        <v>260</v>
      </c>
      <c r="D135" s="105" t="s">
        <v>261</v>
      </c>
      <c r="E135" s="161">
        <f>IFERROR(VLOOKUP($C135,'2024'!$C$205:$U$392,19,FALSE),0)</f>
        <v>0</v>
      </c>
      <c r="F135" s="162">
        <f>IFERROR(VLOOKUP($C135,'2024'!$C$8:$U$195,19,FALSE),0)</f>
        <v>0</v>
      </c>
      <c r="G135" s="163">
        <f t="shared" si="14"/>
        <v>0</v>
      </c>
      <c r="H135" s="164">
        <f t="shared" si="15"/>
        <v>0</v>
      </c>
      <c r="I135" s="165">
        <f t="shared" si="16"/>
        <v>0</v>
      </c>
      <c r="J135" s="166">
        <f t="shared" si="17"/>
        <v>0</v>
      </c>
      <c r="K135" s="172">
        <f>VLOOKUP($C135,'2024'!$C$205:$U$392,VLOOKUP($L$4,Master!$D$9:$G$20,4,FALSE),FALSE)</f>
        <v>0</v>
      </c>
      <c r="L135" s="173">
        <f>VLOOKUP($C135,'2024'!$C$8:$U$195,VLOOKUP($L$4,Master!$D$9:$G$20,4,FALSE),FALSE)</f>
        <v>0</v>
      </c>
      <c r="M135" s="164">
        <f t="shared" si="18"/>
        <v>0</v>
      </c>
      <c r="N135" s="164">
        <f t="shared" si="19"/>
        <v>0</v>
      </c>
      <c r="O135" s="165">
        <f t="shared" si="20"/>
        <v>0</v>
      </c>
      <c r="P135" s="166">
        <f t="shared" si="21"/>
        <v>0</v>
      </c>
      <c r="Q135" s="73"/>
    </row>
    <row r="136" spans="2:17" s="74" customFormat="1" ht="12.75" x14ac:dyDescent="0.2">
      <c r="B136" s="72"/>
      <c r="C136" s="104" t="s">
        <v>262</v>
      </c>
      <c r="D136" s="105" t="s">
        <v>263</v>
      </c>
      <c r="E136" s="161">
        <f>IFERROR(VLOOKUP($C136,'2024'!$C$205:$U$392,19,FALSE),0)</f>
        <v>0</v>
      </c>
      <c r="F136" s="162">
        <f>IFERROR(VLOOKUP($C136,'2024'!$C$8:$U$195,19,FALSE),0)</f>
        <v>0</v>
      </c>
      <c r="G136" s="163">
        <f t="shared" si="14"/>
        <v>0</v>
      </c>
      <c r="H136" s="164">
        <f t="shared" si="15"/>
        <v>0</v>
      </c>
      <c r="I136" s="165">
        <f t="shared" si="16"/>
        <v>0</v>
      </c>
      <c r="J136" s="166">
        <f t="shared" si="17"/>
        <v>0</v>
      </c>
      <c r="K136" s="172">
        <f>VLOOKUP($C136,'2024'!$C$205:$U$392,VLOOKUP($L$4,Master!$D$9:$G$20,4,FALSE),FALSE)</f>
        <v>0</v>
      </c>
      <c r="L136" s="173">
        <f>VLOOKUP($C136,'2024'!$C$8:$U$195,VLOOKUP($L$4,Master!$D$9:$G$20,4,FALSE),FALSE)</f>
        <v>0</v>
      </c>
      <c r="M136" s="164">
        <f t="shared" si="18"/>
        <v>0</v>
      </c>
      <c r="N136" s="164">
        <f t="shared" si="19"/>
        <v>0</v>
      </c>
      <c r="O136" s="165">
        <f t="shared" si="20"/>
        <v>0</v>
      </c>
      <c r="P136" s="166">
        <f t="shared" si="21"/>
        <v>0</v>
      </c>
      <c r="Q136" s="73"/>
    </row>
    <row r="137" spans="2:17" s="74" customFormat="1" ht="12.75" x14ac:dyDescent="0.2">
      <c r="B137" s="72"/>
      <c r="C137" s="104" t="s">
        <v>264</v>
      </c>
      <c r="D137" s="105" t="s">
        <v>265</v>
      </c>
      <c r="E137" s="161">
        <f>IFERROR(VLOOKUP($C137,'2024'!$C$205:$U$392,19,FALSE),0)</f>
        <v>0</v>
      </c>
      <c r="F137" s="162">
        <f>IFERROR(VLOOKUP($C137,'2024'!$C$8:$U$195,19,FALSE),0)</f>
        <v>0</v>
      </c>
      <c r="G137" s="163">
        <f t="shared" si="14"/>
        <v>0</v>
      </c>
      <c r="H137" s="164">
        <f t="shared" si="15"/>
        <v>0</v>
      </c>
      <c r="I137" s="165">
        <f t="shared" si="16"/>
        <v>0</v>
      </c>
      <c r="J137" s="166">
        <f t="shared" si="17"/>
        <v>0</v>
      </c>
      <c r="K137" s="172">
        <f>VLOOKUP($C137,'2024'!$C$205:$U$392,VLOOKUP($L$4,Master!$D$9:$G$20,4,FALSE),FALSE)</f>
        <v>0</v>
      </c>
      <c r="L137" s="173">
        <f>VLOOKUP($C137,'2024'!$C$8:$U$195,VLOOKUP($L$4,Master!$D$9:$G$20,4,FALSE),FALSE)</f>
        <v>0</v>
      </c>
      <c r="M137" s="164">
        <f t="shared" si="18"/>
        <v>0</v>
      </c>
      <c r="N137" s="164">
        <f t="shared" si="19"/>
        <v>0</v>
      </c>
      <c r="O137" s="165">
        <f t="shared" si="20"/>
        <v>0</v>
      </c>
      <c r="P137" s="166">
        <f t="shared" si="21"/>
        <v>0</v>
      </c>
      <c r="Q137" s="73"/>
    </row>
    <row r="138" spans="2:17" s="74" customFormat="1" ht="12.75" x14ac:dyDescent="0.2">
      <c r="B138" s="72"/>
      <c r="C138" s="140" t="s">
        <v>266</v>
      </c>
      <c r="D138" s="141" t="s">
        <v>267</v>
      </c>
      <c r="E138" s="156">
        <f>IFERROR(VLOOKUP($C138,'2024'!$C$205:$U$392,19,FALSE),0)</f>
        <v>19097554.321666665</v>
      </c>
      <c r="F138" s="157">
        <f>IFERROR(VLOOKUP($C138,'2024'!$C$8:$U$195,19,FALSE),0)</f>
        <v>17211335.559999999</v>
      </c>
      <c r="G138" s="158">
        <f t="shared" ref="G138:G196" si="22">IFERROR(F138/E138,0)</f>
        <v>0.9012324442231483</v>
      </c>
      <c r="H138" s="159">
        <f t="shared" ref="H138:H196" si="23">F138/$D$4</f>
        <v>2.4468773898208697E-3</v>
      </c>
      <c r="I138" s="157">
        <f t="shared" ref="I138:I196" si="24">F138-E138</f>
        <v>-1886218.7616666667</v>
      </c>
      <c r="J138" s="160">
        <f t="shared" ref="J138:J196" si="25">IFERROR(I138/E138,0)</f>
        <v>-9.8767555776851659E-2</v>
      </c>
      <c r="K138" s="156">
        <f>VLOOKUP($C138,'2024'!$C$205:$U$392,VLOOKUP($L$4,Master!$D$9:$G$20,4,FALSE),FALSE)</f>
        <v>19097554.321666665</v>
      </c>
      <c r="L138" s="157">
        <f>VLOOKUP($C138,'2024'!$C$8:$U$195,VLOOKUP($L$4,Master!$D$9:$G$20,4,FALSE),FALSE)</f>
        <v>17211335.559999999</v>
      </c>
      <c r="M138" s="159">
        <f t="shared" ref="M138:M196" si="26">IFERROR(L138/K138,0)</f>
        <v>0.9012324442231483</v>
      </c>
      <c r="N138" s="159">
        <f t="shared" ref="N138:N196" si="27">L138/$D$4</f>
        <v>2.4468773898208697E-3</v>
      </c>
      <c r="O138" s="157">
        <f t="shared" ref="O138:O196" si="28">L138-K138</f>
        <v>-1886218.7616666667</v>
      </c>
      <c r="P138" s="160">
        <f t="shared" ref="P138:P196" si="29">IFERROR(O138/K138,0)</f>
        <v>-9.8767555776851659E-2</v>
      </c>
      <c r="Q138" s="73"/>
    </row>
    <row r="139" spans="2:17" s="74" customFormat="1" ht="12.75" x14ac:dyDescent="0.2">
      <c r="B139" s="72"/>
      <c r="C139" s="104" t="s">
        <v>268</v>
      </c>
      <c r="D139" s="105" t="s">
        <v>267</v>
      </c>
      <c r="E139" s="161">
        <f>IFERROR(VLOOKUP($C139,'2024'!$C$205:$U$392,19,FALSE),0)</f>
        <v>19097554.321666665</v>
      </c>
      <c r="F139" s="162">
        <f>IFERROR(VLOOKUP($C139,'2024'!$C$8:$U$195,19,FALSE),0)</f>
        <v>17211335.559999999</v>
      </c>
      <c r="G139" s="163">
        <f t="shared" si="22"/>
        <v>0.9012324442231483</v>
      </c>
      <c r="H139" s="164">
        <f t="shared" si="23"/>
        <v>2.4468773898208697E-3</v>
      </c>
      <c r="I139" s="165">
        <f t="shared" si="24"/>
        <v>-1886218.7616666667</v>
      </c>
      <c r="J139" s="166">
        <f t="shared" si="25"/>
        <v>-9.8767555776851659E-2</v>
      </c>
      <c r="K139" s="172">
        <f>VLOOKUP($C139,'2024'!$C$205:$U$392,VLOOKUP($L$4,Master!$D$9:$G$20,4,FALSE),FALSE)</f>
        <v>19097554.321666665</v>
      </c>
      <c r="L139" s="173">
        <f>VLOOKUP($C139,'2024'!$C$8:$U$195,VLOOKUP($L$4,Master!$D$9:$G$20,4,FALSE),FALSE)</f>
        <v>17211335.559999999</v>
      </c>
      <c r="M139" s="164">
        <f t="shared" si="26"/>
        <v>0.9012324442231483</v>
      </c>
      <c r="N139" s="164">
        <f t="shared" si="27"/>
        <v>2.4468773898208697E-3</v>
      </c>
      <c r="O139" s="165">
        <f t="shared" si="28"/>
        <v>-1886218.7616666667</v>
      </c>
      <c r="P139" s="166">
        <f t="shared" si="29"/>
        <v>-9.8767555776851659E-2</v>
      </c>
      <c r="Q139" s="73"/>
    </row>
    <row r="140" spans="2:17" s="74" customFormat="1" ht="12.75" x14ac:dyDescent="0.2">
      <c r="B140" s="72"/>
      <c r="C140" s="140" t="s">
        <v>269</v>
      </c>
      <c r="D140" s="141" t="s">
        <v>270</v>
      </c>
      <c r="E140" s="156">
        <f>IFERROR(VLOOKUP($C140,'2024'!$C$205:$U$392,19,FALSE),0)</f>
        <v>418174.0799999999</v>
      </c>
      <c r="F140" s="157">
        <f>IFERROR(VLOOKUP($C140,'2024'!$C$8:$U$195,19,FALSE),0)</f>
        <v>287553.03000000003</v>
      </c>
      <c r="G140" s="158">
        <f t="shared" si="22"/>
        <v>0.68763953519070353</v>
      </c>
      <c r="H140" s="159">
        <f t="shared" si="23"/>
        <v>4.0880442138185955E-5</v>
      </c>
      <c r="I140" s="157">
        <f t="shared" si="24"/>
        <v>-130621.04999999987</v>
      </c>
      <c r="J140" s="160">
        <f t="shared" si="25"/>
        <v>-0.31236046480929641</v>
      </c>
      <c r="K140" s="156">
        <f>VLOOKUP($C140,'2024'!$C$205:$U$392,VLOOKUP($L$4,Master!$D$9:$G$20,4,FALSE),FALSE)</f>
        <v>418174.0799999999</v>
      </c>
      <c r="L140" s="157">
        <f>VLOOKUP($C140,'2024'!$C$8:$U$195,VLOOKUP($L$4,Master!$D$9:$G$20,4,FALSE),FALSE)</f>
        <v>287553.03000000003</v>
      </c>
      <c r="M140" s="159">
        <f t="shared" si="26"/>
        <v>0.68763953519070353</v>
      </c>
      <c r="N140" s="159">
        <f t="shared" si="27"/>
        <v>4.0880442138185955E-5</v>
      </c>
      <c r="O140" s="157">
        <f t="shared" si="28"/>
        <v>-130621.04999999987</v>
      </c>
      <c r="P140" s="160">
        <f t="shared" si="29"/>
        <v>-0.31236046480929641</v>
      </c>
      <c r="Q140" s="73"/>
    </row>
    <row r="141" spans="2:17" s="74" customFormat="1" ht="12.75" x14ac:dyDescent="0.2">
      <c r="B141" s="72"/>
      <c r="C141" s="104" t="s">
        <v>271</v>
      </c>
      <c r="D141" s="105" t="s">
        <v>270</v>
      </c>
      <c r="E141" s="161">
        <f>IFERROR(VLOOKUP($C141,'2024'!$C$205:$U$392,19,FALSE),0)</f>
        <v>418174.0799999999</v>
      </c>
      <c r="F141" s="162">
        <f>IFERROR(VLOOKUP($C141,'2024'!$C$8:$U$195,19,FALSE),0)</f>
        <v>287553.03000000003</v>
      </c>
      <c r="G141" s="163">
        <f t="shared" si="22"/>
        <v>0.68763953519070353</v>
      </c>
      <c r="H141" s="164">
        <f t="shared" si="23"/>
        <v>4.0880442138185955E-5</v>
      </c>
      <c r="I141" s="165">
        <f t="shared" si="24"/>
        <v>-130621.04999999987</v>
      </c>
      <c r="J141" s="166">
        <f t="shared" si="25"/>
        <v>-0.31236046480929641</v>
      </c>
      <c r="K141" s="172">
        <f>VLOOKUP($C141,'2024'!$C$205:$U$392,VLOOKUP($L$4,Master!$D$9:$G$20,4,FALSE),FALSE)</f>
        <v>418174.0799999999</v>
      </c>
      <c r="L141" s="173">
        <f>VLOOKUP($C141,'2024'!$C$8:$U$195,VLOOKUP($L$4,Master!$D$9:$G$20,4,FALSE),FALSE)</f>
        <v>287553.03000000003</v>
      </c>
      <c r="M141" s="164">
        <f t="shared" si="26"/>
        <v>0.68763953519070353</v>
      </c>
      <c r="N141" s="164">
        <f t="shared" si="27"/>
        <v>4.0880442138185955E-5</v>
      </c>
      <c r="O141" s="165">
        <f t="shared" si="28"/>
        <v>-130621.04999999987</v>
      </c>
      <c r="P141" s="166">
        <f t="shared" si="29"/>
        <v>-0.31236046480929641</v>
      </c>
      <c r="Q141" s="73"/>
    </row>
    <row r="142" spans="2:17" s="74" customFormat="1" ht="12.75" x14ac:dyDescent="0.2">
      <c r="B142" s="72"/>
      <c r="C142" s="140" t="s">
        <v>272</v>
      </c>
      <c r="D142" s="141" t="s">
        <v>273</v>
      </c>
      <c r="E142" s="156">
        <f>IFERROR(VLOOKUP($C142,'2024'!$C$205:$U$392,19,FALSE),0)</f>
        <v>581815.82333333325</v>
      </c>
      <c r="F142" s="157">
        <f>IFERROR(VLOOKUP($C142,'2024'!$C$8:$U$195,19,FALSE),0)</f>
        <v>381651.48999999993</v>
      </c>
      <c r="G142" s="158">
        <f t="shared" si="22"/>
        <v>0.65596615749198106</v>
      </c>
      <c r="H142" s="159">
        <f t="shared" si="23"/>
        <v>5.4258102075632629E-5</v>
      </c>
      <c r="I142" s="157">
        <f t="shared" si="24"/>
        <v>-200164.33333333331</v>
      </c>
      <c r="J142" s="160">
        <f t="shared" si="25"/>
        <v>-0.34403384250801888</v>
      </c>
      <c r="K142" s="156">
        <f>VLOOKUP($C142,'2024'!$C$205:$U$392,VLOOKUP($L$4,Master!$D$9:$G$20,4,FALSE),FALSE)</f>
        <v>581815.82333333325</v>
      </c>
      <c r="L142" s="157">
        <f>VLOOKUP($C142,'2024'!$C$8:$U$195,VLOOKUP($L$4,Master!$D$9:$G$20,4,FALSE),FALSE)</f>
        <v>381651.48999999993</v>
      </c>
      <c r="M142" s="159">
        <f t="shared" si="26"/>
        <v>0.65596615749198106</v>
      </c>
      <c r="N142" s="159">
        <f t="shared" si="27"/>
        <v>5.4258102075632629E-5</v>
      </c>
      <c r="O142" s="157">
        <f t="shared" si="28"/>
        <v>-200164.33333333331</v>
      </c>
      <c r="P142" s="160">
        <f t="shared" si="29"/>
        <v>-0.34403384250801888</v>
      </c>
      <c r="Q142" s="73"/>
    </row>
    <row r="143" spans="2:17" s="74" customFormat="1" ht="12.75" x14ac:dyDescent="0.2">
      <c r="B143" s="72"/>
      <c r="C143" s="104" t="s">
        <v>274</v>
      </c>
      <c r="D143" s="105" t="s">
        <v>273</v>
      </c>
      <c r="E143" s="161">
        <f>IFERROR(VLOOKUP($C143,'2024'!$C$205:$U$392,19,FALSE),0)</f>
        <v>581815.82333333325</v>
      </c>
      <c r="F143" s="162">
        <f>IFERROR(VLOOKUP($C143,'2024'!$C$8:$U$195,19,FALSE),0)</f>
        <v>381651.48999999993</v>
      </c>
      <c r="G143" s="163">
        <f t="shared" si="22"/>
        <v>0.65596615749198106</v>
      </c>
      <c r="H143" s="164">
        <f t="shared" si="23"/>
        <v>5.4258102075632629E-5</v>
      </c>
      <c r="I143" s="165">
        <f t="shared" si="24"/>
        <v>-200164.33333333331</v>
      </c>
      <c r="J143" s="166">
        <f t="shared" si="25"/>
        <v>-0.34403384250801888</v>
      </c>
      <c r="K143" s="172">
        <f>VLOOKUP($C143,'2024'!$C$205:$U$392,VLOOKUP($L$4,Master!$D$9:$G$20,4,FALSE),FALSE)</f>
        <v>581815.82333333325</v>
      </c>
      <c r="L143" s="173">
        <f>VLOOKUP($C143,'2024'!$C$8:$U$195,VLOOKUP($L$4,Master!$D$9:$G$20,4,FALSE),FALSE)</f>
        <v>381651.48999999993</v>
      </c>
      <c r="M143" s="164">
        <f t="shared" si="26"/>
        <v>0.65596615749198106</v>
      </c>
      <c r="N143" s="164">
        <f t="shared" si="27"/>
        <v>5.4258102075632629E-5</v>
      </c>
      <c r="O143" s="165">
        <f t="shared" si="28"/>
        <v>-200164.33333333331</v>
      </c>
      <c r="P143" s="166">
        <f t="shared" si="29"/>
        <v>-0.34403384250801888</v>
      </c>
      <c r="Q143" s="73"/>
    </row>
    <row r="144" spans="2:17" s="74" customFormat="1" ht="12.75" x14ac:dyDescent="0.2">
      <c r="B144" s="72"/>
      <c r="C144" s="138" t="s">
        <v>275</v>
      </c>
      <c r="D144" s="139" t="s">
        <v>276</v>
      </c>
      <c r="E144" s="151">
        <f>IFERROR(VLOOKUP($C144,'2024'!$C$205:$U$392,19,FALSE),0)</f>
        <v>3201084.0200000014</v>
      </c>
      <c r="F144" s="152">
        <f>IFERROR(VLOOKUP($C144,'2024'!$C$8:$U$195,19,FALSE),0)</f>
        <v>1048762.67</v>
      </c>
      <c r="G144" s="153">
        <f t="shared" si="22"/>
        <v>0.32762734856300318</v>
      </c>
      <c r="H144" s="154">
        <f t="shared" si="23"/>
        <v>1.4909904321865224E-4</v>
      </c>
      <c r="I144" s="152">
        <f t="shared" si="24"/>
        <v>-2152321.3500000015</v>
      </c>
      <c r="J144" s="155">
        <f t="shared" si="25"/>
        <v>-0.67237265143699676</v>
      </c>
      <c r="K144" s="151">
        <f>VLOOKUP($C144,'2024'!$C$205:$U$392,VLOOKUP($L$4,Master!$D$9:$G$20,4,FALSE),FALSE)</f>
        <v>3201084.0200000014</v>
      </c>
      <c r="L144" s="152">
        <f>VLOOKUP($C144,'2024'!$C$8:$U$195,VLOOKUP($L$4,Master!$D$9:$G$20,4,FALSE),FALSE)</f>
        <v>1048762.67</v>
      </c>
      <c r="M144" s="154">
        <f t="shared" si="26"/>
        <v>0.32762734856300318</v>
      </c>
      <c r="N144" s="154">
        <f t="shared" si="27"/>
        <v>1.4909904321865224E-4</v>
      </c>
      <c r="O144" s="152">
        <f t="shared" si="28"/>
        <v>-2152321.3500000015</v>
      </c>
      <c r="P144" s="155">
        <f t="shared" si="29"/>
        <v>-0.67237265143699676</v>
      </c>
      <c r="Q144" s="73"/>
    </row>
    <row r="145" spans="2:17" s="74" customFormat="1" ht="12.75" x14ac:dyDescent="0.2">
      <c r="B145" s="72"/>
      <c r="C145" s="140" t="s">
        <v>277</v>
      </c>
      <c r="D145" s="141" t="s">
        <v>278</v>
      </c>
      <c r="E145" s="156">
        <f>IFERROR(VLOOKUP($C145,'2024'!$C$205:$U$392,19,FALSE),0)</f>
        <v>289648.75000000006</v>
      </c>
      <c r="F145" s="157">
        <f>IFERROR(VLOOKUP($C145,'2024'!$C$8:$U$195,19,FALSE),0)</f>
        <v>41950.75</v>
      </c>
      <c r="G145" s="158">
        <f t="shared" si="22"/>
        <v>0.14483318156905559</v>
      </c>
      <c r="H145" s="159">
        <f t="shared" si="23"/>
        <v>5.9639963036678988E-6</v>
      </c>
      <c r="I145" s="157">
        <f t="shared" si="24"/>
        <v>-247698.00000000006</v>
      </c>
      <c r="J145" s="160">
        <f t="shared" si="25"/>
        <v>-0.85516681843094444</v>
      </c>
      <c r="K145" s="156">
        <f>VLOOKUP($C145,'2024'!$C$205:$U$392,VLOOKUP($L$4,Master!$D$9:$G$20,4,FALSE),FALSE)</f>
        <v>289648.75000000006</v>
      </c>
      <c r="L145" s="157">
        <f>VLOOKUP($C145,'2024'!$C$8:$U$195,VLOOKUP($L$4,Master!$D$9:$G$20,4,FALSE),FALSE)</f>
        <v>41950.75</v>
      </c>
      <c r="M145" s="159">
        <f t="shared" si="26"/>
        <v>0.14483318156905559</v>
      </c>
      <c r="N145" s="159">
        <f t="shared" si="27"/>
        <v>5.9639963036678988E-6</v>
      </c>
      <c r="O145" s="157">
        <f t="shared" si="28"/>
        <v>-247698.00000000006</v>
      </c>
      <c r="P145" s="160">
        <f t="shared" si="29"/>
        <v>-0.85516681843094444</v>
      </c>
      <c r="Q145" s="73"/>
    </row>
    <row r="146" spans="2:17" s="74" customFormat="1" ht="12.75" x14ac:dyDescent="0.2">
      <c r="B146" s="72"/>
      <c r="C146" s="104" t="s">
        <v>279</v>
      </c>
      <c r="D146" s="105" t="s">
        <v>278</v>
      </c>
      <c r="E146" s="161">
        <f>IFERROR(VLOOKUP($C146,'2024'!$C$205:$U$392,19,FALSE),0)</f>
        <v>289648.75000000006</v>
      </c>
      <c r="F146" s="162">
        <f>IFERROR(VLOOKUP($C146,'2024'!$C$8:$U$195,19,FALSE),0)</f>
        <v>41950.75</v>
      </c>
      <c r="G146" s="163">
        <f t="shared" si="22"/>
        <v>0.14483318156905559</v>
      </c>
      <c r="H146" s="164">
        <f t="shared" si="23"/>
        <v>5.9639963036678988E-6</v>
      </c>
      <c r="I146" s="165">
        <f t="shared" si="24"/>
        <v>-247698.00000000006</v>
      </c>
      <c r="J146" s="166">
        <f t="shared" si="25"/>
        <v>-0.85516681843094444</v>
      </c>
      <c r="K146" s="172">
        <f>VLOOKUP($C146,'2024'!$C$205:$U$392,VLOOKUP($L$4,Master!$D$9:$G$20,4,FALSE),FALSE)</f>
        <v>289648.75000000006</v>
      </c>
      <c r="L146" s="173">
        <f>VLOOKUP($C146,'2024'!$C$8:$U$195,VLOOKUP($L$4,Master!$D$9:$G$20,4,FALSE),FALSE)</f>
        <v>41950.75</v>
      </c>
      <c r="M146" s="164">
        <f t="shared" si="26"/>
        <v>0.14483318156905559</v>
      </c>
      <c r="N146" s="164">
        <f t="shared" si="27"/>
        <v>5.9639963036678988E-6</v>
      </c>
      <c r="O146" s="165">
        <f t="shared" si="28"/>
        <v>-247698.00000000006</v>
      </c>
      <c r="P146" s="166">
        <f t="shared" si="29"/>
        <v>-0.85516681843094444</v>
      </c>
      <c r="Q146" s="73"/>
    </row>
    <row r="147" spans="2:17" s="74" customFormat="1" ht="12.75" x14ac:dyDescent="0.2">
      <c r="B147" s="72"/>
      <c r="C147" s="140" t="s">
        <v>280</v>
      </c>
      <c r="D147" s="141" t="s">
        <v>281</v>
      </c>
      <c r="E147" s="156">
        <f>IFERROR(VLOOKUP($C147,'2024'!$C$205:$U$392,19,FALSE),0)</f>
        <v>1853013.6200000013</v>
      </c>
      <c r="F147" s="157">
        <f>IFERROR(VLOOKUP($C147,'2024'!$C$8:$U$195,19,FALSE),0)</f>
        <v>797668.10000000009</v>
      </c>
      <c r="G147" s="158">
        <f t="shared" si="22"/>
        <v>0.43047071612997617</v>
      </c>
      <c r="H147" s="159">
        <f t="shared" si="23"/>
        <v>1.1340177708274099E-4</v>
      </c>
      <c r="I147" s="157">
        <f t="shared" si="24"/>
        <v>-1055345.5200000012</v>
      </c>
      <c r="J147" s="160">
        <f t="shared" si="25"/>
        <v>-0.56952928387002377</v>
      </c>
      <c r="K147" s="156">
        <f>VLOOKUP($C147,'2024'!$C$205:$U$392,VLOOKUP($L$4,Master!$D$9:$G$20,4,FALSE),FALSE)</f>
        <v>1853013.6200000013</v>
      </c>
      <c r="L147" s="157">
        <f>VLOOKUP($C147,'2024'!$C$8:$U$195,VLOOKUP($L$4,Master!$D$9:$G$20,4,FALSE),FALSE)</f>
        <v>797668.10000000009</v>
      </c>
      <c r="M147" s="159">
        <f t="shared" si="26"/>
        <v>0.43047071612997617</v>
      </c>
      <c r="N147" s="159">
        <f t="shared" si="27"/>
        <v>1.1340177708274099E-4</v>
      </c>
      <c r="O147" s="157">
        <f t="shared" si="28"/>
        <v>-1055345.5200000012</v>
      </c>
      <c r="P147" s="160">
        <f t="shared" si="29"/>
        <v>-0.56952928387002377</v>
      </c>
      <c r="Q147" s="73"/>
    </row>
    <row r="148" spans="2:17" s="74" customFormat="1" ht="12.75" x14ac:dyDescent="0.2">
      <c r="B148" s="72"/>
      <c r="C148" s="104" t="s">
        <v>282</v>
      </c>
      <c r="D148" s="105" t="s">
        <v>281</v>
      </c>
      <c r="E148" s="161">
        <f>IFERROR(VLOOKUP($C148,'2024'!$C$205:$U$392,19,FALSE),0)</f>
        <v>1853013.6200000013</v>
      </c>
      <c r="F148" s="162">
        <f>IFERROR(VLOOKUP($C148,'2024'!$C$8:$U$195,19,FALSE),0)</f>
        <v>797668.10000000009</v>
      </c>
      <c r="G148" s="163">
        <f t="shared" si="22"/>
        <v>0.43047071612997617</v>
      </c>
      <c r="H148" s="164">
        <f t="shared" si="23"/>
        <v>1.1340177708274099E-4</v>
      </c>
      <c r="I148" s="165">
        <f t="shared" si="24"/>
        <v>-1055345.5200000012</v>
      </c>
      <c r="J148" s="166">
        <f t="shared" si="25"/>
        <v>-0.56952928387002377</v>
      </c>
      <c r="K148" s="172">
        <f>VLOOKUP($C148,'2024'!$C$205:$U$392,VLOOKUP($L$4,Master!$D$9:$G$20,4,FALSE),FALSE)</f>
        <v>1853013.6200000013</v>
      </c>
      <c r="L148" s="173">
        <f>VLOOKUP($C148,'2024'!$C$8:$U$195,VLOOKUP($L$4,Master!$D$9:$G$20,4,FALSE),FALSE)</f>
        <v>797668.10000000009</v>
      </c>
      <c r="M148" s="164">
        <f t="shared" si="26"/>
        <v>0.43047071612997617</v>
      </c>
      <c r="N148" s="164">
        <f t="shared" si="27"/>
        <v>1.1340177708274099E-4</v>
      </c>
      <c r="O148" s="165">
        <f t="shared" si="28"/>
        <v>-1055345.5200000012</v>
      </c>
      <c r="P148" s="166">
        <f t="shared" si="29"/>
        <v>-0.56952928387002377</v>
      </c>
      <c r="Q148" s="73"/>
    </row>
    <row r="149" spans="2:17" s="74" customFormat="1" ht="12.75" x14ac:dyDescent="0.2">
      <c r="B149" s="72"/>
      <c r="C149" s="140" t="s">
        <v>283</v>
      </c>
      <c r="D149" s="141" t="s">
        <v>284</v>
      </c>
      <c r="E149" s="156">
        <f>IFERROR(VLOOKUP($C149,'2024'!$C$205:$U$392,19,FALSE),0)</f>
        <v>0</v>
      </c>
      <c r="F149" s="157">
        <f>IFERROR(VLOOKUP($C149,'2024'!$C$8:$U$195,19,FALSE),0)</f>
        <v>0</v>
      </c>
      <c r="G149" s="158">
        <f t="shared" si="22"/>
        <v>0</v>
      </c>
      <c r="H149" s="159">
        <f t="shared" si="23"/>
        <v>0</v>
      </c>
      <c r="I149" s="157">
        <f t="shared" si="24"/>
        <v>0</v>
      </c>
      <c r="J149" s="160">
        <f t="shared" si="25"/>
        <v>0</v>
      </c>
      <c r="K149" s="156">
        <f>VLOOKUP($C149,'2024'!$C$205:$U$392,VLOOKUP($L$4,Master!$D$9:$G$20,4,FALSE),FALSE)</f>
        <v>0</v>
      </c>
      <c r="L149" s="157">
        <f>VLOOKUP($C149,'2024'!$C$8:$U$195,VLOOKUP($L$4,Master!$D$9:$G$20,4,FALSE),FALSE)</f>
        <v>0</v>
      </c>
      <c r="M149" s="159">
        <f t="shared" si="26"/>
        <v>0</v>
      </c>
      <c r="N149" s="159">
        <f t="shared" si="27"/>
        <v>0</v>
      </c>
      <c r="O149" s="157">
        <f t="shared" si="28"/>
        <v>0</v>
      </c>
      <c r="P149" s="160">
        <f t="shared" si="29"/>
        <v>0</v>
      </c>
      <c r="Q149" s="73"/>
    </row>
    <row r="150" spans="2:17" s="74" customFormat="1" ht="12.75" x14ac:dyDescent="0.2">
      <c r="B150" s="72"/>
      <c r="C150" s="104" t="s">
        <v>285</v>
      </c>
      <c r="D150" s="105" t="s">
        <v>284</v>
      </c>
      <c r="E150" s="161">
        <f>IFERROR(VLOOKUP($C150,'2024'!$C$205:$U$392,19,FALSE),0)</f>
        <v>0</v>
      </c>
      <c r="F150" s="162">
        <f>IFERROR(VLOOKUP($C150,'2024'!$C$8:$U$195,19,FALSE),0)</f>
        <v>0</v>
      </c>
      <c r="G150" s="163">
        <f t="shared" si="22"/>
        <v>0</v>
      </c>
      <c r="H150" s="164">
        <f t="shared" si="23"/>
        <v>0</v>
      </c>
      <c r="I150" s="165">
        <f t="shared" si="24"/>
        <v>0</v>
      </c>
      <c r="J150" s="166">
        <f t="shared" si="25"/>
        <v>0</v>
      </c>
      <c r="K150" s="172">
        <f>VLOOKUP($C150,'2024'!$C$205:$U$392,VLOOKUP($L$4,Master!$D$9:$G$20,4,FALSE),FALSE)</f>
        <v>0</v>
      </c>
      <c r="L150" s="173">
        <f>VLOOKUP($C150,'2024'!$C$8:$U$195,VLOOKUP($L$4,Master!$D$9:$G$20,4,FALSE),FALSE)</f>
        <v>0</v>
      </c>
      <c r="M150" s="164">
        <f t="shared" si="26"/>
        <v>0</v>
      </c>
      <c r="N150" s="164">
        <f t="shared" si="27"/>
        <v>0</v>
      </c>
      <c r="O150" s="165">
        <f t="shared" si="28"/>
        <v>0</v>
      </c>
      <c r="P150" s="166">
        <f t="shared" si="29"/>
        <v>0</v>
      </c>
      <c r="Q150" s="73"/>
    </row>
    <row r="151" spans="2:17" s="74" customFormat="1" ht="12.75" x14ac:dyDescent="0.2">
      <c r="B151" s="72"/>
      <c r="C151" s="140" t="s">
        <v>286</v>
      </c>
      <c r="D151" s="141" t="s">
        <v>287</v>
      </c>
      <c r="E151" s="156">
        <f>IFERROR(VLOOKUP($C151,'2024'!$C$205:$U$392,19,FALSE),0)</f>
        <v>0</v>
      </c>
      <c r="F151" s="157">
        <f>IFERROR(VLOOKUP($C151,'2024'!$C$8:$U$195,19,FALSE),0)</f>
        <v>0</v>
      </c>
      <c r="G151" s="158">
        <f t="shared" si="22"/>
        <v>0</v>
      </c>
      <c r="H151" s="159">
        <f t="shared" si="23"/>
        <v>0</v>
      </c>
      <c r="I151" s="157">
        <f t="shared" si="24"/>
        <v>0</v>
      </c>
      <c r="J151" s="160">
        <f t="shared" si="25"/>
        <v>0</v>
      </c>
      <c r="K151" s="156">
        <f>VLOOKUP($C151,'2024'!$C$205:$U$392,VLOOKUP($L$4,Master!$D$9:$G$20,4,FALSE),FALSE)</f>
        <v>0</v>
      </c>
      <c r="L151" s="157">
        <f>VLOOKUP($C151,'2024'!$C$8:$U$195,VLOOKUP($L$4,Master!$D$9:$G$20,4,FALSE),FALSE)</f>
        <v>0</v>
      </c>
      <c r="M151" s="159">
        <f t="shared" si="26"/>
        <v>0</v>
      </c>
      <c r="N151" s="159">
        <f t="shared" si="27"/>
        <v>0</v>
      </c>
      <c r="O151" s="157">
        <f t="shared" si="28"/>
        <v>0</v>
      </c>
      <c r="P151" s="160">
        <f t="shared" si="29"/>
        <v>0</v>
      </c>
      <c r="Q151" s="73"/>
    </row>
    <row r="152" spans="2:17" s="74" customFormat="1" ht="12.75" x14ac:dyDescent="0.2">
      <c r="B152" s="72"/>
      <c r="C152" s="104" t="s">
        <v>288</v>
      </c>
      <c r="D152" s="105" t="s">
        <v>287</v>
      </c>
      <c r="E152" s="161">
        <f>IFERROR(VLOOKUP($C152,'2024'!$C$205:$U$392,19,FALSE),0)</f>
        <v>0</v>
      </c>
      <c r="F152" s="162">
        <f>IFERROR(VLOOKUP($C152,'2024'!$C$8:$U$195,19,FALSE),0)</f>
        <v>0</v>
      </c>
      <c r="G152" s="163">
        <f t="shared" si="22"/>
        <v>0</v>
      </c>
      <c r="H152" s="164">
        <f t="shared" si="23"/>
        <v>0</v>
      </c>
      <c r="I152" s="165">
        <f t="shared" si="24"/>
        <v>0</v>
      </c>
      <c r="J152" s="166">
        <f t="shared" si="25"/>
        <v>0</v>
      </c>
      <c r="K152" s="172">
        <f>VLOOKUP($C152,'2024'!$C$205:$U$392,VLOOKUP($L$4,Master!$D$9:$G$20,4,FALSE),FALSE)</f>
        <v>0</v>
      </c>
      <c r="L152" s="173">
        <f>VLOOKUP($C152,'2024'!$C$8:$U$195,VLOOKUP($L$4,Master!$D$9:$G$20,4,FALSE),FALSE)</f>
        <v>0</v>
      </c>
      <c r="M152" s="164">
        <f t="shared" si="26"/>
        <v>0</v>
      </c>
      <c r="N152" s="164">
        <f t="shared" si="27"/>
        <v>0</v>
      </c>
      <c r="O152" s="165">
        <f t="shared" si="28"/>
        <v>0</v>
      </c>
      <c r="P152" s="166">
        <f t="shared" si="29"/>
        <v>0</v>
      </c>
      <c r="Q152" s="73"/>
    </row>
    <row r="153" spans="2:17" s="74" customFormat="1" ht="12.75" x14ac:dyDescent="0.2">
      <c r="B153" s="72"/>
      <c r="C153" s="140" t="s">
        <v>289</v>
      </c>
      <c r="D153" s="141" t="s">
        <v>290</v>
      </c>
      <c r="E153" s="156">
        <f>IFERROR(VLOOKUP($C153,'2024'!$C$205:$U$392,19,FALSE),0)</f>
        <v>156921.00999999998</v>
      </c>
      <c r="F153" s="157">
        <f>IFERROR(VLOOKUP($C153,'2024'!$C$8:$U$195,19,FALSE),0)</f>
        <v>0</v>
      </c>
      <c r="G153" s="158">
        <f t="shared" si="22"/>
        <v>0</v>
      </c>
      <c r="H153" s="159">
        <f t="shared" si="23"/>
        <v>0</v>
      </c>
      <c r="I153" s="157">
        <f t="shared" si="24"/>
        <v>-156921.00999999998</v>
      </c>
      <c r="J153" s="160">
        <f t="shared" si="25"/>
        <v>-1</v>
      </c>
      <c r="K153" s="156">
        <f>VLOOKUP($C153,'2024'!$C$205:$U$392,VLOOKUP($L$4,Master!$D$9:$G$20,4,FALSE),FALSE)</f>
        <v>156921.00999999998</v>
      </c>
      <c r="L153" s="157">
        <f>VLOOKUP($C153,'2024'!$C$8:$U$195,VLOOKUP($L$4,Master!$D$9:$G$20,4,FALSE),FALSE)</f>
        <v>0</v>
      </c>
      <c r="M153" s="159">
        <f t="shared" si="26"/>
        <v>0</v>
      </c>
      <c r="N153" s="159">
        <f t="shared" si="27"/>
        <v>0</v>
      </c>
      <c r="O153" s="157">
        <f t="shared" si="28"/>
        <v>-156921.00999999998</v>
      </c>
      <c r="P153" s="160">
        <f t="shared" si="29"/>
        <v>-1</v>
      </c>
      <c r="Q153" s="73"/>
    </row>
    <row r="154" spans="2:17" s="74" customFormat="1" ht="12.75" x14ac:dyDescent="0.2">
      <c r="B154" s="72"/>
      <c r="C154" s="104" t="s">
        <v>291</v>
      </c>
      <c r="D154" s="105" t="s">
        <v>290</v>
      </c>
      <c r="E154" s="161">
        <f>IFERROR(VLOOKUP($C154,'2024'!$C$205:$U$392,19,FALSE),0)</f>
        <v>156921.00999999998</v>
      </c>
      <c r="F154" s="162">
        <f>IFERROR(VLOOKUP($C154,'2024'!$C$8:$U$195,19,FALSE),0)</f>
        <v>0</v>
      </c>
      <c r="G154" s="163">
        <f t="shared" si="22"/>
        <v>0</v>
      </c>
      <c r="H154" s="164">
        <f t="shared" si="23"/>
        <v>0</v>
      </c>
      <c r="I154" s="165">
        <f t="shared" si="24"/>
        <v>-156921.00999999998</v>
      </c>
      <c r="J154" s="166">
        <f t="shared" si="25"/>
        <v>-1</v>
      </c>
      <c r="K154" s="172">
        <f>VLOOKUP($C154,'2024'!$C$205:$U$392,VLOOKUP($L$4,Master!$D$9:$G$20,4,FALSE),FALSE)</f>
        <v>156921.00999999998</v>
      </c>
      <c r="L154" s="173">
        <f>VLOOKUP($C154,'2024'!$C$8:$U$195,VLOOKUP($L$4,Master!$D$9:$G$20,4,FALSE),FALSE)</f>
        <v>0</v>
      </c>
      <c r="M154" s="164">
        <f t="shared" si="26"/>
        <v>0</v>
      </c>
      <c r="N154" s="164">
        <f t="shared" si="27"/>
        <v>0</v>
      </c>
      <c r="O154" s="165">
        <f t="shared" si="28"/>
        <v>-156921.00999999998</v>
      </c>
      <c r="P154" s="166">
        <f t="shared" si="29"/>
        <v>-1</v>
      </c>
      <c r="Q154" s="73"/>
    </row>
    <row r="155" spans="2:17" s="74" customFormat="1" ht="12.75" x14ac:dyDescent="0.2">
      <c r="B155" s="72"/>
      <c r="C155" s="140" t="s">
        <v>292</v>
      </c>
      <c r="D155" s="141" t="s">
        <v>293</v>
      </c>
      <c r="E155" s="156">
        <f>IFERROR(VLOOKUP($C155,'2024'!$C$205:$U$392,19,FALSE),0)</f>
        <v>901500.64</v>
      </c>
      <c r="F155" s="157">
        <f>IFERROR(VLOOKUP($C155,'2024'!$C$8:$U$195,19,FALSE),0)</f>
        <v>209143.81999999995</v>
      </c>
      <c r="G155" s="158">
        <f t="shared" si="22"/>
        <v>0.2319951985835528</v>
      </c>
      <c r="H155" s="159">
        <f t="shared" si="23"/>
        <v>2.9733269832243383E-5</v>
      </c>
      <c r="I155" s="157">
        <f t="shared" si="24"/>
        <v>-692356.82000000007</v>
      </c>
      <c r="J155" s="160">
        <f t="shared" si="25"/>
        <v>-0.76800480141644722</v>
      </c>
      <c r="K155" s="156">
        <f>VLOOKUP($C155,'2024'!$C$205:$U$392,VLOOKUP($L$4,Master!$D$9:$G$20,4,FALSE),FALSE)</f>
        <v>901500.64</v>
      </c>
      <c r="L155" s="157">
        <f>VLOOKUP($C155,'2024'!$C$8:$U$195,VLOOKUP($L$4,Master!$D$9:$G$20,4,FALSE),FALSE)</f>
        <v>209143.81999999995</v>
      </c>
      <c r="M155" s="159">
        <f t="shared" si="26"/>
        <v>0.2319951985835528</v>
      </c>
      <c r="N155" s="159">
        <f t="shared" si="27"/>
        <v>2.9733269832243383E-5</v>
      </c>
      <c r="O155" s="157">
        <f t="shared" si="28"/>
        <v>-692356.82000000007</v>
      </c>
      <c r="P155" s="160">
        <f t="shared" si="29"/>
        <v>-0.76800480141644722</v>
      </c>
      <c r="Q155" s="73"/>
    </row>
    <row r="156" spans="2:17" s="74" customFormat="1" ht="12.75" x14ac:dyDescent="0.2">
      <c r="B156" s="72"/>
      <c r="C156" s="104" t="s">
        <v>294</v>
      </c>
      <c r="D156" s="105" t="s">
        <v>293</v>
      </c>
      <c r="E156" s="161">
        <f>IFERROR(VLOOKUP($C156,'2024'!$C$205:$U$392,19,FALSE),0)</f>
        <v>901500.64</v>
      </c>
      <c r="F156" s="162">
        <f>IFERROR(VLOOKUP($C156,'2024'!$C$8:$U$195,19,FALSE),0)</f>
        <v>209143.81999999995</v>
      </c>
      <c r="G156" s="163">
        <f t="shared" si="22"/>
        <v>0.2319951985835528</v>
      </c>
      <c r="H156" s="164">
        <f t="shared" si="23"/>
        <v>2.9733269832243383E-5</v>
      </c>
      <c r="I156" s="165">
        <f t="shared" si="24"/>
        <v>-692356.82000000007</v>
      </c>
      <c r="J156" s="166">
        <f t="shared" si="25"/>
        <v>-0.76800480141644722</v>
      </c>
      <c r="K156" s="172">
        <f>VLOOKUP($C156,'2024'!$C$205:$U$392,VLOOKUP($L$4,Master!$D$9:$G$20,4,FALSE),FALSE)</f>
        <v>901500.64</v>
      </c>
      <c r="L156" s="173">
        <f>VLOOKUP($C156,'2024'!$C$8:$U$195,VLOOKUP($L$4,Master!$D$9:$G$20,4,FALSE),FALSE)</f>
        <v>209143.81999999995</v>
      </c>
      <c r="M156" s="164">
        <f t="shared" si="26"/>
        <v>0.2319951985835528</v>
      </c>
      <c r="N156" s="164">
        <f t="shared" si="27"/>
        <v>2.9733269832243383E-5</v>
      </c>
      <c r="O156" s="165">
        <f t="shared" si="28"/>
        <v>-692356.82000000007</v>
      </c>
      <c r="P156" s="166">
        <f t="shared" si="29"/>
        <v>-0.76800480141644722</v>
      </c>
      <c r="Q156" s="73"/>
    </row>
    <row r="157" spans="2:17" s="74" customFormat="1" ht="12.75" x14ac:dyDescent="0.2">
      <c r="B157" s="72"/>
      <c r="C157" s="138" t="s">
        <v>295</v>
      </c>
      <c r="D157" s="139" t="s">
        <v>296</v>
      </c>
      <c r="E157" s="151">
        <f>IFERROR(VLOOKUP($C157,'2024'!$C$205:$U$392,19,FALSE),0)</f>
        <v>21741343.020000003</v>
      </c>
      <c r="F157" s="152">
        <f>IFERROR(VLOOKUP($C157,'2024'!$C$8:$U$195,19,FALSE),0)</f>
        <v>16294069.670000006</v>
      </c>
      <c r="G157" s="153">
        <f t="shared" si="22"/>
        <v>0.7494509265141065</v>
      </c>
      <c r="H157" s="154">
        <f t="shared" si="23"/>
        <v>2.3164727992607344E-3</v>
      </c>
      <c r="I157" s="152">
        <f t="shared" si="24"/>
        <v>-5447273.3499999978</v>
      </c>
      <c r="J157" s="155">
        <f t="shared" si="25"/>
        <v>-0.25054907348589345</v>
      </c>
      <c r="K157" s="151">
        <f>VLOOKUP($C157,'2024'!$C$205:$U$392,VLOOKUP($L$4,Master!$D$9:$G$20,4,FALSE),FALSE)</f>
        <v>21741343.020000003</v>
      </c>
      <c r="L157" s="152">
        <f>VLOOKUP($C157,'2024'!$C$8:$U$195,VLOOKUP($L$4,Master!$D$9:$G$20,4,FALSE),FALSE)</f>
        <v>16294069.670000006</v>
      </c>
      <c r="M157" s="154">
        <f t="shared" si="26"/>
        <v>0.7494509265141065</v>
      </c>
      <c r="N157" s="154">
        <f t="shared" si="27"/>
        <v>2.3164727992607344E-3</v>
      </c>
      <c r="O157" s="152">
        <f t="shared" si="28"/>
        <v>-5447273.3499999978</v>
      </c>
      <c r="P157" s="155">
        <f t="shared" si="29"/>
        <v>-0.25054907348589345</v>
      </c>
      <c r="Q157" s="73"/>
    </row>
    <row r="158" spans="2:17" s="74" customFormat="1" ht="12.75" x14ac:dyDescent="0.2">
      <c r="B158" s="72"/>
      <c r="C158" s="140" t="s">
        <v>297</v>
      </c>
      <c r="D158" s="141" t="s">
        <v>298</v>
      </c>
      <c r="E158" s="156">
        <f>IFERROR(VLOOKUP($C158,'2024'!$C$205:$U$392,19,FALSE),0)</f>
        <v>12455515.740000002</v>
      </c>
      <c r="F158" s="157">
        <f>IFERROR(VLOOKUP($C158,'2024'!$C$8:$U$195,19,FALSE),0)</f>
        <v>11852289.350000007</v>
      </c>
      <c r="G158" s="158">
        <f t="shared" si="22"/>
        <v>0.95156953733655714</v>
      </c>
      <c r="H158" s="159">
        <f t="shared" si="23"/>
        <v>1.6849999075916984E-3</v>
      </c>
      <c r="I158" s="157">
        <f t="shared" si="24"/>
        <v>-603226.38999999501</v>
      </c>
      <c r="J158" s="160">
        <f t="shared" si="25"/>
        <v>-4.8430462663442864E-2</v>
      </c>
      <c r="K158" s="156">
        <f>VLOOKUP($C158,'2024'!$C$205:$U$392,VLOOKUP($L$4,Master!$D$9:$G$20,4,FALSE),FALSE)</f>
        <v>12455515.740000002</v>
      </c>
      <c r="L158" s="157">
        <f>VLOOKUP($C158,'2024'!$C$8:$U$195,VLOOKUP($L$4,Master!$D$9:$G$20,4,FALSE),FALSE)</f>
        <v>11852289.350000007</v>
      </c>
      <c r="M158" s="159">
        <f t="shared" si="26"/>
        <v>0.95156953733655714</v>
      </c>
      <c r="N158" s="159">
        <f t="shared" si="27"/>
        <v>1.6849999075916984E-3</v>
      </c>
      <c r="O158" s="157">
        <f t="shared" si="28"/>
        <v>-603226.38999999501</v>
      </c>
      <c r="P158" s="160">
        <f t="shared" si="29"/>
        <v>-4.8430462663442864E-2</v>
      </c>
      <c r="Q158" s="73"/>
    </row>
    <row r="159" spans="2:17" s="74" customFormat="1" ht="12.75" x14ac:dyDescent="0.2">
      <c r="B159" s="72"/>
      <c r="C159" s="104" t="s">
        <v>299</v>
      </c>
      <c r="D159" s="105" t="s">
        <v>300</v>
      </c>
      <c r="E159" s="161">
        <f>IFERROR(VLOOKUP($C159,'2024'!$C$205:$U$392,19,FALSE),0)</f>
        <v>3075465.6199999996</v>
      </c>
      <c r="F159" s="162">
        <f>IFERROR(VLOOKUP($C159,'2024'!$C$8:$U$195,19,FALSE),0)</f>
        <v>2974928.290000001</v>
      </c>
      <c r="G159" s="163">
        <f t="shared" si="22"/>
        <v>0.96730988330801149</v>
      </c>
      <c r="H159" s="164">
        <f t="shared" si="23"/>
        <v>4.2293549758316758E-4</v>
      </c>
      <c r="I159" s="165">
        <f t="shared" si="24"/>
        <v>-100537.32999999868</v>
      </c>
      <c r="J159" s="166">
        <f t="shared" si="25"/>
        <v>-3.2690116691988479E-2</v>
      </c>
      <c r="K159" s="172">
        <f>VLOOKUP($C159,'2024'!$C$205:$U$392,VLOOKUP($L$4,Master!$D$9:$G$20,4,FALSE),FALSE)</f>
        <v>3075465.6199999996</v>
      </c>
      <c r="L159" s="173">
        <f>VLOOKUP($C159,'2024'!$C$8:$U$195,VLOOKUP($L$4,Master!$D$9:$G$20,4,FALSE),FALSE)</f>
        <v>2974928.290000001</v>
      </c>
      <c r="M159" s="164">
        <f t="shared" si="26"/>
        <v>0.96730988330801149</v>
      </c>
      <c r="N159" s="164">
        <f t="shared" si="27"/>
        <v>4.2293549758316758E-4</v>
      </c>
      <c r="O159" s="165">
        <f t="shared" si="28"/>
        <v>-100537.32999999868</v>
      </c>
      <c r="P159" s="166">
        <f t="shared" si="29"/>
        <v>-3.2690116691988479E-2</v>
      </c>
      <c r="Q159" s="73"/>
    </row>
    <row r="160" spans="2:17" s="74" customFormat="1" ht="12.75" x14ac:dyDescent="0.2">
      <c r="B160" s="72"/>
      <c r="C160" s="104" t="s">
        <v>301</v>
      </c>
      <c r="D160" s="105" t="s">
        <v>36</v>
      </c>
      <c r="E160" s="161">
        <f>IFERROR(VLOOKUP($C160,'2024'!$C$205:$U$392,19,FALSE),0)</f>
        <v>9380050.1200000029</v>
      </c>
      <c r="F160" s="162">
        <f>IFERROR(VLOOKUP($C160,'2024'!$C$8:$U$195,19,FALSE),0)</f>
        <v>8877361.0600000061</v>
      </c>
      <c r="G160" s="163">
        <f t="shared" si="22"/>
        <v>0.94640870213175399</v>
      </c>
      <c r="H160" s="164">
        <f t="shared" si="23"/>
        <v>1.2620644100085308E-3</v>
      </c>
      <c r="I160" s="165">
        <f t="shared" si="24"/>
        <v>-502689.0599999968</v>
      </c>
      <c r="J160" s="166">
        <f t="shared" si="25"/>
        <v>-5.3591297868245999E-2</v>
      </c>
      <c r="K160" s="172">
        <f>VLOOKUP($C160,'2024'!$C$205:$U$392,VLOOKUP($L$4,Master!$D$9:$G$20,4,FALSE),FALSE)</f>
        <v>9380050.1200000029</v>
      </c>
      <c r="L160" s="173">
        <f>VLOOKUP($C160,'2024'!$C$8:$U$195,VLOOKUP($L$4,Master!$D$9:$G$20,4,FALSE),FALSE)</f>
        <v>8877361.0600000061</v>
      </c>
      <c r="M160" s="164">
        <f t="shared" si="26"/>
        <v>0.94640870213175399</v>
      </c>
      <c r="N160" s="164">
        <f t="shared" si="27"/>
        <v>1.2620644100085308E-3</v>
      </c>
      <c r="O160" s="165">
        <f t="shared" si="28"/>
        <v>-502689.0599999968</v>
      </c>
      <c r="P160" s="166">
        <f t="shared" si="29"/>
        <v>-5.3591297868245999E-2</v>
      </c>
      <c r="Q160" s="73"/>
    </row>
    <row r="161" spans="2:17" s="74" customFormat="1" ht="12.75" x14ac:dyDescent="0.2">
      <c r="B161" s="72"/>
      <c r="C161" s="140" t="s">
        <v>302</v>
      </c>
      <c r="D161" s="141" t="s">
        <v>303</v>
      </c>
      <c r="E161" s="156">
        <f>IFERROR(VLOOKUP($C161,'2024'!$C$205:$U$392,19,FALSE),0)</f>
        <v>3870667.94</v>
      </c>
      <c r="F161" s="157">
        <f>IFERROR(VLOOKUP($C161,'2024'!$C$8:$U$195,19,FALSE),0)</f>
        <v>3705068.83</v>
      </c>
      <c r="G161" s="158">
        <f t="shared" si="22"/>
        <v>0.95721691641675677</v>
      </c>
      <c r="H161" s="159">
        <f t="shared" si="23"/>
        <v>5.2673710975263005E-4</v>
      </c>
      <c r="I161" s="157">
        <f t="shared" si="24"/>
        <v>-165599.10999999987</v>
      </c>
      <c r="J161" s="160">
        <f t="shared" si="25"/>
        <v>-4.2783083583243224E-2</v>
      </c>
      <c r="K161" s="156">
        <f>VLOOKUP($C161,'2024'!$C$205:$U$392,VLOOKUP($L$4,Master!$D$9:$G$20,4,FALSE),FALSE)</f>
        <v>3870667.94</v>
      </c>
      <c r="L161" s="157">
        <f>VLOOKUP($C161,'2024'!$C$8:$U$195,VLOOKUP($L$4,Master!$D$9:$G$20,4,FALSE),FALSE)</f>
        <v>3705068.83</v>
      </c>
      <c r="M161" s="159">
        <f t="shared" si="26"/>
        <v>0.95721691641675677</v>
      </c>
      <c r="N161" s="159">
        <f t="shared" si="27"/>
        <v>5.2673710975263005E-4</v>
      </c>
      <c r="O161" s="157">
        <f t="shared" si="28"/>
        <v>-165599.10999999987</v>
      </c>
      <c r="P161" s="160">
        <f t="shared" si="29"/>
        <v>-4.2783083583243224E-2</v>
      </c>
      <c r="Q161" s="73"/>
    </row>
    <row r="162" spans="2:17" s="74" customFormat="1" ht="12.75" x14ac:dyDescent="0.2">
      <c r="B162" s="72"/>
      <c r="C162" s="104" t="s">
        <v>304</v>
      </c>
      <c r="D162" s="105" t="s">
        <v>305</v>
      </c>
      <c r="E162" s="161">
        <f>IFERROR(VLOOKUP($C162,'2024'!$C$205:$U$392,19,FALSE),0)</f>
        <v>0</v>
      </c>
      <c r="F162" s="162">
        <f>IFERROR(VLOOKUP($C162,'2024'!$C$8:$U$195,19,FALSE),0)</f>
        <v>0</v>
      </c>
      <c r="G162" s="163">
        <f t="shared" si="22"/>
        <v>0</v>
      </c>
      <c r="H162" s="164">
        <f t="shared" si="23"/>
        <v>0</v>
      </c>
      <c r="I162" s="165">
        <f t="shared" si="24"/>
        <v>0</v>
      </c>
      <c r="J162" s="166">
        <f t="shared" si="25"/>
        <v>0</v>
      </c>
      <c r="K162" s="172">
        <f>VLOOKUP($C162,'2024'!$C$205:$U$392,VLOOKUP($L$4,Master!$D$9:$G$20,4,FALSE),FALSE)</f>
        <v>0</v>
      </c>
      <c r="L162" s="173">
        <f>VLOOKUP($C162,'2024'!$C$8:$U$195,VLOOKUP($L$4,Master!$D$9:$G$20,4,FALSE),FALSE)</f>
        <v>0</v>
      </c>
      <c r="M162" s="164">
        <f t="shared" si="26"/>
        <v>0</v>
      </c>
      <c r="N162" s="164">
        <f t="shared" si="27"/>
        <v>0</v>
      </c>
      <c r="O162" s="165">
        <f t="shared" si="28"/>
        <v>0</v>
      </c>
      <c r="P162" s="166">
        <f t="shared" si="29"/>
        <v>0</v>
      </c>
      <c r="Q162" s="73"/>
    </row>
    <row r="163" spans="2:17" s="74" customFormat="1" ht="12.75" x14ac:dyDescent="0.2">
      <c r="B163" s="72"/>
      <c r="C163" s="104" t="s">
        <v>306</v>
      </c>
      <c r="D163" s="105" t="s">
        <v>307</v>
      </c>
      <c r="E163" s="161">
        <f>IFERROR(VLOOKUP($C163,'2024'!$C$205:$U$392,19,FALSE),0)</f>
        <v>3870667.94</v>
      </c>
      <c r="F163" s="162">
        <f>IFERROR(VLOOKUP($C163,'2024'!$C$8:$U$195,19,FALSE),0)</f>
        <v>3705068.83</v>
      </c>
      <c r="G163" s="163">
        <f t="shared" si="22"/>
        <v>0.95721691641675677</v>
      </c>
      <c r="H163" s="164">
        <f t="shared" si="23"/>
        <v>5.2673710975263005E-4</v>
      </c>
      <c r="I163" s="165">
        <f t="shared" si="24"/>
        <v>-165599.10999999987</v>
      </c>
      <c r="J163" s="166">
        <f t="shared" si="25"/>
        <v>-4.2783083583243224E-2</v>
      </c>
      <c r="K163" s="172">
        <f>VLOOKUP($C163,'2024'!$C$205:$U$392,VLOOKUP($L$4,Master!$D$9:$G$20,4,FALSE),FALSE)</f>
        <v>3870667.94</v>
      </c>
      <c r="L163" s="173">
        <f>VLOOKUP($C163,'2024'!$C$8:$U$195,VLOOKUP($L$4,Master!$D$9:$G$20,4,FALSE),FALSE)</f>
        <v>3705068.83</v>
      </c>
      <c r="M163" s="164">
        <f t="shared" si="26"/>
        <v>0.95721691641675677</v>
      </c>
      <c r="N163" s="164">
        <f t="shared" si="27"/>
        <v>5.2673710975263005E-4</v>
      </c>
      <c r="O163" s="165">
        <f t="shared" si="28"/>
        <v>-165599.10999999987</v>
      </c>
      <c r="P163" s="166">
        <f t="shared" si="29"/>
        <v>-4.2783083583243224E-2</v>
      </c>
      <c r="Q163" s="73"/>
    </row>
    <row r="164" spans="2:17" s="74" customFormat="1" ht="12.75" x14ac:dyDescent="0.2">
      <c r="B164" s="72"/>
      <c r="C164" s="140" t="s">
        <v>308</v>
      </c>
      <c r="D164" s="141" t="s">
        <v>309</v>
      </c>
      <c r="E164" s="156">
        <f>IFERROR(VLOOKUP($C164,'2024'!$C$205:$U$392,19,FALSE),0)</f>
        <v>0</v>
      </c>
      <c r="F164" s="157">
        <f>IFERROR(VLOOKUP($C164,'2024'!$C$8:$U$195,19,FALSE),0)</f>
        <v>0</v>
      </c>
      <c r="G164" s="158">
        <f t="shared" si="22"/>
        <v>0</v>
      </c>
      <c r="H164" s="159">
        <f t="shared" si="23"/>
        <v>0</v>
      </c>
      <c r="I164" s="157">
        <f t="shared" si="24"/>
        <v>0</v>
      </c>
      <c r="J164" s="160">
        <f t="shared" si="25"/>
        <v>0</v>
      </c>
      <c r="K164" s="156">
        <f>VLOOKUP($C164,'2024'!$C$205:$U$392,VLOOKUP($L$4,Master!$D$9:$G$20,4,FALSE),FALSE)</f>
        <v>0</v>
      </c>
      <c r="L164" s="157">
        <f>VLOOKUP($C164,'2024'!$C$8:$U$195,VLOOKUP($L$4,Master!$D$9:$G$20,4,FALSE),FALSE)</f>
        <v>0</v>
      </c>
      <c r="M164" s="159">
        <f t="shared" si="26"/>
        <v>0</v>
      </c>
      <c r="N164" s="159">
        <f t="shared" si="27"/>
        <v>0</v>
      </c>
      <c r="O164" s="157">
        <f t="shared" si="28"/>
        <v>0</v>
      </c>
      <c r="P164" s="160">
        <f t="shared" si="29"/>
        <v>0</v>
      </c>
      <c r="Q164" s="73"/>
    </row>
    <row r="165" spans="2:17" s="74" customFormat="1" ht="12.75" x14ac:dyDescent="0.2">
      <c r="B165" s="72"/>
      <c r="C165" s="104" t="s">
        <v>310</v>
      </c>
      <c r="D165" s="105" t="s">
        <v>309</v>
      </c>
      <c r="E165" s="161">
        <f>IFERROR(VLOOKUP($C165,'2024'!$C$205:$U$392,19,FALSE),0)</f>
        <v>0</v>
      </c>
      <c r="F165" s="162">
        <f>IFERROR(VLOOKUP($C165,'2024'!$C$8:$U$195,19,FALSE),0)</f>
        <v>0</v>
      </c>
      <c r="G165" s="163">
        <f t="shared" si="22"/>
        <v>0</v>
      </c>
      <c r="H165" s="164">
        <f t="shared" si="23"/>
        <v>0</v>
      </c>
      <c r="I165" s="165">
        <f t="shared" si="24"/>
        <v>0</v>
      </c>
      <c r="J165" s="166">
        <f t="shared" si="25"/>
        <v>0</v>
      </c>
      <c r="K165" s="172">
        <f>VLOOKUP($C165,'2024'!$C$205:$U$392,VLOOKUP($L$4,Master!$D$9:$G$20,4,FALSE),FALSE)</f>
        <v>0</v>
      </c>
      <c r="L165" s="173">
        <f>VLOOKUP($C165,'2024'!$C$8:$U$195,VLOOKUP($L$4,Master!$D$9:$G$20,4,FALSE),FALSE)</f>
        <v>0</v>
      </c>
      <c r="M165" s="164">
        <f t="shared" si="26"/>
        <v>0</v>
      </c>
      <c r="N165" s="164">
        <f t="shared" si="27"/>
        <v>0</v>
      </c>
      <c r="O165" s="165">
        <f t="shared" si="28"/>
        <v>0</v>
      </c>
      <c r="P165" s="166">
        <f t="shared" si="29"/>
        <v>0</v>
      </c>
      <c r="Q165" s="73"/>
    </row>
    <row r="166" spans="2:17" s="74" customFormat="1" ht="12.75" x14ac:dyDescent="0.2">
      <c r="B166" s="72"/>
      <c r="C166" s="140" t="s">
        <v>311</v>
      </c>
      <c r="D166" s="141" t="s">
        <v>312</v>
      </c>
      <c r="E166" s="156">
        <f>IFERROR(VLOOKUP($C166,'2024'!$C$205:$U$392,19,FALSE),0)</f>
        <v>3241864.7300000004</v>
      </c>
      <c r="F166" s="157">
        <f>IFERROR(VLOOKUP($C166,'2024'!$C$8:$U$195,19,FALSE),0)</f>
        <v>130435.6</v>
      </c>
      <c r="G166" s="158">
        <f t="shared" si="22"/>
        <v>4.0234744772956639E-2</v>
      </c>
      <c r="H166" s="159">
        <f t="shared" si="23"/>
        <v>1.8543588285470571E-5</v>
      </c>
      <c r="I166" s="157">
        <f t="shared" si="24"/>
        <v>-3111429.1300000004</v>
      </c>
      <c r="J166" s="160">
        <f t="shared" si="25"/>
        <v>-0.95976525522704337</v>
      </c>
      <c r="K166" s="156">
        <f>VLOOKUP($C166,'2024'!$C$205:$U$392,VLOOKUP($L$4,Master!$D$9:$G$20,4,FALSE),FALSE)</f>
        <v>3241864.7300000004</v>
      </c>
      <c r="L166" s="157">
        <f>VLOOKUP($C166,'2024'!$C$8:$U$195,VLOOKUP($L$4,Master!$D$9:$G$20,4,FALSE),FALSE)</f>
        <v>130435.6</v>
      </c>
      <c r="M166" s="159">
        <f t="shared" si="26"/>
        <v>4.0234744772956639E-2</v>
      </c>
      <c r="N166" s="159">
        <f t="shared" si="27"/>
        <v>1.8543588285470571E-5</v>
      </c>
      <c r="O166" s="157">
        <f t="shared" si="28"/>
        <v>-3111429.1300000004</v>
      </c>
      <c r="P166" s="160">
        <f t="shared" si="29"/>
        <v>-0.95976525522704337</v>
      </c>
      <c r="Q166" s="73"/>
    </row>
    <row r="167" spans="2:17" s="74" customFormat="1" ht="12.75" x14ac:dyDescent="0.2">
      <c r="B167" s="72"/>
      <c r="C167" s="104" t="s">
        <v>313</v>
      </c>
      <c r="D167" s="105" t="s">
        <v>314</v>
      </c>
      <c r="E167" s="161">
        <f>IFERROR(VLOOKUP($C167,'2024'!$C$205:$U$392,19,FALSE),0)</f>
        <v>3241864.7300000004</v>
      </c>
      <c r="F167" s="162">
        <f>IFERROR(VLOOKUP($C167,'2024'!$C$8:$U$195,19,FALSE),0)</f>
        <v>130435.6</v>
      </c>
      <c r="G167" s="163">
        <f t="shared" si="22"/>
        <v>4.0234744772956639E-2</v>
      </c>
      <c r="H167" s="164">
        <f t="shared" si="23"/>
        <v>1.8543588285470571E-5</v>
      </c>
      <c r="I167" s="165">
        <f t="shared" si="24"/>
        <v>-3111429.1300000004</v>
      </c>
      <c r="J167" s="166">
        <f t="shared" si="25"/>
        <v>-0.95976525522704337</v>
      </c>
      <c r="K167" s="172">
        <f>VLOOKUP($C167,'2024'!$C$205:$U$392,VLOOKUP($L$4,Master!$D$9:$G$20,4,FALSE),FALSE)</f>
        <v>3241864.7300000004</v>
      </c>
      <c r="L167" s="173">
        <f>VLOOKUP($C167,'2024'!$C$8:$U$195,VLOOKUP($L$4,Master!$D$9:$G$20,4,FALSE),FALSE)</f>
        <v>130435.6</v>
      </c>
      <c r="M167" s="164">
        <f t="shared" si="26"/>
        <v>4.0234744772956639E-2</v>
      </c>
      <c r="N167" s="164">
        <f t="shared" si="27"/>
        <v>1.8543588285470571E-5</v>
      </c>
      <c r="O167" s="165">
        <f t="shared" si="28"/>
        <v>-3111429.1300000004</v>
      </c>
      <c r="P167" s="166">
        <f t="shared" si="29"/>
        <v>-0.95976525522704337</v>
      </c>
      <c r="Q167" s="73"/>
    </row>
    <row r="168" spans="2:17" s="74" customFormat="1" ht="12.75" x14ac:dyDescent="0.2">
      <c r="B168" s="72"/>
      <c r="C168" s="104" t="s">
        <v>315</v>
      </c>
      <c r="D168" s="105" t="s">
        <v>316</v>
      </c>
      <c r="E168" s="161">
        <f>IFERROR(VLOOKUP($C168,'2024'!$C$205:$U$392,19,FALSE),0)</f>
        <v>0</v>
      </c>
      <c r="F168" s="162">
        <f>IFERROR(VLOOKUP($C168,'2024'!$C$8:$U$195,19,FALSE),0)</f>
        <v>0</v>
      </c>
      <c r="G168" s="163">
        <f t="shared" si="22"/>
        <v>0</v>
      </c>
      <c r="H168" s="164">
        <f t="shared" si="23"/>
        <v>0</v>
      </c>
      <c r="I168" s="165">
        <f t="shared" si="24"/>
        <v>0</v>
      </c>
      <c r="J168" s="166">
        <f t="shared" si="25"/>
        <v>0</v>
      </c>
      <c r="K168" s="172">
        <f>VLOOKUP($C168,'2024'!$C$205:$U$392,VLOOKUP($L$4,Master!$D$9:$G$20,4,FALSE),FALSE)</f>
        <v>0</v>
      </c>
      <c r="L168" s="173">
        <f>VLOOKUP($C168,'2024'!$C$8:$U$195,VLOOKUP($L$4,Master!$D$9:$G$20,4,FALSE),FALSE)</f>
        <v>0</v>
      </c>
      <c r="M168" s="164">
        <f t="shared" si="26"/>
        <v>0</v>
      </c>
      <c r="N168" s="164">
        <f t="shared" si="27"/>
        <v>0</v>
      </c>
      <c r="O168" s="165">
        <f t="shared" si="28"/>
        <v>0</v>
      </c>
      <c r="P168" s="166">
        <f t="shared" si="29"/>
        <v>0</v>
      </c>
      <c r="Q168" s="73"/>
    </row>
    <row r="169" spans="2:17" s="74" customFormat="1" ht="12.75" x14ac:dyDescent="0.2">
      <c r="B169" s="72"/>
      <c r="C169" s="140" t="s">
        <v>317</v>
      </c>
      <c r="D169" s="141" t="s">
        <v>318</v>
      </c>
      <c r="E169" s="156">
        <f>IFERROR(VLOOKUP($C169,'2024'!$C$205:$U$392,19,FALSE),0)</f>
        <v>0</v>
      </c>
      <c r="F169" s="157">
        <f>IFERROR(VLOOKUP($C169,'2024'!$C$8:$U$195,19,FALSE),0)</f>
        <v>0</v>
      </c>
      <c r="G169" s="158">
        <f t="shared" si="22"/>
        <v>0</v>
      </c>
      <c r="H169" s="159">
        <f t="shared" si="23"/>
        <v>0</v>
      </c>
      <c r="I169" s="157">
        <f t="shared" si="24"/>
        <v>0</v>
      </c>
      <c r="J169" s="160">
        <f t="shared" si="25"/>
        <v>0</v>
      </c>
      <c r="K169" s="156">
        <f>VLOOKUP($C169,'2024'!$C$205:$U$392,VLOOKUP($L$4,Master!$D$9:$G$20,4,FALSE),FALSE)</f>
        <v>0</v>
      </c>
      <c r="L169" s="157">
        <f>VLOOKUP($C169,'2024'!$C$8:$U$195,VLOOKUP($L$4,Master!$D$9:$G$20,4,FALSE),FALSE)</f>
        <v>0</v>
      </c>
      <c r="M169" s="159">
        <f t="shared" si="26"/>
        <v>0</v>
      </c>
      <c r="N169" s="159">
        <f t="shared" si="27"/>
        <v>0</v>
      </c>
      <c r="O169" s="157">
        <f t="shared" si="28"/>
        <v>0</v>
      </c>
      <c r="P169" s="160">
        <f t="shared" si="29"/>
        <v>0</v>
      </c>
      <c r="Q169" s="73"/>
    </row>
    <row r="170" spans="2:17" s="74" customFormat="1" ht="12.75" x14ac:dyDescent="0.2">
      <c r="B170" s="72"/>
      <c r="C170" s="104" t="s">
        <v>319</v>
      </c>
      <c r="D170" s="105" t="s">
        <v>318</v>
      </c>
      <c r="E170" s="161">
        <f>IFERROR(VLOOKUP($C170,'2024'!$C$205:$U$392,19,FALSE),0)</f>
        <v>0</v>
      </c>
      <c r="F170" s="162">
        <f>IFERROR(VLOOKUP($C170,'2024'!$C$8:$U$195,19,FALSE),0)</f>
        <v>0</v>
      </c>
      <c r="G170" s="163">
        <f t="shared" si="22"/>
        <v>0</v>
      </c>
      <c r="H170" s="164">
        <f t="shared" si="23"/>
        <v>0</v>
      </c>
      <c r="I170" s="165">
        <f t="shared" si="24"/>
        <v>0</v>
      </c>
      <c r="J170" s="166">
        <f t="shared" si="25"/>
        <v>0</v>
      </c>
      <c r="K170" s="172">
        <f>VLOOKUP($C170,'2024'!$C$205:$U$392,VLOOKUP($L$4,Master!$D$9:$G$20,4,FALSE),FALSE)</f>
        <v>0</v>
      </c>
      <c r="L170" s="173">
        <f>VLOOKUP($C170,'2024'!$C$8:$U$195,VLOOKUP($L$4,Master!$D$9:$G$20,4,FALSE),FALSE)</f>
        <v>0</v>
      </c>
      <c r="M170" s="164">
        <f t="shared" si="26"/>
        <v>0</v>
      </c>
      <c r="N170" s="164">
        <f t="shared" si="27"/>
        <v>0</v>
      </c>
      <c r="O170" s="165">
        <f t="shared" si="28"/>
        <v>0</v>
      </c>
      <c r="P170" s="166">
        <f t="shared" si="29"/>
        <v>0</v>
      </c>
      <c r="Q170" s="73"/>
    </row>
    <row r="171" spans="2:17" s="74" customFormat="1" ht="12.75" x14ac:dyDescent="0.2">
      <c r="B171" s="72"/>
      <c r="C171" s="140" t="s">
        <v>320</v>
      </c>
      <c r="D171" s="141" t="s">
        <v>321</v>
      </c>
      <c r="E171" s="156">
        <f>IFERROR(VLOOKUP($C171,'2024'!$C$205:$U$392,19,FALSE),0)</f>
        <v>1555007.99</v>
      </c>
      <c r="F171" s="157">
        <f>IFERROR(VLOOKUP($C171,'2024'!$C$8:$U$195,19,FALSE),0)</f>
        <v>289980.51999999996</v>
      </c>
      <c r="G171" s="158">
        <f t="shared" si="22"/>
        <v>0.18648169132558604</v>
      </c>
      <c r="H171" s="159">
        <f t="shared" si="23"/>
        <v>4.1225550184816603E-5</v>
      </c>
      <c r="I171" s="157">
        <f t="shared" si="24"/>
        <v>-1265027.47</v>
      </c>
      <c r="J171" s="160">
        <f t="shared" si="25"/>
        <v>-0.81351830867441388</v>
      </c>
      <c r="K171" s="156">
        <f>VLOOKUP($C171,'2024'!$C$205:$U$392,VLOOKUP($L$4,Master!$D$9:$G$20,4,FALSE),FALSE)</f>
        <v>1555007.99</v>
      </c>
      <c r="L171" s="157">
        <f>VLOOKUP($C171,'2024'!$C$8:$U$195,VLOOKUP($L$4,Master!$D$9:$G$20,4,FALSE),FALSE)</f>
        <v>289980.51999999996</v>
      </c>
      <c r="M171" s="159">
        <f t="shared" si="26"/>
        <v>0.18648169132558604</v>
      </c>
      <c r="N171" s="159">
        <f t="shared" si="27"/>
        <v>4.1225550184816603E-5</v>
      </c>
      <c r="O171" s="157">
        <f t="shared" si="28"/>
        <v>-1265027.47</v>
      </c>
      <c r="P171" s="160">
        <f t="shared" si="29"/>
        <v>-0.81351830867441388</v>
      </c>
      <c r="Q171" s="73"/>
    </row>
    <row r="172" spans="2:17" s="74" customFormat="1" ht="12.75" x14ac:dyDescent="0.2">
      <c r="B172" s="72"/>
      <c r="C172" s="104" t="s">
        <v>322</v>
      </c>
      <c r="D172" s="105" t="s">
        <v>321</v>
      </c>
      <c r="E172" s="161">
        <f>IFERROR(VLOOKUP($C172,'2024'!$C$205:$U$392,19,FALSE),0)</f>
        <v>1555007.99</v>
      </c>
      <c r="F172" s="162">
        <f>IFERROR(VLOOKUP($C172,'2024'!$C$8:$U$195,19,FALSE),0)</f>
        <v>289980.51999999996</v>
      </c>
      <c r="G172" s="163">
        <f t="shared" si="22"/>
        <v>0.18648169132558604</v>
      </c>
      <c r="H172" s="164">
        <f t="shared" si="23"/>
        <v>4.1225550184816603E-5</v>
      </c>
      <c r="I172" s="165">
        <f t="shared" si="24"/>
        <v>-1265027.47</v>
      </c>
      <c r="J172" s="166">
        <f t="shared" si="25"/>
        <v>-0.81351830867441388</v>
      </c>
      <c r="K172" s="172">
        <f>VLOOKUP($C172,'2024'!$C$205:$U$392,VLOOKUP($L$4,Master!$D$9:$G$20,4,FALSE),FALSE)</f>
        <v>1555007.99</v>
      </c>
      <c r="L172" s="173">
        <f>VLOOKUP($C172,'2024'!$C$8:$U$195,VLOOKUP($L$4,Master!$D$9:$G$20,4,FALSE),FALSE)</f>
        <v>289980.51999999996</v>
      </c>
      <c r="M172" s="164">
        <f t="shared" si="26"/>
        <v>0.18648169132558604</v>
      </c>
      <c r="N172" s="164">
        <f t="shared" si="27"/>
        <v>4.1225550184816603E-5</v>
      </c>
      <c r="O172" s="165">
        <f t="shared" si="28"/>
        <v>-1265027.47</v>
      </c>
      <c r="P172" s="166">
        <f t="shared" si="29"/>
        <v>-0.81351830867441388</v>
      </c>
      <c r="Q172" s="73"/>
    </row>
    <row r="173" spans="2:17" s="74" customFormat="1" ht="12.75" x14ac:dyDescent="0.2">
      <c r="B173" s="72"/>
      <c r="C173" s="140" t="s">
        <v>323</v>
      </c>
      <c r="D173" s="141" t="s">
        <v>324</v>
      </c>
      <c r="E173" s="156">
        <f>IFERROR(VLOOKUP($C173,'2024'!$C$205:$U$392,19,FALSE),0)</f>
        <v>0</v>
      </c>
      <c r="F173" s="157">
        <f>IFERROR(VLOOKUP($C173,'2024'!$C$8:$U$195,19,FALSE),0)</f>
        <v>0</v>
      </c>
      <c r="G173" s="158">
        <f t="shared" si="22"/>
        <v>0</v>
      </c>
      <c r="H173" s="159">
        <f t="shared" si="23"/>
        <v>0</v>
      </c>
      <c r="I173" s="157">
        <f t="shared" si="24"/>
        <v>0</v>
      </c>
      <c r="J173" s="160">
        <f t="shared" si="25"/>
        <v>0</v>
      </c>
      <c r="K173" s="156">
        <f>VLOOKUP($C173,'2024'!$C$205:$U$392,VLOOKUP($L$4,Master!$D$9:$G$20,4,FALSE),FALSE)</f>
        <v>0</v>
      </c>
      <c r="L173" s="157">
        <f>VLOOKUP($C173,'2024'!$C$8:$U$195,VLOOKUP($L$4,Master!$D$9:$G$20,4,FALSE),FALSE)</f>
        <v>0</v>
      </c>
      <c r="M173" s="159">
        <f t="shared" si="26"/>
        <v>0</v>
      </c>
      <c r="N173" s="159">
        <f t="shared" si="27"/>
        <v>0</v>
      </c>
      <c r="O173" s="157">
        <f t="shared" si="28"/>
        <v>0</v>
      </c>
      <c r="P173" s="160">
        <f t="shared" si="29"/>
        <v>0</v>
      </c>
      <c r="Q173" s="73"/>
    </row>
    <row r="174" spans="2:17" s="74" customFormat="1" ht="12.75" x14ac:dyDescent="0.2">
      <c r="B174" s="72"/>
      <c r="C174" s="104" t="s">
        <v>325</v>
      </c>
      <c r="D174" s="105" t="s">
        <v>324</v>
      </c>
      <c r="E174" s="161">
        <f>IFERROR(VLOOKUP($C174,'2024'!$C$205:$U$392,19,FALSE),0)</f>
        <v>0</v>
      </c>
      <c r="F174" s="162">
        <f>IFERROR(VLOOKUP($C174,'2024'!$C$8:$U$195,19,FALSE),0)</f>
        <v>0</v>
      </c>
      <c r="G174" s="163">
        <f t="shared" si="22"/>
        <v>0</v>
      </c>
      <c r="H174" s="164">
        <f t="shared" si="23"/>
        <v>0</v>
      </c>
      <c r="I174" s="165">
        <f t="shared" si="24"/>
        <v>0</v>
      </c>
      <c r="J174" s="166">
        <f t="shared" si="25"/>
        <v>0</v>
      </c>
      <c r="K174" s="172">
        <f>VLOOKUP($C174,'2024'!$C$205:$U$392,VLOOKUP($L$4,Master!$D$9:$G$20,4,FALSE),FALSE)</f>
        <v>0</v>
      </c>
      <c r="L174" s="173">
        <f>VLOOKUP($C174,'2024'!$C$8:$U$195,VLOOKUP($L$4,Master!$D$9:$G$20,4,FALSE),FALSE)</f>
        <v>0</v>
      </c>
      <c r="M174" s="164">
        <f t="shared" si="26"/>
        <v>0</v>
      </c>
      <c r="N174" s="164">
        <f t="shared" si="27"/>
        <v>0</v>
      </c>
      <c r="O174" s="165">
        <f t="shared" si="28"/>
        <v>0</v>
      </c>
      <c r="P174" s="166">
        <f t="shared" si="29"/>
        <v>0</v>
      </c>
      <c r="Q174" s="73"/>
    </row>
    <row r="175" spans="2:17" s="74" customFormat="1" ht="12.75" x14ac:dyDescent="0.2">
      <c r="B175" s="72"/>
      <c r="C175" s="140" t="s">
        <v>326</v>
      </c>
      <c r="D175" s="141" t="s">
        <v>327</v>
      </c>
      <c r="E175" s="156">
        <f>IFERROR(VLOOKUP($C175,'2024'!$C$205:$U$392,19,FALSE),0)</f>
        <v>618286.62</v>
      </c>
      <c r="F175" s="157">
        <f>IFERROR(VLOOKUP($C175,'2024'!$C$8:$U$195,19,FALSE),0)</f>
        <v>316295.37000000005</v>
      </c>
      <c r="G175" s="158">
        <f t="shared" si="22"/>
        <v>0.51156754774994173</v>
      </c>
      <c r="H175" s="159">
        <f t="shared" si="23"/>
        <v>4.4966643446118858E-5</v>
      </c>
      <c r="I175" s="157">
        <f t="shared" si="24"/>
        <v>-301991.24999999994</v>
      </c>
      <c r="J175" s="160">
        <f t="shared" si="25"/>
        <v>-0.48843245225005832</v>
      </c>
      <c r="K175" s="156">
        <f>VLOOKUP($C175,'2024'!$C$205:$U$392,VLOOKUP($L$4,Master!$D$9:$G$20,4,FALSE),FALSE)</f>
        <v>618286.62</v>
      </c>
      <c r="L175" s="157">
        <f>VLOOKUP($C175,'2024'!$C$8:$U$195,VLOOKUP($L$4,Master!$D$9:$G$20,4,FALSE),FALSE)</f>
        <v>316295.37000000005</v>
      </c>
      <c r="M175" s="159">
        <f t="shared" si="26"/>
        <v>0.51156754774994173</v>
      </c>
      <c r="N175" s="159">
        <f t="shared" si="27"/>
        <v>4.4966643446118858E-5</v>
      </c>
      <c r="O175" s="157">
        <f t="shared" si="28"/>
        <v>-301991.24999999994</v>
      </c>
      <c r="P175" s="160">
        <f t="shared" si="29"/>
        <v>-0.48843245225005832</v>
      </c>
      <c r="Q175" s="73"/>
    </row>
    <row r="176" spans="2:17" s="74" customFormat="1" ht="12.75" x14ac:dyDescent="0.2">
      <c r="B176" s="72"/>
      <c r="C176" s="104" t="s">
        <v>328</v>
      </c>
      <c r="D176" s="105" t="s">
        <v>327</v>
      </c>
      <c r="E176" s="161">
        <f>IFERROR(VLOOKUP($C176,'2024'!$C$205:$U$392,19,FALSE),0)</f>
        <v>618286.62</v>
      </c>
      <c r="F176" s="162">
        <f>IFERROR(VLOOKUP($C176,'2024'!$C$8:$U$195,19,FALSE),0)</f>
        <v>316295.37000000005</v>
      </c>
      <c r="G176" s="163">
        <f t="shared" si="22"/>
        <v>0.51156754774994173</v>
      </c>
      <c r="H176" s="164">
        <f t="shared" si="23"/>
        <v>4.4966643446118858E-5</v>
      </c>
      <c r="I176" s="165">
        <f t="shared" si="24"/>
        <v>-301991.24999999994</v>
      </c>
      <c r="J176" s="166">
        <f t="shared" si="25"/>
        <v>-0.48843245225005832</v>
      </c>
      <c r="K176" s="172">
        <f>VLOOKUP($C176,'2024'!$C$205:$U$392,VLOOKUP($L$4,Master!$D$9:$G$20,4,FALSE),FALSE)</f>
        <v>618286.62</v>
      </c>
      <c r="L176" s="173">
        <f>VLOOKUP($C176,'2024'!$C$8:$U$195,VLOOKUP($L$4,Master!$D$9:$G$20,4,FALSE),FALSE)</f>
        <v>316295.37000000005</v>
      </c>
      <c r="M176" s="164">
        <f t="shared" si="26"/>
        <v>0.51156754774994173</v>
      </c>
      <c r="N176" s="164">
        <f t="shared" si="27"/>
        <v>4.4966643446118858E-5</v>
      </c>
      <c r="O176" s="165">
        <f t="shared" si="28"/>
        <v>-301991.24999999994</v>
      </c>
      <c r="P176" s="166">
        <f t="shared" si="29"/>
        <v>-0.48843245225005832</v>
      </c>
      <c r="Q176" s="73"/>
    </row>
    <row r="177" spans="2:17" s="74" customFormat="1" ht="12.75" x14ac:dyDescent="0.2">
      <c r="B177" s="72"/>
      <c r="C177" s="138" t="s">
        <v>329</v>
      </c>
      <c r="D177" s="139" t="s">
        <v>330</v>
      </c>
      <c r="E177" s="151">
        <f>IFERROR(VLOOKUP($C177,'2024'!$C$205:$U$392,19,FALSE),0)</f>
        <v>77581354.210000008</v>
      </c>
      <c r="F177" s="152">
        <f>IFERROR(VLOOKUP($C177,'2024'!$C$8:$U$195,19,FALSE),0)</f>
        <v>65247271.320000023</v>
      </c>
      <c r="G177" s="153">
        <f t="shared" si="22"/>
        <v>0.84101743240246041</v>
      </c>
      <c r="H177" s="154">
        <f t="shared" si="23"/>
        <v>9.2759839806653421E-3</v>
      </c>
      <c r="I177" s="152">
        <f t="shared" si="24"/>
        <v>-12334082.889999986</v>
      </c>
      <c r="J177" s="155">
        <f t="shared" si="25"/>
        <v>-0.15898256759753954</v>
      </c>
      <c r="K177" s="151">
        <f>VLOOKUP($C177,'2024'!$C$205:$U$392,VLOOKUP($L$4,Master!$D$9:$G$20,4,FALSE),FALSE)</f>
        <v>77581354.210000008</v>
      </c>
      <c r="L177" s="152">
        <f>VLOOKUP($C177,'2024'!$C$8:$U$195,VLOOKUP($L$4,Master!$D$9:$G$20,4,FALSE),FALSE)</f>
        <v>65247271.320000023</v>
      </c>
      <c r="M177" s="154">
        <f t="shared" si="26"/>
        <v>0.84101743240246041</v>
      </c>
      <c r="N177" s="154">
        <f t="shared" si="27"/>
        <v>9.2759839806653421E-3</v>
      </c>
      <c r="O177" s="152">
        <f t="shared" si="28"/>
        <v>-12334082.889999986</v>
      </c>
      <c r="P177" s="155">
        <f t="shared" si="29"/>
        <v>-0.15898256759753954</v>
      </c>
      <c r="Q177" s="73"/>
    </row>
    <row r="178" spans="2:17" s="74" customFormat="1" ht="12.75" x14ac:dyDescent="0.2">
      <c r="B178" s="72"/>
      <c r="C178" s="140" t="s">
        <v>331</v>
      </c>
      <c r="D178" s="141" t="s">
        <v>332</v>
      </c>
      <c r="E178" s="156">
        <f>IFERROR(VLOOKUP($C178,'2024'!$C$205:$U$392,19,FALSE),0)</f>
        <v>0</v>
      </c>
      <c r="F178" s="157">
        <f>IFERROR(VLOOKUP($C178,'2024'!$C$8:$U$195,19,FALSE),0)</f>
        <v>0</v>
      </c>
      <c r="G178" s="158">
        <f t="shared" si="22"/>
        <v>0</v>
      </c>
      <c r="H178" s="159">
        <f t="shared" si="23"/>
        <v>0</v>
      </c>
      <c r="I178" s="157">
        <f t="shared" si="24"/>
        <v>0</v>
      </c>
      <c r="J178" s="160">
        <f t="shared" si="25"/>
        <v>0</v>
      </c>
      <c r="K178" s="156">
        <f>VLOOKUP($C178,'2024'!$C$205:$U$392,VLOOKUP($L$4,Master!$D$9:$G$20,4,FALSE),FALSE)</f>
        <v>0</v>
      </c>
      <c r="L178" s="157">
        <f>VLOOKUP($C178,'2024'!$C$8:$U$195,VLOOKUP($L$4,Master!$D$9:$G$20,4,FALSE),FALSE)</f>
        <v>0</v>
      </c>
      <c r="M178" s="159">
        <f t="shared" si="26"/>
        <v>0</v>
      </c>
      <c r="N178" s="159">
        <f t="shared" si="27"/>
        <v>0</v>
      </c>
      <c r="O178" s="157">
        <f t="shared" si="28"/>
        <v>0</v>
      </c>
      <c r="P178" s="160">
        <f t="shared" si="29"/>
        <v>0</v>
      </c>
      <c r="Q178" s="73"/>
    </row>
    <row r="179" spans="2:17" s="74" customFormat="1" ht="12.75" x14ac:dyDescent="0.2">
      <c r="B179" s="72"/>
      <c r="C179" s="104" t="s">
        <v>333</v>
      </c>
      <c r="D179" s="105" t="s">
        <v>334</v>
      </c>
      <c r="E179" s="161">
        <f>IFERROR(VLOOKUP($C179,'2024'!$C$205:$U$392,19,FALSE),0)</f>
        <v>0</v>
      </c>
      <c r="F179" s="162">
        <f>IFERROR(VLOOKUP($C179,'2024'!$C$8:$U$195,19,FALSE),0)</f>
        <v>0</v>
      </c>
      <c r="G179" s="163">
        <f t="shared" si="22"/>
        <v>0</v>
      </c>
      <c r="H179" s="164">
        <f t="shared" si="23"/>
        <v>0</v>
      </c>
      <c r="I179" s="165">
        <f t="shared" si="24"/>
        <v>0</v>
      </c>
      <c r="J179" s="166">
        <f t="shared" si="25"/>
        <v>0</v>
      </c>
      <c r="K179" s="172">
        <f>VLOOKUP($C179,'2024'!$C$205:$U$392,VLOOKUP($L$4,Master!$D$9:$G$20,4,FALSE),FALSE)</f>
        <v>0</v>
      </c>
      <c r="L179" s="173">
        <f>VLOOKUP($C179,'2024'!$C$8:$U$195,VLOOKUP($L$4,Master!$D$9:$G$20,4,FALSE),FALSE)</f>
        <v>0</v>
      </c>
      <c r="M179" s="164">
        <f t="shared" si="26"/>
        <v>0</v>
      </c>
      <c r="N179" s="164">
        <f t="shared" si="27"/>
        <v>0</v>
      </c>
      <c r="O179" s="165">
        <f t="shared" si="28"/>
        <v>0</v>
      </c>
      <c r="P179" s="166">
        <f t="shared" si="29"/>
        <v>0</v>
      </c>
      <c r="Q179" s="73"/>
    </row>
    <row r="180" spans="2:17" s="74" customFormat="1" ht="12.75" x14ac:dyDescent="0.2">
      <c r="B180" s="72"/>
      <c r="C180" s="104" t="s">
        <v>335</v>
      </c>
      <c r="D180" s="105" t="s">
        <v>336</v>
      </c>
      <c r="E180" s="161">
        <f>IFERROR(VLOOKUP($C180,'2024'!$C$205:$U$392,19,FALSE),0)</f>
        <v>0</v>
      </c>
      <c r="F180" s="162">
        <f>IFERROR(VLOOKUP($C180,'2024'!$C$8:$U$195,19,FALSE),0)</f>
        <v>0</v>
      </c>
      <c r="G180" s="163">
        <f t="shared" si="22"/>
        <v>0</v>
      </c>
      <c r="H180" s="164">
        <f t="shared" si="23"/>
        <v>0</v>
      </c>
      <c r="I180" s="165">
        <f t="shared" si="24"/>
        <v>0</v>
      </c>
      <c r="J180" s="166">
        <f t="shared" si="25"/>
        <v>0</v>
      </c>
      <c r="K180" s="172">
        <f>VLOOKUP($C180,'2024'!$C$205:$U$392,VLOOKUP($L$4,Master!$D$9:$G$20,4,FALSE),FALSE)</f>
        <v>0</v>
      </c>
      <c r="L180" s="173">
        <f>VLOOKUP($C180,'2024'!$C$8:$U$195,VLOOKUP($L$4,Master!$D$9:$G$20,4,FALSE),FALSE)</f>
        <v>0</v>
      </c>
      <c r="M180" s="164">
        <f t="shared" si="26"/>
        <v>0</v>
      </c>
      <c r="N180" s="164">
        <f t="shared" si="27"/>
        <v>0</v>
      </c>
      <c r="O180" s="165">
        <f t="shared" si="28"/>
        <v>0</v>
      </c>
      <c r="P180" s="166">
        <f t="shared" si="29"/>
        <v>0</v>
      </c>
      <c r="Q180" s="73"/>
    </row>
    <row r="181" spans="2:17" s="74" customFormat="1" ht="12.75" x14ac:dyDescent="0.2">
      <c r="B181" s="72"/>
      <c r="C181" s="140" t="s">
        <v>337</v>
      </c>
      <c r="D181" s="141" t="s">
        <v>338</v>
      </c>
      <c r="E181" s="156">
        <f>IFERROR(VLOOKUP($C181,'2024'!$C$205:$U$392,19,FALSE),0)</f>
        <v>51975256.760000005</v>
      </c>
      <c r="F181" s="157">
        <f>IFERROR(VLOOKUP($C181,'2024'!$C$8:$U$195,19,FALSE),0)</f>
        <v>45088250.44000002</v>
      </c>
      <c r="G181" s="158">
        <f t="shared" si="22"/>
        <v>0.86749452048305797</v>
      </c>
      <c r="H181" s="159">
        <f t="shared" si="23"/>
        <v>6.4100441342052911E-3</v>
      </c>
      <c r="I181" s="157">
        <f t="shared" si="24"/>
        <v>-6887006.3199999854</v>
      </c>
      <c r="J181" s="160">
        <f t="shared" si="25"/>
        <v>-0.13250547951694205</v>
      </c>
      <c r="K181" s="156">
        <f>VLOOKUP($C181,'2024'!$C$205:$U$392,VLOOKUP($L$4,Master!$D$9:$G$20,4,FALSE),FALSE)</f>
        <v>51975256.760000005</v>
      </c>
      <c r="L181" s="157">
        <f>VLOOKUP($C181,'2024'!$C$8:$U$195,VLOOKUP($L$4,Master!$D$9:$G$20,4,FALSE),FALSE)</f>
        <v>45088250.44000002</v>
      </c>
      <c r="M181" s="159">
        <f t="shared" si="26"/>
        <v>0.86749452048305797</v>
      </c>
      <c r="N181" s="159">
        <f t="shared" si="27"/>
        <v>6.4100441342052911E-3</v>
      </c>
      <c r="O181" s="157">
        <f t="shared" si="28"/>
        <v>-6887006.3199999854</v>
      </c>
      <c r="P181" s="160">
        <f t="shared" si="29"/>
        <v>-0.13250547951694205</v>
      </c>
      <c r="Q181" s="73"/>
    </row>
    <row r="182" spans="2:17" s="74" customFormat="1" ht="12.75" x14ac:dyDescent="0.2">
      <c r="B182" s="72"/>
      <c r="C182" s="104" t="s">
        <v>339</v>
      </c>
      <c r="D182" s="105" t="s">
        <v>338</v>
      </c>
      <c r="E182" s="161">
        <f>IFERROR(VLOOKUP($C182,'2024'!$C$205:$U$392,19,FALSE),0)</f>
        <v>51975256.760000005</v>
      </c>
      <c r="F182" s="162">
        <f>IFERROR(VLOOKUP($C182,'2024'!$C$8:$U$195,19,FALSE),0)</f>
        <v>45088250.44000002</v>
      </c>
      <c r="G182" s="163">
        <f t="shared" si="22"/>
        <v>0.86749452048305797</v>
      </c>
      <c r="H182" s="164">
        <f t="shared" si="23"/>
        <v>6.4100441342052911E-3</v>
      </c>
      <c r="I182" s="165">
        <f t="shared" si="24"/>
        <v>-6887006.3199999854</v>
      </c>
      <c r="J182" s="166">
        <f t="shared" si="25"/>
        <v>-0.13250547951694205</v>
      </c>
      <c r="K182" s="172">
        <f>VLOOKUP($C182,'2024'!$C$205:$U$392,VLOOKUP($L$4,Master!$D$9:$G$20,4,FALSE),FALSE)</f>
        <v>51975256.760000005</v>
      </c>
      <c r="L182" s="173">
        <f>VLOOKUP($C182,'2024'!$C$8:$U$195,VLOOKUP($L$4,Master!$D$9:$G$20,4,FALSE),FALSE)</f>
        <v>45088250.44000002</v>
      </c>
      <c r="M182" s="164">
        <f t="shared" si="26"/>
        <v>0.86749452048305797</v>
      </c>
      <c r="N182" s="164">
        <f t="shared" si="27"/>
        <v>6.4100441342052911E-3</v>
      </c>
      <c r="O182" s="165">
        <f t="shared" si="28"/>
        <v>-6887006.3199999854</v>
      </c>
      <c r="P182" s="166">
        <f t="shared" si="29"/>
        <v>-0.13250547951694205</v>
      </c>
      <c r="Q182" s="73"/>
    </row>
    <row r="183" spans="2:17" s="74" customFormat="1" ht="12.75" x14ac:dyDescent="0.2">
      <c r="B183" s="72"/>
      <c r="C183" s="140" t="s">
        <v>340</v>
      </c>
      <c r="D183" s="141" t="s">
        <v>341</v>
      </c>
      <c r="E183" s="156">
        <f>IFERROR(VLOOKUP($C183,'2024'!$C$205:$U$392,19,FALSE),0)</f>
        <v>0</v>
      </c>
      <c r="F183" s="157">
        <f>IFERROR(VLOOKUP($C183,'2024'!$C$8:$U$195,19,FALSE),0)</f>
        <v>0</v>
      </c>
      <c r="G183" s="158">
        <f t="shared" si="22"/>
        <v>0</v>
      </c>
      <c r="H183" s="159">
        <f t="shared" si="23"/>
        <v>0</v>
      </c>
      <c r="I183" s="157">
        <f t="shared" si="24"/>
        <v>0</v>
      </c>
      <c r="J183" s="160">
        <f t="shared" si="25"/>
        <v>0</v>
      </c>
      <c r="K183" s="156">
        <f>VLOOKUP($C183,'2024'!$C$205:$U$392,VLOOKUP($L$4,Master!$D$9:$G$20,4,FALSE),FALSE)</f>
        <v>0</v>
      </c>
      <c r="L183" s="157">
        <f>VLOOKUP($C183,'2024'!$C$8:$U$195,VLOOKUP($L$4,Master!$D$9:$G$20,4,FALSE),FALSE)</f>
        <v>0</v>
      </c>
      <c r="M183" s="159">
        <f t="shared" si="26"/>
        <v>0</v>
      </c>
      <c r="N183" s="159">
        <f t="shared" si="27"/>
        <v>0</v>
      </c>
      <c r="O183" s="157">
        <f t="shared" si="28"/>
        <v>0</v>
      </c>
      <c r="P183" s="160">
        <f t="shared" si="29"/>
        <v>0</v>
      </c>
      <c r="Q183" s="73"/>
    </row>
    <row r="184" spans="2:17" s="74" customFormat="1" ht="12.75" x14ac:dyDescent="0.2">
      <c r="B184" s="72"/>
      <c r="C184" s="104" t="s">
        <v>342</v>
      </c>
      <c r="D184" s="105" t="s">
        <v>341</v>
      </c>
      <c r="E184" s="161">
        <f>IFERROR(VLOOKUP($C184,'2024'!$C$205:$U$392,19,FALSE),0)</f>
        <v>0</v>
      </c>
      <c r="F184" s="162">
        <f>IFERROR(VLOOKUP($C184,'2024'!$C$8:$U$195,19,FALSE),0)</f>
        <v>0</v>
      </c>
      <c r="G184" s="163">
        <f t="shared" si="22"/>
        <v>0</v>
      </c>
      <c r="H184" s="164">
        <f t="shared" si="23"/>
        <v>0</v>
      </c>
      <c r="I184" s="165">
        <f t="shared" si="24"/>
        <v>0</v>
      </c>
      <c r="J184" s="166">
        <f t="shared" si="25"/>
        <v>0</v>
      </c>
      <c r="K184" s="172">
        <f>VLOOKUP($C184,'2024'!$C$205:$U$392,VLOOKUP($L$4,Master!$D$9:$G$20,4,FALSE),FALSE)</f>
        <v>0</v>
      </c>
      <c r="L184" s="173">
        <f>VLOOKUP($C184,'2024'!$C$8:$U$195,VLOOKUP($L$4,Master!$D$9:$G$20,4,FALSE),FALSE)</f>
        <v>0</v>
      </c>
      <c r="M184" s="164">
        <f t="shared" si="26"/>
        <v>0</v>
      </c>
      <c r="N184" s="164">
        <f t="shared" si="27"/>
        <v>0</v>
      </c>
      <c r="O184" s="165">
        <f t="shared" si="28"/>
        <v>0</v>
      </c>
      <c r="P184" s="166">
        <f t="shared" si="29"/>
        <v>0</v>
      </c>
      <c r="Q184" s="73"/>
    </row>
    <row r="185" spans="2:17" s="74" customFormat="1" ht="12.75" x14ac:dyDescent="0.2">
      <c r="B185" s="72"/>
      <c r="C185" s="140" t="s">
        <v>343</v>
      </c>
      <c r="D185" s="141" t="s">
        <v>344</v>
      </c>
      <c r="E185" s="156">
        <f>IFERROR(VLOOKUP($C185,'2024'!$C$205:$U$392,19,FALSE),0)</f>
        <v>0</v>
      </c>
      <c r="F185" s="157">
        <f>IFERROR(VLOOKUP($C185,'2024'!$C$8:$U$195,19,FALSE),0)</f>
        <v>0</v>
      </c>
      <c r="G185" s="158">
        <f t="shared" si="22"/>
        <v>0</v>
      </c>
      <c r="H185" s="159">
        <f t="shared" si="23"/>
        <v>0</v>
      </c>
      <c r="I185" s="157">
        <f t="shared" si="24"/>
        <v>0</v>
      </c>
      <c r="J185" s="160">
        <f t="shared" si="25"/>
        <v>0</v>
      </c>
      <c r="K185" s="156">
        <f>VLOOKUP($C185,'2024'!$C$205:$U$392,VLOOKUP($L$4,Master!$D$9:$G$20,4,FALSE),FALSE)</f>
        <v>0</v>
      </c>
      <c r="L185" s="157">
        <f>VLOOKUP($C185,'2024'!$C$8:$U$195,VLOOKUP($L$4,Master!$D$9:$G$20,4,FALSE),FALSE)</f>
        <v>0</v>
      </c>
      <c r="M185" s="159">
        <f t="shared" si="26"/>
        <v>0</v>
      </c>
      <c r="N185" s="159">
        <f t="shared" si="27"/>
        <v>0</v>
      </c>
      <c r="O185" s="157">
        <f t="shared" si="28"/>
        <v>0</v>
      </c>
      <c r="P185" s="160">
        <f t="shared" si="29"/>
        <v>0</v>
      </c>
      <c r="Q185" s="73"/>
    </row>
    <row r="186" spans="2:17" s="74" customFormat="1" ht="12.75" x14ac:dyDescent="0.2">
      <c r="B186" s="72"/>
      <c r="C186" s="104" t="s">
        <v>345</v>
      </c>
      <c r="D186" s="105" t="s">
        <v>344</v>
      </c>
      <c r="E186" s="161">
        <f>IFERROR(VLOOKUP($C186,'2024'!$C$205:$U$392,19,FALSE),0)</f>
        <v>0</v>
      </c>
      <c r="F186" s="162">
        <f>IFERROR(VLOOKUP($C186,'2024'!$C$8:$U$195,19,FALSE),0)</f>
        <v>0</v>
      </c>
      <c r="G186" s="163">
        <f t="shared" si="22"/>
        <v>0</v>
      </c>
      <c r="H186" s="164">
        <f t="shared" si="23"/>
        <v>0</v>
      </c>
      <c r="I186" s="165">
        <f t="shared" si="24"/>
        <v>0</v>
      </c>
      <c r="J186" s="166">
        <f t="shared" si="25"/>
        <v>0</v>
      </c>
      <c r="K186" s="172">
        <f>VLOOKUP($C186,'2024'!$C$205:$U$392,VLOOKUP($L$4,Master!$D$9:$G$20,4,FALSE),FALSE)</f>
        <v>0</v>
      </c>
      <c r="L186" s="173">
        <f>VLOOKUP($C186,'2024'!$C$8:$U$195,VLOOKUP($L$4,Master!$D$9:$G$20,4,FALSE),FALSE)</f>
        <v>0</v>
      </c>
      <c r="M186" s="164">
        <f t="shared" si="26"/>
        <v>0</v>
      </c>
      <c r="N186" s="164">
        <f t="shared" si="27"/>
        <v>0</v>
      </c>
      <c r="O186" s="165">
        <f t="shared" si="28"/>
        <v>0</v>
      </c>
      <c r="P186" s="166">
        <f t="shared" si="29"/>
        <v>0</v>
      </c>
      <c r="Q186" s="73"/>
    </row>
    <row r="187" spans="2:17" s="74" customFormat="1" ht="12.75" x14ac:dyDescent="0.2">
      <c r="B187" s="72"/>
      <c r="C187" s="140" t="s">
        <v>346</v>
      </c>
      <c r="D187" s="141" t="s">
        <v>347</v>
      </c>
      <c r="E187" s="156">
        <f>IFERROR(VLOOKUP($C187,'2024'!$C$205:$U$392,19,FALSE),0)</f>
        <v>4446116.3500000006</v>
      </c>
      <c r="F187" s="157">
        <f>IFERROR(VLOOKUP($C187,'2024'!$C$8:$U$195,19,FALSE),0)</f>
        <v>1610157.3499999992</v>
      </c>
      <c r="G187" s="158">
        <f t="shared" si="22"/>
        <v>0.36214917092756671</v>
      </c>
      <c r="H187" s="159">
        <f t="shared" si="23"/>
        <v>2.289106269547909E-4</v>
      </c>
      <c r="I187" s="157">
        <f t="shared" si="24"/>
        <v>-2835959.0000000014</v>
      </c>
      <c r="J187" s="160">
        <f t="shared" si="25"/>
        <v>-0.63785082907243329</v>
      </c>
      <c r="K187" s="156">
        <f>VLOOKUP($C187,'2024'!$C$205:$U$392,VLOOKUP($L$4,Master!$D$9:$G$20,4,FALSE),FALSE)</f>
        <v>4446116.3500000006</v>
      </c>
      <c r="L187" s="157">
        <f>VLOOKUP($C187,'2024'!$C$8:$U$195,VLOOKUP($L$4,Master!$D$9:$G$20,4,FALSE),FALSE)</f>
        <v>1610157.3499999992</v>
      </c>
      <c r="M187" s="159">
        <f t="shared" si="26"/>
        <v>0.36214917092756671</v>
      </c>
      <c r="N187" s="159">
        <f t="shared" si="27"/>
        <v>2.289106269547909E-4</v>
      </c>
      <c r="O187" s="157">
        <f t="shared" si="28"/>
        <v>-2835959.0000000014</v>
      </c>
      <c r="P187" s="160">
        <f t="shared" si="29"/>
        <v>-0.63785082907243329</v>
      </c>
      <c r="Q187" s="73"/>
    </row>
    <row r="188" spans="2:17" s="74" customFormat="1" ht="12.75" x14ac:dyDescent="0.2">
      <c r="B188" s="72"/>
      <c r="C188" s="104" t="s">
        <v>348</v>
      </c>
      <c r="D188" s="105" t="s">
        <v>347</v>
      </c>
      <c r="E188" s="161">
        <f>IFERROR(VLOOKUP($C188,'2024'!$C$205:$U$392,19,FALSE),0)</f>
        <v>4446116.3500000006</v>
      </c>
      <c r="F188" s="162">
        <f>IFERROR(VLOOKUP($C188,'2024'!$C$8:$U$195,19,FALSE),0)</f>
        <v>1610157.3499999992</v>
      </c>
      <c r="G188" s="163">
        <f t="shared" si="22"/>
        <v>0.36214917092756671</v>
      </c>
      <c r="H188" s="164">
        <f t="shared" si="23"/>
        <v>2.289106269547909E-4</v>
      </c>
      <c r="I188" s="165">
        <f t="shared" si="24"/>
        <v>-2835959.0000000014</v>
      </c>
      <c r="J188" s="166">
        <f t="shared" si="25"/>
        <v>-0.63785082907243329</v>
      </c>
      <c r="K188" s="172">
        <f>VLOOKUP($C188,'2024'!$C$205:$U$392,VLOOKUP($L$4,Master!$D$9:$G$20,4,FALSE),FALSE)</f>
        <v>4446116.3500000006</v>
      </c>
      <c r="L188" s="173">
        <f>VLOOKUP($C188,'2024'!$C$8:$U$195,VLOOKUP($L$4,Master!$D$9:$G$20,4,FALSE),FALSE)</f>
        <v>1610157.3499999992</v>
      </c>
      <c r="M188" s="164">
        <f t="shared" si="26"/>
        <v>0.36214917092756671</v>
      </c>
      <c r="N188" s="164">
        <f t="shared" si="27"/>
        <v>2.289106269547909E-4</v>
      </c>
      <c r="O188" s="165">
        <f t="shared" si="28"/>
        <v>-2835959.0000000014</v>
      </c>
      <c r="P188" s="166">
        <f t="shared" si="29"/>
        <v>-0.63785082907243329</v>
      </c>
      <c r="Q188" s="73"/>
    </row>
    <row r="189" spans="2:17" s="74" customFormat="1" ht="12.75" x14ac:dyDescent="0.2">
      <c r="B189" s="72"/>
      <c r="C189" s="140" t="s">
        <v>349</v>
      </c>
      <c r="D189" s="141" t="s">
        <v>350</v>
      </c>
      <c r="E189" s="156">
        <f>IFERROR(VLOOKUP($C189,'2024'!$C$205:$U$392,19,FALSE),0)</f>
        <v>0</v>
      </c>
      <c r="F189" s="157">
        <f>IFERROR(VLOOKUP($C189,'2024'!$C$8:$U$195,19,FALSE),0)</f>
        <v>0</v>
      </c>
      <c r="G189" s="158">
        <f t="shared" si="22"/>
        <v>0</v>
      </c>
      <c r="H189" s="159">
        <f t="shared" si="23"/>
        <v>0</v>
      </c>
      <c r="I189" s="157">
        <f t="shared" si="24"/>
        <v>0</v>
      </c>
      <c r="J189" s="160">
        <f t="shared" si="25"/>
        <v>0</v>
      </c>
      <c r="K189" s="156">
        <f>VLOOKUP($C189,'2024'!$C$205:$U$392,VLOOKUP($L$4,Master!$D$9:$G$20,4,FALSE),FALSE)</f>
        <v>0</v>
      </c>
      <c r="L189" s="157">
        <f>VLOOKUP($C189,'2024'!$C$8:$U$195,VLOOKUP($L$4,Master!$D$9:$G$20,4,FALSE),FALSE)</f>
        <v>0</v>
      </c>
      <c r="M189" s="159">
        <f t="shared" si="26"/>
        <v>0</v>
      </c>
      <c r="N189" s="159">
        <f t="shared" si="27"/>
        <v>0</v>
      </c>
      <c r="O189" s="157">
        <f t="shared" si="28"/>
        <v>0</v>
      </c>
      <c r="P189" s="160">
        <f t="shared" si="29"/>
        <v>0</v>
      </c>
      <c r="Q189" s="73"/>
    </row>
    <row r="190" spans="2:17" s="74" customFormat="1" ht="12.75" x14ac:dyDescent="0.2">
      <c r="B190" s="72"/>
      <c r="C190" s="104" t="s">
        <v>351</v>
      </c>
      <c r="D190" s="105" t="s">
        <v>350</v>
      </c>
      <c r="E190" s="161">
        <f>IFERROR(VLOOKUP($C190,'2024'!$C$205:$U$392,19,FALSE),0)</f>
        <v>0</v>
      </c>
      <c r="F190" s="162">
        <f>IFERROR(VLOOKUP($C190,'2024'!$C$8:$U$195,19,FALSE),0)</f>
        <v>0</v>
      </c>
      <c r="G190" s="163">
        <f t="shared" si="22"/>
        <v>0</v>
      </c>
      <c r="H190" s="164">
        <f t="shared" si="23"/>
        <v>0</v>
      </c>
      <c r="I190" s="165">
        <f t="shared" si="24"/>
        <v>0</v>
      </c>
      <c r="J190" s="166">
        <f t="shared" si="25"/>
        <v>0</v>
      </c>
      <c r="K190" s="172">
        <f>VLOOKUP($C190,'2024'!$C$205:$U$392,VLOOKUP($L$4,Master!$D$9:$G$20,4,FALSE),FALSE)</f>
        <v>0</v>
      </c>
      <c r="L190" s="173">
        <f>VLOOKUP($C190,'2024'!$C$8:$U$195,VLOOKUP($L$4,Master!$D$9:$G$20,4,FALSE),FALSE)</f>
        <v>0</v>
      </c>
      <c r="M190" s="164">
        <f t="shared" si="26"/>
        <v>0</v>
      </c>
      <c r="N190" s="164">
        <f t="shared" si="27"/>
        <v>0</v>
      </c>
      <c r="O190" s="165">
        <f t="shared" si="28"/>
        <v>0</v>
      </c>
      <c r="P190" s="166">
        <f t="shared" si="29"/>
        <v>0</v>
      </c>
      <c r="Q190" s="73"/>
    </row>
    <row r="191" spans="2:17" s="74" customFormat="1" ht="12.75" x14ac:dyDescent="0.2">
      <c r="B191" s="72"/>
      <c r="C191" s="140" t="s">
        <v>352</v>
      </c>
      <c r="D191" s="141" t="s">
        <v>353</v>
      </c>
      <c r="E191" s="156">
        <f>IFERROR(VLOOKUP($C191,'2024'!$C$205:$U$392,19,FALSE),0)</f>
        <v>43708.89</v>
      </c>
      <c r="F191" s="157">
        <f>IFERROR(VLOOKUP($C191,'2024'!$C$8:$U$195,19,FALSE),0)</f>
        <v>0</v>
      </c>
      <c r="G191" s="158">
        <f t="shared" si="22"/>
        <v>0</v>
      </c>
      <c r="H191" s="159">
        <f t="shared" si="23"/>
        <v>0</v>
      </c>
      <c r="I191" s="157">
        <f t="shared" si="24"/>
        <v>-43708.89</v>
      </c>
      <c r="J191" s="160">
        <f t="shared" si="25"/>
        <v>-1</v>
      </c>
      <c r="K191" s="156">
        <f>VLOOKUP($C191,'2024'!$C$205:$U$392,VLOOKUP($L$4,Master!$D$9:$G$20,4,FALSE),FALSE)</f>
        <v>43708.89</v>
      </c>
      <c r="L191" s="157">
        <f>VLOOKUP($C191,'2024'!$C$8:$U$195,VLOOKUP($L$4,Master!$D$9:$G$20,4,FALSE),FALSE)</f>
        <v>0</v>
      </c>
      <c r="M191" s="159">
        <f t="shared" si="26"/>
        <v>0</v>
      </c>
      <c r="N191" s="159">
        <f t="shared" si="27"/>
        <v>0</v>
      </c>
      <c r="O191" s="157">
        <f t="shared" si="28"/>
        <v>-43708.89</v>
      </c>
      <c r="P191" s="160">
        <f t="shared" si="29"/>
        <v>-1</v>
      </c>
      <c r="Q191" s="73"/>
    </row>
    <row r="192" spans="2:17" s="74" customFormat="1" ht="12.75" x14ac:dyDescent="0.2">
      <c r="B192" s="72"/>
      <c r="C192" s="104" t="s">
        <v>354</v>
      </c>
      <c r="D192" s="105" t="s">
        <v>353</v>
      </c>
      <c r="E192" s="161">
        <f>IFERROR(VLOOKUP($C192,'2024'!$C$205:$U$392,19,FALSE),0)</f>
        <v>43708.89</v>
      </c>
      <c r="F192" s="162">
        <f>IFERROR(VLOOKUP($C192,'2024'!$C$8:$U$195,19,FALSE),0)</f>
        <v>0</v>
      </c>
      <c r="G192" s="163">
        <f t="shared" si="22"/>
        <v>0</v>
      </c>
      <c r="H192" s="164">
        <f t="shared" si="23"/>
        <v>0</v>
      </c>
      <c r="I192" s="165">
        <f t="shared" si="24"/>
        <v>-43708.89</v>
      </c>
      <c r="J192" s="166">
        <f t="shared" si="25"/>
        <v>-1</v>
      </c>
      <c r="K192" s="172">
        <f>VLOOKUP($C192,'2024'!$C$205:$U$392,VLOOKUP($L$4,Master!$D$9:$G$20,4,FALSE),FALSE)</f>
        <v>43708.89</v>
      </c>
      <c r="L192" s="173">
        <f>VLOOKUP($C192,'2024'!$C$8:$U$195,VLOOKUP($L$4,Master!$D$9:$G$20,4,FALSE),FALSE)</f>
        <v>0</v>
      </c>
      <c r="M192" s="164">
        <f t="shared" si="26"/>
        <v>0</v>
      </c>
      <c r="N192" s="164">
        <f t="shared" si="27"/>
        <v>0</v>
      </c>
      <c r="O192" s="165">
        <f t="shared" si="28"/>
        <v>-43708.89</v>
      </c>
      <c r="P192" s="166">
        <f t="shared" si="29"/>
        <v>-1</v>
      </c>
      <c r="Q192" s="73"/>
    </row>
    <row r="193" spans="2:17" s="74" customFormat="1" ht="12.75" x14ac:dyDescent="0.2">
      <c r="B193" s="72"/>
      <c r="C193" s="140" t="s">
        <v>355</v>
      </c>
      <c r="D193" s="141" t="s">
        <v>356</v>
      </c>
      <c r="E193" s="156">
        <f>IFERROR(VLOOKUP($C193,'2024'!$C$205:$U$392,19,FALSE),0)</f>
        <v>0</v>
      </c>
      <c r="F193" s="157">
        <f>IFERROR(VLOOKUP($C193,'2024'!$C$8:$U$195,19,FALSE),0)</f>
        <v>0</v>
      </c>
      <c r="G193" s="158">
        <f t="shared" si="22"/>
        <v>0</v>
      </c>
      <c r="H193" s="159">
        <f t="shared" si="23"/>
        <v>0</v>
      </c>
      <c r="I193" s="157">
        <f t="shared" si="24"/>
        <v>0</v>
      </c>
      <c r="J193" s="160">
        <f t="shared" si="25"/>
        <v>0</v>
      </c>
      <c r="K193" s="156">
        <f>VLOOKUP($C193,'2024'!$C$205:$U$392,VLOOKUP($L$4,Master!$D$9:$G$20,4,FALSE),FALSE)</f>
        <v>0</v>
      </c>
      <c r="L193" s="157">
        <f>VLOOKUP($C193,'2024'!$C$8:$U$195,VLOOKUP($L$4,Master!$D$9:$G$20,4,FALSE),FALSE)</f>
        <v>0</v>
      </c>
      <c r="M193" s="159">
        <f t="shared" si="26"/>
        <v>0</v>
      </c>
      <c r="N193" s="159">
        <f t="shared" si="27"/>
        <v>0</v>
      </c>
      <c r="O193" s="157">
        <f t="shared" si="28"/>
        <v>0</v>
      </c>
      <c r="P193" s="160">
        <f t="shared" si="29"/>
        <v>0</v>
      </c>
      <c r="Q193" s="73"/>
    </row>
    <row r="194" spans="2:17" s="74" customFormat="1" ht="12.75" x14ac:dyDescent="0.2">
      <c r="B194" s="72"/>
      <c r="C194" s="104" t="s">
        <v>357</v>
      </c>
      <c r="D194" s="105" t="s">
        <v>356</v>
      </c>
      <c r="E194" s="161">
        <f>IFERROR(VLOOKUP($C194,'2024'!$C$205:$U$392,19,FALSE),0)</f>
        <v>0</v>
      </c>
      <c r="F194" s="162">
        <f>IFERROR(VLOOKUP($C194,'2024'!$C$8:$U$195,19,FALSE),0)</f>
        <v>0</v>
      </c>
      <c r="G194" s="163">
        <f t="shared" si="22"/>
        <v>0</v>
      </c>
      <c r="H194" s="164">
        <f t="shared" si="23"/>
        <v>0</v>
      </c>
      <c r="I194" s="165">
        <f t="shared" si="24"/>
        <v>0</v>
      </c>
      <c r="J194" s="166">
        <f t="shared" si="25"/>
        <v>0</v>
      </c>
      <c r="K194" s="172">
        <f>VLOOKUP($C194,'2024'!$C$205:$U$392,VLOOKUP($L$4,Master!$D$9:$G$20,4,FALSE),FALSE)</f>
        <v>0</v>
      </c>
      <c r="L194" s="173">
        <f>VLOOKUP($C194,'2024'!$C$8:$U$195,VLOOKUP($L$4,Master!$D$9:$G$20,4,FALSE),FALSE)</f>
        <v>0</v>
      </c>
      <c r="M194" s="164">
        <f t="shared" si="26"/>
        <v>0</v>
      </c>
      <c r="N194" s="164">
        <f t="shared" si="27"/>
        <v>0</v>
      </c>
      <c r="O194" s="165">
        <f t="shared" si="28"/>
        <v>0</v>
      </c>
      <c r="P194" s="166">
        <f t="shared" si="29"/>
        <v>0</v>
      </c>
      <c r="Q194" s="73"/>
    </row>
    <row r="195" spans="2:17" s="74" customFormat="1" ht="12.75" x14ac:dyDescent="0.2">
      <c r="B195" s="72"/>
      <c r="C195" s="140" t="s">
        <v>358</v>
      </c>
      <c r="D195" s="141" t="s">
        <v>359</v>
      </c>
      <c r="E195" s="156">
        <f>IFERROR(VLOOKUP($C195,'2024'!$C$205:$U$392,19,FALSE),0)</f>
        <v>21116272.209999993</v>
      </c>
      <c r="F195" s="157">
        <f>IFERROR(VLOOKUP($C195,'2024'!$C$8:$U$195,19,FALSE),0)</f>
        <v>18548863.530000001</v>
      </c>
      <c r="G195" s="158">
        <f t="shared" si="22"/>
        <v>0.8784156287403726</v>
      </c>
      <c r="H195" s="159">
        <f t="shared" si="23"/>
        <v>2.6370292195052603E-3</v>
      </c>
      <c r="I195" s="157">
        <f t="shared" si="24"/>
        <v>-2567408.6799999923</v>
      </c>
      <c r="J195" s="160">
        <f t="shared" si="25"/>
        <v>-0.12158437125962741</v>
      </c>
      <c r="K195" s="156">
        <f>VLOOKUP($C195,'2024'!$C$205:$U$392,VLOOKUP($L$4,Master!$D$9:$G$20,4,FALSE),FALSE)</f>
        <v>21116272.209999993</v>
      </c>
      <c r="L195" s="157">
        <f>VLOOKUP($C195,'2024'!$C$8:$U$195,VLOOKUP($L$4,Master!$D$9:$G$20,4,FALSE),FALSE)</f>
        <v>18548863.530000001</v>
      </c>
      <c r="M195" s="159">
        <f t="shared" si="26"/>
        <v>0.8784156287403726</v>
      </c>
      <c r="N195" s="159">
        <f t="shared" si="27"/>
        <v>2.6370292195052603E-3</v>
      </c>
      <c r="O195" s="157">
        <f t="shared" si="28"/>
        <v>-2567408.6799999923</v>
      </c>
      <c r="P195" s="160">
        <f t="shared" si="29"/>
        <v>-0.12158437125962741</v>
      </c>
      <c r="Q195" s="73"/>
    </row>
    <row r="196" spans="2:17" s="74" customFormat="1" ht="13.5" thickBot="1" x14ac:dyDescent="0.25">
      <c r="B196" s="72"/>
      <c r="C196" s="104" t="s">
        <v>360</v>
      </c>
      <c r="D196" s="105" t="s">
        <v>359</v>
      </c>
      <c r="E196" s="167">
        <f>IFERROR(VLOOKUP($C196,'2024'!$C$205:$U$392,19,FALSE),0)</f>
        <v>21116272.209999993</v>
      </c>
      <c r="F196" s="168">
        <f>IFERROR(VLOOKUP($C196,'2024'!$C$8:$U$195,19,FALSE),0)</f>
        <v>18548863.530000001</v>
      </c>
      <c r="G196" s="169">
        <f t="shared" si="22"/>
        <v>0.8784156287403726</v>
      </c>
      <c r="H196" s="170">
        <f t="shared" si="23"/>
        <v>2.6370292195052603E-3</v>
      </c>
      <c r="I196" s="168">
        <f t="shared" si="24"/>
        <v>-2567408.6799999923</v>
      </c>
      <c r="J196" s="171">
        <f t="shared" si="25"/>
        <v>-0.12158437125962741</v>
      </c>
      <c r="K196" s="167">
        <f>VLOOKUP($C196,'2024'!$C$205:$U$392,VLOOKUP($L$4,Master!$D$9:$G$20,4,FALSE),FALSE)</f>
        <v>21116272.209999993</v>
      </c>
      <c r="L196" s="168">
        <f>VLOOKUP($C196,'2024'!$C$8:$U$195,VLOOKUP($L$4,Master!$D$9:$G$20,4,FALSE),FALSE)</f>
        <v>18548863.530000001</v>
      </c>
      <c r="M196" s="170">
        <f t="shared" si="26"/>
        <v>0.8784156287403726</v>
      </c>
      <c r="N196" s="170">
        <f t="shared" si="27"/>
        <v>2.6370292195052603E-3</v>
      </c>
      <c r="O196" s="168">
        <f t="shared" si="28"/>
        <v>-2567408.6799999923</v>
      </c>
      <c r="P196" s="171">
        <f t="shared" si="29"/>
        <v>-0.12158437125962741</v>
      </c>
      <c r="Q196" s="73"/>
    </row>
    <row r="197" spans="2:17" ht="16.5" thickTop="1" thickBot="1" x14ac:dyDescent="0.25">
      <c r="B197" s="75"/>
      <c r="C197" s="76"/>
      <c r="D197" s="77"/>
      <c r="E197" s="78"/>
      <c r="F197" s="78"/>
      <c r="G197" s="79"/>
      <c r="H197" s="79"/>
      <c r="I197" s="78"/>
      <c r="J197" s="79"/>
      <c r="K197" s="80"/>
      <c r="L197" s="78"/>
      <c r="M197" s="78"/>
      <c r="N197" s="79"/>
      <c r="O197" s="78"/>
      <c r="P197" s="79"/>
      <c r="Q197" s="81"/>
    </row>
    <row r="198" spans="2:17" ht="15.75" thickTop="1" x14ac:dyDescent="0.2"/>
    <row r="199" spans="2:17" x14ac:dyDescent="0.2">
      <c r="E199" s="87"/>
      <c r="F199" s="87"/>
      <c r="G199" s="88"/>
      <c r="H199" s="88"/>
      <c r="I199" s="89"/>
      <c r="J199" s="88"/>
      <c r="K199" s="87"/>
      <c r="L199" s="87"/>
      <c r="M199" s="87"/>
      <c r="N199" s="88"/>
      <c r="O199" s="89"/>
      <c r="P199" s="88"/>
    </row>
    <row r="200" spans="2:17" x14ac:dyDescent="0.2">
      <c r="E200" s="90"/>
      <c r="F200" s="90"/>
    </row>
  </sheetData>
  <sheetProtection algorithmName="SHA-512" hashValue="6FLyzhfmKWmKanAlWRNPEx01iEhJ0htQTdEr97UKpGYQdKHgyijxVMm6y+k1JjuoJitZYs9U2gHKOQ6AffNAlA==" saltValue="/zj56n9WGbNyNn9l2CriNg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394"/>
  <sheetViews>
    <sheetView showGridLines="0" tabSelected="1" topLeftCell="A160" zoomScale="80" zoomScaleNormal="80" workbookViewId="0">
      <selection activeCell="E165" sqref="E165"/>
    </sheetView>
  </sheetViews>
  <sheetFormatPr defaultColWidth="9.140625" defaultRowHeight="12.75" x14ac:dyDescent="0.2"/>
  <cols>
    <col min="1" max="2" width="3.5703125" style="26" customWidth="1"/>
    <col min="3" max="3" width="11.85546875" style="84" customWidth="1"/>
    <col min="4" max="4" width="58" style="84" customWidth="1"/>
    <col min="5" max="16" width="17.85546875" style="84" bestFit="1" customWidth="1"/>
    <col min="17" max="17" width="20.5703125" style="84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84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82"/>
      <c r="D1" s="83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93" customFormat="1" ht="14.25" thickTop="1" thickBot="1" x14ac:dyDescent="0.25">
      <c r="B3" s="33"/>
      <c r="C3" s="35"/>
      <c r="D3" s="35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39"/>
      <c r="S3" s="92"/>
      <c r="T3" s="33"/>
      <c r="U3" s="91"/>
      <c r="V3" s="39"/>
    </row>
    <row r="4" spans="2:22" s="93" customFormat="1" ht="19.5" thickBot="1" x14ac:dyDescent="0.25">
      <c r="B4" s="50"/>
      <c r="C4" s="52"/>
      <c r="D4" s="52"/>
      <c r="E4" s="185" t="s">
        <v>40</v>
      </c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7"/>
      <c r="R4" s="54"/>
      <c r="S4" s="92"/>
      <c r="T4" s="50"/>
      <c r="V4" s="54"/>
    </row>
    <row r="5" spans="2:22" s="93" customFormat="1" x14ac:dyDescent="0.2">
      <c r="B5" s="50"/>
      <c r="C5" s="52"/>
      <c r="D5" s="52"/>
      <c r="E5" s="94" t="s">
        <v>4</v>
      </c>
      <c r="F5" s="94" t="s">
        <v>15</v>
      </c>
      <c r="G5" s="94" t="s">
        <v>16</v>
      </c>
      <c r="H5" s="94" t="s">
        <v>17</v>
      </c>
      <c r="I5" s="94" t="s">
        <v>18</v>
      </c>
      <c r="J5" s="94" t="s">
        <v>19</v>
      </c>
      <c r="K5" s="94" t="s">
        <v>20</v>
      </c>
      <c r="L5" s="94" t="s">
        <v>21</v>
      </c>
      <c r="M5" s="94" t="s">
        <v>22</v>
      </c>
      <c r="N5" s="94" t="s">
        <v>23</v>
      </c>
      <c r="O5" s="94" t="s">
        <v>24</v>
      </c>
      <c r="P5" s="94" t="s">
        <v>25</v>
      </c>
      <c r="Q5" s="94" t="s">
        <v>26</v>
      </c>
      <c r="R5" s="54"/>
      <c r="S5" s="92"/>
      <c r="T5" s="50"/>
      <c r="U5" s="94" t="s">
        <v>6</v>
      </c>
      <c r="V5" s="54"/>
    </row>
    <row r="6" spans="2:22" s="99" customFormat="1" ht="13.5" thickBot="1" x14ac:dyDescent="0.3">
      <c r="B6" s="66"/>
      <c r="C6" s="95" t="s">
        <v>363</v>
      </c>
      <c r="D6" s="96" t="s">
        <v>27</v>
      </c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71"/>
      <c r="S6" s="98"/>
      <c r="T6" s="66"/>
      <c r="U6" s="97"/>
      <c r="V6" s="71"/>
    </row>
    <row r="7" spans="2:22" ht="15" customHeight="1" thickBot="1" x14ac:dyDescent="0.25">
      <c r="B7" s="100"/>
      <c r="C7" s="188" t="s">
        <v>31</v>
      </c>
      <c r="D7" s="189"/>
      <c r="E7" s="101">
        <v>166914948.37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>
        <f t="shared" ref="Q7:Q70" si="0">SUM(E7:P7)</f>
        <v>166914948.37</v>
      </c>
      <c r="R7" s="102"/>
      <c r="S7" s="103"/>
      <c r="T7" s="100"/>
      <c r="U7" s="101">
        <f>SUM(U8:U195)</f>
        <v>500744845.11000001</v>
      </c>
      <c r="V7" s="102"/>
    </row>
    <row r="8" spans="2:22" x14ac:dyDescent="0.2">
      <c r="B8" s="100"/>
      <c r="C8" s="138" t="s">
        <v>42</v>
      </c>
      <c r="D8" s="139" t="s">
        <v>43</v>
      </c>
      <c r="E8" s="144">
        <v>45685890.019999988</v>
      </c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>
        <f t="shared" si="0"/>
        <v>45685890.019999988</v>
      </c>
      <c r="R8" s="102"/>
      <c r="S8" s="103"/>
      <c r="T8" s="100"/>
      <c r="U8" s="106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45685890.019999988</v>
      </c>
      <c r="V8" s="102"/>
    </row>
    <row r="9" spans="2:22" x14ac:dyDescent="0.2">
      <c r="B9" s="100"/>
      <c r="C9" s="140" t="s">
        <v>44</v>
      </c>
      <c r="D9" s="141" t="s">
        <v>45</v>
      </c>
      <c r="E9" s="145">
        <v>40566050.579999991</v>
      </c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>
        <f t="shared" si="0"/>
        <v>40566050.579999991</v>
      </c>
      <c r="R9" s="102"/>
      <c r="S9" s="103"/>
      <c r="T9" s="100"/>
      <c r="U9" s="106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40566050.579999991</v>
      </c>
      <c r="V9" s="102"/>
    </row>
    <row r="10" spans="2:22" x14ac:dyDescent="0.2">
      <c r="B10" s="100"/>
      <c r="C10" s="142" t="s">
        <v>46</v>
      </c>
      <c r="D10" s="143" t="s">
        <v>47</v>
      </c>
      <c r="E10" s="106">
        <v>1630434.2999999998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>
        <f t="shared" si="0"/>
        <v>1630434.2999999998</v>
      </c>
      <c r="R10" s="102"/>
      <c r="S10" s="103"/>
      <c r="T10" s="100"/>
      <c r="U10" s="106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1630434.2999999998</v>
      </c>
      <c r="V10" s="102"/>
    </row>
    <row r="11" spans="2:22" x14ac:dyDescent="0.2">
      <c r="B11" s="100"/>
      <c r="C11" s="142" t="s">
        <v>48</v>
      </c>
      <c r="D11" s="143" t="s">
        <v>49</v>
      </c>
      <c r="E11" s="106">
        <v>38076131.749999993</v>
      </c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>
        <f t="shared" si="0"/>
        <v>38076131.749999993</v>
      </c>
      <c r="R11" s="102"/>
      <c r="S11" s="103"/>
      <c r="T11" s="100"/>
      <c r="U11" s="106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38076131.749999993</v>
      </c>
      <c r="V11" s="102"/>
    </row>
    <row r="12" spans="2:22" x14ac:dyDescent="0.2">
      <c r="B12" s="100"/>
      <c r="C12" s="142" t="s">
        <v>50</v>
      </c>
      <c r="D12" s="143" t="s">
        <v>51</v>
      </c>
      <c r="E12" s="106">
        <v>859484.52999999991</v>
      </c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>
        <f t="shared" si="0"/>
        <v>859484.52999999991</v>
      </c>
      <c r="R12" s="102"/>
      <c r="S12" s="103"/>
      <c r="T12" s="100"/>
      <c r="U12" s="106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859484.52999999991</v>
      </c>
      <c r="V12" s="102"/>
    </row>
    <row r="13" spans="2:22" x14ac:dyDescent="0.2">
      <c r="B13" s="100"/>
      <c r="C13" s="140" t="s">
        <v>52</v>
      </c>
      <c r="D13" s="141" t="s">
        <v>53</v>
      </c>
      <c r="E13" s="145">
        <v>0</v>
      </c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>
        <f t="shared" si="0"/>
        <v>0</v>
      </c>
      <c r="R13" s="102"/>
      <c r="S13" s="103"/>
      <c r="T13" s="100"/>
      <c r="U13" s="106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102"/>
    </row>
    <row r="14" spans="2:22" x14ac:dyDescent="0.2">
      <c r="B14" s="100"/>
      <c r="C14" s="142" t="s">
        <v>54</v>
      </c>
      <c r="D14" s="143" t="s">
        <v>55</v>
      </c>
      <c r="E14" s="106">
        <v>0</v>
      </c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>
        <f t="shared" si="0"/>
        <v>0</v>
      </c>
      <c r="R14" s="102"/>
      <c r="S14" s="103"/>
      <c r="T14" s="100"/>
      <c r="U14" s="106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102"/>
    </row>
    <row r="15" spans="2:22" x14ac:dyDescent="0.2">
      <c r="B15" s="100"/>
      <c r="C15" s="142" t="s">
        <v>56</v>
      </c>
      <c r="D15" s="143" t="s">
        <v>57</v>
      </c>
      <c r="E15" s="106">
        <v>0</v>
      </c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>
        <f t="shared" si="0"/>
        <v>0</v>
      </c>
      <c r="R15" s="102"/>
      <c r="S15" s="103"/>
      <c r="T15" s="100"/>
      <c r="U15" s="106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102"/>
    </row>
    <row r="16" spans="2:22" x14ac:dyDescent="0.2">
      <c r="B16" s="100"/>
      <c r="C16" s="140" t="s">
        <v>58</v>
      </c>
      <c r="D16" s="141" t="s">
        <v>59</v>
      </c>
      <c r="E16" s="145">
        <v>550965.26</v>
      </c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>
        <f t="shared" si="0"/>
        <v>550965.26</v>
      </c>
      <c r="R16" s="102"/>
      <c r="S16" s="103"/>
      <c r="T16" s="100"/>
      <c r="U16" s="106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550965.26</v>
      </c>
      <c r="V16" s="102"/>
    </row>
    <row r="17" spans="2:22" x14ac:dyDescent="0.2">
      <c r="B17" s="100"/>
      <c r="C17" s="104" t="s">
        <v>60</v>
      </c>
      <c r="D17" s="105" t="s">
        <v>61</v>
      </c>
      <c r="E17" s="106">
        <v>172341.54000000007</v>
      </c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>
        <f t="shared" si="0"/>
        <v>172341.54000000007</v>
      </c>
      <c r="R17" s="102"/>
      <c r="S17" s="103"/>
      <c r="T17" s="100"/>
      <c r="U17" s="106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172341.54000000007</v>
      </c>
      <c r="V17" s="102"/>
    </row>
    <row r="18" spans="2:22" x14ac:dyDescent="0.2">
      <c r="B18" s="100"/>
      <c r="C18" s="104" t="s">
        <v>62</v>
      </c>
      <c r="D18" s="105" t="s">
        <v>63</v>
      </c>
      <c r="E18" s="106">
        <v>109072.24</v>
      </c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>
        <f t="shared" si="0"/>
        <v>109072.24</v>
      </c>
      <c r="R18" s="102"/>
      <c r="S18" s="103"/>
      <c r="T18" s="100"/>
      <c r="U18" s="106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109072.24</v>
      </c>
      <c r="V18" s="102"/>
    </row>
    <row r="19" spans="2:22" x14ac:dyDescent="0.2">
      <c r="B19" s="100"/>
      <c r="C19" s="104" t="s">
        <v>64</v>
      </c>
      <c r="D19" s="105" t="s">
        <v>65</v>
      </c>
      <c r="E19" s="106">
        <v>269551.48</v>
      </c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>
        <f t="shared" si="0"/>
        <v>269551.48</v>
      </c>
      <c r="R19" s="102"/>
      <c r="S19" s="103"/>
      <c r="T19" s="100"/>
      <c r="U19" s="106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269551.48</v>
      </c>
      <c r="V19" s="102"/>
    </row>
    <row r="20" spans="2:22" x14ac:dyDescent="0.2">
      <c r="B20" s="100"/>
      <c r="C20" s="140" t="s">
        <v>66</v>
      </c>
      <c r="D20" s="141" t="s">
        <v>67</v>
      </c>
      <c r="E20" s="145">
        <v>137441.89000000001</v>
      </c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>
        <f t="shared" si="0"/>
        <v>137441.89000000001</v>
      </c>
      <c r="R20" s="102"/>
      <c r="S20" s="103"/>
      <c r="T20" s="100"/>
      <c r="U20" s="106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137441.89000000001</v>
      </c>
      <c r="V20" s="102"/>
    </row>
    <row r="21" spans="2:22" x14ac:dyDescent="0.2">
      <c r="B21" s="100"/>
      <c r="C21" s="104" t="s">
        <v>68</v>
      </c>
      <c r="D21" s="105" t="s">
        <v>67</v>
      </c>
      <c r="E21" s="106">
        <v>137441.89000000001</v>
      </c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>
        <f t="shared" si="0"/>
        <v>137441.89000000001</v>
      </c>
      <c r="R21" s="102"/>
      <c r="S21" s="103"/>
      <c r="T21" s="100"/>
      <c r="U21" s="106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137441.89000000001</v>
      </c>
      <c r="V21" s="102"/>
    </row>
    <row r="22" spans="2:22" x14ac:dyDescent="0.2">
      <c r="B22" s="100"/>
      <c r="C22" s="140" t="s">
        <v>69</v>
      </c>
      <c r="D22" s="141" t="s">
        <v>70</v>
      </c>
      <c r="E22" s="145">
        <v>0</v>
      </c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>
        <f t="shared" si="0"/>
        <v>0</v>
      </c>
      <c r="R22" s="102"/>
      <c r="S22" s="103"/>
      <c r="T22" s="100"/>
      <c r="U22" s="106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102"/>
    </row>
    <row r="23" spans="2:22" x14ac:dyDescent="0.2">
      <c r="B23" s="100"/>
      <c r="C23" s="104" t="s">
        <v>71</v>
      </c>
      <c r="D23" s="105" t="s">
        <v>70</v>
      </c>
      <c r="E23" s="106">
        <v>0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>
        <f t="shared" si="0"/>
        <v>0</v>
      </c>
      <c r="R23" s="102"/>
      <c r="S23" s="103"/>
      <c r="T23" s="100"/>
      <c r="U23" s="106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102"/>
    </row>
    <row r="24" spans="2:22" x14ac:dyDescent="0.2">
      <c r="B24" s="100"/>
      <c r="C24" s="140" t="s">
        <v>72</v>
      </c>
      <c r="D24" s="141" t="s">
        <v>73</v>
      </c>
      <c r="E24" s="145">
        <v>146381.37000000002</v>
      </c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>
        <f t="shared" si="0"/>
        <v>146381.37000000002</v>
      </c>
      <c r="R24" s="102"/>
      <c r="S24" s="103"/>
      <c r="T24" s="100"/>
      <c r="U24" s="106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146381.37000000002</v>
      </c>
      <c r="V24" s="102"/>
    </row>
    <row r="25" spans="2:22" x14ac:dyDescent="0.2">
      <c r="B25" s="100"/>
      <c r="C25" s="104" t="s">
        <v>74</v>
      </c>
      <c r="D25" s="105" t="s">
        <v>73</v>
      </c>
      <c r="E25" s="106">
        <v>146381.37000000002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>
        <f t="shared" si="0"/>
        <v>146381.37000000002</v>
      </c>
      <c r="R25" s="102"/>
      <c r="S25" s="103"/>
      <c r="T25" s="100"/>
      <c r="U25" s="106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146381.37000000002</v>
      </c>
      <c r="V25" s="102"/>
    </row>
    <row r="26" spans="2:22" x14ac:dyDescent="0.2">
      <c r="B26" s="100"/>
      <c r="C26" s="140" t="s">
        <v>75</v>
      </c>
      <c r="D26" s="141" t="s">
        <v>76</v>
      </c>
      <c r="E26" s="145">
        <v>4285050.92</v>
      </c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>
        <f t="shared" si="0"/>
        <v>4285050.92</v>
      </c>
      <c r="R26" s="102"/>
      <c r="S26" s="103"/>
      <c r="T26" s="100"/>
      <c r="U26" s="106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4285050.92</v>
      </c>
      <c r="V26" s="102"/>
    </row>
    <row r="27" spans="2:22" x14ac:dyDescent="0.2">
      <c r="B27" s="100"/>
      <c r="C27" s="104" t="s">
        <v>77</v>
      </c>
      <c r="D27" s="105" t="s">
        <v>76</v>
      </c>
      <c r="E27" s="106">
        <v>4285050.92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>
        <f t="shared" si="0"/>
        <v>4285050.92</v>
      </c>
      <c r="R27" s="102"/>
      <c r="S27" s="103"/>
      <c r="T27" s="100"/>
      <c r="U27" s="106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4285050.92</v>
      </c>
      <c r="V27" s="102"/>
    </row>
    <row r="28" spans="2:22" x14ac:dyDescent="0.2">
      <c r="B28" s="100"/>
      <c r="C28" s="140" t="s">
        <v>78</v>
      </c>
      <c r="D28" s="141" t="s">
        <v>79</v>
      </c>
      <c r="E28" s="145">
        <v>0</v>
      </c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>
        <f t="shared" si="0"/>
        <v>0</v>
      </c>
      <c r="R28" s="102"/>
      <c r="S28" s="103"/>
      <c r="T28" s="100"/>
      <c r="U28" s="106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102"/>
    </row>
    <row r="29" spans="2:22" x14ac:dyDescent="0.2">
      <c r="B29" s="100"/>
      <c r="C29" s="104" t="s">
        <v>80</v>
      </c>
      <c r="D29" s="105" t="s">
        <v>79</v>
      </c>
      <c r="E29" s="106">
        <v>0</v>
      </c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>
        <f t="shared" si="0"/>
        <v>0</v>
      </c>
      <c r="R29" s="102"/>
      <c r="S29" s="103"/>
      <c r="T29" s="100"/>
      <c r="U29" s="106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102"/>
    </row>
    <row r="30" spans="2:22" x14ac:dyDescent="0.2">
      <c r="B30" s="100"/>
      <c r="C30" s="138" t="s">
        <v>81</v>
      </c>
      <c r="D30" s="139" t="s">
        <v>82</v>
      </c>
      <c r="E30" s="144">
        <v>2949707.3900000006</v>
      </c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>
        <f t="shared" si="0"/>
        <v>2949707.3900000006</v>
      </c>
      <c r="R30" s="102"/>
      <c r="S30" s="103"/>
      <c r="T30" s="100"/>
      <c r="U30" s="106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2949707.3900000006</v>
      </c>
      <c r="V30" s="102"/>
    </row>
    <row r="31" spans="2:22" x14ac:dyDescent="0.2">
      <c r="B31" s="100"/>
      <c r="C31" s="140" t="s">
        <v>83</v>
      </c>
      <c r="D31" s="141" t="s">
        <v>84</v>
      </c>
      <c r="E31" s="145">
        <v>2919383.9900000007</v>
      </c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>
        <f t="shared" si="0"/>
        <v>2919383.9900000007</v>
      </c>
      <c r="R31" s="102"/>
      <c r="S31" s="103"/>
      <c r="T31" s="100"/>
      <c r="U31" s="106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2919383.9900000007</v>
      </c>
      <c r="V31" s="102"/>
    </row>
    <row r="32" spans="2:22" x14ac:dyDescent="0.2">
      <c r="B32" s="100"/>
      <c r="C32" s="104" t="s">
        <v>85</v>
      </c>
      <c r="D32" s="105" t="s">
        <v>84</v>
      </c>
      <c r="E32" s="106">
        <v>2919383.9900000007</v>
      </c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>
        <f t="shared" si="0"/>
        <v>2919383.9900000007</v>
      </c>
      <c r="R32" s="102"/>
      <c r="S32" s="103"/>
      <c r="T32" s="100"/>
      <c r="U32" s="106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2919383.9900000007</v>
      </c>
      <c r="V32" s="102"/>
    </row>
    <row r="33" spans="2:22" x14ac:dyDescent="0.2">
      <c r="B33" s="100"/>
      <c r="C33" s="140" t="s">
        <v>86</v>
      </c>
      <c r="D33" s="141" t="s">
        <v>87</v>
      </c>
      <c r="E33" s="145">
        <v>0</v>
      </c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>
        <f t="shared" si="0"/>
        <v>0</v>
      </c>
      <c r="R33" s="102"/>
      <c r="S33" s="103"/>
      <c r="T33" s="100"/>
      <c r="U33" s="106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02"/>
    </row>
    <row r="34" spans="2:22" x14ac:dyDescent="0.2">
      <c r="B34" s="100"/>
      <c r="C34" s="104" t="s">
        <v>88</v>
      </c>
      <c r="D34" s="105" t="s">
        <v>87</v>
      </c>
      <c r="E34" s="106">
        <v>0</v>
      </c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>
        <f t="shared" si="0"/>
        <v>0</v>
      </c>
      <c r="R34" s="102"/>
      <c r="S34" s="103"/>
      <c r="T34" s="100"/>
      <c r="U34" s="106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102"/>
    </row>
    <row r="35" spans="2:22" x14ac:dyDescent="0.2">
      <c r="B35" s="100"/>
      <c r="C35" s="140" t="s">
        <v>89</v>
      </c>
      <c r="D35" s="141" t="s">
        <v>90</v>
      </c>
      <c r="E35" s="145">
        <v>0</v>
      </c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>
        <f t="shared" si="0"/>
        <v>0</v>
      </c>
      <c r="R35" s="102"/>
      <c r="S35" s="103"/>
      <c r="T35" s="100"/>
      <c r="U35" s="106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102"/>
    </row>
    <row r="36" spans="2:22" x14ac:dyDescent="0.2">
      <c r="B36" s="100"/>
      <c r="C36" s="104" t="s">
        <v>91</v>
      </c>
      <c r="D36" s="105" t="s">
        <v>90</v>
      </c>
      <c r="E36" s="106">
        <v>0</v>
      </c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>
        <f t="shared" si="0"/>
        <v>0</v>
      </c>
      <c r="R36" s="102"/>
      <c r="S36" s="103"/>
      <c r="T36" s="100"/>
      <c r="U36" s="106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102"/>
    </row>
    <row r="37" spans="2:22" x14ac:dyDescent="0.2">
      <c r="B37" s="100"/>
      <c r="C37" s="140" t="s">
        <v>92</v>
      </c>
      <c r="D37" s="141" t="s">
        <v>93</v>
      </c>
      <c r="E37" s="145">
        <v>0</v>
      </c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>
        <f t="shared" si="0"/>
        <v>0</v>
      </c>
      <c r="R37" s="102"/>
      <c r="S37" s="103"/>
      <c r="T37" s="100"/>
      <c r="U37" s="106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102"/>
    </row>
    <row r="38" spans="2:22" x14ac:dyDescent="0.2">
      <c r="B38" s="100"/>
      <c r="C38" s="104" t="s">
        <v>94</v>
      </c>
      <c r="D38" s="105" t="s">
        <v>93</v>
      </c>
      <c r="E38" s="106">
        <v>0</v>
      </c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>
        <f t="shared" si="0"/>
        <v>0</v>
      </c>
      <c r="R38" s="102"/>
      <c r="S38" s="103"/>
      <c r="T38" s="100"/>
      <c r="U38" s="106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102"/>
    </row>
    <row r="39" spans="2:22" x14ac:dyDescent="0.2">
      <c r="B39" s="100"/>
      <c r="C39" s="140" t="s">
        <v>95</v>
      </c>
      <c r="D39" s="141" t="s">
        <v>96</v>
      </c>
      <c r="E39" s="145">
        <v>30323.399999999991</v>
      </c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>
        <f t="shared" si="0"/>
        <v>30323.399999999991</v>
      </c>
      <c r="R39" s="102"/>
      <c r="S39" s="103"/>
      <c r="T39" s="100"/>
      <c r="U39" s="106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30323.399999999991</v>
      </c>
      <c r="V39" s="102"/>
    </row>
    <row r="40" spans="2:22" x14ac:dyDescent="0.2">
      <c r="B40" s="100"/>
      <c r="C40" s="104" t="s">
        <v>97</v>
      </c>
      <c r="D40" s="105" t="s">
        <v>96</v>
      </c>
      <c r="E40" s="106">
        <v>30323.399999999991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>
        <f t="shared" si="0"/>
        <v>30323.399999999991</v>
      </c>
      <c r="R40" s="102"/>
      <c r="S40" s="103"/>
      <c r="T40" s="100"/>
      <c r="U40" s="106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30323.399999999991</v>
      </c>
      <c r="V40" s="102"/>
    </row>
    <row r="41" spans="2:22" x14ac:dyDescent="0.2">
      <c r="B41" s="100"/>
      <c r="C41" s="138" t="s">
        <v>98</v>
      </c>
      <c r="D41" s="139" t="s">
        <v>99</v>
      </c>
      <c r="E41" s="144">
        <v>11957852.809999993</v>
      </c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>
        <f t="shared" si="0"/>
        <v>11957852.809999993</v>
      </c>
      <c r="R41" s="102"/>
      <c r="S41" s="103"/>
      <c r="T41" s="100"/>
      <c r="U41" s="106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11957852.809999993</v>
      </c>
      <c r="V41" s="102"/>
    </row>
    <row r="42" spans="2:22" x14ac:dyDescent="0.2">
      <c r="B42" s="100"/>
      <c r="C42" s="140" t="s">
        <v>100</v>
      </c>
      <c r="D42" s="141" t="s">
        <v>101</v>
      </c>
      <c r="E42" s="145">
        <v>6683072.6799999923</v>
      </c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>
        <f t="shared" si="0"/>
        <v>6683072.6799999923</v>
      </c>
      <c r="R42" s="102"/>
      <c r="S42" s="103"/>
      <c r="T42" s="100"/>
      <c r="U42" s="106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6683072.6799999923</v>
      </c>
      <c r="V42" s="102"/>
    </row>
    <row r="43" spans="2:22" x14ac:dyDescent="0.2">
      <c r="B43" s="100"/>
      <c r="C43" s="104" t="s">
        <v>102</v>
      </c>
      <c r="D43" s="105" t="s">
        <v>101</v>
      </c>
      <c r="E43" s="106">
        <v>6683072.6799999923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>
        <f t="shared" si="0"/>
        <v>6683072.6799999923</v>
      </c>
      <c r="R43" s="102"/>
      <c r="S43" s="103"/>
      <c r="T43" s="100"/>
      <c r="U43" s="106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6683072.6799999923</v>
      </c>
      <c r="V43" s="102"/>
    </row>
    <row r="44" spans="2:22" x14ac:dyDescent="0.2">
      <c r="B44" s="100"/>
      <c r="C44" s="140" t="s">
        <v>103</v>
      </c>
      <c r="D44" s="141" t="s">
        <v>104</v>
      </c>
      <c r="E44" s="145">
        <v>0</v>
      </c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>
        <f t="shared" si="0"/>
        <v>0</v>
      </c>
      <c r="R44" s="102"/>
      <c r="S44" s="103"/>
      <c r="T44" s="100"/>
      <c r="U44" s="106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102"/>
    </row>
    <row r="45" spans="2:22" x14ac:dyDescent="0.2">
      <c r="B45" s="100"/>
      <c r="C45" s="104" t="s">
        <v>105</v>
      </c>
      <c r="D45" s="105" t="s">
        <v>104</v>
      </c>
      <c r="E45" s="106">
        <v>0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>
        <f t="shared" si="0"/>
        <v>0</v>
      </c>
      <c r="R45" s="102"/>
      <c r="S45" s="103"/>
      <c r="T45" s="100"/>
      <c r="U45" s="106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102"/>
    </row>
    <row r="46" spans="2:22" x14ac:dyDescent="0.2">
      <c r="B46" s="100"/>
      <c r="C46" s="140" t="s">
        <v>106</v>
      </c>
      <c r="D46" s="141" t="s">
        <v>107</v>
      </c>
      <c r="E46" s="145">
        <v>3064328.7899999982</v>
      </c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>
        <f t="shared" si="0"/>
        <v>3064328.7899999982</v>
      </c>
      <c r="R46" s="102"/>
      <c r="S46" s="103"/>
      <c r="T46" s="100"/>
      <c r="U46" s="106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3064328.7899999982</v>
      </c>
      <c r="V46" s="102"/>
    </row>
    <row r="47" spans="2:22" x14ac:dyDescent="0.2">
      <c r="B47" s="100"/>
      <c r="C47" s="104" t="s">
        <v>108</v>
      </c>
      <c r="D47" s="105" t="s">
        <v>107</v>
      </c>
      <c r="E47" s="106">
        <v>3064328.7899999982</v>
      </c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>
        <f t="shared" si="0"/>
        <v>3064328.7899999982</v>
      </c>
      <c r="R47" s="102"/>
      <c r="S47" s="103"/>
      <c r="T47" s="100"/>
      <c r="U47" s="106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3064328.7899999982</v>
      </c>
      <c r="V47" s="102"/>
    </row>
    <row r="48" spans="2:22" x14ac:dyDescent="0.2">
      <c r="B48" s="100"/>
      <c r="C48" s="140" t="s">
        <v>109</v>
      </c>
      <c r="D48" s="141" t="s">
        <v>110</v>
      </c>
      <c r="E48" s="145">
        <v>646327.50999999989</v>
      </c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>
        <f t="shared" si="0"/>
        <v>646327.50999999989</v>
      </c>
      <c r="R48" s="102"/>
      <c r="S48" s="103"/>
      <c r="T48" s="100"/>
      <c r="U48" s="106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646327.50999999989</v>
      </c>
      <c r="V48" s="102"/>
    </row>
    <row r="49" spans="2:22" x14ac:dyDescent="0.2">
      <c r="B49" s="100"/>
      <c r="C49" s="104" t="s">
        <v>111</v>
      </c>
      <c r="D49" s="105" t="s">
        <v>110</v>
      </c>
      <c r="E49" s="106">
        <v>646327.50999999989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>
        <f t="shared" si="0"/>
        <v>646327.50999999989</v>
      </c>
      <c r="R49" s="102"/>
      <c r="S49" s="103"/>
      <c r="T49" s="100"/>
      <c r="U49" s="106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646327.50999999989</v>
      </c>
      <c r="V49" s="102"/>
    </row>
    <row r="50" spans="2:22" x14ac:dyDescent="0.2">
      <c r="B50" s="100"/>
      <c r="C50" s="140" t="s">
        <v>112</v>
      </c>
      <c r="D50" s="141" t="s">
        <v>113</v>
      </c>
      <c r="E50" s="145">
        <v>0</v>
      </c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>
        <f t="shared" si="0"/>
        <v>0</v>
      </c>
      <c r="R50" s="102"/>
      <c r="S50" s="103"/>
      <c r="T50" s="100"/>
      <c r="U50" s="106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102"/>
    </row>
    <row r="51" spans="2:22" x14ac:dyDescent="0.2">
      <c r="B51" s="100"/>
      <c r="C51" s="104" t="s">
        <v>114</v>
      </c>
      <c r="D51" s="105" t="s">
        <v>113</v>
      </c>
      <c r="E51" s="106">
        <v>0</v>
      </c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>
        <f t="shared" si="0"/>
        <v>0</v>
      </c>
      <c r="R51" s="102"/>
      <c r="S51" s="103"/>
      <c r="T51" s="100"/>
      <c r="U51" s="106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102"/>
    </row>
    <row r="52" spans="2:22" x14ac:dyDescent="0.2">
      <c r="B52" s="100"/>
      <c r="C52" s="140" t="s">
        <v>115</v>
      </c>
      <c r="D52" s="141" t="s">
        <v>116</v>
      </c>
      <c r="E52" s="145">
        <v>1564123.8300000012</v>
      </c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>
        <f t="shared" si="0"/>
        <v>1564123.8300000012</v>
      </c>
      <c r="R52" s="102"/>
      <c r="S52" s="103"/>
      <c r="T52" s="100"/>
      <c r="U52" s="106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1564123.8300000012</v>
      </c>
      <c r="V52" s="102"/>
    </row>
    <row r="53" spans="2:22" x14ac:dyDescent="0.2">
      <c r="B53" s="100"/>
      <c r="C53" s="104" t="s">
        <v>117</v>
      </c>
      <c r="D53" s="105" t="s">
        <v>116</v>
      </c>
      <c r="E53" s="106">
        <v>1564123.8300000012</v>
      </c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>
        <f t="shared" si="0"/>
        <v>1564123.8300000012</v>
      </c>
      <c r="R53" s="102"/>
      <c r="S53" s="103"/>
      <c r="T53" s="100"/>
      <c r="U53" s="106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1564123.8300000012</v>
      </c>
      <c r="V53" s="102"/>
    </row>
    <row r="54" spans="2:22" x14ac:dyDescent="0.2">
      <c r="B54" s="100"/>
      <c r="C54" s="138" t="s">
        <v>118</v>
      </c>
      <c r="D54" s="139" t="s">
        <v>119</v>
      </c>
      <c r="E54" s="144">
        <v>5483099.5200000005</v>
      </c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>
        <f t="shared" si="0"/>
        <v>5483099.5200000005</v>
      </c>
      <c r="R54" s="102"/>
      <c r="S54" s="103"/>
      <c r="T54" s="100"/>
      <c r="U54" s="106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5483099.5200000005</v>
      </c>
      <c r="V54" s="102"/>
    </row>
    <row r="55" spans="2:22" x14ac:dyDescent="0.2">
      <c r="B55" s="100"/>
      <c r="C55" s="140" t="s">
        <v>120</v>
      </c>
      <c r="D55" s="141" t="s">
        <v>121</v>
      </c>
      <c r="E55" s="145">
        <v>1692359.6800000006</v>
      </c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>
        <f t="shared" si="0"/>
        <v>1692359.6800000006</v>
      </c>
      <c r="R55" s="102"/>
      <c r="S55" s="103"/>
      <c r="T55" s="100"/>
      <c r="U55" s="106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1692359.6800000006</v>
      </c>
      <c r="V55" s="102"/>
    </row>
    <row r="56" spans="2:22" x14ac:dyDescent="0.2">
      <c r="B56" s="100"/>
      <c r="C56" s="104" t="s">
        <v>122</v>
      </c>
      <c r="D56" s="105" t="s">
        <v>123</v>
      </c>
      <c r="E56" s="106">
        <v>1692359.6800000006</v>
      </c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>
        <f t="shared" si="0"/>
        <v>1692359.6800000006</v>
      </c>
      <c r="R56" s="102"/>
      <c r="S56" s="103"/>
      <c r="T56" s="100"/>
      <c r="U56" s="106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1692359.6800000006</v>
      </c>
      <c r="V56" s="102"/>
    </row>
    <row r="57" spans="2:22" x14ac:dyDescent="0.2">
      <c r="B57" s="100"/>
      <c r="C57" s="104" t="s">
        <v>124</v>
      </c>
      <c r="D57" s="105" t="s">
        <v>125</v>
      </c>
      <c r="E57" s="106">
        <v>0</v>
      </c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>
        <f t="shared" si="0"/>
        <v>0</v>
      </c>
      <c r="R57" s="102"/>
      <c r="S57" s="103"/>
      <c r="T57" s="100"/>
      <c r="U57" s="106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102"/>
    </row>
    <row r="58" spans="2:22" x14ac:dyDescent="0.2">
      <c r="B58" s="100"/>
      <c r="C58" s="140" t="s">
        <v>126</v>
      </c>
      <c r="D58" s="141" t="s">
        <v>127</v>
      </c>
      <c r="E58" s="145">
        <v>291470.90999999992</v>
      </c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>
        <f t="shared" si="0"/>
        <v>291470.90999999992</v>
      </c>
      <c r="R58" s="102"/>
      <c r="S58" s="103"/>
      <c r="T58" s="100"/>
      <c r="U58" s="106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291470.90999999992</v>
      </c>
      <c r="V58" s="102"/>
    </row>
    <row r="59" spans="2:22" x14ac:dyDescent="0.2">
      <c r="B59" s="100"/>
      <c r="C59" s="104" t="s">
        <v>128</v>
      </c>
      <c r="D59" s="105" t="s">
        <v>129</v>
      </c>
      <c r="E59" s="106">
        <v>267461.02999999991</v>
      </c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>
        <f t="shared" si="0"/>
        <v>267461.02999999991</v>
      </c>
      <c r="R59" s="102"/>
      <c r="S59" s="103"/>
      <c r="T59" s="100"/>
      <c r="U59" s="106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267461.02999999991</v>
      </c>
      <c r="V59" s="102"/>
    </row>
    <row r="60" spans="2:22" x14ac:dyDescent="0.2">
      <c r="B60" s="100"/>
      <c r="C60" s="104" t="s">
        <v>130</v>
      </c>
      <c r="D60" s="105" t="s">
        <v>131</v>
      </c>
      <c r="E60" s="106">
        <v>10236.879999999999</v>
      </c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>
        <f t="shared" si="0"/>
        <v>10236.879999999999</v>
      </c>
      <c r="R60" s="102"/>
      <c r="S60" s="103"/>
      <c r="T60" s="100"/>
      <c r="U60" s="106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10236.879999999999</v>
      </c>
      <c r="V60" s="102"/>
    </row>
    <row r="61" spans="2:22" x14ac:dyDescent="0.2">
      <c r="B61" s="100"/>
      <c r="C61" s="104" t="s">
        <v>132</v>
      </c>
      <c r="D61" s="105" t="s">
        <v>133</v>
      </c>
      <c r="E61" s="106">
        <v>13773</v>
      </c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>
        <f t="shared" si="0"/>
        <v>13773</v>
      </c>
      <c r="R61" s="102"/>
      <c r="S61" s="103"/>
      <c r="T61" s="100"/>
      <c r="U61" s="106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13773</v>
      </c>
      <c r="V61" s="102"/>
    </row>
    <row r="62" spans="2:22" x14ac:dyDescent="0.2">
      <c r="B62" s="100"/>
      <c r="C62" s="140" t="s">
        <v>134</v>
      </c>
      <c r="D62" s="141" t="s">
        <v>135</v>
      </c>
      <c r="E62" s="145">
        <v>10803.289999999995</v>
      </c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>
        <f t="shared" si="0"/>
        <v>10803.289999999995</v>
      </c>
      <c r="R62" s="102"/>
      <c r="S62" s="103"/>
      <c r="T62" s="100"/>
      <c r="U62" s="106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10803.289999999995</v>
      </c>
      <c r="V62" s="102"/>
    </row>
    <row r="63" spans="2:22" x14ac:dyDescent="0.2">
      <c r="B63" s="100"/>
      <c r="C63" s="104" t="s">
        <v>136</v>
      </c>
      <c r="D63" s="105" t="s">
        <v>137</v>
      </c>
      <c r="E63" s="106">
        <v>0</v>
      </c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>
        <f t="shared" si="0"/>
        <v>0</v>
      </c>
      <c r="R63" s="102"/>
      <c r="S63" s="103"/>
      <c r="T63" s="100"/>
      <c r="U63" s="106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02"/>
    </row>
    <row r="64" spans="2:22" x14ac:dyDescent="0.2">
      <c r="B64" s="100"/>
      <c r="C64" s="104" t="s">
        <v>138</v>
      </c>
      <c r="D64" s="105" t="s">
        <v>139</v>
      </c>
      <c r="E64" s="106">
        <v>10803.289999999995</v>
      </c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>
        <f t="shared" si="0"/>
        <v>10803.289999999995</v>
      </c>
      <c r="R64" s="102"/>
      <c r="S64" s="103"/>
      <c r="T64" s="100"/>
      <c r="U64" s="106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10803.289999999995</v>
      </c>
      <c r="V64" s="102"/>
    </row>
    <row r="65" spans="2:22" x14ac:dyDescent="0.2">
      <c r="B65" s="100"/>
      <c r="C65" s="104" t="s">
        <v>140</v>
      </c>
      <c r="D65" s="105" t="s">
        <v>141</v>
      </c>
      <c r="E65" s="106">
        <v>0</v>
      </c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>
        <f t="shared" si="0"/>
        <v>0</v>
      </c>
      <c r="R65" s="102"/>
      <c r="S65" s="103"/>
      <c r="T65" s="100"/>
      <c r="U65" s="106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02"/>
    </row>
    <row r="66" spans="2:22" x14ac:dyDescent="0.2">
      <c r="B66" s="100"/>
      <c r="C66" s="104" t="s">
        <v>142</v>
      </c>
      <c r="D66" s="105" t="s">
        <v>143</v>
      </c>
      <c r="E66" s="106">
        <v>0</v>
      </c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>
        <f t="shared" si="0"/>
        <v>0</v>
      </c>
      <c r="R66" s="102"/>
      <c r="S66" s="103"/>
      <c r="T66" s="100"/>
      <c r="U66" s="106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102"/>
    </row>
    <row r="67" spans="2:22" x14ac:dyDescent="0.2">
      <c r="B67" s="100"/>
      <c r="C67" s="104" t="s">
        <v>144</v>
      </c>
      <c r="D67" s="105" t="s">
        <v>145</v>
      </c>
      <c r="E67" s="106">
        <v>0</v>
      </c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>
        <f t="shared" si="0"/>
        <v>0</v>
      </c>
      <c r="R67" s="102"/>
      <c r="S67" s="103"/>
      <c r="T67" s="100"/>
      <c r="U67" s="106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102"/>
    </row>
    <row r="68" spans="2:22" x14ac:dyDescent="0.2">
      <c r="B68" s="100"/>
      <c r="C68" s="104" t="s">
        <v>146</v>
      </c>
      <c r="D68" s="105" t="s">
        <v>147</v>
      </c>
      <c r="E68" s="106">
        <v>0</v>
      </c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>
        <f t="shared" si="0"/>
        <v>0</v>
      </c>
      <c r="R68" s="102"/>
      <c r="S68" s="103"/>
      <c r="T68" s="100"/>
      <c r="U68" s="106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102"/>
    </row>
    <row r="69" spans="2:22" x14ac:dyDescent="0.2">
      <c r="B69" s="100"/>
      <c r="C69" s="140" t="s">
        <v>148</v>
      </c>
      <c r="D69" s="141" t="s">
        <v>149</v>
      </c>
      <c r="E69" s="145">
        <v>0</v>
      </c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>
        <f t="shared" si="0"/>
        <v>0</v>
      </c>
      <c r="R69" s="102"/>
      <c r="S69" s="103"/>
      <c r="T69" s="100"/>
      <c r="U69" s="106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0</v>
      </c>
      <c r="V69" s="102"/>
    </row>
    <row r="70" spans="2:22" x14ac:dyDescent="0.2">
      <c r="B70" s="100"/>
      <c r="C70" s="104" t="s">
        <v>150</v>
      </c>
      <c r="D70" s="105" t="s">
        <v>151</v>
      </c>
      <c r="E70" s="106">
        <v>0</v>
      </c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>
        <f t="shared" si="0"/>
        <v>0</v>
      </c>
      <c r="R70" s="102"/>
      <c r="S70" s="103"/>
      <c r="T70" s="100"/>
      <c r="U70" s="106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102"/>
    </row>
    <row r="71" spans="2:22" x14ac:dyDescent="0.2">
      <c r="B71" s="100"/>
      <c r="C71" s="104" t="s">
        <v>152</v>
      </c>
      <c r="D71" s="105" t="s">
        <v>153</v>
      </c>
      <c r="E71" s="106">
        <v>0</v>
      </c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>
        <f t="shared" ref="Q71:Q134" si="1">SUM(E71:P71)</f>
        <v>0</v>
      </c>
      <c r="R71" s="102"/>
      <c r="S71" s="103"/>
      <c r="T71" s="100"/>
      <c r="U71" s="106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102"/>
    </row>
    <row r="72" spans="2:22" x14ac:dyDescent="0.2">
      <c r="B72" s="100"/>
      <c r="C72" s="104" t="s">
        <v>154</v>
      </c>
      <c r="D72" s="105" t="s">
        <v>155</v>
      </c>
      <c r="E72" s="106">
        <v>0</v>
      </c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>
        <f t="shared" si="1"/>
        <v>0</v>
      </c>
      <c r="R72" s="102"/>
      <c r="S72" s="103"/>
      <c r="T72" s="100"/>
      <c r="U72" s="106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0</v>
      </c>
      <c r="V72" s="102"/>
    </row>
    <row r="73" spans="2:22" x14ac:dyDescent="0.2">
      <c r="B73" s="100"/>
      <c r="C73" s="140" t="s">
        <v>156</v>
      </c>
      <c r="D73" s="141" t="s">
        <v>157</v>
      </c>
      <c r="E73" s="145">
        <v>2984508.95</v>
      </c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>
        <f t="shared" si="1"/>
        <v>2984508.95</v>
      </c>
      <c r="R73" s="102"/>
      <c r="S73" s="103"/>
      <c r="T73" s="100"/>
      <c r="U73" s="106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2984508.95</v>
      </c>
      <c r="V73" s="102"/>
    </row>
    <row r="74" spans="2:22" x14ac:dyDescent="0.2">
      <c r="B74" s="100"/>
      <c r="C74" s="104" t="s">
        <v>158</v>
      </c>
      <c r="D74" s="105" t="s">
        <v>159</v>
      </c>
      <c r="E74" s="106">
        <v>2840013.75</v>
      </c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>
        <f t="shared" si="1"/>
        <v>2840013.75</v>
      </c>
      <c r="R74" s="102"/>
      <c r="S74" s="103"/>
      <c r="T74" s="100"/>
      <c r="U74" s="106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2840013.75</v>
      </c>
      <c r="V74" s="102"/>
    </row>
    <row r="75" spans="2:22" x14ac:dyDescent="0.2">
      <c r="B75" s="100"/>
      <c r="C75" s="104" t="s">
        <v>160</v>
      </c>
      <c r="D75" s="105" t="s">
        <v>161</v>
      </c>
      <c r="E75" s="106">
        <v>115508.26000000001</v>
      </c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>
        <f t="shared" si="1"/>
        <v>115508.26000000001</v>
      </c>
      <c r="R75" s="102"/>
      <c r="S75" s="103"/>
      <c r="T75" s="100"/>
      <c r="U75" s="106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115508.26000000001</v>
      </c>
      <c r="V75" s="102"/>
    </row>
    <row r="76" spans="2:22" x14ac:dyDescent="0.2">
      <c r="B76" s="100"/>
      <c r="C76" s="104" t="s">
        <v>162</v>
      </c>
      <c r="D76" s="105" t="s">
        <v>34</v>
      </c>
      <c r="E76" s="106">
        <v>21282.47</v>
      </c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>
        <f t="shared" si="1"/>
        <v>21282.47</v>
      </c>
      <c r="R76" s="102"/>
      <c r="S76" s="103"/>
      <c r="T76" s="100"/>
      <c r="U76" s="106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21282.47</v>
      </c>
      <c r="V76" s="102"/>
    </row>
    <row r="77" spans="2:22" x14ac:dyDescent="0.2">
      <c r="B77" s="100"/>
      <c r="C77" s="104" t="s">
        <v>163</v>
      </c>
      <c r="D77" s="105" t="s">
        <v>35</v>
      </c>
      <c r="E77" s="106">
        <v>7704.4699999999993</v>
      </c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>
        <f t="shared" si="1"/>
        <v>7704.4699999999993</v>
      </c>
      <c r="R77" s="102"/>
      <c r="S77" s="103"/>
      <c r="T77" s="100"/>
      <c r="U77" s="106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7704.4699999999993</v>
      </c>
      <c r="V77" s="102"/>
    </row>
    <row r="78" spans="2:22" x14ac:dyDescent="0.2">
      <c r="B78" s="100"/>
      <c r="C78" s="104" t="s">
        <v>164</v>
      </c>
      <c r="D78" s="105" t="s">
        <v>165</v>
      </c>
      <c r="E78" s="106">
        <v>0</v>
      </c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>
        <f t="shared" si="1"/>
        <v>0</v>
      </c>
      <c r="R78" s="102"/>
      <c r="S78" s="103"/>
      <c r="T78" s="100"/>
      <c r="U78" s="106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102"/>
    </row>
    <row r="79" spans="2:22" x14ac:dyDescent="0.2">
      <c r="B79" s="100"/>
      <c r="C79" s="140" t="s">
        <v>166</v>
      </c>
      <c r="D79" s="141" t="s">
        <v>167</v>
      </c>
      <c r="E79" s="145">
        <v>0</v>
      </c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>
        <f t="shared" si="1"/>
        <v>0</v>
      </c>
      <c r="R79" s="102"/>
      <c r="S79" s="103"/>
      <c r="T79" s="100"/>
      <c r="U79" s="106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0</v>
      </c>
      <c r="V79" s="102"/>
    </row>
    <row r="80" spans="2:22" x14ac:dyDescent="0.2">
      <c r="B80" s="100"/>
      <c r="C80" s="104" t="s">
        <v>168</v>
      </c>
      <c r="D80" s="105" t="s">
        <v>167</v>
      </c>
      <c r="E80" s="106">
        <v>0</v>
      </c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>
        <f t="shared" si="1"/>
        <v>0</v>
      </c>
      <c r="R80" s="102"/>
      <c r="S80" s="103"/>
      <c r="T80" s="100"/>
      <c r="U80" s="106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0</v>
      </c>
      <c r="V80" s="102"/>
    </row>
    <row r="81" spans="2:22" x14ac:dyDescent="0.2">
      <c r="B81" s="100"/>
      <c r="C81" s="140" t="s">
        <v>169</v>
      </c>
      <c r="D81" s="141" t="s">
        <v>170</v>
      </c>
      <c r="E81" s="145">
        <v>92951.09</v>
      </c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>
        <f t="shared" si="1"/>
        <v>92951.09</v>
      </c>
      <c r="R81" s="102"/>
      <c r="S81" s="103"/>
      <c r="T81" s="100"/>
      <c r="U81" s="106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92951.09</v>
      </c>
      <c r="V81" s="102"/>
    </row>
    <row r="82" spans="2:22" x14ac:dyDescent="0.2">
      <c r="B82" s="100"/>
      <c r="C82" s="104" t="s">
        <v>171</v>
      </c>
      <c r="D82" s="105" t="s">
        <v>172</v>
      </c>
      <c r="E82" s="106">
        <v>0</v>
      </c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>
        <f t="shared" si="1"/>
        <v>0</v>
      </c>
      <c r="R82" s="102"/>
      <c r="S82" s="103"/>
      <c r="T82" s="100"/>
      <c r="U82" s="106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02"/>
    </row>
    <row r="83" spans="2:22" x14ac:dyDescent="0.2">
      <c r="B83" s="100"/>
      <c r="C83" s="104" t="s">
        <v>173</v>
      </c>
      <c r="D83" s="105" t="s">
        <v>174</v>
      </c>
      <c r="E83" s="106">
        <v>0</v>
      </c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>
        <f t="shared" si="1"/>
        <v>0</v>
      </c>
      <c r="R83" s="102"/>
      <c r="S83" s="103"/>
      <c r="T83" s="100"/>
      <c r="U83" s="106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02"/>
    </row>
    <row r="84" spans="2:22" x14ac:dyDescent="0.2">
      <c r="B84" s="100"/>
      <c r="C84" s="104" t="s">
        <v>175</v>
      </c>
      <c r="D84" s="105" t="s">
        <v>176</v>
      </c>
      <c r="E84" s="106">
        <v>29654.100000000006</v>
      </c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>
        <f t="shared" si="1"/>
        <v>29654.100000000006</v>
      </c>
      <c r="R84" s="102"/>
      <c r="S84" s="103"/>
      <c r="T84" s="100"/>
      <c r="U84" s="106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29654.100000000006</v>
      </c>
      <c r="V84" s="102"/>
    </row>
    <row r="85" spans="2:22" x14ac:dyDescent="0.2">
      <c r="B85" s="100"/>
      <c r="C85" s="104" t="s">
        <v>177</v>
      </c>
      <c r="D85" s="105" t="s">
        <v>178</v>
      </c>
      <c r="E85" s="106">
        <v>63296.989999999991</v>
      </c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>
        <f t="shared" si="1"/>
        <v>63296.989999999991</v>
      </c>
      <c r="R85" s="102"/>
      <c r="S85" s="103"/>
      <c r="T85" s="100"/>
      <c r="U85" s="106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63296.989999999991</v>
      </c>
      <c r="V85" s="102"/>
    </row>
    <row r="86" spans="2:22" x14ac:dyDescent="0.2">
      <c r="B86" s="100"/>
      <c r="C86" s="140" t="s">
        <v>179</v>
      </c>
      <c r="D86" s="141" t="s">
        <v>180</v>
      </c>
      <c r="E86" s="145">
        <v>403098.62999999995</v>
      </c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>
        <f t="shared" si="1"/>
        <v>403098.62999999995</v>
      </c>
      <c r="R86" s="102"/>
      <c r="S86" s="103"/>
      <c r="T86" s="100"/>
      <c r="U86" s="106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403098.62999999995</v>
      </c>
      <c r="V86" s="102"/>
    </row>
    <row r="87" spans="2:22" ht="25.5" x14ac:dyDescent="0.2">
      <c r="B87" s="100"/>
      <c r="C87" s="104" t="s">
        <v>181</v>
      </c>
      <c r="D87" s="105" t="s">
        <v>182</v>
      </c>
      <c r="E87" s="106">
        <v>0</v>
      </c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>
        <f t="shared" si="1"/>
        <v>0</v>
      </c>
      <c r="R87" s="102"/>
      <c r="S87" s="103"/>
      <c r="T87" s="100"/>
      <c r="U87" s="106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102"/>
    </row>
    <row r="88" spans="2:22" x14ac:dyDescent="0.2">
      <c r="B88" s="100"/>
      <c r="C88" s="104" t="s">
        <v>183</v>
      </c>
      <c r="D88" s="105" t="s">
        <v>184</v>
      </c>
      <c r="E88" s="106">
        <v>378893.38999999996</v>
      </c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>
        <f t="shared" si="1"/>
        <v>378893.38999999996</v>
      </c>
      <c r="R88" s="102"/>
      <c r="S88" s="103"/>
      <c r="T88" s="100"/>
      <c r="U88" s="106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378893.38999999996</v>
      </c>
      <c r="V88" s="102"/>
    </row>
    <row r="89" spans="2:22" x14ac:dyDescent="0.2">
      <c r="B89" s="100"/>
      <c r="C89" s="104" t="s">
        <v>185</v>
      </c>
      <c r="D89" s="105" t="s">
        <v>135</v>
      </c>
      <c r="E89" s="106">
        <v>0</v>
      </c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>
        <f t="shared" si="1"/>
        <v>0</v>
      </c>
      <c r="R89" s="102"/>
      <c r="S89" s="103"/>
      <c r="T89" s="100"/>
      <c r="U89" s="106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102"/>
    </row>
    <row r="90" spans="2:22" x14ac:dyDescent="0.2">
      <c r="B90" s="100"/>
      <c r="C90" s="104" t="s">
        <v>186</v>
      </c>
      <c r="D90" s="105" t="s">
        <v>187</v>
      </c>
      <c r="E90" s="106">
        <v>0</v>
      </c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>
        <f t="shared" si="1"/>
        <v>0</v>
      </c>
      <c r="R90" s="102"/>
      <c r="S90" s="103"/>
      <c r="T90" s="100"/>
      <c r="U90" s="106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102"/>
    </row>
    <row r="91" spans="2:22" x14ac:dyDescent="0.2">
      <c r="B91" s="100"/>
      <c r="C91" s="104" t="s">
        <v>188</v>
      </c>
      <c r="D91" s="105" t="s">
        <v>189</v>
      </c>
      <c r="E91" s="106">
        <v>0</v>
      </c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>
        <f t="shared" si="1"/>
        <v>0</v>
      </c>
      <c r="R91" s="102"/>
      <c r="S91" s="103"/>
      <c r="T91" s="100"/>
      <c r="U91" s="106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102"/>
    </row>
    <row r="92" spans="2:22" x14ac:dyDescent="0.2">
      <c r="B92" s="100"/>
      <c r="C92" s="104" t="s">
        <v>190</v>
      </c>
      <c r="D92" s="105" t="s">
        <v>191</v>
      </c>
      <c r="E92" s="106">
        <v>0</v>
      </c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>
        <f t="shared" si="1"/>
        <v>0</v>
      </c>
      <c r="R92" s="102"/>
      <c r="S92" s="103"/>
      <c r="T92" s="100"/>
      <c r="U92" s="106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102"/>
    </row>
    <row r="93" spans="2:22" x14ac:dyDescent="0.2">
      <c r="B93" s="100"/>
      <c r="C93" s="104" t="s">
        <v>192</v>
      </c>
      <c r="D93" s="105" t="s">
        <v>193</v>
      </c>
      <c r="E93" s="106">
        <v>24205.24</v>
      </c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>
        <f t="shared" si="1"/>
        <v>24205.24</v>
      </c>
      <c r="R93" s="102"/>
      <c r="S93" s="103"/>
      <c r="T93" s="100"/>
      <c r="U93" s="106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24205.24</v>
      </c>
      <c r="V93" s="102"/>
    </row>
    <row r="94" spans="2:22" x14ac:dyDescent="0.2">
      <c r="B94" s="100"/>
      <c r="C94" s="140" t="s">
        <v>194</v>
      </c>
      <c r="D94" s="141" t="s">
        <v>195</v>
      </c>
      <c r="E94" s="145">
        <v>7906.9699999999984</v>
      </c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>
        <f t="shared" si="1"/>
        <v>7906.9699999999984</v>
      </c>
      <c r="R94" s="102"/>
      <c r="S94" s="103"/>
      <c r="T94" s="100"/>
      <c r="U94" s="106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7906.9699999999984</v>
      </c>
      <c r="V94" s="102"/>
    </row>
    <row r="95" spans="2:22" x14ac:dyDescent="0.2">
      <c r="B95" s="100"/>
      <c r="C95" s="104" t="s">
        <v>196</v>
      </c>
      <c r="D95" s="105" t="s">
        <v>195</v>
      </c>
      <c r="E95" s="106">
        <v>7906.9699999999984</v>
      </c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>
        <f t="shared" si="1"/>
        <v>7906.9699999999984</v>
      </c>
      <c r="R95" s="102"/>
      <c r="S95" s="103"/>
      <c r="T95" s="100"/>
      <c r="U95" s="106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7906.9699999999984</v>
      </c>
      <c r="V95" s="102"/>
    </row>
    <row r="96" spans="2:22" x14ac:dyDescent="0.2">
      <c r="B96" s="100"/>
      <c r="C96" s="138" t="s">
        <v>197</v>
      </c>
      <c r="D96" s="139" t="s">
        <v>198</v>
      </c>
      <c r="E96" s="144">
        <v>90139.370000000024</v>
      </c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>
        <f t="shared" si="1"/>
        <v>90139.370000000024</v>
      </c>
      <c r="R96" s="102"/>
      <c r="S96" s="103"/>
      <c r="T96" s="100"/>
      <c r="U96" s="106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90139.370000000024</v>
      </c>
      <c r="V96" s="102"/>
    </row>
    <row r="97" spans="2:22" x14ac:dyDescent="0.2">
      <c r="B97" s="100"/>
      <c r="C97" s="140" t="s">
        <v>199</v>
      </c>
      <c r="D97" s="141" t="s">
        <v>200</v>
      </c>
      <c r="E97" s="145">
        <v>0</v>
      </c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>
        <f t="shared" si="1"/>
        <v>0</v>
      </c>
      <c r="R97" s="102"/>
      <c r="S97" s="103"/>
      <c r="T97" s="100"/>
      <c r="U97" s="106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102"/>
    </row>
    <row r="98" spans="2:22" x14ac:dyDescent="0.2">
      <c r="B98" s="100"/>
      <c r="C98" s="104" t="s">
        <v>201</v>
      </c>
      <c r="D98" s="105" t="s">
        <v>200</v>
      </c>
      <c r="E98" s="106">
        <v>0</v>
      </c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>
        <f t="shared" si="1"/>
        <v>0</v>
      </c>
      <c r="R98" s="102"/>
      <c r="S98" s="103"/>
      <c r="T98" s="100"/>
      <c r="U98" s="106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102"/>
    </row>
    <row r="99" spans="2:22" x14ac:dyDescent="0.2">
      <c r="B99" s="100"/>
      <c r="C99" s="140" t="s">
        <v>202</v>
      </c>
      <c r="D99" s="141" t="s">
        <v>203</v>
      </c>
      <c r="E99" s="145">
        <v>0</v>
      </c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>
        <f t="shared" si="1"/>
        <v>0</v>
      </c>
      <c r="R99" s="102"/>
      <c r="S99" s="103"/>
      <c r="T99" s="100"/>
      <c r="U99" s="106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102"/>
    </row>
    <row r="100" spans="2:22" x14ac:dyDescent="0.2">
      <c r="B100" s="100"/>
      <c r="C100" s="104" t="s">
        <v>204</v>
      </c>
      <c r="D100" s="105" t="s">
        <v>203</v>
      </c>
      <c r="E100" s="106">
        <v>0</v>
      </c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>
        <f t="shared" si="1"/>
        <v>0</v>
      </c>
      <c r="R100" s="102"/>
      <c r="S100" s="103"/>
      <c r="T100" s="100"/>
      <c r="U100" s="106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102"/>
    </row>
    <row r="101" spans="2:22" x14ac:dyDescent="0.2">
      <c r="B101" s="100"/>
      <c r="C101" s="140" t="s">
        <v>205</v>
      </c>
      <c r="D101" s="141" t="s">
        <v>206</v>
      </c>
      <c r="E101" s="145">
        <v>0</v>
      </c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>
        <f t="shared" si="1"/>
        <v>0</v>
      </c>
      <c r="R101" s="102"/>
      <c r="S101" s="103"/>
      <c r="T101" s="100"/>
      <c r="U101" s="106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102"/>
    </row>
    <row r="102" spans="2:22" x14ac:dyDescent="0.2">
      <c r="B102" s="100"/>
      <c r="C102" s="104" t="s">
        <v>207</v>
      </c>
      <c r="D102" s="105" t="s">
        <v>206</v>
      </c>
      <c r="E102" s="106">
        <v>0</v>
      </c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>
        <f t="shared" si="1"/>
        <v>0</v>
      </c>
      <c r="R102" s="102"/>
      <c r="S102" s="103"/>
      <c r="T102" s="100"/>
      <c r="U102" s="106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102"/>
    </row>
    <row r="103" spans="2:22" x14ac:dyDescent="0.2">
      <c r="B103" s="100"/>
      <c r="C103" s="140" t="s">
        <v>208</v>
      </c>
      <c r="D103" s="141" t="s">
        <v>209</v>
      </c>
      <c r="E103" s="145">
        <v>0</v>
      </c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>
        <f t="shared" si="1"/>
        <v>0</v>
      </c>
      <c r="R103" s="102"/>
      <c r="S103" s="103"/>
      <c r="T103" s="100"/>
      <c r="U103" s="106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102"/>
    </row>
    <row r="104" spans="2:22" x14ac:dyDescent="0.2">
      <c r="B104" s="100"/>
      <c r="C104" s="104" t="s">
        <v>210</v>
      </c>
      <c r="D104" s="105" t="s">
        <v>209</v>
      </c>
      <c r="E104" s="106">
        <v>0</v>
      </c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>
        <f t="shared" si="1"/>
        <v>0</v>
      </c>
      <c r="R104" s="102"/>
      <c r="S104" s="103"/>
      <c r="T104" s="100"/>
      <c r="U104" s="106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102"/>
    </row>
    <row r="105" spans="2:22" x14ac:dyDescent="0.2">
      <c r="B105" s="100"/>
      <c r="C105" s="140" t="s">
        <v>211</v>
      </c>
      <c r="D105" s="141" t="s">
        <v>212</v>
      </c>
      <c r="E105" s="145">
        <v>0</v>
      </c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>
        <f t="shared" si="1"/>
        <v>0</v>
      </c>
      <c r="R105" s="102"/>
      <c r="S105" s="103"/>
      <c r="T105" s="100"/>
      <c r="U105" s="106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102"/>
    </row>
    <row r="106" spans="2:22" x14ac:dyDescent="0.2">
      <c r="B106" s="100"/>
      <c r="C106" s="104" t="s">
        <v>213</v>
      </c>
      <c r="D106" s="105" t="s">
        <v>212</v>
      </c>
      <c r="E106" s="106">
        <v>0</v>
      </c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>
        <f t="shared" si="1"/>
        <v>0</v>
      </c>
      <c r="R106" s="102"/>
      <c r="S106" s="103"/>
      <c r="T106" s="100"/>
      <c r="U106" s="106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02"/>
    </row>
    <row r="107" spans="2:22" x14ac:dyDescent="0.2">
      <c r="B107" s="100"/>
      <c r="C107" s="140" t="s">
        <v>214</v>
      </c>
      <c r="D107" s="141" t="s">
        <v>215</v>
      </c>
      <c r="E107" s="145">
        <v>90139.370000000024</v>
      </c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>
        <f t="shared" si="1"/>
        <v>90139.370000000024</v>
      </c>
      <c r="R107" s="102"/>
      <c r="S107" s="103"/>
      <c r="T107" s="100"/>
      <c r="U107" s="106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90139.370000000024</v>
      </c>
      <c r="V107" s="102"/>
    </row>
    <row r="108" spans="2:22" x14ac:dyDescent="0.2">
      <c r="B108" s="100"/>
      <c r="C108" s="104" t="s">
        <v>216</v>
      </c>
      <c r="D108" s="105" t="s">
        <v>215</v>
      </c>
      <c r="E108" s="106">
        <v>90139.370000000024</v>
      </c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>
        <f t="shared" si="1"/>
        <v>90139.370000000024</v>
      </c>
      <c r="R108" s="102"/>
      <c r="S108" s="103"/>
      <c r="T108" s="100"/>
      <c r="U108" s="106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90139.370000000024</v>
      </c>
      <c r="V108" s="102"/>
    </row>
    <row r="109" spans="2:22" x14ac:dyDescent="0.2">
      <c r="B109" s="100"/>
      <c r="C109" s="138" t="s">
        <v>217</v>
      </c>
      <c r="D109" s="139" t="s">
        <v>218</v>
      </c>
      <c r="E109" s="144">
        <v>277615.52000000019</v>
      </c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>
        <f t="shared" si="1"/>
        <v>277615.52000000019</v>
      </c>
      <c r="R109" s="102"/>
      <c r="S109" s="103"/>
      <c r="T109" s="100"/>
      <c r="U109" s="106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277615.52000000019</v>
      </c>
      <c r="V109" s="102"/>
    </row>
    <row r="110" spans="2:22" x14ac:dyDescent="0.2">
      <c r="B110" s="100"/>
      <c r="C110" s="140" t="s">
        <v>219</v>
      </c>
      <c r="D110" s="141" t="s">
        <v>220</v>
      </c>
      <c r="E110" s="145">
        <v>0</v>
      </c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>
        <f t="shared" si="1"/>
        <v>0</v>
      </c>
      <c r="R110" s="102"/>
      <c r="S110" s="103"/>
      <c r="T110" s="100"/>
      <c r="U110" s="106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102"/>
    </row>
    <row r="111" spans="2:22" x14ac:dyDescent="0.2">
      <c r="B111" s="100"/>
      <c r="C111" s="104" t="s">
        <v>221</v>
      </c>
      <c r="D111" s="105" t="s">
        <v>220</v>
      </c>
      <c r="E111" s="106">
        <v>0</v>
      </c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>
        <f t="shared" si="1"/>
        <v>0</v>
      </c>
      <c r="R111" s="102"/>
      <c r="S111" s="103"/>
      <c r="T111" s="100"/>
      <c r="U111" s="106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102"/>
    </row>
    <row r="112" spans="2:22" x14ac:dyDescent="0.2">
      <c r="B112" s="100"/>
      <c r="C112" s="140" t="s">
        <v>222</v>
      </c>
      <c r="D112" s="141" t="s">
        <v>223</v>
      </c>
      <c r="E112" s="145">
        <v>0</v>
      </c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>
        <f t="shared" si="1"/>
        <v>0</v>
      </c>
      <c r="R112" s="102"/>
      <c r="S112" s="103"/>
      <c r="T112" s="100"/>
      <c r="U112" s="106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102"/>
    </row>
    <row r="113" spans="2:22" x14ac:dyDescent="0.2">
      <c r="B113" s="100"/>
      <c r="C113" s="104" t="s">
        <v>224</v>
      </c>
      <c r="D113" s="105" t="s">
        <v>223</v>
      </c>
      <c r="E113" s="106">
        <v>0</v>
      </c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>
        <f t="shared" si="1"/>
        <v>0</v>
      </c>
      <c r="R113" s="102"/>
      <c r="S113" s="103"/>
      <c r="T113" s="100"/>
      <c r="U113" s="106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02"/>
    </row>
    <row r="114" spans="2:22" x14ac:dyDescent="0.2">
      <c r="B114" s="100"/>
      <c r="C114" s="140" t="s">
        <v>225</v>
      </c>
      <c r="D114" s="141" t="s">
        <v>226</v>
      </c>
      <c r="E114" s="145">
        <v>0</v>
      </c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>
        <f t="shared" si="1"/>
        <v>0</v>
      </c>
      <c r="R114" s="102"/>
      <c r="S114" s="103"/>
      <c r="T114" s="100"/>
      <c r="U114" s="106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102"/>
    </row>
    <row r="115" spans="2:22" x14ac:dyDescent="0.2">
      <c r="B115" s="100"/>
      <c r="C115" s="104" t="s">
        <v>227</v>
      </c>
      <c r="D115" s="105" t="s">
        <v>226</v>
      </c>
      <c r="E115" s="106">
        <v>0</v>
      </c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>
        <f t="shared" si="1"/>
        <v>0</v>
      </c>
      <c r="R115" s="102"/>
      <c r="S115" s="103"/>
      <c r="T115" s="100"/>
      <c r="U115" s="106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102"/>
    </row>
    <row r="116" spans="2:22" x14ac:dyDescent="0.2">
      <c r="B116" s="100"/>
      <c r="C116" s="140" t="s">
        <v>228</v>
      </c>
      <c r="D116" s="141" t="s">
        <v>229</v>
      </c>
      <c r="E116" s="145">
        <v>0</v>
      </c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>
        <f t="shared" si="1"/>
        <v>0</v>
      </c>
      <c r="R116" s="102"/>
      <c r="S116" s="103"/>
      <c r="T116" s="100"/>
      <c r="U116" s="106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102"/>
    </row>
    <row r="117" spans="2:22" x14ac:dyDescent="0.2">
      <c r="B117" s="100"/>
      <c r="C117" s="104" t="s">
        <v>230</v>
      </c>
      <c r="D117" s="105" t="s">
        <v>229</v>
      </c>
      <c r="E117" s="106">
        <v>0</v>
      </c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>
        <f t="shared" si="1"/>
        <v>0</v>
      </c>
      <c r="R117" s="102"/>
      <c r="S117" s="103"/>
      <c r="T117" s="100"/>
      <c r="U117" s="106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102"/>
    </row>
    <row r="118" spans="2:22" x14ac:dyDescent="0.2">
      <c r="B118" s="100"/>
      <c r="C118" s="140" t="s">
        <v>231</v>
      </c>
      <c r="D118" s="141" t="s">
        <v>232</v>
      </c>
      <c r="E118" s="145">
        <v>0</v>
      </c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>
        <f t="shared" si="1"/>
        <v>0</v>
      </c>
      <c r="R118" s="102"/>
      <c r="S118" s="103"/>
      <c r="T118" s="100"/>
      <c r="U118" s="106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102"/>
    </row>
    <row r="119" spans="2:22" x14ac:dyDescent="0.2">
      <c r="B119" s="100"/>
      <c r="C119" s="104" t="s">
        <v>233</v>
      </c>
      <c r="D119" s="105" t="s">
        <v>232</v>
      </c>
      <c r="E119" s="106">
        <v>0</v>
      </c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>
        <f t="shared" si="1"/>
        <v>0</v>
      </c>
      <c r="R119" s="102"/>
      <c r="S119" s="103"/>
      <c r="T119" s="100"/>
      <c r="U119" s="106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102"/>
    </row>
    <row r="120" spans="2:22" x14ac:dyDescent="0.2">
      <c r="B120" s="100"/>
      <c r="C120" s="140" t="s">
        <v>234</v>
      </c>
      <c r="D120" s="141" t="s">
        <v>235</v>
      </c>
      <c r="E120" s="145">
        <v>277615.52000000019</v>
      </c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>
        <f t="shared" si="1"/>
        <v>277615.52000000019</v>
      </c>
      <c r="R120" s="102"/>
      <c r="S120" s="103"/>
      <c r="T120" s="100"/>
      <c r="U120" s="106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277615.52000000019</v>
      </c>
      <c r="V120" s="102"/>
    </row>
    <row r="121" spans="2:22" x14ac:dyDescent="0.2">
      <c r="B121" s="100"/>
      <c r="C121" s="104" t="s">
        <v>236</v>
      </c>
      <c r="D121" s="105" t="s">
        <v>235</v>
      </c>
      <c r="E121" s="106">
        <v>277615.52000000019</v>
      </c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>
        <f t="shared" si="1"/>
        <v>277615.52000000019</v>
      </c>
      <c r="R121" s="102"/>
      <c r="S121" s="103"/>
      <c r="T121" s="100"/>
      <c r="U121" s="106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277615.52000000019</v>
      </c>
      <c r="V121" s="102"/>
    </row>
    <row r="122" spans="2:22" x14ac:dyDescent="0.2">
      <c r="B122" s="100"/>
      <c r="C122" s="138" t="s">
        <v>237</v>
      </c>
      <c r="D122" s="139" t="s">
        <v>33</v>
      </c>
      <c r="E122" s="144">
        <v>17880540.079999998</v>
      </c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>
        <f t="shared" si="1"/>
        <v>17880540.079999998</v>
      </c>
      <c r="R122" s="102"/>
      <c r="S122" s="103"/>
      <c r="T122" s="100"/>
      <c r="U122" s="106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17880540.079999998</v>
      </c>
      <c r="V122" s="102"/>
    </row>
    <row r="123" spans="2:22" x14ac:dyDescent="0.2">
      <c r="B123" s="100"/>
      <c r="C123" s="140" t="s">
        <v>238</v>
      </c>
      <c r="D123" s="141" t="s">
        <v>239</v>
      </c>
      <c r="E123" s="145">
        <v>0</v>
      </c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>
        <f t="shared" si="1"/>
        <v>0</v>
      </c>
      <c r="R123" s="102"/>
      <c r="S123" s="103"/>
      <c r="T123" s="100"/>
      <c r="U123" s="106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102"/>
    </row>
    <row r="124" spans="2:22" x14ac:dyDescent="0.2">
      <c r="B124" s="100"/>
      <c r="C124" s="104" t="s">
        <v>240</v>
      </c>
      <c r="D124" s="105" t="s">
        <v>241</v>
      </c>
      <c r="E124" s="106">
        <v>0</v>
      </c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>
        <f t="shared" si="1"/>
        <v>0</v>
      </c>
      <c r="R124" s="102"/>
      <c r="S124" s="103"/>
      <c r="T124" s="100"/>
      <c r="U124" s="106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102"/>
    </row>
    <row r="125" spans="2:22" x14ac:dyDescent="0.2">
      <c r="B125" s="100"/>
      <c r="C125" s="104" t="s">
        <v>242</v>
      </c>
      <c r="D125" s="105" t="s">
        <v>243</v>
      </c>
      <c r="E125" s="106">
        <v>0</v>
      </c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>
        <f t="shared" si="1"/>
        <v>0</v>
      </c>
      <c r="R125" s="102"/>
      <c r="S125" s="103"/>
      <c r="T125" s="100"/>
      <c r="U125" s="106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102"/>
    </row>
    <row r="126" spans="2:22" x14ac:dyDescent="0.2">
      <c r="B126" s="100"/>
      <c r="C126" s="104" t="s">
        <v>244</v>
      </c>
      <c r="D126" s="105" t="s">
        <v>245</v>
      </c>
      <c r="E126" s="106">
        <v>0</v>
      </c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>
        <f t="shared" si="1"/>
        <v>0</v>
      </c>
      <c r="R126" s="102"/>
      <c r="S126" s="103"/>
      <c r="T126" s="100"/>
      <c r="U126" s="106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102"/>
    </row>
    <row r="127" spans="2:22" x14ac:dyDescent="0.2">
      <c r="B127" s="100"/>
      <c r="C127" s="140" t="s">
        <v>246</v>
      </c>
      <c r="D127" s="141" t="s">
        <v>247</v>
      </c>
      <c r="E127" s="145">
        <v>0</v>
      </c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>
        <f t="shared" si="1"/>
        <v>0</v>
      </c>
      <c r="R127" s="102"/>
      <c r="S127" s="103"/>
      <c r="T127" s="100"/>
      <c r="U127" s="106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102"/>
    </row>
    <row r="128" spans="2:22" x14ac:dyDescent="0.2">
      <c r="B128" s="100"/>
      <c r="C128" s="104" t="s">
        <v>248</v>
      </c>
      <c r="D128" s="105" t="s">
        <v>249</v>
      </c>
      <c r="E128" s="106">
        <v>0</v>
      </c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>
        <f t="shared" si="1"/>
        <v>0</v>
      </c>
      <c r="R128" s="102"/>
      <c r="S128" s="103"/>
      <c r="T128" s="100"/>
      <c r="U128" s="106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102"/>
    </row>
    <row r="129" spans="2:22" x14ac:dyDescent="0.2">
      <c r="B129" s="100"/>
      <c r="C129" s="104" t="s">
        <v>250</v>
      </c>
      <c r="D129" s="105" t="s">
        <v>251</v>
      </c>
      <c r="E129" s="106">
        <v>0</v>
      </c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>
        <f t="shared" si="1"/>
        <v>0</v>
      </c>
      <c r="R129" s="102"/>
      <c r="S129" s="103"/>
      <c r="T129" s="100"/>
      <c r="U129" s="106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102"/>
    </row>
    <row r="130" spans="2:22" x14ac:dyDescent="0.2">
      <c r="B130" s="100"/>
      <c r="C130" s="104" t="s">
        <v>252</v>
      </c>
      <c r="D130" s="105" t="s">
        <v>253</v>
      </c>
      <c r="E130" s="106">
        <v>0</v>
      </c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>
        <f t="shared" si="1"/>
        <v>0</v>
      </c>
      <c r="R130" s="102"/>
      <c r="S130" s="103"/>
      <c r="T130" s="100"/>
      <c r="U130" s="106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102"/>
    </row>
    <row r="131" spans="2:22" x14ac:dyDescent="0.2">
      <c r="B131" s="100"/>
      <c r="C131" s="104" t="s">
        <v>254</v>
      </c>
      <c r="D131" s="105" t="s">
        <v>255</v>
      </c>
      <c r="E131" s="106">
        <v>0</v>
      </c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>
        <f t="shared" si="1"/>
        <v>0</v>
      </c>
      <c r="R131" s="102"/>
      <c r="S131" s="103"/>
      <c r="T131" s="100"/>
      <c r="U131" s="106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102"/>
    </row>
    <row r="132" spans="2:22" x14ac:dyDescent="0.2">
      <c r="B132" s="100"/>
      <c r="C132" s="140" t="s">
        <v>256</v>
      </c>
      <c r="D132" s="141" t="s">
        <v>257</v>
      </c>
      <c r="E132" s="145">
        <v>0</v>
      </c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>
        <f t="shared" si="1"/>
        <v>0</v>
      </c>
      <c r="R132" s="102"/>
      <c r="S132" s="103"/>
      <c r="T132" s="100"/>
      <c r="U132" s="106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102"/>
    </row>
    <row r="133" spans="2:22" x14ac:dyDescent="0.2">
      <c r="B133" s="100"/>
      <c r="C133" s="104" t="s">
        <v>258</v>
      </c>
      <c r="D133" s="105" t="s">
        <v>259</v>
      </c>
      <c r="E133" s="106">
        <v>0</v>
      </c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>
        <f t="shared" si="1"/>
        <v>0</v>
      </c>
      <c r="R133" s="102"/>
      <c r="S133" s="103"/>
      <c r="T133" s="100"/>
      <c r="U133" s="106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102"/>
    </row>
    <row r="134" spans="2:22" x14ac:dyDescent="0.2">
      <c r="B134" s="100"/>
      <c r="C134" s="104" t="s">
        <v>260</v>
      </c>
      <c r="D134" s="105" t="s">
        <v>261</v>
      </c>
      <c r="E134" s="106">
        <v>0</v>
      </c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>
        <f t="shared" si="1"/>
        <v>0</v>
      </c>
      <c r="R134" s="102"/>
      <c r="S134" s="103"/>
      <c r="T134" s="100"/>
      <c r="U134" s="106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102"/>
    </row>
    <row r="135" spans="2:22" x14ac:dyDescent="0.2">
      <c r="B135" s="100"/>
      <c r="C135" s="104" t="s">
        <v>262</v>
      </c>
      <c r="D135" s="105" t="s">
        <v>263</v>
      </c>
      <c r="E135" s="106">
        <v>0</v>
      </c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>
        <f t="shared" ref="Q135:Q195" si="2">SUM(E135:P135)</f>
        <v>0</v>
      </c>
      <c r="R135" s="102"/>
      <c r="S135" s="103"/>
      <c r="T135" s="100"/>
      <c r="U135" s="106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102"/>
    </row>
    <row r="136" spans="2:22" x14ac:dyDescent="0.2">
      <c r="B136" s="100"/>
      <c r="C136" s="104" t="s">
        <v>264</v>
      </c>
      <c r="D136" s="105" t="s">
        <v>265</v>
      </c>
      <c r="E136" s="106">
        <v>0</v>
      </c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>
        <f t="shared" si="2"/>
        <v>0</v>
      </c>
      <c r="R136" s="102"/>
      <c r="S136" s="103"/>
      <c r="T136" s="100"/>
      <c r="U136" s="106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102"/>
    </row>
    <row r="137" spans="2:22" x14ac:dyDescent="0.2">
      <c r="B137" s="100"/>
      <c r="C137" s="140" t="s">
        <v>266</v>
      </c>
      <c r="D137" s="141" t="s">
        <v>267</v>
      </c>
      <c r="E137" s="145">
        <v>17211335.559999999</v>
      </c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>
        <f t="shared" si="2"/>
        <v>17211335.559999999</v>
      </c>
      <c r="R137" s="102"/>
      <c r="S137" s="103"/>
      <c r="T137" s="100"/>
      <c r="U137" s="106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17211335.559999999</v>
      </c>
      <c r="V137" s="102"/>
    </row>
    <row r="138" spans="2:22" x14ac:dyDescent="0.2">
      <c r="B138" s="100"/>
      <c r="C138" s="104" t="s">
        <v>268</v>
      </c>
      <c r="D138" s="105" t="s">
        <v>267</v>
      </c>
      <c r="E138" s="106">
        <v>17211335.559999999</v>
      </c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>
        <f t="shared" si="2"/>
        <v>17211335.559999999</v>
      </c>
      <c r="R138" s="102"/>
      <c r="S138" s="103"/>
      <c r="T138" s="100"/>
      <c r="U138" s="106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17211335.559999999</v>
      </c>
      <c r="V138" s="102"/>
    </row>
    <row r="139" spans="2:22" x14ac:dyDescent="0.2">
      <c r="B139" s="100"/>
      <c r="C139" s="140" t="s">
        <v>269</v>
      </c>
      <c r="D139" s="141" t="s">
        <v>270</v>
      </c>
      <c r="E139" s="145">
        <v>287553.03000000003</v>
      </c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>
        <f t="shared" si="2"/>
        <v>287553.03000000003</v>
      </c>
      <c r="R139" s="102"/>
      <c r="S139" s="103"/>
      <c r="T139" s="100"/>
      <c r="U139" s="106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287553.03000000003</v>
      </c>
      <c r="V139" s="102"/>
    </row>
    <row r="140" spans="2:22" x14ac:dyDescent="0.2">
      <c r="B140" s="100"/>
      <c r="C140" s="104" t="s">
        <v>271</v>
      </c>
      <c r="D140" s="105" t="s">
        <v>270</v>
      </c>
      <c r="E140" s="106">
        <v>287553.03000000003</v>
      </c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>
        <f t="shared" si="2"/>
        <v>287553.03000000003</v>
      </c>
      <c r="R140" s="102"/>
      <c r="S140" s="103"/>
      <c r="T140" s="100"/>
      <c r="U140" s="106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287553.03000000003</v>
      </c>
      <c r="V140" s="102"/>
    </row>
    <row r="141" spans="2:22" x14ac:dyDescent="0.2">
      <c r="B141" s="100"/>
      <c r="C141" s="140" t="s">
        <v>272</v>
      </c>
      <c r="D141" s="141" t="s">
        <v>273</v>
      </c>
      <c r="E141" s="145">
        <v>381651.48999999993</v>
      </c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>
        <f t="shared" si="2"/>
        <v>381651.48999999993</v>
      </c>
      <c r="R141" s="102"/>
      <c r="S141" s="103"/>
      <c r="T141" s="100"/>
      <c r="U141" s="106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381651.48999999993</v>
      </c>
      <c r="V141" s="102"/>
    </row>
    <row r="142" spans="2:22" x14ac:dyDescent="0.2">
      <c r="B142" s="100"/>
      <c r="C142" s="104" t="s">
        <v>274</v>
      </c>
      <c r="D142" s="105" t="s">
        <v>273</v>
      </c>
      <c r="E142" s="106">
        <v>381651.48999999993</v>
      </c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>
        <f t="shared" si="2"/>
        <v>381651.48999999993</v>
      </c>
      <c r="R142" s="102"/>
      <c r="S142" s="103"/>
      <c r="T142" s="100"/>
      <c r="U142" s="106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381651.48999999993</v>
      </c>
      <c r="V142" s="102"/>
    </row>
    <row r="143" spans="2:22" x14ac:dyDescent="0.2">
      <c r="B143" s="100"/>
      <c r="C143" s="138" t="s">
        <v>275</v>
      </c>
      <c r="D143" s="139" t="s">
        <v>276</v>
      </c>
      <c r="E143" s="144">
        <v>1048762.67</v>
      </c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>
        <f t="shared" si="2"/>
        <v>1048762.67</v>
      </c>
      <c r="R143" s="102"/>
      <c r="S143" s="103"/>
      <c r="T143" s="100"/>
      <c r="U143" s="106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1048762.67</v>
      </c>
      <c r="V143" s="102"/>
    </row>
    <row r="144" spans="2:22" x14ac:dyDescent="0.2">
      <c r="B144" s="100"/>
      <c r="C144" s="140" t="s">
        <v>277</v>
      </c>
      <c r="D144" s="141" t="s">
        <v>278</v>
      </c>
      <c r="E144" s="145">
        <v>41950.75</v>
      </c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>
        <f t="shared" si="2"/>
        <v>41950.75</v>
      </c>
      <c r="R144" s="102"/>
      <c r="S144" s="103"/>
      <c r="T144" s="100"/>
      <c r="U144" s="106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41950.75</v>
      </c>
      <c r="V144" s="102"/>
    </row>
    <row r="145" spans="2:22" x14ac:dyDescent="0.2">
      <c r="B145" s="100"/>
      <c r="C145" s="104" t="s">
        <v>279</v>
      </c>
      <c r="D145" s="105" t="s">
        <v>278</v>
      </c>
      <c r="E145" s="106">
        <v>41950.75</v>
      </c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>
        <f t="shared" si="2"/>
        <v>41950.75</v>
      </c>
      <c r="R145" s="102"/>
      <c r="S145" s="103"/>
      <c r="T145" s="100"/>
      <c r="U145" s="106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41950.75</v>
      </c>
      <c r="V145" s="102"/>
    </row>
    <row r="146" spans="2:22" x14ac:dyDescent="0.2">
      <c r="B146" s="100"/>
      <c r="C146" s="140" t="s">
        <v>280</v>
      </c>
      <c r="D146" s="141" t="s">
        <v>281</v>
      </c>
      <c r="E146" s="145">
        <v>797668.10000000009</v>
      </c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>
        <f t="shared" si="2"/>
        <v>797668.10000000009</v>
      </c>
      <c r="R146" s="102"/>
      <c r="S146" s="103"/>
      <c r="T146" s="100"/>
      <c r="U146" s="106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797668.10000000009</v>
      </c>
      <c r="V146" s="102"/>
    </row>
    <row r="147" spans="2:22" x14ac:dyDescent="0.2">
      <c r="B147" s="100"/>
      <c r="C147" s="104" t="s">
        <v>282</v>
      </c>
      <c r="D147" s="105" t="s">
        <v>281</v>
      </c>
      <c r="E147" s="106">
        <v>797668.10000000009</v>
      </c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>
        <f t="shared" si="2"/>
        <v>797668.10000000009</v>
      </c>
      <c r="R147" s="102"/>
      <c r="S147" s="103"/>
      <c r="T147" s="100"/>
      <c r="U147" s="106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797668.10000000009</v>
      </c>
      <c r="V147" s="102"/>
    </row>
    <row r="148" spans="2:22" x14ac:dyDescent="0.2">
      <c r="B148" s="100"/>
      <c r="C148" s="140" t="s">
        <v>283</v>
      </c>
      <c r="D148" s="141" t="s">
        <v>284</v>
      </c>
      <c r="E148" s="145">
        <v>0</v>
      </c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>
        <f t="shared" si="2"/>
        <v>0</v>
      </c>
      <c r="R148" s="102"/>
      <c r="S148" s="103"/>
      <c r="T148" s="100"/>
      <c r="U148" s="106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02"/>
    </row>
    <row r="149" spans="2:22" x14ac:dyDescent="0.2">
      <c r="B149" s="100"/>
      <c r="C149" s="104" t="s">
        <v>285</v>
      </c>
      <c r="D149" s="105" t="s">
        <v>284</v>
      </c>
      <c r="E149" s="106">
        <v>0</v>
      </c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>
        <f t="shared" si="2"/>
        <v>0</v>
      </c>
      <c r="R149" s="102"/>
      <c r="S149" s="103"/>
      <c r="T149" s="100"/>
      <c r="U149" s="106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102"/>
    </row>
    <row r="150" spans="2:22" x14ac:dyDescent="0.2">
      <c r="B150" s="100"/>
      <c r="C150" s="140" t="s">
        <v>286</v>
      </c>
      <c r="D150" s="141" t="s">
        <v>287</v>
      </c>
      <c r="E150" s="145">
        <v>0</v>
      </c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>
        <f t="shared" si="2"/>
        <v>0</v>
      </c>
      <c r="R150" s="102"/>
      <c r="S150" s="103"/>
      <c r="T150" s="100"/>
      <c r="U150" s="106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02"/>
    </row>
    <row r="151" spans="2:22" x14ac:dyDescent="0.2">
      <c r="B151" s="100"/>
      <c r="C151" s="104" t="s">
        <v>288</v>
      </c>
      <c r="D151" s="105" t="s">
        <v>287</v>
      </c>
      <c r="E151" s="106">
        <v>0</v>
      </c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>
        <f t="shared" si="2"/>
        <v>0</v>
      </c>
      <c r="R151" s="102"/>
      <c r="S151" s="103"/>
      <c r="T151" s="100"/>
      <c r="U151" s="106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02"/>
    </row>
    <row r="152" spans="2:22" x14ac:dyDescent="0.2">
      <c r="B152" s="100"/>
      <c r="C152" s="140" t="s">
        <v>289</v>
      </c>
      <c r="D152" s="141" t="s">
        <v>290</v>
      </c>
      <c r="E152" s="145">
        <v>0</v>
      </c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>
        <f t="shared" si="2"/>
        <v>0</v>
      </c>
      <c r="R152" s="102"/>
      <c r="S152" s="103"/>
      <c r="T152" s="100"/>
      <c r="U152" s="106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0</v>
      </c>
      <c r="V152" s="102"/>
    </row>
    <row r="153" spans="2:22" x14ac:dyDescent="0.2">
      <c r="B153" s="100"/>
      <c r="C153" s="104" t="s">
        <v>291</v>
      </c>
      <c r="D153" s="105" t="s">
        <v>290</v>
      </c>
      <c r="E153" s="106">
        <v>0</v>
      </c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>
        <f t="shared" si="2"/>
        <v>0</v>
      </c>
      <c r="R153" s="102"/>
      <c r="S153" s="103"/>
      <c r="T153" s="100"/>
      <c r="U153" s="106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02"/>
    </row>
    <row r="154" spans="2:22" x14ac:dyDescent="0.2">
      <c r="B154" s="100"/>
      <c r="C154" s="140" t="s">
        <v>292</v>
      </c>
      <c r="D154" s="141" t="s">
        <v>293</v>
      </c>
      <c r="E154" s="145">
        <v>209143.81999999995</v>
      </c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>
        <f t="shared" si="2"/>
        <v>209143.81999999995</v>
      </c>
      <c r="R154" s="102"/>
      <c r="S154" s="103"/>
      <c r="T154" s="100"/>
      <c r="U154" s="106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209143.81999999995</v>
      </c>
      <c r="V154" s="102"/>
    </row>
    <row r="155" spans="2:22" x14ac:dyDescent="0.2">
      <c r="B155" s="100"/>
      <c r="C155" s="104" t="s">
        <v>294</v>
      </c>
      <c r="D155" s="105" t="s">
        <v>293</v>
      </c>
      <c r="E155" s="106">
        <v>209143.81999999995</v>
      </c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>
        <f t="shared" si="2"/>
        <v>209143.81999999995</v>
      </c>
      <c r="R155" s="102"/>
      <c r="S155" s="103"/>
      <c r="T155" s="100"/>
      <c r="U155" s="106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209143.81999999995</v>
      </c>
      <c r="V155" s="102"/>
    </row>
    <row r="156" spans="2:22" x14ac:dyDescent="0.2">
      <c r="B156" s="100"/>
      <c r="C156" s="138" t="s">
        <v>295</v>
      </c>
      <c r="D156" s="139" t="s">
        <v>296</v>
      </c>
      <c r="E156" s="144">
        <v>16294069.670000006</v>
      </c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>
        <f t="shared" si="2"/>
        <v>16294069.670000006</v>
      </c>
      <c r="R156" s="102"/>
      <c r="S156" s="103"/>
      <c r="T156" s="100"/>
      <c r="U156" s="106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16294069.670000006</v>
      </c>
      <c r="V156" s="102"/>
    </row>
    <row r="157" spans="2:22" x14ac:dyDescent="0.2">
      <c r="B157" s="100"/>
      <c r="C157" s="140" t="s">
        <v>297</v>
      </c>
      <c r="D157" s="141" t="s">
        <v>298</v>
      </c>
      <c r="E157" s="145">
        <v>11852289.350000007</v>
      </c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>
        <f t="shared" si="2"/>
        <v>11852289.350000007</v>
      </c>
      <c r="R157" s="102"/>
      <c r="S157" s="103"/>
      <c r="T157" s="100"/>
      <c r="U157" s="106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11852289.350000007</v>
      </c>
      <c r="V157" s="102"/>
    </row>
    <row r="158" spans="2:22" x14ac:dyDescent="0.2">
      <c r="B158" s="100"/>
      <c r="C158" s="104" t="s">
        <v>299</v>
      </c>
      <c r="D158" s="105" t="s">
        <v>300</v>
      </c>
      <c r="E158" s="106">
        <v>2974928.290000001</v>
      </c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>
        <f t="shared" si="2"/>
        <v>2974928.290000001</v>
      </c>
      <c r="R158" s="102"/>
      <c r="S158" s="103"/>
      <c r="T158" s="100"/>
      <c r="U158" s="106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2974928.290000001</v>
      </c>
      <c r="V158" s="102"/>
    </row>
    <row r="159" spans="2:22" x14ac:dyDescent="0.2">
      <c r="B159" s="100"/>
      <c r="C159" s="104" t="s">
        <v>301</v>
      </c>
      <c r="D159" s="105" t="s">
        <v>36</v>
      </c>
      <c r="E159" s="106">
        <v>8877361.0600000061</v>
      </c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>
        <f t="shared" si="2"/>
        <v>8877361.0600000061</v>
      </c>
      <c r="R159" s="102"/>
      <c r="S159" s="103"/>
      <c r="T159" s="100"/>
      <c r="U159" s="106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8877361.0600000061</v>
      </c>
      <c r="V159" s="102"/>
    </row>
    <row r="160" spans="2:22" x14ac:dyDescent="0.2">
      <c r="B160" s="100"/>
      <c r="C160" s="140" t="s">
        <v>302</v>
      </c>
      <c r="D160" s="141" t="s">
        <v>303</v>
      </c>
      <c r="E160" s="145">
        <v>3705068.83</v>
      </c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>
        <f t="shared" si="2"/>
        <v>3705068.83</v>
      </c>
      <c r="R160" s="102"/>
      <c r="S160" s="103"/>
      <c r="T160" s="100"/>
      <c r="U160" s="106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3705068.83</v>
      </c>
      <c r="V160" s="102"/>
    </row>
    <row r="161" spans="2:22" x14ac:dyDescent="0.2">
      <c r="B161" s="100"/>
      <c r="C161" s="104" t="s">
        <v>304</v>
      </c>
      <c r="D161" s="105" t="s">
        <v>305</v>
      </c>
      <c r="E161" s="106">
        <v>0</v>
      </c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>
        <f t="shared" si="2"/>
        <v>0</v>
      </c>
      <c r="R161" s="102"/>
      <c r="S161" s="103"/>
      <c r="T161" s="100"/>
      <c r="U161" s="106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102"/>
    </row>
    <row r="162" spans="2:22" x14ac:dyDescent="0.2">
      <c r="B162" s="100"/>
      <c r="C162" s="104" t="s">
        <v>306</v>
      </c>
      <c r="D162" s="105" t="s">
        <v>307</v>
      </c>
      <c r="E162" s="106">
        <v>3705068.83</v>
      </c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>
        <f t="shared" si="2"/>
        <v>3705068.83</v>
      </c>
      <c r="R162" s="102"/>
      <c r="S162" s="103"/>
      <c r="T162" s="100"/>
      <c r="U162" s="106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3705068.83</v>
      </c>
      <c r="V162" s="102"/>
    </row>
    <row r="163" spans="2:22" x14ac:dyDescent="0.2">
      <c r="B163" s="100"/>
      <c r="C163" s="140" t="s">
        <v>308</v>
      </c>
      <c r="D163" s="141" t="s">
        <v>309</v>
      </c>
      <c r="E163" s="145">
        <v>0</v>
      </c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>
        <f t="shared" si="2"/>
        <v>0</v>
      </c>
      <c r="R163" s="102"/>
      <c r="S163" s="103"/>
      <c r="T163" s="100"/>
      <c r="U163" s="106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102"/>
    </row>
    <row r="164" spans="2:22" x14ac:dyDescent="0.2">
      <c r="B164" s="100"/>
      <c r="C164" s="104" t="s">
        <v>310</v>
      </c>
      <c r="D164" s="105" t="s">
        <v>309</v>
      </c>
      <c r="E164" s="106">
        <v>0</v>
      </c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>
        <f t="shared" si="2"/>
        <v>0</v>
      </c>
      <c r="R164" s="102"/>
      <c r="S164" s="103"/>
      <c r="T164" s="100"/>
      <c r="U164" s="106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102"/>
    </row>
    <row r="165" spans="2:22" x14ac:dyDescent="0.2">
      <c r="B165" s="100"/>
      <c r="C165" s="140" t="s">
        <v>311</v>
      </c>
      <c r="D165" s="141" t="s">
        <v>312</v>
      </c>
      <c r="E165" s="145">
        <v>130435.6</v>
      </c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>
        <f t="shared" si="2"/>
        <v>130435.6</v>
      </c>
      <c r="R165" s="102"/>
      <c r="S165" s="103"/>
      <c r="T165" s="100"/>
      <c r="U165" s="106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130435.6</v>
      </c>
      <c r="V165" s="102"/>
    </row>
    <row r="166" spans="2:22" x14ac:dyDescent="0.2">
      <c r="B166" s="100"/>
      <c r="C166" s="104" t="s">
        <v>313</v>
      </c>
      <c r="D166" s="105" t="s">
        <v>314</v>
      </c>
      <c r="E166" s="106">
        <v>130435.6</v>
      </c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>
        <f t="shared" si="2"/>
        <v>130435.6</v>
      </c>
      <c r="R166" s="102"/>
      <c r="S166" s="103"/>
      <c r="T166" s="100"/>
      <c r="U166" s="106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130435.6</v>
      </c>
      <c r="V166" s="102"/>
    </row>
    <row r="167" spans="2:22" x14ac:dyDescent="0.2">
      <c r="B167" s="100"/>
      <c r="C167" s="104" t="s">
        <v>315</v>
      </c>
      <c r="D167" s="105" t="s">
        <v>316</v>
      </c>
      <c r="E167" s="106">
        <v>0</v>
      </c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>
        <f t="shared" si="2"/>
        <v>0</v>
      </c>
      <c r="R167" s="102"/>
      <c r="S167" s="103"/>
      <c r="T167" s="100"/>
      <c r="U167" s="106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02"/>
    </row>
    <row r="168" spans="2:22" x14ac:dyDescent="0.2">
      <c r="B168" s="100"/>
      <c r="C168" s="140" t="s">
        <v>317</v>
      </c>
      <c r="D168" s="141" t="s">
        <v>318</v>
      </c>
      <c r="E168" s="145">
        <v>0</v>
      </c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>
        <f t="shared" si="2"/>
        <v>0</v>
      </c>
      <c r="R168" s="102"/>
      <c r="S168" s="103"/>
      <c r="T168" s="100"/>
      <c r="U168" s="106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102"/>
    </row>
    <row r="169" spans="2:22" x14ac:dyDescent="0.2">
      <c r="B169" s="100"/>
      <c r="C169" s="104" t="s">
        <v>319</v>
      </c>
      <c r="D169" s="105" t="s">
        <v>318</v>
      </c>
      <c r="E169" s="106">
        <v>0</v>
      </c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>
        <f t="shared" si="2"/>
        <v>0</v>
      </c>
      <c r="R169" s="102"/>
      <c r="S169" s="103"/>
      <c r="T169" s="100"/>
      <c r="U169" s="106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102"/>
    </row>
    <row r="170" spans="2:22" x14ac:dyDescent="0.2">
      <c r="B170" s="100"/>
      <c r="C170" s="140" t="s">
        <v>320</v>
      </c>
      <c r="D170" s="141" t="s">
        <v>321</v>
      </c>
      <c r="E170" s="145">
        <v>289980.51999999996</v>
      </c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>
        <f t="shared" si="2"/>
        <v>289980.51999999996</v>
      </c>
      <c r="R170" s="102"/>
      <c r="S170" s="103"/>
      <c r="T170" s="100"/>
      <c r="U170" s="106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289980.51999999996</v>
      </c>
      <c r="V170" s="102"/>
    </row>
    <row r="171" spans="2:22" x14ac:dyDescent="0.2">
      <c r="B171" s="100"/>
      <c r="C171" s="104" t="s">
        <v>322</v>
      </c>
      <c r="D171" s="105" t="s">
        <v>321</v>
      </c>
      <c r="E171" s="106">
        <v>289980.51999999996</v>
      </c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>
        <f t="shared" si="2"/>
        <v>289980.51999999996</v>
      </c>
      <c r="R171" s="102"/>
      <c r="S171" s="103"/>
      <c r="T171" s="100"/>
      <c r="U171" s="106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289980.51999999996</v>
      </c>
      <c r="V171" s="102"/>
    </row>
    <row r="172" spans="2:22" x14ac:dyDescent="0.2">
      <c r="B172" s="100"/>
      <c r="C172" s="140" t="s">
        <v>323</v>
      </c>
      <c r="D172" s="141" t="s">
        <v>324</v>
      </c>
      <c r="E172" s="145">
        <v>0</v>
      </c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>
        <f t="shared" si="2"/>
        <v>0</v>
      </c>
      <c r="R172" s="102"/>
      <c r="S172" s="103"/>
      <c r="T172" s="100"/>
      <c r="U172" s="106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02"/>
    </row>
    <row r="173" spans="2:22" x14ac:dyDescent="0.2">
      <c r="B173" s="100"/>
      <c r="C173" s="104" t="s">
        <v>325</v>
      </c>
      <c r="D173" s="105" t="s">
        <v>324</v>
      </c>
      <c r="E173" s="106">
        <v>0</v>
      </c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>
        <f t="shared" si="2"/>
        <v>0</v>
      </c>
      <c r="R173" s="102"/>
      <c r="S173" s="103"/>
      <c r="T173" s="100"/>
      <c r="U173" s="106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102"/>
    </row>
    <row r="174" spans="2:22" x14ac:dyDescent="0.2">
      <c r="B174" s="100"/>
      <c r="C174" s="140" t="s">
        <v>326</v>
      </c>
      <c r="D174" s="141" t="s">
        <v>327</v>
      </c>
      <c r="E174" s="145">
        <v>316295.37000000005</v>
      </c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>
        <f t="shared" si="2"/>
        <v>316295.37000000005</v>
      </c>
      <c r="R174" s="102"/>
      <c r="S174" s="103"/>
      <c r="T174" s="100"/>
      <c r="U174" s="106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316295.37000000005</v>
      </c>
      <c r="V174" s="102"/>
    </row>
    <row r="175" spans="2:22" x14ac:dyDescent="0.2">
      <c r="B175" s="100"/>
      <c r="C175" s="104" t="s">
        <v>328</v>
      </c>
      <c r="D175" s="105" t="s">
        <v>327</v>
      </c>
      <c r="E175" s="106">
        <v>316295.37000000005</v>
      </c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>
        <f t="shared" si="2"/>
        <v>316295.37000000005</v>
      </c>
      <c r="R175" s="102"/>
      <c r="S175" s="103"/>
      <c r="T175" s="100"/>
      <c r="U175" s="106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316295.37000000005</v>
      </c>
      <c r="V175" s="102"/>
    </row>
    <row r="176" spans="2:22" x14ac:dyDescent="0.2">
      <c r="B176" s="100"/>
      <c r="C176" s="138" t="s">
        <v>329</v>
      </c>
      <c r="D176" s="139" t="s">
        <v>330</v>
      </c>
      <c r="E176" s="144">
        <v>65247271.320000023</v>
      </c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>
        <f t="shared" si="2"/>
        <v>65247271.320000023</v>
      </c>
      <c r="R176" s="102"/>
      <c r="S176" s="103"/>
      <c r="T176" s="100"/>
      <c r="U176" s="106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65247271.320000023</v>
      </c>
      <c r="V176" s="102"/>
    </row>
    <row r="177" spans="2:22" x14ac:dyDescent="0.2">
      <c r="B177" s="100"/>
      <c r="C177" s="140" t="s">
        <v>331</v>
      </c>
      <c r="D177" s="141" t="s">
        <v>332</v>
      </c>
      <c r="E177" s="145">
        <v>0</v>
      </c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>
        <f t="shared" si="2"/>
        <v>0</v>
      </c>
      <c r="R177" s="102"/>
      <c r="S177" s="103"/>
      <c r="T177" s="100"/>
      <c r="U177" s="106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102"/>
    </row>
    <row r="178" spans="2:22" x14ac:dyDescent="0.2">
      <c r="B178" s="100"/>
      <c r="C178" s="104" t="s">
        <v>333</v>
      </c>
      <c r="D178" s="105" t="s">
        <v>334</v>
      </c>
      <c r="E178" s="106">
        <v>0</v>
      </c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>
        <f t="shared" si="2"/>
        <v>0</v>
      </c>
      <c r="R178" s="102"/>
      <c r="S178" s="103"/>
      <c r="T178" s="100"/>
      <c r="U178" s="106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102"/>
    </row>
    <row r="179" spans="2:22" x14ac:dyDescent="0.2">
      <c r="B179" s="100"/>
      <c r="C179" s="104" t="s">
        <v>335</v>
      </c>
      <c r="D179" s="105" t="s">
        <v>336</v>
      </c>
      <c r="E179" s="106">
        <v>0</v>
      </c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>
        <f t="shared" si="2"/>
        <v>0</v>
      </c>
      <c r="R179" s="102"/>
      <c r="S179" s="103"/>
      <c r="T179" s="100"/>
      <c r="U179" s="106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102"/>
    </row>
    <row r="180" spans="2:22" x14ac:dyDescent="0.2">
      <c r="B180" s="100"/>
      <c r="C180" s="140" t="s">
        <v>337</v>
      </c>
      <c r="D180" s="141" t="s">
        <v>338</v>
      </c>
      <c r="E180" s="145">
        <v>45088250.44000002</v>
      </c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>
        <f t="shared" si="2"/>
        <v>45088250.44000002</v>
      </c>
      <c r="R180" s="102"/>
      <c r="S180" s="103"/>
      <c r="T180" s="100"/>
      <c r="U180" s="106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45088250.44000002</v>
      </c>
      <c r="V180" s="102"/>
    </row>
    <row r="181" spans="2:22" x14ac:dyDescent="0.2">
      <c r="B181" s="100"/>
      <c r="C181" s="104" t="s">
        <v>339</v>
      </c>
      <c r="D181" s="105" t="s">
        <v>338</v>
      </c>
      <c r="E181" s="106">
        <v>45088250.44000002</v>
      </c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>
        <f t="shared" si="2"/>
        <v>45088250.44000002</v>
      </c>
      <c r="R181" s="102"/>
      <c r="S181" s="103"/>
      <c r="T181" s="100"/>
      <c r="U181" s="106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45088250.44000002</v>
      </c>
      <c r="V181" s="102"/>
    </row>
    <row r="182" spans="2:22" x14ac:dyDescent="0.2">
      <c r="B182" s="100"/>
      <c r="C182" s="140" t="s">
        <v>340</v>
      </c>
      <c r="D182" s="141" t="s">
        <v>341</v>
      </c>
      <c r="E182" s="145">
        <v>0</v>
      </c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>
        <f t="shared" si="2"/>
        <v>0</v>
      </c>
      <c r="R182" s="102"/>
      <c r="S182" s="103"/>
      <c r="T182" s="100"/>
      <c r="U182" s="106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102"/>
    </row>
    <row r="183" spans="2:22" x14ac:dyDescent="0.2">
      <c r="B183" s="100"/>
      <c r="C183" s="104" t="s">
        <v>342</v>
      </c>
      <c r="D183" s="105" t="s">
        <v>341</v>
      </c>
      <c r="E183" s="106">
        <v>0</v>
      </c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>
        <f t="shared" si="2"/>
        <v>0</v>
      </c>
      <c r="R183" s="102"/>
      <c r="S183" s="103"/>
      <c r="T183" s="100"/>
      <c r="U183" s="106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02"/>
    </row>
    <row r="184" spans="2:22" x14ac:dyDescent="0.2">
      <c r="B184" s="100"/>
      <c r="C184" s="140" t="s">
        <v>343</v>
      </c>
      <c r="D184" s="141" t="s">
        <v>344</v>
      </c>
      <c r="E184" s="145">
        <v>0</v>
      </c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>
        <f t="shared" si="2"/>
        <v>0</v>
      </c>
      <c r="R184" s="102"/>
      <c r="S184" s="103"/>
      <c r="T184" s="100"/>
      <c r="U184" s="106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02"/>
    </row>
    <row r="185" spans="2:22" x14ac:dyDescent="0.2">
      <c r="B185" s="100"/>
      <c r="C185" s="104" t="s">
        <v>345</v>
      </c>
      <c r="D185" s="105" t="s">
        <v>344</v>
      </c>
      <c r="E185" s="106">
        <v>0</v>
      </c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>
        <f t="shared" si="2"/>
        <v>0</v>
      </c>
      <c r="R185" s="102"/>
      <c r="S185" s="103"/>
      <c r="T185" s="100"/>
      <c r="U185" s="106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102"/>
    </row>
    <row r="186" spans="2:22" x14ac:dyDescent="0.2">
      <c r="B186" s="100"/>
      <c r="C186" s="140" t="s">
        <v>346</v>
      </c>
      <c r="D186" s="141" t="s">
        <v>347</v>
      </c>
      <c r="E186" s="145">
        <v>1610157.3499999992</v>
      </c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>
        <f t="shared" si="2"/>
        <v>1610157.3499999992</v>
      </c>
      <c r="R186" s="102"/>
      <c r="S186" s="103"/>
      <c r="T186" s="100"/>
      <c r="U186" s="106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1610157.3499999992</v>
      </c>
      <c r="V186" s="102"/>
    </row>
    <row r="187" spans="2:22" x14ac:dyDescent="0.2">
      <c r="B187" s="100"/>
      <c r="C187" s="104" t="s">
        <v>348</v>
      </c>
      <c r="D187" s="105" t="s">
        <v>347</v>
      </c>
      <c r="E187" s="106">
        <v>1610157.3499999992</v>
      </c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>
        <f t="shared" si="2"/>
        <v>1610157.3499999992</v>
      </c>
      <c r="R187" s="102"/>
      <c r="S187" s="103"/>
      <c r="T187" s="100"/>
      <c r="U187" s="106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1610157.3499999992</v>
      </c>
      <c r="V187" s="102"/>
    </row>
    <row r="188" spans="2:22" x14ac:dyDescent="0.2">
      <c r="B188" s="100"/>
      <c r="C188" s="140" t="s">
        <v>349</v>
      </c>
      <c r="D188" s="141" t="s">
        <v>350</v>
      </c>
      <c r="E188" s="145">
        <v>0</v>
      </c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>
        <f t="shared" si="2"/>
        <v>0</v>
      </c>
      <c r="R188" s="102"/>
      <c r="S188" s="103"/>
      <c r="T188" s="100"/>
      <c r="U188" s="106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102"/>
    </row>
    <row r="189" spans="2:22" x14ac:dyDescent="0.2">
      <c r="B189" s="100"/>
      <c r="C189" s="104" t="s">
        <v>351</v>
      </c>
      <c r="D189" s="105" t="s">
        <v>350</v>
      </c>
      <c r="E189" s="106">
        <v>0</v>
      </c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>
        <f t="shared" si="2"/>
        <v>0</v>
      </c>
      <c r="R189" s="102"/>
      <c r="S189" s="103"/>
      <c r="T189" s="100"/>
      <c r="U189" s="106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102"/>
    </row>
    <row r="190" spans="2:22" x14ac:dyDescent="0.2">
      <c r="B190" s="100"/>
      <c r="C190" s="140" t="s">
        <v>352</v>
      </c>
      <c r="D190" s="141" t="s">
        <v>353</v>
      </c>
      <c r="E190" s="145">
        <v>0</v>
      </c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>
        <f t="shared" si="2"/>
        <v>0</v>
      </c>
      <c r="R190" s="102"/>
      <c r="S190" s="103"/>
      <c r="T190" s="100"/>
      <c r="U190" s="106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0</v>
      </c>
      <c r="V190" s="102"/>
    </row>
    <row r="191" spans="2:22" x14ac:dyDescent="0.2">
      <c r="B191" s="100"/>
      <c r="C191" s="104" t="s">
        <v>354</v>
      </c>
      <c r="D191" s="105" t="s">
        <v>353</v>
      </c>
      <c r="E191" s="106">
        <v>0</v>
      </c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>
        <f t="shared" si="2"/>
        <v>0</v>
      </c>
      <c r="R191" s="102"/>
      <c r="S191" s="103"/>
      <c r="T191" s="100"/>
      <c r="U191" s="106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02"/>
    </row>
    <row r="192" spans="2:22" x14ac:dyDescent="0.2">
      <c r="B192" s="100"/>
      <c r="C192" s="140" t="s">
        <v>355</v>
      </c>
      <c r="D192" s="141" t="s">
        <v>356</v>
      </c>
      <c r="E192" s="145">
        <v>0</v>
      </c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>
        <f t="shared" si="2"/>
        <v>0</v>
      </c>
      <c r="R192" s="102"/>
      <c r="S192" s="103"/>
      <c r="T192" s="100"/>
      <c r="U192" s="106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102"/>
    </row>
    <row r="193" spans="2:22" x14ac:dyDescent="0.2">
      <c r="B193" s="100"/>
      <c r="C193" s="104" t="s">
        <v>357</v>
      </c>
      <c r="D193" s="105" t="s">
        <v>356</v>
      </c>
      <c r="E193" s="106">
        <v>0</v>
      </c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>
        <f t="shared" si="2"/>
        <v>0</v>
      </c>
      <c r="R193" s="102"/>
      <c r="S193" s="103"/>
      <c r="T193" s="100"/>
      <c r="U193" s="106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102"/>
    </row>
    <row r="194" spans="2:22" x14ac:dyDescent="0.2">
      <c r="B194" s="100"/>
      <c r="C194" s="140" t="s">
        <v>358</v>
      </c>
      <c r="D194" s="141" t="s">
        <v>359</v>
      </c>
      <c r="E194" s="145">
        <v>18548863.530000001</v>
      </c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>
        <f t="shared" si="2"/>
        <v>18548863.530000001</v>
      </c>
      <c r="R194" s="102"/>
      <c r="S194" s="103"/>
      <c r="T194" s="100"/>
      <c r="U194" s="106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18548863.530000001</v>
      </c>
      <c r="V194" s="102"/>
    </row>
    <row r="195" spans="2:22" x14ac:dyDescent="0.2">
      <c r="B195" s="100"/>
      <c r="C195" s="104" t="s">
        <v>360</v>
      </c>
      <c r="D195" s="105" t="s">
        <v>359</v>
      </c>
      <c r="E195" s="106">
        <v>18548863.530000001</v>
      </c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>
        <f t="shared" si="2"/>
        <v>18548863.530000001</v>
      </c>
      <c r="R195" s="102"/>
      <c r="S195" s="103"/>
      <c r="T195" s="100"/>
      <c r="U195" s="106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18548863.530000001</v>
      </c>
      <c r="V195" s="102"/>
    </row>
    <row r="196" spans="2:22" ht="13.5" thickBot="1" x14ac:dyDescent="0.25">
      <c r="B196" s="75"/>
      <c r="C196" s="107"/>
      <c r="D196" s="108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81"/>
      <c r="S196" s="103"/>
      <c r="T196" s="75"/>
      <c r="U196" s="109"/>
      <c r="V196" s="81"/>
    </row>
    <row r="197" spans="2:22" ht="13.5" thickTop="1" x14ac:dyDescent="0.2"/>
    <row r="199" spans="2:22" ht="13.5" thickBot="1" x14ac:dyDescent="0.25"/>
    <row r="200" spans="2:22" s="93" customFormat="1" ht="14.25" thickTop="1" thickBot="1" x14ac:dyDescent="0.25">
      <c r="B200" s="33"/>
      <c r="C200" s="35"/>
      <c r="D200" s="35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39"/>
      <c r="S200" s="92"/>
      <c r="T200" s="33"/>
      <c r="U200" s="91"/>
      <c r="V200" s="39"/>
    </row>
    <row r="201" spans="2:22" s="93" customFormat="1" ht="19.5" thickBot="1" x14ac:dyDescent="0.25">
      <c r="B201" s="50"/>
      <c r="C201" s="52"/>
      <c r="D201" s="52"/>
      <c r="E201" s="182" t="s">
        <v>39</v>
      </c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4"/>
      <c r="R201" s="54"/>
      <c r="S201" s="92"/>
      <c r="T201" s="50"/>
      <c r="V201" s="54"/>
    </row>
    <row r="202" spans="2:22" s="93" customFormat="1" x14ac:dyDescent="0.2">
      <c r="B202" s="50"/>
      <c r="C202" s="52"/>
      <c r="D202" s="52"/>
      <c r="E202" s="94" t="s">
        <v>4</v>
      </c>
      <c r="F202" s="94" t="s">
        <v>15</v>
      </c>
      <c r="G202" s="94" t="s">
        <v>16</v>
      </c>
      <c r="H202" s="94" t="s">
        <v>17</v>
      </c>
      <c r="I202" s="94" t="s">
        <v>18</v>
      </c>
      <c r="J202" s="94" t="s">
        <v>19</v>
      </c>
      <c r="K202" s="94" t="s">
        <v>20</v>
      </c>
      <c r="L202" s="94" t="s">
        <v>21</v>
      </c>
      <c r="M202" s="94" t="s">
        <v>22</v>
      </c>
      <c r="N202" s="94" t="s">
        <v>23</v>
      </c>
      <c r="O202" s="94" t="s">
        <v>24</v>
      </c>
      <c r="P202" s="94" t="s">
        <v>25</v>
      </c>
      <c r="Q202" s="94" t="s">
        <v>26</v>
      </c>
      <c r="R202" s="54"/>
      <c r="S202" s="92"/>
      <c r="T202" s="50"/>
      <c r="U202" s="94" t="s">
        <v>26</v>
      </c>
      <c r="V202" s="54"/>
    </row>
    <row r="203" spans="2:22" s="99" customFormat="1" ht="13.5" thickBot="1" x14ac:dyDescent="0.3">
      <c r="B203" s="66"/>
      <c r="C203" s="95" t="s">
        <v>38</v>
      </c>
      <c r="D203" s="96" t="s">
        <v>27</v>
      </c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71"/>
      <c r="S203" s="98"/>
      <c r="T203" s="66"/>
      <c r="U203" s="97"/>
      <c r="V203" s="71"/>
    </row>
    <row r="204" spans="2:22" ht="13.5" thickBot="1" x14ac:dyDescent="0.25">
      <c r="B204" s="100"/>
      <c r="C204" s="188" t="s">
        <v>31</v>
      </c>
      <c r="D204" s="189"/>
      <c r="E204" s="101">
        <v>220549624.65500003</v>
      </c>
      <c r="F204" s="101">
        <v>240827035.125</v>
      </c>
      <c r="G204" s="101">
        <v>298713109.98500001</v>
      </c>
      <c r="H204" s="101">
        <v>366263013.08500004</v>
      </c>
      <c r="I204" s="101">
        <v>297850653.23500001</v>
      </c>
      <c r="J204" s="101">
        <v>288578204.78500009</v>
      </c>
      <c r="K204" s="101">
        <v>301315311.41500008</v>
      </c>
      <c r="L204" s="101">
        <v>239873123.24500003</v>
      </c>
      <c r="M204" s="101">
        <v>288322330.47500002</v>
      </c>
      <c r="N204" s="101">
        <v>264260569.02499998</v>
      </c>
      <c r="O204" s="101">
        <v>319040780.38500005</v>
      </c>
      <c r="P204" s="101">
        <v>352772023.45500004</v>
      </c>
      <c r="Q204" s="101">
        <v>3478365778.8700004</v>
      </c>
      <c r="R204" s="102"/>
      <c r="S204" s="103"/>
      <c r="T204" s="100"/>
      <c r="U204" s="101">
        <f>SUM(U205:U392)</f>
        <v>661648873.96500027</v>
      </c>
      <c r="V204" s="102"/>
    </row>
    <row r="205" spans="2:22" x14ac:dyDescent="0.2">
      <c r="B205" s="100"/>
      <c r="C205" s="138" t="s">
        <v>42</v>
      </c>
      <c r="D205" s="139" t="s">
        <v>43</v>
      </c>
      <c r="E205" s="144">
        <v>65335314.540000007</v>
      </c>
      <c r="F205" s="144">
        <v>29239683.370000005</v>
      </c>
      <c r="G205" s="144">
        <v>91584358.159999996</v>
      </c>
      <c r="H205" s="144">
        <v>164401494.68999997</v>
      </c>
      <c r="I205" s="144">
        <v>93944408.489999995</v>
      </c>
      <c r="J205" s="144">
        <v>79521423.129999995</v>
      </c>
      <c r="K205" s="144">
        <v>74472633.719999984</v>
      </c>
      <c r="L205" s="144">
        <v>30530648.090000004</v>
      </c>
      <c r="M205" s="144">
        <v>68866294.560000002</v>
      </c>
      <c r="N205" s="144">
        <v>50603004.470000006</v>
      </c>
      <c r="O205" s="144">
        <v>84064110.170000002</v>
      </c>
      <c r="P205" s="144">
        <v>100221000.25000001</v>
      </c>
      <c r="Q205" s="144">
        <v>932784373.63999999</v>
      </c>
      <c r="R205" s="102"/>
      <c r="S205" s="103"/>
      <c r="T205" s="100"/>
      <c r="U205" s="106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65335314.540000007</v>
      </c>
      <c r="V205" s="102"/>
    </row>
    <row r="206" spans="2:22" x14ac:dyDescent="0.2">
      <c r="B206" s="100"/>
      <c r="C206" s="140" t="s">
        <v>44</v>
      </c>
      <c r="D206" s="141" t="s">
        <v>45</v>
      </c>
      <c r="E206" s="145">
        <v>49831412.25</v>
      </c>
      <c r="F206" s="145">
        <v>21982023.82</v>
      </c>
      <c r="G206" s="145">
        <v>79513473.950000003</v>
      </c>
      <c r="H206" s="145">
        <v>135949834.16999996</v>
      </c>
      <c r="I206" s="145">
        <v>72960274.579999998</v>
      </c>
      <c r="J206" s="145">
        <v>70592292.780000001</v>
      </c>
      <c r="K206" s="145">
        <v>64762067.899999976</v>
      </c>
      <c r="L206" s="145">
        <v>24804192.580000002</v>
      </c>
      <c r="M206" s="145">
        <v>59312579.719999999</v>
      </c>
      <c r="N206" s="145">
        <v>31155256.800000004</v>
      </c>
      <c r="O206" s="145">
        <v>68786370.520000011</v>
      </c>
      <c r="P206" s="145">
        <v>70466294.450000018</v>
      </c>
      <c r="Q206" s="145">
        <v>750116073.51999986</v>
      </c>
      <c r="R206" s="102"/>
      <c r="S206" s="103"/>
      <c r="T206" s="100"/>
      <c r="U206" s="106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49831412.25</v>
      </c>
      <c r="V206" s="102"/>
    </row>
    <row r="207" spans="2:22" x14ac:dyDescent="0.2">
      <c r="B207" s="100"/>
      <c r="C207" s="142" t="s">
        <v>46</v>
      </c>
      <c r="D207" s="143" t="s">
        <v>47</v>
      </c>
      <c r="E207" s="106">
        <v>2555268.3499999978</v>
      </c>
      <c r="F207" s="106">
        <v>3001225.1999999974</v>
      </c>
      <c r="G207" s="106">
        <v>2773454.3499999978</v>
      </c>
      <c r="H207" s="106">
        <v>2798490.9999999977</v>
      </c>
      <c r="I207" s="106">
        <v>2721697.2199999979</v>
      </c>
      <c r="J207" s="106">
        <v>2820349.1699999981</v>
      </c>
      <c r="K207" s="106">
        <v>2543735.569999997</v>
      </c>
      <c r="L207" s="106">
        <v>2601763.6599999983</v>
      </c>
      <c r="M207" s="106">
        <v>2446672.5099999984</v>
      </c>
      <c r="N207" s="106">
        <v>2562240.6099999989</v>
      </c>
      <c r="O207" s="106">
        <v>2356012.7200000016</v>
      </c>
      <c r="P207" s="106">
        <v>2771844.9300000011</v>
      </c>
      <c r="Q207" s="106">
        <v>31952755.28999998</v>
      </c>
      <c r="R207" s="102"/>
      <c r="S207" s="103"/>
      <c r="T207" s="100"/>
      <c r="U207" s="106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2555268.3499999978</v>
      </c>
      <c r="V207" s="102"/>
    </row>
    <row r="208" spans="2:22" x14ac:dyDescent="0.2">
      <c r="B208" s="100"/>
      <c r="C208" s="142" t="s">
        <v>48</v>
      </c>
      <c r="D208" s="143" t="s">
        <v>49</v>
      </c>
      <c r="E208" s="106">
        <v>45247007.170000002</v>
      </c>
      <c r="F208" s="106">
        <v>17055356.640000001</v>
      </c>
      <c r="G208" s="106">
        <v>74814431.980000004</v>
      </c>
      <c r="H208" s="106">
        <v>131229076.46999997</v>
      </c>
      <c r="I208" s="106">
        <v>68496735.599999994</v>
      </c>
      <c r="J208" s="106">
        <v>65777751.269999996</v>
      </c>
      <c r="K208" s="106">
        <v>60456713.059999973</v>
      </c>
      <c r="L208" s="106">
        <v>20453648.380000003</v>
      </c>
      <c r="M208" s="106">
        <v>55175871.019999996</v>
      </c>
      <c r="N208" s="106">
        <v>26572427.82</v>
      </c>
      <c r="O208" s="106">
        <v>64741097.090000004</v>
      </c>
      <c r="P208" s="106">
        <v>65312596.400000013</v>
      </c>
      <c r="Q208" s="106">
        <v>695332712.89999998</v>
      </c>
      <c r="R208" s="102"/>
      <c r="S208" s="103"/>
      <c r="T208" s="100"/>
      <c r="U208" s="106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45247007.170000002</v>
      </c>
      <c r="V208" s="102"/>
    </row>
    <row r="209" spans="2:22" x14ac:dyDescent="0.2">
      <c r="B209" s="100"/>
      <c r="C209" s="142" t="s">
        <v>50</v>
      </c>
      <c r="D209" s="143" t="s">
        <v>51</v>
      </c>
      <c r="E209" s="106">
        <v>2029136.730000003</v>
      </c>
      <c r="F209" s="106">
        <v>1925441.9800000028</v>
      </c>
      <c r="G209" s="106">
        <v>1925587.6200000027</v>
      </c>
      <c r="H209" s="106">
        <v>1922266.700000003</v>
      </c>
      <c r="I209" s="106">
        <v>1741841.760000003</v>
      </c>
      <c r="J209" s="106">
        <v>1994192.3400000029</v>
      </c>
      <c r="K209" s="106">
        <v>1761619.2700000033</v>
      </c>
      <c r="L209" s="106">
        <v>1748780.5400000033</v>
      </c>
      <c r="M209" s="106">
        <v>1690036.1900000034</v>
      </c>
      <c r="N209" s="106">
        <v>2020588.3700000034</v>
      </c>
      <c r="O209" s="106">
        <v>1689260.7100000035</v>
      </c>
      <c r="P209" s="106">
        <v>2381853.1200000029</v>
      </c>
      <c r="Q209" s="106">
        <v>22830605.330000035</v>
      </c>
      <c r="R209" s="102"/>
      <c r="S209" s="103"/>
      <c r="T209" s="100"/>
      <c r="U209" s="106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2029136.730000003</v>
      </c>
      <c r="V209" s="102"/>
    </row>
    <row r="210" spans="2:22" x14ac:dyDescent="0.2">
      <c r="B210" s="100"/>
      <c r="C210" s="140" t="s">
        <v>52</v>
      </c>
      <c r="D210" s="141" t="s">
        <v>53</v>
      </c>
      <c r="E210" s="145">
        <v>0</v>
      </c>
      <c r="F210" s="145">
        <v>0</v>
      </c>
      <c r="G210" s="145">
        <v>0</v>
      </c>
      <c r="H210" s="145">
        <v>0</v>
      </c>
      <c r="I210" s="145">
        <v>0</v>
      </c>
      <c r="J210" s="145">
        <v>0</v>
      </c>
      <c r="K210" s="145">
        <v>0</v>
      </c>
      <c r="L210" s="145">
        <v>0</v>
      </c>
      <c r="M210" s="145">
        <v>0</v>
      </c>
      <c r="N210" s="145">
        <v>0</v>
      </c>
      <c r="O210" s="145">
        <v>0</v>
      </c>
      <c r="P210" s="145">
        <v>0</v>
      </c>
      <c r="Q210" s="145">
        <v>0</v>
      </c>
      <c r="R210" s="102"/>
      <c r="S210" s="103"/>
      <c r="T210" s="100"/>
      <c r="U210" s="106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102"/>
    </row>
    <row r="211" spans="2:22" x14ac:dyDescent="0.2">
      <c r="B211" s="100"/>
      <c r="C211" s="142" t="s">
        <v>54</v>
      </c>
      <c r="D211" s="143" t="s">
        <v>55</v>
      </c>
      <c r="E211" s="106">
        <v>0</v>
      </c>
      <c r="F211" s="106">
        <v>0</v>
      </c>
      <c r="G211" s="106">
        <v>0</v>
      </c>
      <c r="H211" s="106">
        <v>0</v>
      </c>
      <c r="I211" s="106">
        <v>0</v>
      </c>
      <c r="J211" s="106">
        <v>0</v>
      </c>
      <c r="K211" s="106">
        <v>0</v>
      </c>
      <c r="L211" s="106">
        <v>0</v>
      </c>
      <c r="M211" s="106">
        <v>0</v>
      </c>
      <c r="N211" s="106">
        <v>0</v>
      </c>
      <c r="O211" s="106">
        <v>0</v>
      </c>
      <c r="P211" s="106">
        <v>0</v>
      </c>
      <c r="Q211" s="106">
        <v>0</v>
      </c>
      <c r="R211" s="102"/>
      <c r="S211" s="103"/>
      <c r="T211" s="100"/>
      <c r="U211" s="106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102"/>
    </row>
    <row r="212" spans="2:22" x14ac:dyDescent="0.2">
      <c r="B212" s="100"/>
      <c r="C212" s="142" t="s">
        <v>56</v>
      </c>
      <c r="D212" s="143" t="s">
        <v>57</v>
      </c>
      <c r="E212" s="106">
        <v>0</v>
      </c>
      <c r="F212" s="106">
        <v>0</v>
      </c>
      <c r="G212" s="106">
        <v>0</v>
      </c>
      <c r="H212" s="106">
        <v>0</v>
      </c>
      <c r="I212" s="106">
        <v>0</v>
      </c>
      <c r="J212" s="106">
        <v>0</v>
      </c>
      <c r="K212" s="106">
        <v>0</v>
      </c>
      <c r="L212" s="106">
        <v>0</v>
      </c>
      <c r="M212" s="106">
        <v>0</v>
      </c>
      <c r="N212" s="106">
        <v>0</v>
      </c>
      <c r="O212" s="106">
        <v>0</v>
      </c>
      <c r="P212" s="106">
        <v>0</v>
      </c>
      <c r="Q212" s="106">
        <v>0</v>
      </c>
      <c r="R212" s="102"/>
      <c r="S212" s="103"/>
      <c r="T212" s="100"/>
      <c r="U212" s="106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102"/>
    </row>
    <row r="213" spans="2:22" x14ac:dyDescent="0.2">
      <c r="B213" s="100"/>
      <c r="C213" s="140" t="s">
        <v>58</v>
      </c>
      <c r="D213" s="141" t="s">
        <v>59</v>
      </c>
      <c r="E213" s="145">
        <v>6510607.3299999991</v>
      </c>
      <c r="F213" s="145">
        <v>2313367.8499999996</v>
      </c>
      <c r="G213" s="145">
        <v>3843624.419999999</v>
      </c>
      <c r="H213" s="145">
        <v>1292718.3099999998</v>
      </c>
      <c r="I213" s="145">
        <v>1313025.8599999999</v>
      </c>
      <c r="J213" s="145">
        <v>1758804.3900000001</v>
      </c>
      <c r="K213" s="145">
        <v>1146508.56</v>
      </c>
      <c r="L213" s="145">
        <v>1153143.3999999999</v>
      </c>
      <c r="M213" s="145">
        <v>2623157.9200000009</v>
      </c>
      <c r="N213" s="145">
        <v>1192196.19</v>
      </c>
      <c r="O213" s="145">
        <v>1187414.77</v>
      </c>
      <c r="P213" s="145">
        <v>1988509.4200000009</v>
      </c>
      <c r="Q213" s="145">
        <v>26323078.419999998</v>
      </c>
      <c r="R213" s="102"/>
      <c r="S213" s="103"/>
      <c r="T213" s="100"/>
      <c r="U213" s="106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6510607.3299999991</v>
      </c>
      <c r="V213" s="102"/>
    </row>
    <row r="214" spans="2:22" x14ac:dyDescent="0.2">
      <c r="B214" s="100"/>
      <c r="C214" s="104" t="s">
        <v>60</v>
      </c>
      <c r="D214" s="105" t="s">
        <v>61</v>
      </c>
      <c r="E214" s="106">
        <v>278729.58000000007</v>
      </c>
      <c r="F214" s="106">
        <v>309308.20000000007</v>
      </c>
      <c r="G214" s="106">
        <v>285295.94000000006</v>
      </c>
      <c r="H214" s="106">
        <v>297004.65000000002</v>
      </c>
      <c r="I214" s="106">
        <v>296304.58</v>
      </c>
      <c r="J214" s="106">
        <v>279810.18000000005</v>
      </c>
      <c r="K214" s="106">
        <v>277339.35000000003</v>
      </c>
      <c r="L214" s="106">
        <v>275640.58000000007</v>
      </c>
      <c r="M214" s="106">
        <v>275821.92000000004</v>
      </c>
      <c r="N214" s="106">
        <v>275741.92000000004</v>
      </c>
      <c r="O214" s="106">
        <v>275741.92000000004</v>
      </c>
      <c r="P214" s="106">
        <v>275735.09000000003</v>
      </c>
      <c r="Q214" s="106">
        <v>3402473.91</v>
      </c>
      <c r="R214" s="102"/>
      <c r="S214" s="103"/>
      <c r="T214" s="100"/>
      <c r="U214" s="106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278729.58000000007</v>
      </c>
      <c r="V214" s="102"/>
    </row>
    <row r="215" spans="2:22" x14ac:dyDescent="0.2">
      <c r="B215" s="100"/>
      <c r="C215" s="104" t="s">
        <v>62</v>
      </c>
      <c r="D215" s="105" t="s">
        <v>63</v>
      </c>
      <c r="E215" s="106">
        <v>5692151.7299999995</v>
      </c>
      <c r="F215" s="106">
        <v>1459913.6300000001</v>
      </c>
      <c r="G215" s="106">
        <v>642106.79</v>
      </c>
      <c r="H215" s="106">
        <v>358871.89999999991</v>
      </c>
      <c r="I215" s="106">
        <v>440242.17999999993</v>
      </c>
      <c r="J215" s="106">
        <v>325333.69999999995</v>
      </c>
      <c r="K215" s="106">
        <v>319230.93999999994</v>
      </c>
      <c r="L215" s="106">
        <v>316852.40999999992</v>
      </c>
      <c r="M215" s="106">
        <v>294961.54999999993</v>
      </c>
      <c r="N215" s="106">
        <v>296138.07</v>
      </c>
      <c r="O215" s="106">
        <v>291042.39999999997</v>
      </c>
      <c r="P215" s="106">
        <v>296046.44</v>
      </c>
      <c r="Q215" s="106">
        <v>10732891.739999998</v>
      </c>
      <c r="R215" s="102"/>
      <c r="S215" s="103"/>
      <c r="T215" s="100"/>
      <c r="U215" s="106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5692151.7299999995</v>
      </c>
      <c r="V215" s="102"/>
    </row>
    <row r="216" spans="2:22" x14ac:dyDescent="0.2">
      <c r="B216" s="100"/>
      <c r="C216" s="104" t="s">
        <v>64</v>
      </c>
      <c r="D216" s="105" t="s">
        <v>65</v>
      </c>
      <c r="E216" s="106">
        <v>539726.0199999999</v>
      </c>
      <c r="F216" s="106">
        <v>544146.01999999979</v>
      </c>
      <c r="G216" s="106">
        <v>2916221.689999999</v>
      </c>
      <c r="H216" s="106">
        <v>636841.75999999989</v>
      </c>
      <c r="I216" s="106">
        <v>576479.1</v>
      </c>
      <c r="J216" s="106">
        <v>1153660.5100000002</v>
      </c>
      <c r="K216" s="106">
        <v>549938.27000000014</v>
      </c>
      <c r="L216" s="106">
        <v>560650.40999999992</v>
      </c>
      <c r="M216" s="106">
        <v>2052374.4500000009</v>
      </c>
      <c r="N216" s="106">
        <v>620316.20000000007</v>
      </c>
      <c r="O216" s="106">
        <v>620630.44999999995</v>
      </c>
      <c r="P216" s="106">
        <v>1416727.8900000008</v>
      </c>
      <c r="Q216" s="106">
        <v>12187712.769999998</v>
      </c>
      <c r="R216" s="102"/>
      <c r="S216" s="103"/>
      <c r="T216" s="100"/>
      <c r="U216" s="106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539726.0199999999</v>
      </c>
      <c r="V216" s="102"/>
    </row>
    <row r="217" spans="2:22" x14ac:dyDescent="0.2">
      <c r="B217" s="100"/>
      <c r="C217" s="140" t="s">
        <v>66</v>
      </c>
      <c r="D217" s="141" t="s">
        <v>67</v>
      </c>
      <c r="E217" s="145">
        <v>641806.52</v>
      </c>
      <c r="F217" s="145">
        <v>687549.21000000008</v>
      </c>
      <c r="G217" s="145">
        <v>725964.06</v>
      </c>
      <c r="H217" s="145">
        <v>734059.21000000008</v>
      </c>
      <c r="I217" s="145">
        <v>4517956.25</v>
      </c>
      <c r="J217" s="145">
        <v>819832.04999999981</v>
      </c>
      <c r="K217" s="145">
        <v>745415.92999999993</v>
      </c>
      <c r="L217" s="145">
        <v>634823.01000000013</v>
      </c>
      <c r="M217" s="145">
        <v>935415.87999999989</v>
      </c>
      <c r="N217" s="145">
        <v>775103.12999999989</v>
      </c>
      <c r="O217" s="145">
        <v>735707.58</v>
      </c>
      <c r="P217" s="145">
        <v>835131.58000000019</v>
      </c>
      <c r="Q217" s="145">
        <v>12788764.41</v>
      </c>
      <c r="R217" s="102"/>
      <c r="S217" s="103"/>
      <c r="T217" s="100"/>
      <c r="U217" s="106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641806.52</v>
      </c>
      <c r="V217" s="102"/>
    </row>
    <row r="218" spans="2:22" x14ac:dyDescent="0.2">
      <c r="B218" s="100"/>
      <c r="C218" s="104" t="s">
        <v>68</v>
      </c>
      <c r="D218" s="105" t="s">
        <v>67</v>
      </c>
      <c r="E218" s="106">
        <v>641806.52</v>
      </c>
      <c r="F218" s="106">
        <v>687549.21000000008</v>
      </c>
      <c r="G218" s="106">
        <v>725964.06</v>
      </c>
      <c r="H218" s="106">
        <v>734059.21000000008</v>
      </c>
      <c r="I218" s="106">
        <v>4517956.25</v>
      </c>
      <c r="J218" s="106">
        <v>819832.04999999981</v>
      </c>
      <c r="K218" s="106">
        <v>745415.92999999993</v>
      </c>
      <c r="L218" s="106">
        <v>634823.01000000013</v>
      </c>
      <c r="M218" s="106">
        <v>935415.87999999989</v>
      </c>
      <c r="N218" s="106">
        <v>775103.12999999989</v>
      </c>
      <c r="O218" s="106">
        <v>735707.58</v>
      </c>
      <c r="P218" s="106">
        <v>835131.58000000019</v>
      </c>
      <c r="Q218" s="106">
        <v>12788764.41</v>
      </c>
      <c r="R218" s="102"/>
      <c r="S218" s="103"/>
      <c r="T218" s="100"/>
      <c r="U218" s="106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641806.52</v>
      </c>
      <c r="V218" s="102"/>
    </row>
    <row r="219" spans="2:22" x14ac:dyDescent="0.2">
      <c r="B219" s="100"/>
      <c r="C219" s="140" t="s">
        <v>69</v>
      </c>
      <c r="D219" s="141" t="s">
        <v>70</v>
      </c>
      <c r="E219" s="145">
        <v>0</v>
      </c>
      <c r="F219" s="145">
        <v>0</v>
      </c>
      <c r="G219" s="145">
        <v>0</v>
      </c>
      <c r="H219" s="145">
        <v>0</v>
      </c>
      <c r="I219" s="145">
        <v>0</v>
      </c>
      <c r="J219" s="145">
        <v>0</v>
      </c>
      <c r="K219" s="145">
        <v>0</v>
      </c>
      <c r="L219" s="145">
        <v>0</v>
      </c>
      <c r="M219" s="145">
        <v>0</v>
      </c>
      <c r="N219" s="145">
        <v>0</v>
      </c>
      <c r="O219" s="145">
        <v>0</v>
      </c>
      <c r="P219" s="145">
        <v>0</v>
      </c>
      <c r="Q219" s="145">
        <v>0</v>
      </c>
      <c r="R219" s="102"/>
      <c r="S219" s="103"/>
      <c r="T219" s="100"/>
      <c r="U219" s="106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102"/>
    </row>
    <row r="220" spans="2:22" x14ac:dyDescent="0.2">
      <c r="B220" s="100"/>
      <c r="C220" s="104" t="s">
        <v>71</v>
      </c>
      <c r="D220" s="105" t="s">
        <v>70</v>
      </c>
      <c r="E220" s="106">
        <v>0</v>
      </c>
      <c r="F220" s="106">
        <v>0</v>
      </c>
      <c r="G220" s="106">
        <v>0</v>
      </c>
      <c r="H220" s="106">
        <v>0</v>
      </c>
      <c r="I220" s="106">
        <v>0</v>
      </c>
      <c r="J220" s="106">
        <v>0</v>
      </c>
      <c r="K220" s="106">
        <v>0</v>
      </c>
      <c r="L220" s="106">
        <v>0</v>
      </c>
      <c r="M220" s="106">
        <v>0</v>
      </c>
      <c r="N220" s="106">
        <v>0</v>
      </c>
      <c r="O220" s="106">
        <v>0</v>
      </c>
      <c r="P220" s="106">
        <v>0</v>
      </c>
      <c r="Q220" s="106">
        <v>0</v>
      </c>
      <c r="R220" s="102"/>
      <c r="S220" s="103"/>
      <c r="T220" s="100"/>
      <c r="U220" s="106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102"/>
    </row>
    <row r="221" spans="2:22" x14ac:dyDescent="0.2">
      <c r="B221" s="100"/>
      <c r="C221" s="140" t="s">
        <v>72</v>
      </c>
      <c r="D221" s="141" t="s">
        <v>73</v>
      </c>
      <c r="E221" s="145">
        <v>290017.09000000003</v>
      </c>
      <c r="F221" s="145">
        <v>298636.71000000014</v>
      </c>
      <c r="G221" s="145">
        <v>382544.41</v>
      </c>
      <c r="H221" s="145">
        <v>338306.19000000006</v>
      </c>
      <c r="I221" s="145">
        <v>348131.6</v>
      </c>
      <c r="J221" s="145">
        <v>374608.32</v>
      </c>
      <c r="K221" s="145">
        <v>322666.07</v>
      </c>
      <c r="L221" s="145">
        <v>291936.59999999998</v>
      </c>
      <c r="M221" s="145">
        <v>328309.24</v>
      </c>
      <c r="N221" s="145">
        <v>303525.62000000005</v>
      </c>
      <c r="O221" s="145">
        <v>283970.02999999997</v>
      </c>
      <c r="P221" s="145">
        <v>423797.41000000009</v>
      </c>
      <c r="Q221" s="145">
        <v>3986449.2900000005</v>
      </c>
      <c r="R221" s="102"/>
      <c r="S221" s="103"/>
      <c r="T221" s="100"/>
      <c r="U221" s="106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290017.09000000003</v>
      </c>
      <c r="V221" s="102"/>
    </row>
    <row r="222" spans="2:22" x14ac:dyDescent="0.2">
      <c r="B222" s="100"/>
      <c r="C222" s="104" t="s">
        <v>74</v>
      </c>
      <c r="D222" s="105" t="s">
        <v>73</v>
      </c>
      <c r="E222" s="106">
        <v>290017.09000000003</v>
      </c>
      <c r="F222" s="106">
        <v>298636.71000000014</v>
      </c>
      <c r="G222" s="106">
        <v>382544.41</v>
      </c>
      <c r="H222" s="106">
        <v>338306.19000000006</v>
      </c>
      <c r="I222" s="106">
        <v>348131.6</v>
      </c>
      <c r="J222" s="106">
        <v>374608.32</v>
      </c>
      <c r="K222" s="106">
        <v>322666.07</v>
      </c>
      <c r="L222" s="106">
        <v>291936.59999999998</v>
      </c>
      <c r="M222" s="106">
        <v>328309.24</v>
      </c>
      <c r="N222" s="106">
        <v>303525.62000000005</v>
      </c>
      <c r="O222" s="106">
        <v>283970.02999999997</v>
      </c>
      <c r="P222" s="106">
        <v>423797.41000000009</v>
      </c>
      <c r="Q222" s="106">
        <v>3986449.2900000005</v>
      </c>
      <c r="R222" s="102"/>
      <c r="S222" s="103"/>
      <c r="T222" s="100"/>
      <c r="U222" s="106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290017.09000000003</v>
      </c>
      <c r="V222" s="102"/>
    </row>
    <row r="223" spans="2:22" x14ac:dyDescent="0.2">
      <c r="B223" s="100"/>
      <c r="C223" s="140" t="s">
        <v>75</v>
      </c>
      <c r="D223" s="141" t="s">
        <v>76</v>
      </c>
      <c r="E223" s="145">
        <v>8061471.3500000006</v>
      </c>
      <c r="F223" s="145">
        <v>3958105.7800000003</v>
      </c>
      <c r="G223" s="145">
        <v>7118751.3200000003</v>
      </c>
      <c r="H223" s="145">
        <v>26086576.809999999</v>
      </c>
      <c r="I223" s="145">
        <v>14805020.199999999</v>
      </c>
      <c r="J223" s="145">
        <v>5975885.5899999999</v>
      </c>
      <c r="K223" s="145">
        <v>7495975.2599999998</v>
      </c>
      <c r="L223" s="145">
        <v>3646552.5</v>
      </c>
      <c r="M223" s="145">
        <v>5666831.7999999998</v>
      </c>
      <c r="N223" s="145">
        <v>17176922.73</v>
      </c>
      <c r="O223" s="145">
        <v>13070647.27</v>
      </c>
      <c r="P223" s="145">
        <v>26507267.389999997</v>
      </c>
      <c r="Q223" s="145">
        <v>139570008</v>
      </c>
      <c r="R223" s="102"/>
      <c r="S223" s="103"/>
      <c r="T223" s="100"/>
      <c r="U223" s="106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8061471.3500000006</v>
      </c>
      <c r="V223" s="102"/>
    </row>
    <row r="224" spans="2:22" x14ac:dyDescent="0.2">
      <c r="B224" s="100"/>
      <c r="C224" s="104" t="s">
        <v>77</v>
      </c>
      <c r="D224" s="105" t="s">
        <v>76</v>
      </c>
      <c r="E224" s="106">
        <v>8061471.3500000006</v>
      </c>
      <c r="F224" s="106">
        <v>3958105.7800000003</v>
      </c>
      <c r="G224" s="106">
        <v>7118751.3200000003</v>
      </c>
      <c r="H224" s="106">
        <v>26086576.809999999</v>
      </c>
      <c r="I224" s="106">
        <v>14805020.199999999</v>
      </c>
      <c r="J224" s="106">
        <v>5975885.5899999999</v>
      </c>
      <c r="K224" s="106">
        <v>7495975.2599999998</v>
      </c>
      <c r="L224" s="106">
        <v>3646552.5</v>
      </c>
      <c r="M224" s="106">
        <v>5666831.7999999998</v>
      </c>
      <c r="N224" s="106">
        <v>17176922.73</v>
      </c>
      <c r="O224" s="106">
        <v>13070647.27</v>
      </c>
      <c r="P224" s="106">
        <v>26507267.389999997</v>
      </c>
      <c r="Q224" s="106">
        <v>139570008</v>
      </c>
      <c r="R224" s="102"/>
      <c r="S224" s="103"/>
      <c r="T224" s="100"/>
      <c r="U224" s="106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8061471.3500000006</v>
      </c>
      <c r="V224" s="102"/>
    </row>
    <row r="225" spans="2:22" x14ac:dyDescent="0.2">
      <c r="B225" s="100"/>
      <c r="C225" s="140" t="s">
        <v>78</v>
      </c>
      <c r="D225" s="141" t="s">
        <v>79</v>
      </c>
      <c r="E225" s="145">
        <v>0</v>
      </c>
      <c r="F225" s="145">
        <v>0</v>
      </c>
      <c r="G225" s="145">
        <v>0</v>
      </c>
      <c r="H225" s="145">
        <v>0</v>
      </c>
      <c r="I225" s="145">
        <v>0</v>
      </c>
      <c r="J225" s="145">
        <v>0</v>
      </c>
      <c r="K225" s="145">
        <v>0</v>
      </c>
      <c r="L225" s="145">
        <v>0</v>
      </c>
      <c r="M225" s="145">
        <v>0</v>
      </c>
      <c r="N225" s="145">
        <v>0</v>
      </c>
      <c r="O225" s="145">
        <v>0</v>
      </c>
      <c r="P225" s="145">
        <v>0</v>
      </c>
      <c r="Q225" s="145">
        <v>0</v>
      </c>
      <c r="R225" s="102"/>
      <c r="S225" s="103"/>
      <c r="T225" s="100"/>
      <c r="U225" s="106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102"/>
    </row>
    <row r="226" spans="2:22" x14ac:dyDescent="0.2">
      <c r="B226" s="100"/>
      <c r="C226" s="104" t="s">
        <v>80</v>
      </c>
      <c r="D226" s="105" t="s">
        <v>79</v>
      </c>
      <c r="E226" s="106">
        <v>0</v>
      </c>
      <c r="F226" s="106">
        <v>0</v>
      </c>
      <c r="G226" s="106">
        <v>0</v>
      </c>
      <c r="H226" s="106">
        <v>0</v>
      </c>
      <c r="I226" s="106">
        <v>0</v>
      </c>
      <c r="J226" s="106">
        <v>0</v>
      </c>
      <c r="K226" s="106">
        <v>0</v>
      </c>
      <c r="L226" s="106">
        <v>0</v>
      </c>
      <c r="M226" s="106">
        <v>0</v>
      </c>
      <c r="N226" s="106">
        <v>0</v>
      </c>
      <c r="O226" s="106">
        <v>0</v>
      </c>
      <c r="P226" s="106">
        <v>0</v>
      </c>
      <c r="Q226" s="106">
        <v>0</v>
      </c>
      <c r="R226" s="102"/>
      <c r="S226" s="103"/>
      <c r="T226" s="100"/>
      <c r="U226" s="106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102"/>
    </row>
    <row r="227" spans="2:22" x14ac:dyDescent="0.2">
      <c r="B227" s="100"/>
      <c r="C227" s="138" t="s">
        <v>81</v>
      </c>
      <c r="D227" s="139" t="s">
        <v>82</v>
      </c>
      <c r="E227" s="144">
        <v>5361151.1500000004</v>
      </c>
      <c r="F227" s="144">
        <v>6536561.3299999963</v>
      </c>
      <c r="G227" s="144">
        <v>5847045.9099999983</v>
      </c>
      <c r="H227" s="144">
        <v>5414554.0200000005</v>
      </c>
      <c r="I227" s="144">
        <v>5810877.5999999987</v>
      </c>
      <c r="J227" s="144">
        <v>6333119.9299999997</v>
      </c>
      <c r="K227" s="144">
        <v>6709413.7199999997</v>
      </c>
      <c r="L227" s="144">
        <v>6507806.7399999993</v>
      </c>
      <c r="M227" s="144">
        <v>8289718.9499999983</v>
      </c>
      <c r="N227" s="144">
        <v>7354440.0599999996</v>
      </c>
      <c r="O227" s="144">
        <v>8652978.1500000004</v>
      </c>
      <c r="P227" s="144">
        <v>12934797.659999993</v>
      </c>
      <c r="Q227" s="144">
        <v>85752465.219999984</v>
      </c>
      <c r="R227" s="102"/>
      <c r="S227" s="103"/>
      <c r="T227" s="100"/>
      <c r="U227" s="106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5361151.1500000004</v>
      </c>
      <c r="V227" s="102"/>
    </row>
    <row r="228" spans="2:22" x14ac:dyDescent="0.2">
      <c r="B228" s="100"/>
      <c r="C228" s="140" t="s">
        <v>83</v>
      </c>
      <c r="D228" s="141" t="s">
        <v>84</v>
      </c>
      <c r="E228" s="145">
        <v>5319456.58</v>
      </c>
      <c r="F228" s="145">
        <v>6209136.7599999961</v>
      </c>
      <c r="G228" s="145">
        <v>5702303.7399999984</v>
      </c>
      <c r="H228" s="145">
        <v>5304427.7300000004</v>
      </c>
      <c r="I228" s="145">
        <v>5715017.3099999987</v>
      </c>
      <c r="J228" s="145">
        <v>6247238.3499999996</v>
      </c>
      <c r="K228" s="145">
        <v>6515152.1899999995</v>
      </c>
      <c r="L228" s="145">
        <v>6274367.0599999996</v>
      </c>
      <c r="M228" s="145">
        <v>8043400.4799999986</v>
      </c>
      <c r="N228" s="145">
        <v>7061944.5599999996</v>
      </c>
      <c r="O228" s="145">
        <v>8468040.3100000005</v>
      </c>
      <c r="P228" s="145">
        <v>12886335.249999993</v>
      </c>
      <c r="Q228" s="145">
        <v>83746820.319999993</v>
      </c>
      <c r="R228" s="102"/>
      <c r="S228" s="103"/>
      <c r="T228" s="100"/>
      <c r="U228" s="106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5319456.58</v>
      </c>
      <c r="V228" s="102"/>
    </row>
    <row r="229" spans="2:22" x14ac:dyDescent="0.2">
      <c r="B229" s="100"/>
      <c r="C229" s="104" t="s">
        <v>85</v>
      </c>
      <c r="D229" s="105" t="s">
        <v>84</v>
      </c>
      <c r="E229" s="106">
        <v>5319456.58</v>
      </c>
      <c r="F229" s="106">
        <v>6209136.7599999961</v>
      </c>
      <c r="G229" s="106">
        <v>5702303.7399999984</v>
      </c>
      <c r="H229" s="106">
        <v>5304427.7300000004</v>
      </c>
      <c r="I229" s="106">
        <v>5715017.3099999987</v>
      </c>
      <c r="J229" s="106">
        <v>6247238.3499999996</v>
      </c>
      <c r="K229" s="106">
        <v>6515152.1899999995</v>
      </c>
      <c r="L229" s="106">
        <v>6274367.0599999996</v>
      </c>
      <c r="M229" s="106">
        <v>8043400.4799999986</v>
      </c>
      <c r="N229" s="106">
        <v>7061944.5599999996</v>
      </c>
      <c r="O229" s="106">
        <v>8468040.3100000005</v>
      </c>
      <c r="P229" s="106">
        <v>12886335.249999993</v>
      </c>
      <c r="Q229" s="106">
        <v>83746820.319999993</v>
      </c>
      <c r="R229" s="102"/>
      <c r="S229" s="103"/>
      <c r="T229" s="100"/>
      <c r="U229" s="106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5319456.58</v>
      </c>
      <c r="V229" s="102"/>
    </row>
    <row r="230" spans="2:22" x14ac:dyDescent="0.2">
      <c r="B230" s="100"/>
      <c r="C230" s="140" t="s">
        <v>86</v>
      </c>
      <c r="D230" s="141" t="s">
        <v>87</v>
      </c>
      <c r="E230" s="145">
        <v>0</v>
      </c>
      <c r="F230" s="145">
        <v>0</v>
      </c>
      <c r="G230" s="145">
        <v>0</v>
      </c>
      <c r="H230" s="145">
        <v>0</v>
      </c>
      <c r="I230" s="145">
        <v>0</v>
      </c>
      <c r="J230" s="145">
        <v>0</v>
      </c>
      <c r="K230" s="145">
        <v>0</v>
      </c>
      <c r="L230" s="145">
        <v>0</v>
      </c>
      <c r="M230" s="145">
        <v>0</v>
      </c>
      <c r="N230" s="145">
        <v>0</v>
      </c>
      <c r="O230" s="145">
        <v>0</v>
      </c>
      <c r="P230" s="145">
        <v>0</v>
      </c>
      <c r="Q230" s="145">
        <v>0</v>
      </c>
      <c r="R230" s="102"/>
      <c r="S230" s="103"/>
      <c r="T230" s="100"/>
      <c r="U230" s="106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102"/>
    </row>
    <row r="231" spans="2:22" x14ac:dyDescent="0.2">
      <c r="B231" s="100"/>
      <c r="C231" s="104" t="s">
        <v>88</v>
      </c>
      <c r="D231" s="105" t="s">
        <v>87</v>
      </c>
      <c r="E231" s="106">
        <v>0</v>
      </c>
      <c r="F231" s="106">
        <v>0</v>
      </c>
      <c r="G231" s="106">
        <v>0</v>
      </c>
      <c r="H231" s="106">
        <v>0</v>
      </c>
      <c r="I231" s="106">
        <v>0</v>
      </c>
      <c r="J231" s="106">
        <v>0</v>
      </c>
      <c r="K231" s="106">
        <v>0</v>
      </c>
      <c r="L231" s="106">
        <v>0</v>
      </c>
      <c r="M231" s="106">
        <v>0</v>
      </c>
      <c r="N231" s="106">
        <v>0</v>
      </c>
      <c r="O231" s="106">
        <v>0</v>
      </c>
      <c r="P231" s="106">
        <v>0</v>
      </c>
      <c r="Q231" s="106">
        <v>0</v>
      </c>
      <c r="R231" s="102"/>
      <c r="S231" s="103"/>
      <c r="T231" s="100"/>
      <c r="U231" s="106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102"/>
    </row>
    <row r="232" spans="2:22" x14ac:dyDescent="0.2">
      <c r="B232" s="100"/>
      <c r="C232" s="140" t="s">
        <v>89</v>
      </c>
      <c r="D232" s="141" t="s">
        <v>90</v>
      </c>
      <c r="E232" s="145">
        <v>0</v>
      </c>
      <c r="F232" s="145">
        <v>0</v>
      </c>
      <c r="G232" s="145">
        <v>0</v>
      </c>
      <c r="H232" s="145">
        <v>0</v>
      </c>
      <c r="I232" s="145">
        <v>0</v>
      </c>
      <c r="J232" s="145">
        <v>0</v>
      </c>
      <c r="K232" s="145">
        <v>0</v>
      </c>
      <c r="L232" s="145">
        <v>0</v>
      </c>
      <c r="M232" s="145">
        <v>0</v>
      </c>
      <c r="N232" s="145">
        <v>0</v>
      </c>
      <c r="O232" s="145">
        <v>0</v>
      </c>
      <c r="P232" s="145">
        <v>0</v>
      </c>
      <c r="Q232" s="145">
        <v>0</v>
      </c>
      <c r="R232" s="102"/>
      <c r="S232" s="103"/>
      <c r="T232" s="100"/>
      <c r="U232" s="106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102"/>
    </row>
    <row r="233" spans="2:22" x14ac:dyDescent="0.2">
      <c r="B233" s="100"/>
      <c r="C233" s="104" t="s">
        <v>91</v>
      </c>
      <c r="D233" s="105" t="s">
        <v>90</v>
      </c>
      <c r="E233" s="106">
        <v>0</v>
      </c>
      <c r="F233" s="106">
        <v>0</v>
      </c>
      <c r="G233" s="106">
        <v>0</v>
      </c>
      <c r="H233" s="106">
        <v>0</v>
      </c>
      <c r="I233" s="106">
        <v>0</v>
      </c>
      <c r="J233" s="106">
        <v>0</v>
      </c>
      <c r="K233" s="106">
        <v>0</v>
      </c>
      <c r="L233" s="106">
        <v>0</v>
      </c>
      <c r="M233" s="106">
        <v>0</v>
      </c>
      <c r="N233" s="106">
        <v>0</v>
      </c>
      <c r="O233" s="106">
        <v>0</v>
      </c>
      <c r="P233" s="106">
        <v>0</v>
      </c>
      <c r="Q233" s="106">
        <v>0</v>
      </c>
      <c r="R233" s="102"/>
      <c r="S233" s="103"/>
      <c r="T233" s="100"/>
      <c r="U233" s="106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102"/>
    </row>
    <row r="234" spans="2:22" x14ac:dyDescent="0.2">
      <c r="B234" s="100"/>
      <c r="C234" s="140" t="s">
        <v>92</v>
      </c>
      <c r="D234" s="141" t="s">
        <v>93</v>
      </c>
      <c r="E234" s="145">
        <v>0</v>
      </c>
      <c r="F234" s="145">
        <v>0</v>
      </c>
      <c r="G234" s="145">
        <v>0</v>
      </c>
      <c r="H234" s="145">
        <v>0</v>
      </c>
      <c r="I234" s="145">
        <v>0</v>
      </c>
      <c r="J234" s="145">
        <v>0</v>
      </c>
      <c r="K234" s="145">
        <v>0</v>
      </c>
      <c r="L234" s="145">
        <v>0</v>
      </c>
      <c r="M234" s="145">
        <v>0</v>
      </c>
      <c r="N234" s="145">
        <v>0</v>
      </c>
      <c r="O234" s="145">
        <v>0</v>
      </c>
      <c r="P234" s="145">
        <v>0</v>
      </c>
      <c r="Q234" s="145">
        <v>0</v>
      </c>
      <c r="R234" s="102"/>
      <c r="S234" s="103"/>
      <c r="T234" s="100"/>
      <c r="U234" s="106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02"/>
    </row>
    <row r="235" spans="2:22" x14ac:dyDescent="0.2">
      <c r="B235" s="100"/>
      <c r="C235" s="104" t="s">
        <v>94</v>
      </c>
      <c r="D235" s="105" t="s">
        <v>93</v>
      </c>
      <c r="E235" s="106">
        <v>0</v>
      </c>
      <c r="F235" s="106">
        <v>0</v>
      </c>
      <c r="G235" s="106">
        <v>0</v>
      </c>
      <c r="H235" s="106">
        <v>0</v>
      </c>
      <c r="I235" s="106">
        <v>0</v>
      </c>
      <c r="J235" s="106">
        <v>0</v>
      </c>
      <c r="K235" s="106">
        <v>0</v>
      </c>
      <c r="L235" s="106">
        <v>0</v>
      </c>
      <c r="M235" s="106">
        <v>0</v>
      </c>
      <c r="N235" s="106">
        <v>0</v>
      </c>
      <c r="O235" s="106">
        <v>0</v>
      </c>
      <c r="P235" s="106">
        <v>0</v>
      </c>
      <c r="Q235" s="106">
        <v>0</v>
      </c>
      <c r="R235" s="102"/>
      <c r="S235" s="103"/>
      <c r="T235" s="100"/>
      <c r="U235" s="106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102"/>
    </row>
    <row r="236" spans="2:22" x14ac:dyDescent="0.2">
      <c r="B236" s="100"/>
      <c r="C236" s="140" t="s">
        <v>95</v>
      </c>
      <c r="D236" s="141" t="s">
        <v>96</v>
      </c>
      <c r="E236" s="145">
        <v>41694.570000000007</v>
      </c>
      <c r="F236" s="145">
        <v>327424.57</v>
      </c>
      <c r="G236" s="145">
        <v>144742.17000000001</v>
      </c>
      <c r="H236" s="145">
        <v>110126.29000000001</v>
      </c>
      <c r="I236" s="145">
        <v>95860.290000000008</v>
      </c>
      <c r="J236" s="145">
        <v>85881.580000000016</v>
      </c>
      <c r="K236" s="145">
        <v>194261.53</v>
      </c>
      <c r="L236" s="145">
        <v>233439.68</v>
      </c>
      <c r="M236" s="145">
        <v>246318.47000000003</v>
      </c>
      <c r="N236" s="145">
        <v>292495.5</v>
      </c>
      <c r="O236" s="145">
        <v>184937.84000000003</v>
      </c>
      <c r="P236" s="145">
        <v>48462.409999999996</v>
      </c>
      <c r="Q236" s="145">
        <v>2005644.9000000001</v>
      </c>
      <c r="R236" s="102"/>
      <c r="S236" s="103"/>
      <c r="T236" s="100"/>
      <c r="U236" s="106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41694.570000000007</v>
      </c>
      <c r="V236" s="102"/>
    </row>
    <row r="237" spans="2:22" x14ac:dyDescent="0.2">
      <c r="B237" s="100"/>
      <c r="C237" s="104" t="s">
        <v>97</v>
      </c>
      <c r="D237" s="105" t="s">
        <v>96</v>
      </c>
      <c r="E237" s="106">
        <v>41694.570000000007</v>
      </c>
      <c r="F237" s="106">
        <v>327424.57</v>
      </c>
      <c r="G237" s="106">
        <v>144742.17000000001</v>
      </c>
      <c r="H237" s="106">
        <v>110126.29000000001</v>
      </c>
      <c r="I237" s="106">
        <v>95860.290000000008</v>
      </c>
      <c r="J237" s="106">
        <v>85881.580000000016</v>
      </c>
      <c r="K237" s="106">
        <v>194261.53</v>
      </c>
      <c r="L237" s="106">
        <v>233439.68</v>
      </c>
      <c r="M237" s="106">
        <v>246318.47000000003</v>
      </c>
      <c r="N237" s="106">
        <v>292495.5</v>
      </c>
      <c r="O237" s="106">
        <v>184937.84000000003</v>
      </c>
      <c r="P237" s="106">
        <v>48462.409999999996</v>
      </c>
      <c r="Q237" s="106">
        <v>2005644.9000000001</v>
      </c>
      <c r="R237" s="102"/>
      <c r="S237" s="103"/>
      <c r="T237" s="100"/>
      <c r="U237" s="106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41694.570000000007</v>
      </c>
      <c r="V237" s="102"/>
    </row>
    <row r="238" spans="2:22" x14ac:dyDescent="0.2">
      <c r="B238" s="100"/>
      <c r="C238" s="138" t="s">
        <v>98</v>
      </c>
      <c r="D238" s="139" t="s">
        <v>99</v>
      </c>
      <c r="E238" s="144">
        <v>15213784.540000025</v>
      </c>
      <c r="F238" s="144">
        <v>17681896.810000021</v>
      </c>
      <c r="G238" s="144">
        <v>18340722.340000018</v>
      </c>
      <c r="H238" s="144">
        <v>16899733.450000014</v>
      </c>
      <c r="I238" s="144">
        <v>16688902.320000015</v>
      </c>
      <c r="J238" s="144">
        <v>16578904.450000014</v>
      </c>
      <c r="K238" s="144">
        <v>17929332.710000016</v>
      </c>
      <c r="L238" s="144">
        <v>16689629.320000021</v>
      </c>
      <c r="M238" s="144">
        <v>18904246.250000015</v>
      </c>
      <c r="N238" s="144">
        <v>17643139.590000015</v>
      </c>
      <c r="O238" s="144">
        <v>16543873.36000002</v>
      </c>
      <c r="P238" s="144">
        <v>23682174.330000002</v>
      </c>
      <c r="Q238" s="144">
        <v>212796339.47000021</v>
      </c>
      <c r="R238" s="102"/>
      <c r="S238" s="103"/>
      <c r="T238" s="100"/>
      <c r="U238" s="106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15213784.540000025</v>
      </c>
      <c r="V238" s="102"/>
    </row>
    <row r="239" spans="2:22" x14ac:dyDescent="0.2">
      <c r="B239" s="100"/>
      <c r="C239" s="140" t="s">
        <v>100</v>
      </c>
      <c r="D239" s="141" t="s">
        <v>101</v>
      </c>
      <c r="E239" s="145">
        <v>7543789.4100000057</v>
      </c>
      <c r="F239" s="145">
        <v>8700888.3000000082</v>
      </c>
      <c r="G239" s="145">
        <v>9130619.0500000026</v>
      </c>
      <c r="H239" s="145">
        <v>8496502.3800000008</v>
      </c>
      <c r="I239" s="145">
        <v>8523139.6900000051</v>
      </c>
      <c r="J239" s="145">
        <v>8234832.1699999999</v>
      </c>
      <c r="K239" s="145">
        <v>8484448.2300000004</v>
      </c>
      <c r="L239" s="145">
        <v>8721069.7000000011</v>
      </c>
      <c r="M239" s="145">
        <v>8979134.2700000033</v>
      </c>
      <c r="N239" s="145">
        <v>8901218.0600000005</v>
      </c>
      <c r="O239" s="145">
        <v>8883261.3899999987</v>
      </c>
      <c r="P239" s="145">
        <v>13213096.969999997</v>
      </c>
      <c r="Q239" s="145">
        <v>107811999.62000002</v>
      </c>
      <c r="R239" s="102"/>
      <c r="S239" s="103"/>
      <c r="T239" s="100"/>
      <c r="U239" s="106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7543789.4100000057</v>
      </c>
      <c r="V239" s="102"/>
    </row>
    <row r="240" spans="2:22" x14ac:dyDescent="0.2">
      <c r="B240" s="100"/>
      <c r="C240" s="104" t="s">
        <v>102</v>
      </c>
      <c r="D240" s="105" t="s">
        <v>101</v>
      </c>
      <c r="E240" s="106">
        <v>7543789.4100000057</v>
      </c>
      <c r="F240" s="106">
        <v>8700888.3000000082</v>
      </c>
      <c r="G240" s="106">
        <v>9130619.0500000026</v>
      </c>
      <c r="H240" s="106">
        <v>8496502.3800000008</v>
      </c>
      <c r="I240" s="106">
        <v>8523139.6900000051</v>
      </c>
      <c r="J240" s="106">
        <v>8234832.1699999999</v>
      </c>
      <c r="K240" s="106">
        <v>8484448.2300000004</v>
      </c>
      <c r="L240" s="106">
        <v>8721069.7000000011</v>
      </c>
      <c r="M240" s="106">
        <v>8979134.2700000033</v>
      </c>
      <c r="N240" s="106">
        <v>8901218.0600000005</v>
      </c>
      <c r="O240" s="106">
        <v>8883261.3899999987</v>
      </c>
      <c r="P240" s="106">
        <v>13213096.969999997</v>
      </c>
      <c r="Q240" s="106">
        <v>107811999.62000002</v>
      </c>
      <c r="R240" s="102"/>
      <c r="S240" s="103"/>
      <c r="T240" s="100"/>
      <c r="U240" s="106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7543789.4100000057</v>
      </c>
      <c r="V240" s="102"/>
    </row>
    <row r="241" spans="2:22" x14ac:dyDescent="0.2">
      <c r="B241" s="100"/>
      <c r="C241" s="140" t="s">
        <v>103</v>
      </c>
      <c r="D241" s="141" t="s">
        <v>104</v>
      </c>
      <c r="E241" s="145">
        <v>0</v>
      </c>
      <c r="F241" s="145">
        <v>0</v>
      </c>
      <c r="G241" s="145">
        <v>0</v>
      </c>
      <c r="H241" s="145">
        <v>0</v>
      </c>
      <c r="I241" s="145">
        <v>0</v>
      </c>
      <c r="J241" s="145">
        <v>0</v>
      </c>
      <c r="K241" s="145">
        <v>0</v>
      </c>
      <c r="L241" s="145">
        <v>0</v>
      </c>
      <c r="M241" s="145">
        <v>0</v>
      </c>
      <c r="N241" s="145">
        <v>0</v>
      </c>
      <c r="O241" s="145">
        <v>0</v>
      </c>
      <c r="P241" s="145">
        <v>0</v>
      </c>
      <c r="Q241" s="145">
        <v>0</v>
      </c>
      <c r="R241" s="102"/>
      <c r="S241" s="103"/>
      <c r="T241" s="100"/>
      <c r="U241" s="106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102"/>
    </row>
    <row r="242" spans="2:22" x14ac:dyDescent="0.2">
      <c r="B242" s="100"/>
      <c r="C242" s="104" t="s">
        <v>105</v>
      </c>
      <c r="D242" s="105" t="s">
        <v>104</v>
      </c>
      <c r="E242" s="106">
        <v>0</v>
      </c>
      <c r="F242" s="106">
        <v>0</v>
      </c>
      <c r="G242" s="106">
        <v>0</v>
      </c>
      <c r="H242" s="106">
        <v>0</v>
      </c>
      <c r="I242" s="106">
        <v>0</v>
      </c>
      <c r="J242" s="106">
        <v>0</v>
      </c>
      <c r="K242" s="106">
        <v>0</v>
      </c>
      <c r="L242" s="106">
        <v>0</v>
      </c>
      <c r="M242" s="106">
        <v>0</v>
      </c>
      <c r="N242" s="106">
        <v>0</v>
      </c>
      <c r="O242" s="106">
        <v>0</v>
      </c>
      <c r="P242" s="106">
        <v>0</v>
      </c>
      <c r="Q242" s="106">
        <v>0</v>
      </c>
      <c r="R242" s="102"/>
      <c r="S242" s="103"/>
      <c r="T242" s="100"/>
      <c r="U242" s="106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102"/>
    </row>
    <row r="243" spans="2:22" x14ac:dyDescent="0.2">
      <c r="B243" s="100"/>
      <c r="C243" s="140" t="s">
        <v>106</v>
      </c>
      <c r="D243" s="141" t="s">
        <v>107</v>
      </c>
      <c r="E243" s="145">
        <v>4112176.8000000152</v>
      </c>
      <c r="F243" s="145">
        <v>4093953.4100000118</v>
      </c>
      <c r="G243" s="145">
        <v>4101508.5900000129</v>
      </c>
      <c r="H243" s="145">
        <v>3971273.9300000137</v>
      </c>
      <c r="I243" s="145">
        <v>3961583.2800000091</v>
      </c>
      <c r="J243" s="145">
        <v>4105127.0100000128</v>
      </c>
      <c r="K243" s="145">
        <v>3956560.0600000122</v>
      </c>
      <c r="L243" s="145">
        <v>3968568.720000016</v>
      </c>
      <c r="M243" s="145">
        <v>4175430.7800000133</v>
      </c>
      <c r="N243" s="145">
        <v>4223689.500000014</v>
      </c>
      <c r="O243" s="145">
        <v>4183902.6900000172</v>
      </c>
      <c r="P243" s="145">
        <v>4760203.0000000037</v>
      </c>
      <c r="Q243" s="145">
        <v>49613977.77000016</v>
      </c>
      <c r="R243" s="102"/>
      <c r="S243" s="103"/>
      <c r="T243" s="100"/>
      <c r="U243" s="106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4112176.8000000152</v>
      </c>
      <c r="V243" s="102"/>
    </row>
    <row r="244" spans="2:22" x14ac:dyDescent="0.2">
      <c r="B244" s="100"/>
      <c r="C244" s="104" t="s">
        <v>108</v>
      </c>
      <c r="D244" s="105" t="s">
        <v>107</v>
      </c>
      <c r="E244" s="106">
        <v>4112176.8000000152</v>
      </c>
      <c r="F244" s="106">
        <v>4093953.4100000118</v>
      </c>
      <c r="G244" s="106">
        <v>4101508.5900000129</v>
      </c>
      <c r="H244" s="106">
        <v>3971273.9300000137</v>
      </c>
      <c r="I244" s="106">
        <v>3961583.2800000091</v>
      </c>
      <c r="J244" s="106">
        <v>4105127.0100000128</v>
      </c>
      <c r="K244" s="106">
        <v>3956560.0600000122</v>
      </c>
      <c r="L244" s="106">
        <v>3968568.720000016</v>
      </c>
      <c r="M244" s="106">
        <v>4175430.7800000133</v>
      </c>
      <c r="N244" s="106">
        <v>4223689.500000014</v>
      </c>
      <c r="O244" s="106">
        <v>4183902.6900000172</v>
      </c>
      <c r="P244" s="106">
        <v>4760203.0000000037</v>
      </c>
      <c r="Q244" s="106">
        <v>49613977.77000016</v>
      </c>
      <c r="R244" s="102"/>
      <c r="S244" s="103"/>
      <c r="T244" s="100"/>
      <c r="U244" s="106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4112176.8000000152</v>
      </c>
      <c r="V244" s="102"/>
    </row>
    <row r="245" spans="2:22" x14ac:dyDescent="0.2">
      <c r="B245" s="100"/>
      <c r="C245" s="140" t="s">
        <v>109</v>
      </c>
      <c r="D245" s="141" t="s">
        <v>110</v>
      </c>
      <c r="E245" s="145">
        <v>1452247.2000000004</v>
      </c>
      <c r="F245" s="145">
        <v>1592773.6700000002</v>
      </c>
      <c r="G245" s="145">
        <v>1508350.3700000006</v>
      </c>
      <c r="H245" s="145">
        <v>1244914.1500000004</v>
      </c>
      <c r="I245" s="145">
        <v>1260642.3300000003</v>
      </c>
      <c r="J245" s="145">
        <v>1304278.1200000001</v>
      </c>
      <c r="K245" s="145">
        <v>1576973.7900000005</v>
      </c>
      <c r="L245" s="145">
        <v>1303749.2200000002</v>
      </c>
      <c r="M245" s="145">
        <v>1179325.4300000002</v>
      </c>
      <c r="N245" s="145">
        <v>1385541.1700000004</v>
      </c>
      <c r="O245" s="145">
        <v>1252426.6000000006</v>
      </c>
      <c r="P245" s="145">
        <v>1562597.4900000002</v>
      </c>
      <c r="Q245" s="145">
        <v>16623819.540000005</v>
      </c>
      <c r="R245" s="102"/>
      <c r="S245" s="103"/>
      <c r="T245" s="100"/>
      <c r="U245" s="106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1452247.2000000004</v>
      </c>
      <c r="V245" s="102"/>
    </row>
    <row r="246" spans="2:22" x14ac:dyDescent="0.2">
      <c r="B246" s="100"/>
      <c r="C246" s="104" t="s">
        <v>111</v>
      </c>
      <c r="D246" s="105" t="s">
        <v>110</v>
      </c>
      <c r="E246" s="106">
        <v>1452247.2000000004</v>
      </c>
      <c r="F246" s="106">
        <v>1592773.6700000002</v>
      </c>
      <c r="G246" s="106">
        <v>1508350.3700000006</v>
      </c>
      <c r="H246" s="106">
        <v>1244914.1500000004</v>
      </c>
      <c r="I246" s="106">
        <v>1260642.3300000003</v>
      </c>
      <c r="J246" s="106">
        <v>1304278.1200000001</v>
      </c>
      <c r="K246" s="106">
        <v>1576973.7900000005</v>
      </c>
      <c r="L246" s="106">
        <v>1303749.2200000002</v>
      </c>
      <c r="M246" s="106">
        <v>1179325.4300000002</v>
      </c>
      <c r="N246" s="106">
        <v>1385541.1700000004</v>
      </c>
      <c r="O246" s="106">
        <v>1252426.6000000006</v>
      </c>
      <c r="P246" s="106">
        <v>1562597.4900000002</v>
      </c>
      <c r="Q246" s="106">
        <v>16623819.540000005</v>
      </c>
      <c r="R246" s="102"/>
      <c r="S246" s="103"/>
      <c r="T246" s="100"/>
      <c r="U246" s="106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1452247.2000000004</v>
      </c>
      <c r="V246" s="102"/>
    </row>
    <row r="247" spans="2:22" x14ac:dyDescent="0.2">
      <c r="B247" s="100"/>
      <c r="C247" s="140" t="s">
        <v>112</v>
      </c>
      <c r="D247" s="141" t="s">
        <v>113</v>
      </c>
      <c r="E247" s="145">
        <v>0</v>
      </c>
      <c r="F247" s="145">
        <v>0</v>
      </c>
      <c r="G247" s="145">
        <v>0</v>
      </c>
      <c r="H247" s="145">
        <v>0</v>
      </c>
      <c r="I247" s="145">
        <v>0</v>
      </c>
      <c r="J247" s="145">
        <v>0</v>
      </c>
      <c r="K247" s="145">
        <v>0</v>
      </c>
      <c r="L247" s="145">
        <v>0</v>
      </c>
      <c r="M247" s="145">
        <v>0</v>
      </c>
      <c r="N247" s="145">
        <v>0</v>
      </c>
      <c r="O247" s="145">
        <v>0</v>
      </c>
      <c r="P247" s="145">
        <v>0</v>
      </c>
      <c r="Q247" s="145">
        <v>0</v>
      </c>
      <c r="R247" s="102"/>
      <c r="S247" s="103"/>
      <c r="T247" s="100"/>
      <c r="U247" s="106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102"/>
    </row>
    <row r="248" spans="2:22" x14ac:dyDescent="0.2">
      <c r="B248" s="100"/>
      <c r="C248" s="104" t="s">
        <v>114</v>
      </c>
      <c r="D248" s="105" t="s">
        <v>113</v>
      </c>
      <c r="E248" s="106">
        <v>0</v>
      </c>
      <c r="F248" s="106">
        <v>0</v>
      </c>
      <c r="G248" s="106">
        <v>0</v>
      </c>
      <c r="H248" s="106">
        <v>0</v>
      </c>
      <c r="I248" s="106">
        <v>0</v>
      </c>
      <c r="J248" s="106">
        <v>0</v>
      </c>
      <c r="K248" s="106">
        <v>0</v>
      </c>
      <c r="L248" s="106">
        <v>0</v>
      </c>
      <c r="M248" s="106">
        <v>0</v>
      </c>
      <c r="N248" s="106">
        <v>0</v>
      </c>
      <c r="O248" s="106">
        <v>0</v>
      </c>
      <c r="P248" s="106">
        <v>0</v>
      </c>
      <c r="Q248" s="106">
        <v>0</v>
      </c>
      <c r="R248" s="102"/>
      <c r="S248" s="103"/>
      <c r="T248" s="100"/>
      <c r="U248" s="106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02"/>
    </row>
    <row r="249" spans="2:22" x14ac:dyDescent="0.2">
      <c r="B249" s="100"/>
      <c r="C249" s="140" t="s">
        <v>115</v>
      </c>
      <c r="D249" s="141" t="s">
        <v>116</v>
      </c>
      <c r="E249" s="145">
        <v>2105571.1300000022</v>
      </c>
      <c r="F249" s="145">
        <v>3294281.4300000025</v>
      </c>
      <c r="G249" s="145">
        <v>3600244.3300000005</v>
      </c>
      <c r="H249" s="145">
        <v>3187042.9900000016</v>
      </c>
      <c r="I249" s="145">
        <v>2943537.0200000014</v>
      </c>
      <c r="J249" s="145">
        <v>2934667.1500000027</v>
      </c>
      <c r="K249" s="145">
        <v>3911350.6300000027</v>
      </c>
      <c r="L249" s="145">
        <v>2696241.680000003</v>
      </c>
      <c r="M249" s="145">
        <v>4570355.7700000014</v>
      </c>
      <c r="N249" s="145">
        <v>3132690.8600000022</v>
      </c>
      <c r="O249" s="145">
        <v>2224282.680000002</v>
      </c>
      <c r="P249" s="145">
        <v>4146276.8700000015</v>
      </c>
      <c r="Q249" s="145">
        <v>38746542.540000029</v>
      </c>
      <c r="R249" s="102"/>
      <c r="S249" s="103"/>
      <c r="T249" s="100"/>
      <c r="U249" s="106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2105571.1300000022</v>
      </c>
      <c r="V249" s="102"/>
    </row>
    <row r="250" spans="2:22" x14ac:dyDescent="0.2">
      <c r="B250" s="100"/>
      <c r="C250" s="104" t="s">
        <v>117</v>
      </c>
      <c r="D250" s="105" t="s">
        <v>116</v>
      </c>
      <c r="E250" s="106">
        <v>2105571.1300000022</v>
      </c>
      <c r="F250" s="106">
        <v>3294281.4300000025</v>
      </c>
      <c r="G250" s="106">
        <v>3600244.3300000005</v>
      </c>
      <c r="H250" s="106">
        <v>3187042.9900000016</v>
      </c>
      <c r="I250" s="106">
        <v>2943537.0200000014</v>
      </c>
      <c r="J250" s="106">
        <v>2934667.1500000027</v>
      </c>
      <c r="K250" s="106">
        <v>3911350.6300000027</v>
      </c>
      <c r="L250" s="106">
        <v>2696241.680000003</v>
      </c>
      <c r="M250" s="106">
        <v>4570355.7700000014</v>
      </c>
      <c r="N250" s="106">
        <v>3132690.8600000022</v>
      </c>
      <c r="O250" s="106">
        <v>2224282.680000002</v>
      </c>
      <c r="P250" s="106">
        <v>4146276.8700000015</v>
      </c>
      <c r="Q250" s="106">
        <v>38746542.540000029</v>
      </c>
      <c r="R250" s="102"/>
      <c r="S250" s="103"/>
      <c r="T250" s="100"/>
      <c r="U250" s="106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2105571.1300000022</v>
      </c>
      <c r="V250" s="102"/>
    </row>
    <row r="251" spans="2:22" x14ac:dyDescent="0.2">
      <c r="B251" s="100"/>
      <c r="C251" s="138" t="s">
        <v>118</v>
      </c>
      <c r="D251" s="139" t="s">
        <v>119</v>
      </c>
      <c r="E251" s="144">
        <v>10924797.730000006</v>
      </c>
      <c r="F251" s="144">
        <v>22239103.670000006</v>
      </c>
      <c r="G251" s="144">
        <v>26707983.060000002</v>
      </c>
      <c r="H251" s="144">
        <v>23618655.050000004</v>
      </c>
      <c r="I251" s="144">
        <v>26677545.610000007</v>
      </c>
      <c r="J251" s="144">
        <v>27418520.410000008</v>
      </c>
      <c r="K251" s="144">
        <v>39908948.74000001</v>
      </c>
      <c r="L251" s="144">
        <v>28183070.450000003</v>
      </c>
      <c r="M251" s="144">
        <v>34706083.430000007</v>
      </c>
      <c r="N251" s="144">
        <v>31927465.510000002</v>
      </c>
      <c r="O251" s="144">
        <v>52442975.260000013</v>
      </c>
      <c r="P251" s="144">
        <v>62631301.869999997</v>
      </c>
      <c r="Q251" s="144">
        <v>387386450.79000002</v>
      </c>
      <c r="R251" s="102"/>
      <c r="S251" s="103"/>
      <c r="T251" s="100"/>
      <c r="U251" s="106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10924797.730000006</v>
      </c>
      <c r="V251" s="102"/>
    </row>
    <row r="252" spans="2:22" x14ac:dyDescent="0.2">
      <c r="B252" s="100"/>
      <c r="C252" s="140" t="s">
        <v>120</v>
      </c>
      <c r="D252" s="141" t="s">
        <v>121</v>
      </c>
      <c r="E252" s="145">
        <v>3494743.7200000053</v>
      </c>
      <c r="F252" s="145">
        <v>3827928.3700000029</v>
      </c>
      <c r="G252" s="145">
        <v>4219102.4700000025</v>
      </c>
      <c r="H252" s="145">
        <v>4287915.9200000037</v>
      </c>
      <c r="I252" s="145">
        <v>5489263.3600000022</v>
      </c>
      <c r="J252" s="145">
        <v>4941043.1400000015</v>
      </c>
      <c r="K252" s="145">
        <v>4300457.3300000029</v>
      </c>
      <c r="L252" s="145">
        <v>4027800.8500000015</v>
      </c>
      <c r="M252" s="145">
        <v>4482335.740000003</v>
      </c>
      <c r="N252" s="145">
        <v>3987998.0400000033</v>
      </c>
      <c r="O252" s="145">
        <v>3907681.950000002</v>
      </c>
      <c r="P252" s="145">
        <v>9235401.8299999926</v>
      </c>
      <c r="Q252" s="145">
        <v>56201672.720000021</v>
      </c>
      <c r="R252" s="102"/>
      <c r="S252" s="103"/>
      <c r="T252" s="100"/>
      <c r="U252" s="106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3494743.7200000053</v>
      </c>
      <c r="V252" s="102"/>
    </row>
    <row r="253" spans="2:22" x14ac:dyDescent="0.2">
      <c r="B253" s="100"/>
      <c r="C253" s="104" t="s">
        <v>122</v>
      </c>
      <c r="D253" s="105" t="s">
        <v>123</v>
      </c>
      <c r="E253" s="106">
        <v>3494743.7200000053</v>
      </c>
      <c r="F253" s="106">
        <v>3827928.3700000029</v>
      </c>
      <c r="G253" s="106">
        <v>4219102.4700000025</v>
      </c>
      <c r="H253" s="106">
        <v>4287915.9200000037</v>
      </c>
      <c r="I253" s="106">
        <v>5489263.3600000022</v>
      </c>
      <c r="J253" s="106">
        <v>4941043.1400000015</v>
      </c>
      <c r="K253" s="106">
        <v>4300457.3300000029</v>
      </c>
      <c r="L253" s="106">
        <v>4027800.8500000015</v>
      </c>
      <c r="M253" s="106">
        <v>4482335.740000003</v>
      </c>
      <c r="N253" s="106">
        <v>3987998.0400000033</v>
      </c>
      <c r="O253" s="106">
        <v>3907681.950000002</v>
      </c>
      <c r="P253" s="106">
        <v>9235401.8299999926</v>
      </c>
      <c r="Q253" s="106">
        <v>56201672.720000021</v>
      </c>
      <c r="R253" s="102"/>
      <c r="S253" s="103"/>
      <c r="T253" s="100"/>
      <c r="U253" s="106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3494743.7200000053</v>
      </c>
      <c r="V253" s="102"/>
    </row>
    <row r="254" spans="2:22" x14ac:dyDescent="0.2">
      <c r="B254" s="100"/>
      <c r="C254" s="104" t="s">
        <v>124</v>
      </c>
      <c r="D254" s="105" t="s">
        <v>125</v>
      </c>
      <c r="E254" s="106">
        <v>0</v>
      </c>
      <c r="F254" s="106">
        <v>0</v>
      </c>
      <c r="G254" s="106">
        <v>0</v>
      </c>
      <c r="H254" s="106">
        <v>0</v>
      </c>
      <c r="I254" s="106">
        <v>0</v>
      </c>
      <c r="J254" s="106">
        <v>0</v>
      </c>
      <c r="K254" s="106">
        <v>0</v>
      </c>
      <c r="L254" s="106">
        <v>0</v>
      </c>
      <c r="M254" s="106">
        <v>0</v>
      </c>
      <c r="N254" s="106">
        <v>0</v>
      </c>
      <c r="O254" s="106">
        <v>0</v>
      </c>
      <c r="P254" s="106">
        <v>0</v>
      </c>
      <c r="Q254" s="106">
        <v>0</v>
      </c>
      <c r="R254" s="102"/>
      <c r="S254" s="103"/>
      <c r="T254" s="100"/>
      <c r="U254" s="106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102"/>
    </row>
    <row r="255" spans="2:22" x14ac:dyDescent="0.2">
      <c r="B255" s="100"/>
      <c r="C255" s="140" t="s">
        <v>126</v>
      </c>
      <c r="D255" s="141" t="s">
        <v>127</v>
      </c>
      <c r="E255" s="145">
        <v>1687419.0400000005</v>
      </c>
      <c r="F255" s="145">
        <v>1906873.1400000001</v>
      </c>
      <c r="G255" s="145">
        <v>4125522.6200000015</v>
      </c>
      <c r="H255" s="145">
        <v>2332919.6800000006</v>
      </c>
      <c r="I255" s="145">
        <v>3587276.7800000012</v>
      </c>
      <c r="J255" s="145">
        <v>3073915.1100000013</v>
      </c>
      <c r="K255" s="145">
        <v>4146398.5400000014</v>
      </c>
      <c r="L255" s="145">
        <v>2835426.2000000007</v>
      </c>
      <c r="M255" s="145">
        <v>6461843.9999999991</v>
      </c>
      <c r="N255" s="145">
        <v>4569465.6700000018</v>
      </c>
      <c r="O255" s="145">
        <v>6142644.4899999984</v>
      </c>
      <c r="P255" s="145">
        <v>6693527.2199999997</v>
      </c>
      <c r="Q255" s="145">
        <v>47563232.49000001</v>
      </c>
      <c r="R255" s="102"/>
      <c r="S255" s="103"/>
      <c r="T255" s="100"/>
      <c r="U255" s="106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1687419.0400000005</v>
      </c>
      <c r="V255" s="102"/>
    </row>
    <row r="256" spans="2:22" x14ac:dyDescent="0.2">
      <c r="B256" s="100"/>
      <c r="C256" s="104" t="s">
        <v>128</v>
      </c>
      <c r="D256" s="105" t="s">
        <v>129</v>
      </c>
      <c r="E256" s="106">
        <v>1655680.3200000003</v>
      </c>
      <c r="F256" s="106">
        <v>1859110.0000000002</v>
      </c>
      <c r="G256" s="106">
        <v>4080480.1200000015</v>
      </c>
      <c r="H256" s="106">
        <v>2263561.8200000008</v>
      </c>
      <c r="I256" s="106">
        <v>3519610.080000001</v>
      </c>
      <c r="J256" s="106">
        <v>2934274.6400000011</v>
      </c>
      <c r="K256" s="106">
        <v>4096968.4800000014</v>
      </c>
      <c r="L256" s="106">
        <v>2695182.6200000006</v>
      </c>
      <c r="M256" s="106">
        <v>6255624.9499999993</v>
      </c>
      <c r="N256" s="106">
        <v>4475703.1400000025</v>
      </c>
      <c r="O256" s="106">
        <v>5793385.0799999982</v>
      </c>
      <c r="P256" s="106">
        <v>6082461.8699999992</v>
      </c>
      <c r="Q256" s="106">
        <v>45712043.120000005</v>
      </c>
      <c r="R256" s="102"/>
      <c r="S256" s="103"/>
      <c r="T256" s="100"/>
      <c r="U256" s="106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1655680.3200000003</v>
      </c>
      <c r="V256" s="102"/>
    </row>
    <row r="257" spans="2:22" x14ac:dyDescent="0.2">
      <c r="B257" s="100"/>
      <c r="C257" s="104" t="s">
        <v>130</v>
      </c>
      <c r="D257" s="105" t="s">
        <v>131</v>
      </c>
      <c r="E257" s="106">
        <v>17478.349999999999</v>
      </c>
      <c r="F257" s="106">
        <v>28762.929999999993</v>
      </c>
      <c r="G257" s="106">
        <v>27881.17</v>
      </c>
      <c r="H257" s="106">
        <v>36108.569999999992</v>
      </c>
      <c r="I257" s="106">
        <v>29751.46</v>
      </c>
      <c r="J257" s="106">
        <v>34741.29</v>
      </c>
      <c r="K257" s="106">
        <v>18663.599999999999</v>
      </c>
      <c r="L257" s="106">
        <v>19213.839999999997</v>
      </c>
      <c r="M257" s="106">
        <v>39836.129999999997</v>
      </c>
      <c r="N257" s="106">
        <v>26670.179999999993</v>
      </c>
      <c r="O257" s="106">
        <v>37950.340000000004</v>
      </c>
      <c r="P257" s="106">
        <v>104024.15</v>
      </c>
      <c r="Q257" s="106">
        <v>421082.01</v>
      </c>
      <c r="R257" s="102"/>
      <c r="S257" s="103"/>
      <c r="T257" s="100"/>
      <c r="U257" s="106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17478.349999999999</v>
      </c>
      <c r="V257" s="102"/>
    </row>
    <row r="258" spans="2:22" x14ac:dyDescent="0.2">
      <c r="B258" s="100"/>
      <c r="C258" s="104" t="s">
        <v>132</v>
      </c>
      <c r="D258" s="105" t="s">
        <v>133</v>
      </c>
      <c r="E258" s="106">
        <v>14260.369999999999</v>
      </c>
      <c r="F258" s="106">
        <v>19000.210000000003</v>
      </c>
      <c r="G258" s="106">
        <v>17161.329999999998</v>
      </c>
      <c r="H258" s="106">
        <v>33249.29</v>
      </c>
      <c r="I258" s="106">
        <v>37915.24</v>
      </c>
      <c r="J258" s="106">
        <v>104899.18</v>
      </c>
      <c r="K258" s="106">
        <v>30766.46</v>
      </c>
      <c r="L258" s="106">
        <v>121029.74</v>
      </c>
      <c r="M258" s="106">
        <v>166382.91999999998</v>
      </c>
      <c r="N258" s="106">
        <v>67092.350000000006</v>
      </c>
      <c r="O258" s="106">
        <v>311309.07</v>
      </c>
      <c r="P258" s="106">
        <v>507041.19999999995</v>
      </c>
      <c r="Q258" s="106">
        <v>1430107.3599999999</v>
      </c>
      <c r="R258" s="102"/>
      <c r="S258" s="103"/>
      <c r="T258" s="100"/>
      <c r="U258" s="106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14260.369999999999</v>
      </c>
      <c r="V258" s="102"/>
    </row>
    <row r="259" spans="2:22" x14ac:dyDescent="0.2">
      <c r="B259" s="100"/>
      <c r="C259" s="140" t="s">
        <v>134</v>
      </c>
      <c r="D259" s="141" t="s">
        <v>135</v>
      </c>
      <c r="E259" s="145">
        <v>44461.960000000006</v>
      </c>
      <c r="F259" s="145">
        <v>52596.960000000006</v>
      </c>
      <c r="G259" s="145">
        <v>43061.960000000006</v>
      </c>
      <c r="H259" s="145">
        <v>45012.960000000006</v>
      </c>
      <c r="I259" s="145">
        <v>45238.460000000006</v>
      </c>
      <c r="J259" s="145">
        <v>45324.460000000006</v>
      </c>
      <c r="K259" s="145">
        <v>45324.460000000006</v>
      </c>
      <c r="L259" s="145">
        <v>45324.460000000006</v>
      </c>
      <c r="M259" s="145">
        <v>45324.460000000006</v>
      </c>
      <c r="N259" s="145">
        <v>45324.460000000006</v>
      </c>
      <c r="O259" s="145">
        <v>45324.460000000006</v>
      </c>
      <c r="P259" s="145">
        <v>45324.710000000006</v>
      </c>
      <c r="Q259" s="145">
        <v>547643.77000000014</v>
      </c>
      <c r="R259" s="102"/>
      <c r="S259" s="103"/>
      <c r="T259" s="100"/>
      <c r="U259" s="106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44461.960000000006</v>
      </c>
      <c r="V259" s="102"/>
    </row>
    <row r="260" spans="2:22" x14ac:dyDescent="0.2">
      <c r="B260" s="100"/>
      <c r="C260" s="104" t="s">
        <v>136</v>
      </c>
      <c r="D260" s="105" t="s">
        <v>137</v>
      </c>
      <c r="E260" s="106">
        <v>0</v>
      </c>
      <c r="F260" s="106">
        <v>0</v>
      </c>
      <c r="G260" s="106">
        <v>0</v>
      </c>
      <c r="H260" s="106">
        <v>0</v>
      </c>
      <c r="I260" s="106">
        <v>0</v>
      </c>
      <c r="J260" s="106">
        <v>0</v>
      </c>
      <c r="K260" s="106">
        <v>0</v>
      </c>
      <c r="L260" s="106">
        <v>0</v>
      </c>
      <c r="M260" s="106">
        <v>0</v>
      </c>
      <c r="N260" s="106">
        <v>0</v>
      </c>
      <c r="O260" s="106">
        <v>0</v>
      </c>
      <c r="P260" s="106">
        <v>0</v>
      </c>
      <c r="Q260" s="106">
        <v>0</v>
      </c>
      <c r="R260" s="102"/>
      <c r="S260" s="103"/>
      <c r="T260" s="100"/>
      <c r="U260" s="106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102"/>
    </row>
    <row r="261" spans="2:22" x14ac:dyDescent="0.2">
      <c r="B261" s="100"/>
      <c r="C261" s="104" t="s">
        <v>138</v>
      </c>
      <c r="D261" s="105" t="s">
        <v>139</v>
      </c>
      <c r="E261" s="106">
        <v>44461.960000000006</v>
      </c>
      <c r="F261" s="106">
        <v>52596.960000000006</v>
      </c>
      <c r="G261" s="106">
        <v>43061.960000000006</v>
      </c>
      <c r="H261" s="106">
        <v>45012.960000000006</v>
      </c>
      <c r="I261" s="106">
        <v>45238.460000000006</v>
      </c>
      <c r="J261" s="106">
        <v>45324.460000000006</v>
      </c>
      <c r="K261" s="106">
        <v>45324.460000000006</v>
      </c>
      <c r="L261" s="106">
        <v>45324.460000000006</v>
      </c>
      <c r="M261" s="106">
        <v>45324.460000000006</v>
      </c>
      <c r="N261" s="106">
        <v>45324.460000000006</v>
      </c>
      <c r="O261" s="106">
        <v>45324.460000000006</v>
      </c>
      <c r="P261" s="106">
        <v>45324.710000000006</v>
      </c>
      <c r="Q261" s="106">
        <v>547643.77000000014</v>
      </c>
      <c r="R261" s="102"/>
      <c r="S261" s="103"/>
      <c r="T261" s="100"/>
      <c r="U261" s="106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44461.960000000006</v>
      </c>
      <c r="V261" s="102"/>
    </row>
    <row r="262" spans="2:22" x14ac:dyDescent="0.2">
      <c r="B262" s="100"/>
      <c r="C262" s="104" t="s">
        <v>140</v>
      </c>
      <c r="D262" s="105" t="s">
        <v>141</v>
      </c>
      <c r="E262" s="106">
        <v>0</v>
      </c>
      <c r="F262" s="106">
        <v>0</v>
      </c>
      <c r="G262" s="106">
        <v>0</v>
      </c>
      <c r="H262" s="106">
        <v>0</v>
      </c>
      <c r="I262" s="106">
        <v>0</v>
      </c>
      <c r="J262" s="106">
        <v>0</v>
      </c>
      <c r="K262" s="106">
        <v>0</v>
      </c>
      <c r="L262" s="106">
        <v>0</v>
      </c>
      <c r="M262" s="106">
        <v>0</v>
      </c>
      <c r="N262" s="106">
        <v>0</v>
      </c>
      <c r="O262" s="106">
        <v>0</v>
      </c>
      <c r="P262" s="106">
        <v>0</v>
      </c>
      <c r="Q262" s="106">
        <v>0</v>
      </c>
      <c r="R262" s="102"/>
      <c r="S262" s="103"/>
      <c r="T262" s="100"/>
      <c r="U262" s="106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102"/>
    </row>
    <row r="263" spans="2:22" x14ac:dyDescent="0.2">
      <c r="B263" s="100"/>
      <c r="C263" s="104" t="s">
        <v>142</v>
      </c>
      <c r="D263" s="105" t="s">
        <v>143</v>
      </c>
      <c r="E263" s="106">
        <v>0</v>
      </c>
      <c r="F263" s="106">
        <v>0</v>
      </c>
      <c r="G263" s="106">
        <v>0</v>
      </c>
      <c r="H263" s="106">
        <v>0</v>
      </c>
      <c r="I263" s="106">
        <v>0</v>
      </c>
      <c r="J263" s="106">
        <v>0</v>
      </c>
      <c r="K263" s="106">
        <v>0</v>
      </c>
      <c r="L263" s="106">
        <v>0</v>
      </c>
      <c r="M263" s="106">
        <v>0</v>
      </c>
      <c r="N263" s="106">
        <v>0</v>
      </c>
      <c r="O263" s="106">
        <v>0</v>
      </c>
      <c r="P263" s="106">
        <v>0</v>
      </c>
      <c r="Q263" s="106">
        <v>0</v>
      </c>
      <c r="R263" s="102"/>
      <c r="S263" s="103"/>
      <c r="T263" s="100"/>
      <c r="U263" s="106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102"/>
    </row>
    <row r="264" spans="2:22" x14ac:dyDescent="0.2">
      <c r="B264" s="100"/>
      <c r="C264" s="104" t="s">
        <v>144</v>
      </c>
      <c r="D264" s="105" t="s">
        <v>145</v>
      </c>
      <c r="E264" s="106">
        <v>0</v>
      </c>
      <c r="F264" s="106">
        <v>0</v>
      </c>
      <c r="G264" s="106">
        <v>0</v>
      </c>
      <c r="H264" s="106">
        <v>0</v>
      </c>
      <c r="I264" s="106">
        <v>0</v>
      </c>
      <c r="J264" s="106">
        <v>0</v>
      </c>
      <c r="K264" s="106">
        <v>0</v>
      </c>
      <c r="L264" s="106">
        <v>0</v>
      </c>
      <c r="M264" s="106">
        <v>0</v>
      </c>
      <c r="N264" s="106">
        <v>0</v>
      </c>
      <c r="O264" s="106">
        <v>0</v>
      </c>
      <c r="P264" s="106">
        <v>0</v>
      </c>
      <c r="Q264" s="106">
        <v>0</v>
      </c>
      <c r="R264" s="102"/>
      <c r="S264" s="103"/>
      <c r="T264" s="100"/>
      <c r="U264" s="106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102"/>
    </row>
    <row r="265" spans="2:22" x14ac:dyDescent="0.2">
      <c r="B265" s="100"/>
      <c r="C265" s="104" t="s">
        <v>146</v>
      </c>
      <c r="D265" s="105" t="s">
        <v>147</v>
      </c>
      <c r="E265" s="106">
        <v>0</v>
      </c>
      <c r="F265" s="106">
        <v>0</v>
      </c>
      <c r="G265" s="106">
        <v>0</v>
      </c>
      <c r="H265" s="106">
        <v>0</v>
      </c>
      <c r="I265" s="106">
        <v>0</v>
      </c>
      <c r="J265" s="106">
        <v>0</v>
      </c>
      <c r="K265" s="106">
        <v>0</v>
      </c>
      <c r="L265" s="106">
        <v>0</v>
      </c>
      <c r="M265" s="106">
        <v>0</v>
      </c>
      <c r="N265" s="106">
        <v>0</v>
      </c>
      <c r="O265" s="106">
        <v>0</v>
      </c>
      <c r="P265" s="106">
        <v>0</v>
      </c>
      <c r="Q265" s="106">
        <v>0</v>
      </c>
      <c r="R265" s="102"/>
      <c r="S265" s="103"/>
      <c r="T265" s="100"/>
      <c r="U265" s="106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102"/>
    </row>
    <row r="266" spans="2:22" x14ac:dyDescent="0.2">
      <c r="B266" s="100"/>
      <c r="C266" s="140" t="s">
        <v>148</v>
      </c>
      <c r="D266" s="141" t="s">
        <v>149</v>
      </c>
      <c r="E266" s="145">
        <v>5583.65</v>
      </c>
      <c r="F266" s="145">
        <v>308520.62000000011</v>
      </c>
      <c r="G266" s="145">
        <v>137681.64999999997</v>
      </c>
      <c r="H266" s="145">
        <v>228773.2399999999</v>
      </c>
      <c r="I266" s="145">
        <v>266243.22000000003</v>
      </c>
      <c r="J266" s="145">
        <v>108046.45000000001</v>
      </c>
      <c r="K266" s="145">
        <v>293446.13000000006</v>
      </c>
      <c r="L266" s="145">
        <v>238858.92999999993</v>
      </c>
      <c r="M266" s="145">
        <v>176426.62999999998</v>
      </c>
      <c r="N266" s="145">
        <v>286420.20000000007</v>
      </c>
      <c r="O266" s="145">
        <v>85750.32</v>
      </c>
      <c r="P266" s="145">
        <v>366252.95999999996</v>
      </c>
      <c r="Q266" s="145">
        <v>2502004</v>
      </c>
      <c r="R266" s="102"/>
      <c r="S266" s="103"/>
      <c r="T266" s="100"/>
      <c r="U266" s="106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5583.65</v>
      </c>
      <c r="V266" s="102"/>
    </row>
    <row r="267" spans="2:22" x14ac:dyDescent="0.2">
      <c r="B267" s="100"/>
      <c r="C267" s="104" t="s">
        <v>150</v>
      </c>
      <c r="D267" s="105" t="s">
        <v>151</v>
      </c>
      <c r="E267" s="106">
        <v>0</v>
      </c>
      <c r="F267" s="106">
        <v>0</v>
      </c>
      <c r="G267" s="106">
        <v>0</v>
      </c>
      <c r="H267" s="106">
        <v>0</v>
      </c>
      <c r="I267" s="106">
        <v>0</v>
      </c>
      <c r="J267" s="106">
        <v>0</v>
      </c>
      <c r="K267" s="106">
        <v>0</v>
      </c>
      <c r="L267" s="106">
        <v>0</v>
      </c>
      <c r="M267" s="106">
        <v>0</v>
      </c>
      <c r="N267" s="106">
        <v>0</v>
      </c>
      <c r="O267" s="106">
        <v>0</v>
      </c>
      <c r="P267" s="106">
        <v>0</v>
      </c>
      <c r="Q267" s="106">
        <v>0</v>
      </c>
      <c r="R267" s="102"/>
      <c r="S267" s="103"/>
      <c r="T267" s="100"/>
      <c r="U267" s="106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102"/>
    </row>
    <row r="268" spans="2:22" x14ac:dyDescent="0.2">
      <c r="B268" s="100"/>
      <c r="C268" s="104" t="s">
        <v>152</v>
      </c>
      <c r="D268" s="105" t="s">
        <v>153</v>
      </c>
      <c r="E268" s="106">
        <v>0</v>
      </c>
      <c r="F268" s="106">
        <v>0</v>
      </c>
      <c r="G268" s="106">
        <v>0</v>
      </c>
      <c r="H268" s="106">
        <v>0</v>
      </c>
      <c r="I268" s="106">
        <v>0</v>
      </c>
      <c r="J268" s="106">
        <v>0</v>
      </c>
      <c r="K268" s="106">
        <v>0</v>
      </c>
      <c r="L268" s="106">
        <v>0</v>
      </c>
      <c r="M268" s="106">
        <v>0</v>
      </c>
      <c r="N268" s="106">
        <v>0</v>
      </c>
      <c r="O268" s="106">
        <v>0</v>
      </c>
      <c r="P268" s="106">
        <v>0</v>
      </c>
      <c r="Q268" s="106">
        <v>0</v>
      </c>
      <c r="R268" s="102"/>
      <c r="S268" s="103"/>
      <c r="T268" s="100"/>
      <c r="U268" s="106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102"/>
    </row>
    <row r="269" spans="2:22" x14ac:dyDescent="0.2">
      <c r="B269" s="100"/>
      <c r="C269" s="104" t="s">
        <v>154</v>
      </c>
      <c r="D269" s="105" t="s">
        <v>155</v>
      </c>
      <c r="E269" s="106">
        <v>5583.65</v>
      </c>
      <c r="F269" s="106">
        <v>308520.62000000011</v>
      </c>
      <c r="G269" s="106">
        <v>137681.64999999997</v>
      </c>
      <c r="H269" s="106">
        <v>228773.2399999999</v>
      </c>
      <c r="I269" s="106">
        <v>266243.22000000003</v>
      </c>
      <c r="J269" s="106">
        <v>108046.45000000001</v>
      </c>
      <c r="K269" s="106">
        <v>293446.13000000006</v>
      </c>
      <c r="L269" s="106">
        <v>238858.92999999993</v>
      </c>
      <c r="M269" s="106">
        <v>176426.62999999998</v>
      </c>
      <c r="N269" s="106">
        <v>286420.20000000007</v>
      </c>
      <c r="O269" s="106">
        <v>85750.32</v>
      </c>
      <c r="P269" s="106">
        <v>366252.95999999996</v>
      </c>
      <c r="Q269" s="106">
        <v>2502004</v>
      </c>
      <c r="R269" s="102"/>
      <c r="S269" s="103"/>
      <c r="T269" s="100"/>
      <c r="U269" s="106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5583.65</v>
      </c>
      <c r="V269" s="102"/>
    </row>
    <row r="270" spans="2:22" x14ac:dyDescent="0.2">
      <c r="B270" s="100"/>
      <c r="C270" s="140" t="s">
        <v>156</v>
      </c>
      <c r="D270" s="141" t="s">
        <v>157</v>
      </c>
      <c r="E270" s="145">
        <v>3217796.3099999996</v>
      </c>
      <c r="F270" s="145">
        <v>12472946.67</v>
      </c>
      <c r="G270" s="145">
        <v>14550499.59</v>
      </c>
      <c r="H270" s="145">
        <v>12813924.710000001</v>
      </c>
      <c r="I270" s="145">
        <v>13273043.060000001</v>
      </c>
      <c r="J270" s="145">
        <v>15268175.240000002</v>
      </c>
      <c r="K270" s="145">
        <v>17585499.82</v>
      </c>
      <c r="L270" s="145">
        <v>16496203.470000001</v>
      </c>
      <c r="M270" s="145">
        <v>18820003.449999996</v>
      </c>
      <c r="N270" s="145">
        <v>18392259.079999998</v>
      </c>
      <c r="O270" s="145">
        <v>37291079.380000003</v>
      </c>
      <c r="P270" s="145">
        <v>43107526.560000002</v>
      </c>
      <c r="Q270" s="145">
        <v>223288957.33999997</v>
      </c>
      <c r="R270" s="102"/>
      <c r="S270" s="103"/>
      <c r="T270" s="100"/>
      <c r="U270" s="106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3217796.3099999996</v>
      </c>
      <c r="V270" s="102"/>
    </row>
    <row r="271" spans="2:22" x14ac:dyDescent="0.2">
      <c r="B271" s="100"/>
      <c r="C271" s="104" t="s">
        <v>158</v>
      </c>
      <c r="D271" s="105" t="s">
        <v>159</v>
      </c>
      <c r="E271" s="106">
        <v>2944178.3399999994</v>
      </c>
      <c r="F271" s="106">
        <v>11250425.399999999</v>
      </c>
      <c r="G271" s="106">
        <v>9354478.6499999985</v>
      </c>
      <c r="H271" s="106">
        <v>11906296.51</v>
      </c>
      <c r="I271" s="106">
        <v>11785593.189999999</v>
      </c>
      <c r="J271" s="106">
        <v>13629893.65</v>
      </c>
      <c r="K271" s="106">
        <v>15526518.539999999</v>
      </c>
      <c r="L271" s="106">
        <v>13571489.529999999</v>
      </c>
      <c r="M271" s="106">
        <v>15618384.069999997</v>
      </c>
      <c r="N271" s="106">
        <v>15849712.639999997</v>
      </c>
      <c r="O271" s="106">
        <v>35555802.530000001</v>
      </c>
      <c r="P271" s="106">
        <v>38676570.109999999</v>
      </c>
      <c r="Q271" s="106">
        <v>195669343.16000003</v>
      </c>
      <c r="R271" s="102"/>
      <c r="S271" s="103"/>
      <c r="T271" s="100"/>
      <c r="U271" s="106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2944178.3399999994</v>
      </c>
      <c r="V271" s="102"/>
    </row>
    <row r="272" spans="2:22" x14ac:dyDescent="0.2">
      <c r="B272" s="100"/>
      <c r="C272" s="104" t="s">
        <v>160</v>
      </c>
      <c r="D272" s="105" t="s">
        <v>161</v>
      </c>
      <c r="E272" s="106">
        <v>212549.22</v>
      </c>
      <c r="F272" s="106">
        <v>232935.64</v>
      </c>
      <c r="G272" s="106">
        <v>232569.85999999993</v>
      </c>
      <c r="H272" s="106">
        <v>233259.31999999995</v>
      </c>
      <c r="I272" s="106">
        <v>253830.80999999994</v>
      </c>
      <c r="J272" s="106">
        <v>217686.80999999994</v>
      </c>
      <c r="K272" s="106">
        <v>248447.12999999992</v>
      </c>
      <c r="L272" s="106">
        <v>276593.23999999993</v>
      </c>
      <c r="M272" s="106">
        <v>309746.11999999988</v>
      </c>
      <c r="N272" s="106">
        <v>269610.00999999995</v>
      </c>
      <c r="O272" s="106">
        <v>209341.14999999994</v>
      </c>
      <c r="P272" s="106">
        <v>328237.91999999987</v>
      </c>
      <c r="Q272" s="106">
        <v>3024807.2299999991</v>
      </c>
      <c r="R272" s="102"/>
      <c r="S272" s="103"/>
      <c r="T272" s="100"/>
      <c r="U272" s="106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212549.22</v>
      </c>
      <c r="V272" s="102"/>
    </row>
    <row r="273" spans="2:22" x14ac:dyDescent="0.2">
      <c r="B273" s="100"/>
      <c r="C273" s="104" t="s">
        <v>162</v>
      </c>
      <c r="D273" s="105" t="s">
        <v>34</v>
      </c>
      <c r="E273" s="106">
        <v>31694.79</v>
      </c>
      <c r="F273" s="106">
        <v>928531.79999999993</v>
      </c>
      <c r="G273" s="106">
        <v>4886297.12</v>
      </c>
      <c r="H273" s="106">
        <v>647214.92000000016</v>
      </c>
      <c r="I273" s="106">
        <v>1158965.1000000001</v>
      </c>
      <c r="J273" s="106">
        <v>1395940.8199999996</v>
      </c>
      <c r="K273" s="106">
        <v>1760880.1900000004</v>
      </c>
      <c r="L273" s="106">
        <v>2572466.7399999998</v>
      </c>
      <c r="M273" s="106">
        <v>2817219.3</v>
      </c>
      <c r="N273" s="106">
        <v>2248282.4700000002</v>
      </c>
      <c r="O273" s="106">
        <v>1401281.7399999998</v>
      </c>
      <c r="P273" s="106">
        <v>3978064.75</v>
      </c>
      <c r="Q273" s="106">
        <v>23826839.739999998</v>
      </c>
      <c r="R273" s="102"/>
      <c r="S273" s="103"/>
      <c r="T273" s="100"/>
      <c r="U273" s="106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31694.79</v>
      </c>
      <c r="V273" s="102"/>
    </row>
    <row r="274" spans="2:22" x14ac:dyDescent="0.2">
      <c r="B274" s="100"/>
      <c r="C274" s="104" t="s">
        <v>163</v>
      </c>
      <c r="D274" s="105" t="s">
        <v>35</v>
      </c>
      <c r="E274" s="106">
        <v>29373.96</v>
      </c>
      <c r="F274" s="106">
        <v>61053.83</v>
      </c>
      <c r="G274" s="106">
        <v>77153.959999999992</v>
      </c>
      <c r="H274" s="106">
        <v>27153.96</v>
      </c>
      <c r="I274" s="106">
        <v>74653.959999999992</v>
      </c>
      <c r="J274" s="106">
        <v>24653.96</v>
      </c>
      <c r="K274" s="106">
        <v>49653.96</v>
      </c>
      <c r="L274" s="106">
        <v>75653.959999999992</v>
      </c>
      <c r="M274" s="106">
        <v>74653.959999999992</v>
      </c>
      <c r="N274" s="106">
        <v>24653.96</v>
      </c>
      <c r="O274" s="106">
        <v>124653.95999999999</v>
      </c>
      <c r="P274" s="106">
        <v>124653.78</v>
      </c>
      <c r="Q274" s="106">
        <v>767967.21000000008</v>
      </c>
      <c r="R274" s="102"/>
      <c r="S274" s="103"/>
      <c r="T274" s="100"/>
      <c r="U274" s="106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29373.96</v>
      </c>
      <c r="V274" s="102"/>
    </row>
    <row r="275" spans="2:22" x14ac:dyDescent="0.2">
      <c r="B275" s="100"/>
      <c r="C275" s="104" t="s">
        <v>164</v>
      </c>
      <c r="D275" s="105" t="s">
        <v>165</v>
      </c>
      <c r="E275" s="106">
        <v>0</v>
      </c>
      <c r="F275" s="106">
        <v>0</v>
      </c>
      <c r="G275" s="106">
        <v>0</v>
      </c>
      <c r="H275" s="106">
        <v>0</v>
      </c>
      <c r="I275" s="106">
        <v>0</v>
      </c>
      <c r="J275" s="106">
        <v>0</v>
      </c>
      <c r="K275" s="106">
        <v>0</v>
      </c>
      <c r="L275" s="106">
        <v>0</v>
      </c>
      <c r="M275" s="106">
        <v>0</v>
      </c>
      <c r="N275" s="106">
        <v>0</v>
      </c>
      <c r="O275" s="106">
        <v>0</v>
      </c>
      <c r="P275" s="106">
        <v>0</v>
      </c>
      <c r="Q275" s="106">
        <v>0</v>
      </c>
      <c r="R275" s="102"/>
      <c r="S275" s="103"/>
      <c r="T275" s="100"/>
      <c r="U275" s="106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102"/>
    </row>
    <row r="276" spans="2:22" x14ac:dyDescent="0.2">
      <c r="B276" s="100"/>
      <c r="C276" s="140" t="s">
        <v>166</v>
      </c>
      <c r="D276" s="141" t="s">
        <v>167</v>
      </c>
      <c r="E276" s="145">
        <v>1559476.36</v>
      </c>
      <c r="F276" s="145">
        <v>1559476.36</v>
      </c>
      <c r="G276" s="145">
        <v>1559476.36</v>
      </c>
      <c r="H276" s="145">
        <v>1559476.36</v>
      </c>
      <c r="I276" s="145">
        <v>1559476.36</v>
      </c>
      <c r="J276" s="145">
        <v>1559476.36</v>
      </c>
      <c r="K276" s="145">
        <v>1559476.36</v>
      </c>
      <c r="L276" s="145">
        <v>1559476.36</v>
      </c>
      <c r="M276" s="145">
        <v>1559476.36</v>
      </c>
      <c r="N276" s="145">
        <v>1559476.36</v>
      </c>
      <c r="O276" s="145">
        <v>1559476.36</v>
      </c>
      <c r="P276" s="145">
        <v>49260.04</v>
      </c>
      <c r="Q276" s="145">
        <v>17203499.999999996</v>
      </c>
      <c r="R276" s="102"/>
      <c r="S276" s="103"/>
      <c r="T276" s="100"/>
      <c r="U276" s="106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1559476.36</v>
      </c>
      <c r="V276" s="102"/>
    </row>
    <row r="277" spans="2:22" x14ac:dyDescent="0.2">
      <c r="B277" s="100"/>
      <c r="C277" s="104" t="s">
        <v>168</v>
      </c>
      <c r="D277" s="105" t="s">
        <v>167</v>
      </c>
      <c r="E277" s="106">
        <v>1559476.36</v>
      </c>
      <c r="F277" s="106">
        <v>1559476.36</v>
      </c>
      <c r="G277" s="106">
        <v>1559476.36</v>
      </c>
      <c r="H277" s="106">
        <v>1559476.36</v>
      </c>
      <c r="I277" s="106">
        <v>1559476.36</v>
      </c>
      <c r="J277" s="106">
        <v>1559476.36</v>
      </c>
      <c r="K277" s="106">
        <v>1559476.36</v>
      </c>
      <c r="L277" s="106">
        <v>1559476.36</v>
      </c>
      <c r="M277" s="106">
        <v>1559476.36</v>
      </c>
      <c r="N277" s="106">
        <v>1559476.36</v>
      </c>
      <c r="O277" s="106">
        <v>1559476.36</v>
      </c>
      <c r="P277" s="106">
        <v>49260.04</v>
      </c>
      <c r="Q277" s="106">
        <v>17203499.999999996</v>
      </c>
      <c r="R277" s="102"/>
      <c r="S277" s="103"/>
      <c r="T277" s="100"/>
      <c r="U277" s="106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1559476.36</v>
      </c>
      <c r="V277" s="102"/>
    </row>
    <row r="278" spans="2:22" x14ac:dyDescent="0.2">
      <c r="B278" s="100"/>
      <c r="C278" s="140" t="s">
        <v>169</v>
      </c>
      <c r="D278" s="141" t="s">
        <v>170</v>
      </c>
      <c r="E278" s="145">
        <v>448075.64</v>
      </c>
      <c r="F278" s="145">
        <v>1526978.25</v>
      </c>
      <c r="G278" s="145">
        <v>1482028.85</v>
      </c>
      <c r="H278" s="145">
        <v>1772927.5299999998</v>
      </c>
      <c r="I278" s="145">
        <v>1839186.25</v>
      </c>
      <c r="J278" s="145">
        <v>1817771.23</v>
      </c>
      <c r="K278" s="145">
        <v>2173177.21</v>
      </c>
      <c r="L278" s="145">
        <v>2325095.88</v>
      </c>
      <c r="M278" s="145">
        <v>2476750.09</v>
      </c>
      <c r="N278" s="145">
        <v>2428110.37</v>
      </c>
      <c r="O278" s="145">
        <v>2753446.24</v>
      </c>
      <c r="P278" s="145">
        <v>2339521.96</v>
      </c>
      <c r="Q278" s="145">
        <v>23383069.5</v>
      </c>
      <c r="R278" s="102"/>
      <c r="S278" s="103"/>
      <c r="T278" s="100"/>
      <c r="U278" s="106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448075.64</v>
      </c>
      <c r="V278" s="102"/>
    </row>
    <row r="279" spans="2:22" x14ac:dyDescent="0.2">
      <c r="B279" s="100"/>
      <c r="C279" s="104" t="s">
        <v>171</v>
      </c>
      <c r="D279" s="105" t="s">
        <v>172</v>
      </c>
      <c r="E279" s="106">
        <v>0</v>
      </c>
      <c r="F279" s="106">
        <v>0</v>
      </c>
      <c r="G279" s="106">
        <v>0</v>
      </c>
      <c r="H279" s="106">
        <v>0</v>
      </c>
      <c r="I279" s="106">
        <v>0</v>
      </c>
      <c r="J279" s="106">
        <v>0</v>
      </c>
      <c r="K279" s="106">
        <v>0</v>
      </c>
      <c r="L279" s="106">
        <v>0</v>
      </c>
      <c r="M279" s="106">
        <v>0</v>
      </c>
      <c r="N279" s="106">
        <v>0</v>
      </c>
      <c r="O279" s="106">
        <v>0</v>
      </c>
      <c r="P279" s="106">
        <v>0</v>
      </c>
      <c r="Q279" s="106">
        <v>0</v>
      </c>
      <c r="R279" s="102"/>
      <c r="S279" s="103"/>
      <c r="T279" s="100"/>
      <c r="U279" s="106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102"/>
    </row>
    <row r="280" spans="2:22" x14ac:dyDescent="0.2">
      <c r="B280" s="100"/>
      <c r="C280" s="104" t="s">
        <v>173</v>
      </c>
      <c r="D280" s="105" t="s">
        <v>174</v>
      </c>
      <c r="E280" s="106">
        <v>0</v>
      </c>
      <c r="F280" s="106">
        <v>0</v>
      </c>
      <c r="G280" s="106">
        <v>0</v>
      </c>
      <c r="H280" s="106">
        <v>0</v>
      </c>
      <c r="I280" s="106">
        <v>0</v>
      </c>
      <c r="J280" s="106">
        <v>0</v>
      </c>
      <c r="K280" s="106">
        <v>0</v>
      </c>
      <c r="L280" s="106">
        <v>0</v>
      </c>
      <c r="M280" s="106">
        <v>0</v>
      </c>
      <c r="N280" s="106">
        <v>0</v>
      </c>
      <c r="O280" s="106">
        <v>0</v>
      </c>
      <c r="P280" s="106">
        <v>0</v>
      </c>
      <c r="Q280" s="106">
        <v>0</v>
      </c>
      <c r="R280" s="102"/>
      <c r="S280" s="103"/>
      <c r="T280" s="100"/>
      <c r="U280" s="106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102"/>
    </row>
    <row r="281" spans="2:22" x14ac:dyDescent="0.2">
      <c r="B281" s="100"/>
      <c r="C281" s="104" t="s">
        <v>175</v>
      </c>
      <c r="D281" s="105" t="s">
        <v>176</v>
      </c>
      <c r="E281" s="106">
        <v>310946.67</v>
      </c>
      <c r="F281" s="106">
        <v>826746.6</v>
      </c>
      <c r="G281" s="106">
        <v>1034403.28</v>
      </c>
      <c r="H281" s="106">
        <v>1118314.6099999999</v>
      </c>
      <c r="I281" s="106">
        <v>1364539.6099999999</v>
      </c>
      <c r="J281" s="106">
        <v>1065739.6099999999</v>
      </c>
      <c r="K281" s="106">
        <v>1590472.93</v>
      </c>
      <c r="L281" s="106">
        <v>1569672.93</v>
      </c>
      <c r="M281" s="106">
        <v>1863021.27</v>
      </c>
      <c r="N281" s="106">
        <v>1713721.27</v>
      </c>
      <c r="O281" s="106">
        <v>1857121.27</v>
      </c>
      <c r="P281" s="106">
        <v>1504230.21</v>
      </c>
      <c r="Q281" s="106">
        <v>15818930.259999998</v>
      </c>
      <c r="R281" s="102"/>
      <c r="S281" s="103"/>
      <c r="T281" s="100"/>
      <c r="U281" s="106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310946.67</v>
      </c>
      <c r="V281" s="102"/>
    </row>
    <row r="282" spans="2:22" x14ac:dyDescent="0.2">
      <c r="B282" s="100"/>
      <c r="C282" s="104" t="s">
        <v>177</v>
      </c>
      <c r="D282" s="105" t="s">
        <v>178</v>
      </c>
      <c r="E282" s="106">
        <v>137128.97000000003</v>
      </c>
      <c r="F282" s="106">
        <v>700231.65</v>
      </c>
      <c r="G282" s="106">
        <v>447625.57</v>
      </c>
      <c r="H282" s="106">
        <v>654612.92000000004</v>
      </c>
      <c r="I282" s="106">
        <v>474646.64</v>
      </c>
      <c r="J282" s="106">
        <v>752031.62000000011</v>
      </c>
      <c r="K282" s="106">
        <v>582704.28</v>
      </c>
      <c r="L282" s="106">
        <v>755422.95000000007</v>
      </c>
      <c r="M282" s="106">
        <v>613728.82000000007</v>
      </c>
      <c r="N282" s="106">
        <v>714389.10000000009</v>
      </c>
      <c r="O282" s="106">
        <v>896324.97000000009</v>
      </c>
      <c r="P282" s="106">
        <v>835291.75000000012</v>
      </c>
      <c r="Q282" s="106">
        <v>7564139.2400000012</v>
      </c>
      <c r="R282" s="102"/>
      <c r="S282" s="103"/>
      <c r="T282" s="100"/>
      <c r="U282" s="106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137128.97000000003</v>
      </c>
      <c r="V282" s="102"/>
    </row>
    <row r="283" spans="2:22" x14ac:dyDescent="0.2">
      <c r="B283" s="100"/>
      <c r="C283" s="140" t="s">
        <v>179</v>
      </c>
      <c r="D283" s="141" t="s">
        <v>180</v>
      </c>
      <c r="E283" s="145">
        <v>443748.24000000005</v>
      </c>
      <c r="F283" s="145">
        <v>556925.60000000021</v>
      </c>
      <c r="G283" s="145">
        <v>565076.32000000007</v>
      </c>
      <c r="H283" s="145">
        <v>553886.15</v>
      </c>
      <c r="I283" s="145">
        <v>592385.9800000001</v>
      </c>
      <c r="J283" s="145">
        <v>580771.44000000006</v>
      </c>
      <c r="K283" s="145">
        <v>730663.54</v>
      </c>
      <c r="L283" s="145">
        <v>629625.29999999993</v>
      </c>
      <c r="M283" s="145">
        <v>658695.95000000007</v>
      </c>
      <c r="N283" s="145">
        <v>633582.67999999982</v>
      </c>
      <c r="O283" s="145">
        <v>630741.35999999987</v>
      </c>
      <c r="P283" s="145">
        <v>750106.68000000017</v>
      </c>
      <c r="Q283" s="145">
        <v>7326209.2400000002</v>
      </c>
      <c r="R283" s="102"/>
      <c r="S283" s="103"/>
      <c r="T283" s="100"/>
      <c r="U283" s="106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443748.24000000005</v>
      </c>
      <c r="V283" s="102"/>
    </row>
    <row r="284" spans="2:22" ht="25.5" x14ac:dyDescent="0.2">
      <c r="B284" s="100"/>
      <c r="C284" s="104" t="s">
        <v>181</v>
      </c>
      <c r="D284" s="105" t="s">
        <v>182</v>
      </c>
      <c r="E284" s="106">
        <v>0</v>
      </c>
      <c r="F284" s="106">
        <v>0</v>
      </c>
      <c r="G284" s="106">
        <v>0</v>
      </c>
      <c r="H284" s="106">
        <v>0</v>
      </c>
      <c r="I284" s="106">
        <v>0</v>
      </c>
      <c r="J284" s="106">
        <v>0</v>
      </c>
      <c r="K284" s="106">
        <v>0</v>
      </c>
      <c r="L284" s="106">
        <v>0</v>
      </c>
      <c r="M284" s="106">
        <v>0</v>
      </c>
      <c r="N284" s="106">
        <v>0</v>
      </c>
      <c r="O284" s="106">
        <v>0</v>
      </c>
      <c r="P284" s="106">
        <v>0</v>
      </c>
      <c r="Q284" s="106">
        <v>0</v>
      </c>
      <c r="R284" s="102"/>
      <c r="S284" s="103"/>
      <c r="T284" s="100"/>
      <c r="U284" s="106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102"/>
    </row>
    <row r="285" spans="2:22" x14ac:dyDescent="0.2">
      <c r="B285" s="100"/>
      <c r="C285" s="104" t="s">
        <v>183</v>
      </c>
      <c r="D285" s="105" t="s">
        <v>184</v>
      </c>
      <c r="E285" s="106">
        <v>398639.41000000003</v>
      </c>
      <c r="F285" s="106">
        <v>511316.77000000019</v>
      </c>
      <c r="G285" s="106">
        <v>506467.49000000005</v>
      </c>
      <c r="H285" s="106">
        <v>508477.32</v>
      </c>
      <c r="I285" s="106">
        <v>509327.15000000014</v>
      </c>
      <c r="J285" s="106">
        <v>508062.6100000001</v>
      </c>
      <c r="K285" s="106">
        <v>685254.71000000008</v>
      </c>
      <c r="L285" s="106">
        <v>584316.47</v>
      </c>
      <c r="M285" s="106">
        <v>596887.12000000011</v>
      </c>
      <c r="N285" s="106">
        <v>584273.84999999986</v>
      </c>
      <c r="O285" s="106">
        <v>585132.52999999991</v>
      </c>
      <c r="P285" s="106">
        <v>699747.81000000017</v>
      </c>
      <c r="Q285" s="106">
        <v>6677903.2400000012</v>
      </c>
      <c r="R285" s="102"/>
      <c r="S285" s="103"/>
      <c r="T285" s="100"/>
      <c r="U285" s="106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398639.41000000003</v>
      </c>
      <c r="V285" s="102"/>
    </row>
    <row r="286" spans="2:22" x14ac:dyDescent="0.2">
      <c r="B286" s="100"/>
      <c r="C286" s="104" t="s">
        <v>185</v>
      </c>
      <c r="D286" s="105" t="s">
        <v>135</v>
      </c>
      <c r="E286" s="106">
        <v>0</v>
      </c>
      <c r="F286" s="106">
        <v>0</v>
      </c>
      <c r="G286" s="106">
        <v>0</v>
      </c>
      <c r="H286" s="106">
        <v>0</v>
      </c>
      <c r="I286" s="106">
        <v>0</v>
      </c>
      <c r="J286" s="106">
        <v>0</v>
      </c>
      <c r="K286" s="106">
        <v>0</v>
      </c>
      <c r="L286" s="106">
        <v>0</v>
      </c>
      <c r="M286" s="106">
        <v>0</v>
      </c>
      <c r="N286" s="106">
        <v>0</v>
      </c>
      <c r="O286" s="106">
        <v>0</v>
      </c>
      <c r="P286" s="106">
        <v>0</v>
      </c>
      <c r="Q286" s="106">
        <v>0</v>
      </c>
      <c r="R286" s="102"/>
      <c r="S286" s="103"/>
      <c r="T286" s="100"/>
      <c r="U286" s="106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02"/>
    </row>
    <row r="287" spans="2:22" x14ac:dyDescent="0.2">
      <c r="B287" s="100"/>
      <c r="C287" s="104" t="s">
        <v>186</v>
      </c>
      <c r="D287" s="105" t="s">
        <v>187</v>
      </c>
      <c r="E287" s="106">
        <v>0</v>
      </c>
      <c r="F287" s="106">
        <v>0</v>
      </c>
      <c r="G287" s="106">
        <v>0</v>
      </c>
      <c r="H287" s="106">
        <v>0</v>
      </c>
      <c r="I287" s="106">
        <v>0</v>
      </c>
      <c r="J287" s="106">
        <v>0</v>
      </c>
      <c r="K287" s="106">
        <v>0</v>
      </c>
      <c r="L287" s="106">
        <v>0</v>
      </c>
      <c r="M287" s="106">
        <v>0</v>
      </c>
      <c r="N287" s="106">
        <v>0</v>
      </c>
      <c r="O287" s="106">
        <v>0</v>
      </c>
      <c r="P287" s="106">
        <v>0</v>
      </c>
      <c r="Q287" s="106">
        <v>0</v>
      </c>
      <c r="R287" s="102"/>
      <c r="S287" s="103"/>
      <c r="T287" s="100"/>
      <c r="U287" s="106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102"/>
    </row>
    <row r="288" spans="2:22" x14ac:dyDescent="0.2">
      <c r="B288" s="100"/>
      <c r="C288" s="104" t="s">
        <v>188</v>
      </c>
      <c r="D288" s="105" t="s">
        <v>189</v>
      </c>
      <c r="E288" s="106">
        <v>0</v>
      </c>
      <c r="F288" s="106">
        <v>0</v>
      </c>
      <c r="G288" s="106">
        <v>0</v>
      </c>
      <c r="H288" s="106">
        <v>0</v>
      </c>
      <c r="I288" s="106">
        <v>0</v>
      </c>
      <c r="J288" s="106">
        <v>0</v>
      </c>
      <c r="K288" s="106">
        <v>0</v>
      </c>
      <c r="L288" s="106">
        <v>0</v>
      </c>
      <c r="M288" s="106">
        <v>0</v>
      </c>
      <c r="N288" s="106">
        <v>0</v>
      </c>
      <c r="O288" s="106">
        <v>0</v>
      </c>
      <c r="P288" s="106">
        <v>0</v>
      </c>
      <c r="Q288" s="106">
        <v>0</v>
      </c>
      <c r="R288" s="102"/>
      <c r="S288" s="103"/>
      <c r="T288" s="100"/>
      <c r="U288" s="106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102"/>
    </row>
    <row r="289" spans="2:22" x14ac:dyDescent="0.2">
      <c r="B289" s="100"/>
      <c r="C289" s="104" t="s">
        <v>190</v>
      </c>
      <c r="D289" s="105" t="s">
        <v>191</v>
      </c>
      <c r="E289" s="106">
        <v>0</v>
      </c>
      <c r="F289" s="106">
        <v>0</v>
      </c>
      <c r="G289" s="106">
        <v>0</v>
      </c>
      <c r="H289" s="106">
        <v>0</v>
      </c>
      <c r="I289" s="106">
        <v>0</v>
      </c>
      <c r="J289" s="106">
        <v>0</v>
      </c>
      <c r="K289" s="106">
        <v>0</v>
      </c>
      <c r="L289" s="106">
        <v>0</v>
      </c>
      <c r="M289" s="106">
        <v>0</v>
      </c>
      <c r="N289" s="106">
        <v>0</v>
      </c>
      <c r="O289" s="106">
        <v>0</v>
      </c>
      <c r="P289" s="106">
        <v>0</v>
      </c>
      <c r="Q289" s="106">
        <v>0</v>
      </c>
      <c r="R289" s="102"/>
      <c r="S289" s="103"/>
      <c r="T289" s="100"/>
      <c r="U289" s="106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102"/>
    </row>
    <row r="290" spans="2:22" x14ac:dyDescent="0.2">
      <c r="B290" s="100"/>
      <c r="C290" s="104" t="s">
        <v>192</v>
      </c>
      <c r="D290" s="105" t="s">
        <v>193</v>
      </c>
      <c r="E290" s="106">
        <v>45108.83</v>
      </c>
      <c r="F290" s="106">
        <v>45608.83</v>
      </c>
      <c r="G290" s="106">
        <v>58608.83</v>
      </c>
      <c r="H290" s="106">
        <v>45408.83</v>
      </c>
      <c r="I290" s="106">
        <v>83058.83</v>
      </c>
      <c r="J290" s="106">
        <v>72708.83</v>
      </c>
      <c r="K290" s="106">
        <v>45408.83</v>
      </c>
      <c r="L290" s="106">
        <v>45308.83</v>
      </c>
      <c r="M290" s="106">
        <v>61808.83</v>
      </c>
      <c r="N290" s="106">
        <v>49308.83</v>
      </c>
      <c r="O290" s="106">
        <v>45608.83</v>
      </c>
      <c r="P290" s="106">
        <v>50358.87</v>
      </c>
      <c r="Q290" s="106">
        <v>648306</v>
      </c>
      <c r="R290" s="102"/>
      <c r="S290" s="103"/>
      <c r="T290" s="100"/>
      <c r="U290" s="106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45108.83</v>
      </c>
      <c r="V290" s="102"/>
    </row>
    <row r="291" spans="2:22" x14ac:dyDescent="0.2">
      <c r="B291" s="100"/>
      <c r="C291" s="140" t="s">
        <v>194</v>
      </c>
      <c r="D291" s="141" t="s">
        <v>195</v>
      </c>
      <c r="E291" s="145">
        <v>23492.810000000009</v>
      </c>
      <c r="F291" s="145">
        <v>26857.700000000004</v>
      </c>
      <c r="G291" s="145">
        <v>25533.240000000005</v>
      </c>
      <c r="H291" s="145">
        <v>23818.500000000004</v>
      </c>
      <c r="I291" s="145">
        <v>25432.140000000003</v>
      </c>
      <c r="J291" s="145">
        <v>23996.980000000007</v>
      </c>
      <c r="K291" s="145">
        <v>9074505.3499999996</v>
      </c>
      <c r="L291" s="145">
        <v>25259.000000000004</v>
      </c>
      <c r="M291" s="145">
        <v>25226.750000000004</v>
      </c>
      <c r="N291" s="145">
        <v>24828.650000000005</v>
      </c>
      <c r="O291" s="145">
        <v>26830.700000000008</v>
      </c>
      <c r="P291" s="145">
        <v>44379.91</v>
      </c>
      <c r="Q291" s="145">
        <v>9370161.7299999986</v>
      </c>
      <c r="R291" s="102"/>
      <c r="S291" s="103"/>
      <c r="T291" s="100"/>
      <c r="U291" s="106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23492.810000000009</v>
      </c>
      <c r="V291" s="102"/>
    </row>
    <row r="292" spans="2:22" x14ac:dyDescent="0.2">
      <c r="B292" s="100"/>
      <c r="C292" s="104" t="s">
        <v>196</v>
      </c>
      <c r="D292" s="105" t="s">
        <v>195</v>
      </c>
      <c r="E292" s="106">
        <v>23492.810000000009</v>
      </c>
      <c r="F292" s="106">
        <v>26857.700000000004</v>
      </c>
      <c r="G292" s="106">
        <v>25533.240000000005</v>
      </c>
      <c r="H292" s="106">
        <v>23818.500000000004</v>
      </c>
      <c r="I292" s="106">
        <v>25432.140000000003</v>
      </c>
      <c r="J292" s="106">
        <v>23996.980000000007</v>
      </c>
      <c r="K292" s="106">
        <v>9074505.3499999996</v>
      </c>
      <c r="L292" s="106">
        <v>25259.000000000004</v>
      </c>
      <c r="M292" s="106">
        <v>25226.750000000004</v>
      </c>
      <c r="N292" s="106">
        <v>24828.650000000005</v>
      </c>
      <c r="O292" s="106">
        <v>26830.700000000008</v>
      </c>
      <c r="P292" s="106">
        <v>44379.91</v>
      </c>
      <c r="Q292" s="106">
        <v>9370161.7299999986</v>
      </c>
      <c r="R292" s="102"/>
      <c r="S292" s="103"/>
      <c r="T292" s="100"/>
      <c r="U292" s="106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23492.810000000009</v>
      </c>
      <c r="V292" s="102"/>
    </row>
    <row r="293" spans="2:22" x14ac:dyDescent="0.2">
      <c r="B293" s="100"/>
      <c r="C293" s="138" t="s">
        <v>197</v>
      </c>
      <c r="D293" s="139" t="s">
        <v>198</v>
      </c>
      <c r="E293" s="144">
        <v>496302.66000000021</v>
      </c>
      <c r="F293" s="144">
        <v>1280336.4400000002</v>
      </c>
      <c r="G293" s="144">
        <v>936104.55000000028</v>
      </c>
      <c r="H293" s="144">
        <v>722204.54999999993</v>
      </c>
      <c r="I293" s="144">
        <v>897104.54999999993</v>
      </c>
      <c r="J293" s="144">
        <v>982904.5199999999</v>
      </c>
      <c r="K293" s="144">
        <v>1350384.55</v>
      </c>
      <c r="L293" s="144">
        <v>1405316.9400000002</v>
      </c>
      <c r="M293" s="144">
        <v>1186824.55</v>
      </c>
      <c r="N293" s="144">
        <v>1288604.55</v>
      </c>
      <c r="O293" s="144">
        <v>1352604.5499999998</v>
      </c>
      <c r="P293" s="144">
        <v>1951409.29</v>
      </c>
      <c r="Q293" s="144">
        <v>13850101.699999999</v>
      </c>
      <c r="R293" s="102"/>
      <c r="S293" s="103"/>
      <c r="T293" s="100"/>
      <c r="U293" s="106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496302.66000000021</v>
      </c>
      <c r="V293" s="102"/>
    </row>
    <row r="294" spans="2:22" x14ac:dyDescent="0.2">
      <c r="B294" s="100"/>
      <c r="C294" s="140" t="s">
        <v>199</v>
      </c>
      <c r="D294" s="141" t="s">
        <v>200</v>
      </c>
      <c r="E294" s="145">
        <v>0</v>
      </c>
      <c r="F294" s="145">
        <v>0</v>
      </c>
      <c r="G294" s="145">
        <v>0</v>
      </c>
      <c r="H294" s="145">
        <v>0</v>
      </c>
      <c r="I294" s="145">
        <v>0</v>
      </c>
      <c r="J294" s="145">
        <v>0</v>
      </c>
      <c r="K294" s="145">
        <v>0</v>
      </c>
      <c r="L294" s="145">
        <v>0</v>
      </c>
      <c r="M294" s="145">
        <v>0</v>
      </c>
      <c r="N294" s="145">
        <v>0</v>
      </c>
      <c r="O294" s="145">
        <v>0</v>
      </c>
      <c r="P294" s="145">
        <v>0</v>
      </c>
      <c r="Q294" s="145">
        <v>0</v>
      </c>
      <c r="R294" s="102"/>
      <c r="S294" s="103"/>
      <c r="T294" s="100"/>
      <c r="U294" s="106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102"/>
    </row>
    <row r="295" spans="2:22" x14ac:dyDescent="0.2">
      <c r="B295" s="100"/>
      <c r="C295" s="104" t="s">
        <v>201</v>
      </c>
      <c r="D295" s="105" t="s">
        <v>200</v>
      </c>
      <c r="E295" s="106">
        <v>0</v>
      </c>
      <c r="F295" s="106">
        <v>0</v>
      </c>
      <c r="G295" s="106">
        <v>0</v>
      </c>
      <c r="H295" s="106">
        <v>0</v>
      </c>
      <c r="I295" s="106">
        <v>0</v>
      </c>
      <c r="J295" s="106">
        <v>0</v>
      </c>
      <c r="K295" s="106">
        <v>0</v>
      </c>
      <c r="L295" s="106">
        <v>0</v>
      </c>
      <c r="M295" s="106">
        <v>0</v>
      </c>
      <c r="N295" s="106">
        <v>0</v>
      </c>
      <c r="O295" s="106">
        <v>0</v>
      </c>
      <c r="P295" s="106">
        <v>0</v>
      </c>
      <c r="Q295" s="106">
        <v>0</v>
      </c>
      <c r="R295" s="102"/>
      <c r="S295" s="103"/>
      <c r="T295" s="100"/>
      <c r="U295" s="106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102"/>
    </row>
    <row r="296" spans="2:22" x14ac:dyDescent="0.2">
      <c r="B296" s="100"/>
      <c r="C296" s="140" t="s">
        <v>202</v>
      </c>
      <c r="D296" s="141" t="s">
        <v>203</v>
      </c>
      <c r="E296" s="145">
        <v>0</v>
      </c>
      <c r="F296" s="145">
        <v>0</v>
      </c>
      <c r="G296" s="145">
        <v>0</v>
      </c>
      <c r="H296" s="145">
        <v>0</v>
      </c>
      <c r="I296" s="145">
        <v>0</v>
      </c>
      <c r="J296" s="145">
        <v>0</v>
      </c>
      <c r="K296" s="145">
        <v>0</v>
      </c>
      <c r="L296" s="145">
        <v>0</v>
      </c>
      <c r="M296" s="145">
        <v>0</v>
      </c>
      <c r="N296" s="145">
        <v>0</v>
      </c>
      <c r="O296" s="145">
        <v>0</v>
      </c>
      <c r="P296" s="145">
        <v>0</v>
      </c>
      <c r="Q296" s="145">
        <v>0</v>
      </c>
      <c r="R296" s="102"/>
      <c r="S296" s="103"/>
      <c r="T296" s="100"/>
      <c r="U296" s="106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102"/>
    </row>
    <row r="297" spans="2:22" x14ac:dyDescent="0.2">
      <c r="B297" s="100"/>
      <c r="C297" s="104" t="s">
        <v>204</v>
      </c>
      <c r="D297" s="105" t="s">
        <v>203</v>
      </c>
      <c r="E297" s="106">
        <v>0</v>
      </c>
      <c r="F297" s="106">
        <v>0</v>
      </c>
      <c r="G297" s="106">
        <v>0</v>
      </c>
      <c r="H297" s="106">
        <v>0</v>
      </c>
      <c r="I297" s="106">
        <v>0</v>
      </c>
      <c r="J297" s="106">
        <v>0</v>
      </c>
      <c r="K297" s="106">
        <v>0</v>
      </c>
      <c r="L297" s="106">
        <v>0</v>
      </c>
      <c r="M297" s="106">
        <v>0</v>
      </c>
      <c r="N297" s="106">
        <v>0</v>
      </c>
      <c r="O297" s="106">
        <v>0</v>
      </c>
      <c r="P297" s="106">
        <v>0</v>
      </c>
      <c r="Q297" s="106">
        <v>0</v>
      </c>
      <c r="R297" s="102"/>
      <c r="S297" s="103"/>
      <c r="T297" s="100"/>
      <c r="U297" s="106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102"/>
    </row>
    <row r="298" spans="2:22" x14ac:dyDescent="0.2">
      <c r="B298" s="100"/>
      <c r="C298" s="140" t="s">
        <v>205</v>
      </c>
      <c r="D298" s="141" t="s">
        <v>206</v>
      </c>
      <c r="E298" s="145">
        <v>0</v>
      </c>
      <c r="F298" s="145">
        <v>0</v>
      </c>
      <c r="G298" s="145">
        <v>0</v>
      </c>
      <c r="H298" s="145">
        <v>0</v>
      </c>
      <c r="I298" s="145">
        <v>0</v>
      </c>
      <c r="J298" s="145">
        <v>0</v>
      </c>
      <c r="K298" s="145">
        <v>0</v>
      </c>
      <c r="L298" s="145">
        <v>0</v>
      </c>
      <c r="M298" s="145">
        <v>0</v>
      </c>
      <c r="N298" s="145">
        <v>0</v>
      </c>
      <c r="O298" s="145">
        <v>0</v>
      </c>
      <c r="P298" s="145">
        <v>0</v>
      </c>
      <c r="Q298" s="145">
        <v>0</v>
      </c>
      <c r="R298" s="102"/>
      <c r="S298" s="103"/>
      <c r="T298" s="100"/>
      <c r="U298" s="106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102"/>
    </row>
    <row r="299" spans="2:22" x14ac:dyDescent="0.2">
      <c r="B299" s="100"/>
      <c r="C299" s="104" t="s">
        <v>207</v>
      </c>
      <c r="D299" s="105" t="s">
        <v>206</v>
      </c>
      <c r="E299" s="106">
        <v>0</v>
      </c>
      <c r="F299" s="106">
        <v>0</v>
      </c>
      <c r="G299" s="106">
        <v>0</v>
      </c>
      <c r="H299" s="106">
        <v>0</v>
      </c>
      <c r="I299" s="106">
        <v>0</v>
      </c>
      <c r="J299" s="106">
        <v>0</v>
      </c>
      <c r="K299" s="106">
        <v>0</v>
      </c>
      <c r="L299" s="106">
        <v>0</v>
      </c>
      <c r="M299" s="106">
        <v>0</v>
      </c>
      <c r="N299" s="106">
        <v>0</v>
      </c>
      <c r="O299" s="106">
        <v>0</v>
      </c>
      <c r="P299" s="106">
        <v>0</v>
      </c>
      <c r="Q299" s="106">
        <v>0</v>
      </c>
      <c r="R299" s="102"/>
      <c r="S299" s="103"/>
      <c r="T299" s="100"/>
      <c r="U299" s="106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102"/>
    </row>
    <row r="300" spans="2:22" x14ac:dyDescent="0.2">
      <c r="B300" s="100"/>
      <c r="C300" s="140" t="s">
        <v>208</v>
      </c>
      <c r="D300" s="141" t="s">
        <v>209</v>
      </c>
      <c r="E300" s="145">
        <v>0</v>
      </c>
      <c r="F300" s="145">
        <v>0</v>
      </c>
      <c r="G300" s="145">
        <v>0</v>
      </c>
      <c r="H300" s="145">
        <v>0</v>
      </c>
      <c r="I300" s="145">
        <v>0</v>
      </c>
      <c r="J300" s="145">
        <v>0</v>
      </c>
      <c r="K300" s="145">
        <v>0</v>
      </c>
      <c r="L300" s="145">
        <v>0</v>
      </c>
      <c r="M300" s="145">
        <v>0</v>
      </c>
      <c r="N300" s="145">
        <v>0</v>
      </c>
      <c r="O300" s="145">
        <v>0</v>
      </c>
      <c r="P300" s="145">
        <v>0</v>
      </c>
      <c r="Q300" s="145">
        <v>0</v>
      </c>
      <c r="R300" s="102"/>
      <c r="S300" s="103"/>
      <c r="T300" s="100"/>
      <c r="U300" s="106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102"/>
    </row>
    <row r="301" spans="2:22" x14ac:dyDescent="0.2">
      <c r="B301" s="100"/>
      <c r="C301" s="104" t="s">
        <v>210</v>
      </c>
      <c r="D301" s="105" t="s">
        <v>209</v>
      </c>
      <c r="E301" s="106">
        <v>0</v>
      </c>
      <c r="F301" s="106">
        <v>0</v>
      </c>
      <c r="G301" s="106">
        <v>0</v>
      </c>
      <c r="H301" s="106">
        <v>0</v>
      </c>
      <c r="I301" s="106">
        <v>0</v>
      </c>
      <c r="J301" s="106">
        <v>0</v>
      </c>
      <c r="K301" s="106">
        <v>0</v>
      </c>
      <c r="L301" s="106">
        <v>0</v>
      </c>
      <c r="M301" s="106">
        <v>0</v>
      </c>
      <c r="N301" s="106">
        <v>0</v>
      </c>
      <c r="O301" s="106">
        <v>0</v>
      </c>
      <c r="P301" s="106">
        <v>0</v>
      </c>
      <c r="Q301" s="106">
        <v>0</v>
      </c>
      <c r="R301" s="102"/>
      <c r="S301" s="103"/>
      <c r="T301" s="100"/>
      <c r="U301" s="106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102"/>
    </row>
    <row r="302" spans="2:22" x14ac:dyDescent="0.2">
      <c r="B302" s="100"/>
      <c r="C302" s="140" t="s">
        <v>211</v>
      </c>
      <c r="D302" s="141" t="s">
        <v>212</v>
      </c>
      <c r="E302" s="145">
        <v>0</v>
      </c>
      <c r="F302" s="145">
        <v>0</v>
      </c>
      <c r="G302" s="145">
        <v>0</v>
      </c>
      <c r="H302" s="145">
        <v>0</v>
      </c>
      <c r="I302" s="145">
        <v>0</v>
      </c>
      <c r="J302" s="145">
        <v>0</v>
      </c>
      <c r="K302" s="145">
        <v>0</v>
      </c>
      <c r="L302" s="145">
        <v>0</v>
      </c>
      <c r="M302" s="145">
        <v>0</v>
      </c>
      <c r="N302" s="145">
        <v>0</v>
      </c>
      <c r="O302" s="145">
        <v>0</v>
      </c>
      <c r="P302" s="145">
        <v>0</v>
      </c>
      <c r="Q302" s="145">
        <v>0</v>
      </c>
      <c r="R302" s="102"/>
      <c r="S302" s="103"/>
      <c r="T302" s="100"/>
      <c r="U302" s="106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102"/>
    </row>
    <row r="303" spans="2:22" x14ac:dyDescent="0.2">
      <c r="B303" s="100"/>
      <c r="C303" s="104" t="s">
        <v>213</v>
      </c>
      <c r="D303" s="105" t="s">
        <v>212</v>
      </c>
      <c r="E303" s="106">
        <v>0</v>
      </c>
      <c r="F303" s="106">
        <v>0</v>
      </c>
      <c r="G303" s="106">
        <v>0</v>
      </c>
      <c r="H303" s="106">
        <v>0</v>
      </c>
      <c r="I303" s="106">
        <v>0</v>
      </c>
      <c r="J303" s="106">
        <v>0</v>
      </c>
      <c r="K303" s="106">
        <v>0</v>
      </c>
      <c r="L303" s="106">
        <v>0</v>
      </c>
      <c r="M303" s="106">
        <v>0</v>
      </c>
      <c r="N303" s="106">
        <v>0</v>
      </c>
      <c r="O303" s="106">
        <v>0</v>
      </c>
      <c r="P303" s="106">
        <v>0</v>
      </c>
      <c r="Q303" s="106">
        <v>0</v>
      </c>
      <c r="R303" s="102"/>
      <c r="S303" s="103"/>
      <c r="T303" s="100"/>
      <c r="U303" s="106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102"/>
    </row>
    <row r="304" spans="2:22" x14ac:dyDescent="0.2">
      <c r="B304" s="100"/>
      <c r="C304" s="140" t="s">
        <v>214</v>
      </c>
      <c r="D304" s="141" t="s">
        <v>215</v>
      </c>
      <c r="E304" s="145">
        <v>496302.66000000021</v>
      </c>
      <c r="F304" s="145">
        <v>1280336.4400000002</v>
      </c>
      <c r="G304" s="145">
        <v>936104.55000000028</v>
      </c>
      <c r="H304" s="145">
        <v>722204.54999999993</v>
      </c>
      <c r="I304" s="145">
        <v>897104.54999999993</v>
      </c>
      <c r="J304" s="145">
        <v>982904.5199999999</v>
      </c>
      <c r="K304" s="145">
        <v>1350384.55</v>
      </c>
      <c r="L304" s="145">
        <v>1405316.9400000002</v>
      </c>
      <c r="M304" s="145">
        <v>1186824.55</v>
      </c>
      <c r="N304" s="145">
        <v>1288604.55</v>
      </c>
      <c r="O304" s="145">
        <v>1352604.5499999998</v>
      </c>
      <c r="P304" s="145">
        <v>1951409.29</v>
      </c>
      <c r="Q304" s="145">
        <v>13850101.699999999</v>
      </c>
      <c r="R304" s="102"/>
      <c r="S304" s="103"/>
      <c r="T304" s="100"/>
      <c r="U304" s="106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496302.66000000021</v>
      </c>
      <c r="V304" s="102"/>
    </row>
    <row r="305" spans="2:22" x14ac:dyDescent="0.2">
      <c r="B305" s="100"/>
      <c r="C305" s="104" t="s">
        <v>216</v>
      </c>
      <c r="D305" s="105" t="s">
        <v>215</v>
      </c>
      <c r="E305" s="106">
        <v>496302.66000000021</v>
      </c>
      <c r="F305" s="106">
        <v>1280336.4400000002</v>
      </c>
      <c r="G305" s="106">
        <v>936104.55000000028</v>
      </c>
      <c r="H305" s="106">
        <v>722204.54999999993</v>
      </c>
      <c r="I305" s="106">
        <v>897104.54999999993</v>
      </c>
      <c r="J305" s="106">
        <v>982904.5199999999</v>
      </c>
      <c r="K305" s="106">
        <v>1350384.55</v>
      </c>
      <c r="L305" s="106">
        <v>1405316.9400000002</v>
      </c>
      <c r="M305" s="106">
        <v>1186824.55</v>
      </c>
      <c r="N305" s="106">
        <v>1288604.55</v>
      </c>
      <c r="O305" s="106">
        <v>1352604.5499999998</v>
      </c>
      <c r="P305" s="106">
        <v>1951409.29</v>
      </c>
      <c r="Q305" s="106">
        <v>13850101.699999999</v>
      </c>
      <c r="R305" s="102"/>
      <c r="S305" s="103"/>
      <c r="T305" s="100"/>
      <c r="U305" s="106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496302.66000000021</v>
      </c>
      <c r="V305" s="102"/>
    </row>
    <row r="306" spans="2:22" x14ac:dyDescent="0.2">
      <c r="B306" s="100"/>
      <c r="C306" s="138" t="s">
        <v>217</v>
      </c>
      <c r="D306" s="139" t="s">
        <v>218</v>
      </c>
      <c r="E306" s="144">
        <v>596948.56000000006</v>
      </c>
      <c r="F306" s="144">
        <v>596948.56000000006</v>
      </c>
      <c r="G306" s="144">
        <v>584948.56000000006</v>
      </c>
      <c r="H306" s="144">
        <v>584948.56000000006</v>
      </c>
      <c r="I306" s="144">
        <v>584940.2300000001</v>
      </c>
      <c r="J306" s="144">
        <v>584940.2300000001</v>
      </c>
      <c r="K306" s="144">
        <v>584940.2300000001</v>
      </c>
      <c r="L306" s="144">
        <v>584940.2300000001</v>
      </c>
      <c r="M306" s="144">
        <v>584890.2300000001</v>
      </c>
      <c r="N306" s="144">
        <v>584828.56000000006</v>
      </c>
      <c r="O306" s="144">
        <v>584808.56000000006</v>
      </c>
      <c r="P306" s="144">
        <v>562915.69000000006</v>
      </c>
      <c r="Q306" s="144">
        <v>7020998.200000002</v>
      </c>
      <c r="R306" s="102"/>
      <c r="S306" s="103"/>
      <c r="T306" s="100"/>
      <c r="U306" s="106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596948.56000000006</v>
      </c>
      <c r="V306" s="102"/>
    </row>
    <row r="307" spans="2:22" x14ac:dyDescent="0.2">
      <c r="B307" s="100"/>
      <c r="C307" s="140" t="s">
        <v>219</v>
      </c>
      <c r="D307" s="141" t="s">
        <v>220</v>
      </c>
      <c r="E307" s="145">
        <v>0</v>
      </c>
      <c r="F307" s="145">
        <v>0</v>
      </c>
      <c r="G307" s="145">
        <v>0</v>
      </c>
      <c r="H307" s="145">
        <v>0</v>
      </c>
      <c r="I307" s="145">
        <v>0</v>
      </c>
      <c r="J307" s="145">
        <v>0</v>
      </c>
      <c r="K307" s="145">
        <v>0</v>
      </c>
      <c r="L307" s="145">
        <v>0</v>
      </c>
      <c r="M307" s="145">
        <v>0</v>
      </c>
      <c r="N307" s="145">
        <v>0</v>
      </c>
      <c r="O307" s="145">
        <v>0</v>
      </c>
      <c r="P307" s="145">
        <v>0</v>
      </c>
      <c r="Q307" s="145">
        <v>0</v>
      </c>
      <c r="R307" s="102"/>
      <c r="S307" s="103"/>
      <c r="T307" s="100"/>
      <c r="U307" s="106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102"/>
    </row>
    <row r="308" spans="2:22" x14ac:dyDescent="0.2">
      <c r="B308" s="100"/>
      <c r="C308" s="104" t="s">
        <v>221</v>
      </c>
      <c r="D308" s="105" t="s">
        <v>220</v>
      </c>
      <c r="E308" s="106">
        <v>0</v>
      </c>
      <c r="F308" s="106">
        <v>0</v>
      </c>
      <c r="G308" s="106">
        <v>0</v>
      </c>
      <c r="H308" s="106">
        <v>0</v>
      </c>
      <c r="I308" s="106">
        <v>0</v>
      </c>
      <c r="J308" s="106">
        <v>0</v>
      </c>
      <c r="K308" s="106">
        <v>0</v>
      </c>
      <c r="L308" s="106">
        <v>0</v>
      </c>
      <c r="M308" s="106">
        <v>0</v>
      </c>
      <c r="N308" s="106">
        <v>0</v>
      </c>
      <c r="O308" s="106">
        <v>0</v>
      </c>
      <c r="P308" s="106">
        <v>0</v>
      </c>
      <c r="Q308" s="106">
        <v>0</v>
      </c>
      <c r="R308" s="102"/>
      <c r="S308" s="103"/>
      <c r="T308" s="100"/>
      <c r="U308" s="106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102"/>
    </row>
    <row r="309" spans="2:22" x14ac:dyDescent="0.2">
      <c r="B309" s="100"/>
      <c r="C309" s="140" t="s">
        <v>222</v>
      </c>
      <c r="D309" s="141" t="s">
        <v>223</v>
      </c>
      <c r="E309" s="145">
        <v>0</v>
      </c>
      <c r="F309" s="145">
        <v>0</v>
      </c>
      <c r="G309" s="145">
        <v>0</v>
      </c>
      <c r="H309" s="145">
        <v>0</v>
      </c>
      <c r="I309" s="145">
        <v>0</v>
      </c>
      <c r="J309" s="145">
        <v>0</v>
      </c>
      <c r="K309" s="145">
        <v>0</v>
      </c>
      <c r="L309" s="145">
        <v>0</v>
      </c>
      <c r="M309" s="145">
        <v>0</v>
      </c>
      <c r="N309" s="145">
        <v>0</v>
      </c>
      <c r="O309" s="145">
        <v>0</v>
      </c>
      <c r="P309" s="145">
        <v>0</v>
      </c>
      <c r="Q309" s="145">
        <v>0</v>
      </c>
      <c r="R309" s="102"/>
      <c r="S309" s="103"/>
      <c r="T309" s="100"/>
      <c r="U309" s="106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102"/>
    </row>
    <row r="310" spans="2:22" x14ac:dyDescent="0.2">
      <c r="B310" s="100"/>
      <c r="C310" s="104" t="s">
        <v>224</v>
      </c>
      <c r="D310" s="105" t="s">
        <v>223</v>
      </c>
      <c r="E310" s="106">
        <v>0</v>
      </c>
      <c r="F310" s="106">
        <v>0</v>
      </c>
      <c r="G310" s="106">
        <v>0</v>
      </c>
      <c r="H310" s="106">
        <v>0</v>
      </c>
      <c r="I310" s="106">
        <v>0</v>
      </c>
      <c r="J310" s="106">
        <v>0</v>
      </c>
      <c r="K310" s="106">
        <v>0</v>
      </c>
      <c r="L310" s="106">
        <v>0</v>
      </c>
      <c r="M310" s="106">
        <v>0</v>
      </c>
      <c r="N310" s="106">
        <v>0</v>
      </c>
      <c r="O310" s="106">
        <v>0</v>
      </c>
      <c r="P310" s="106">
        <v>0</v>
      </c>
      <c r="Q310" s="106">
        <v>0</v>
      </c>
      <c r="R310" s="102"/>
      <c r="S310" s="103"/>
      <c r="T310" s="100"/>
      <c r="U310" s="106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102"/>
    </row>
    <row r="311" spans="2:22" x14ac:dyDescent="0.2">
      <c r="B311" s="100"/>
      <c r="C311" s="140" t="s">
        <v>225</v>
      </c>
      <c r="D311" s="141" t="s">
        <v>226</v>
      </c>
      <c r="E311" s="145">
        <v>0</v>
      </c>
      <c r="F311" s="145">
        <v>0</v>
      </c>
      <c r="G311" s="145">
        <v>0</v>
      </c>
      <c r="H311" s="145">
        <v>0</v>
      </c>
      <c r="I311" s="145">
        <v>0</v>
      </c>
      <c r="J311" s="145">
        <v>0</v>
      </c>
      <c r="K311" s="145">
        <v>0</v>
      </c>
      <c r="L311" s="145">
        <v>0</v>
      </c>
      <c r="M311" s="145">
        <v>0</v>
      </c>
      <c r="N311" s="145">
        <v>0</v>
      </c>
      <c r="O311" s="145">
        <v>0</v>
      </c>
      <c r="P311" s="145">
        <v>0</v>
      </c>
      <c r="Q311" s="145">
        <v>0</v>
      </c>
      <c r="R311" s="102"/>
      <c r="S311" s="103"/>
      <c r="T311" s="100"/>
      <c r="U311" s="106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102"/>
    </row>
    <row r="312" spans="2:22" x14ac:dyDescent="0.2">
      <c r="B312" s="100"/>
      <c r="C312" s="104" t="s">
        <v>227</v>
      </c>
      <c r="D312" s="105" t="s">
        <v>226</v>
      </c>
      <c r="E312" s="106">
        <v>0</v>
      </c>
      <c r="F312" s="106">
        <v>0</v>
      </c>
      <c r="G312" s="106">
        <v>0</v>
      </c>
      <c r="H312" s="106">
        <v>0</v>
      </c>
      <c r="I312" s="106">
        <v>0</v>
      </c>
      <c r="J312" s="106">
        <v>0</v>
      </c>
      <c r="K312" s="106">
        <v>0</v>
      </c>
      <c r="L312" s="106">
        <v>0</v>
      </c>
      <c r="M312" s="106">
        <v>0</v>
      </c>
      <c r="N312" s="106">
        <v>0</v>
      </c>
      <c r="O312" s="106">
        <v>0</v>
      </c>
      <c r="P312" s="106">
        <v>0</v>
      </c>
      <c r="Q312" s="106">
        <v>0</v>
      </c>
      <c r="R312" s="102"/>
      <c r="S312" s="103"/>
      <c r="T312" s="100"/>
      <c r="U312" s="106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102"/>
    </row>
    <row r="313" spans="2:22" x14ac:dyDescent="0.2">
      <c r="B313" s="100"/>
      <c r="C313" s="140" t="s">
        <v>228</v>
      </c>
      <c r="D313" s="141" t="s">
        <v>229</v>
      </c>
      <c r="E313" s="145">
        <v>0</v>
      </c>
      <c r="F313" s="145">
        <v>0</v>
      </c>
      <c r="G313" s="145">
        <v>0</v>
      </c>
      <c r="H313" s="145">
        <v>0</v>
      </c>
      <c r="I313" s="145">
        <v>0</v>
      </c>
      <c r="J313" s="145">
        <v>0</v>
      </c>
      <c r="K313" s="145">
        <v>0</v>
      </c>
      <c r="L313" s="145">
        <v>0</v>
      </c>
      <c r="M313" s="145">
        <v>0</v>
      </c>
      <c r="N313" s="145">
        <v>0</v>
      </c>
      <c r="O313" s="145">
        <v>0</v>
      </c>
      <c r="P313" s="145">
        <v>0</v>
      </c>
      <c r="Q313" s="145">
        <v>0</v>
      </c>
      <c r="R313" s="102"/>
      <c r="S313" s="103"/>
      <c r="T313" s="100"/>
      <c r="U313" s="106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102"/>
    </row>
    <row r="314" spans="2:22" x14ac:dyDescent="0.2">
      <c r="B314" s="100"/>
      <c r="C314" s="104" t="s">
        <v>230</v>
      </c>
      <c r="D314" s="105" t="s">
        <v>229</v>
      </c>
      <c r="E314" s="106">
        <v>0</v>
      </c>
      <c r="F314" s="106">
        <v>0</v>
      </c>
      <c r="G314" s="106">
        <v>0</v>
      </c>
      <c r="H314" s="106">
        <v>0</v>
      </c>
      <c r="I314" s="106">
        <v>0</v>
      </c>
      <c r="J314" s="106">
        <v>0</v>
      </c>
      <c r="K314" s="106">
        <v>0</v>
      </c>
      <c r="L314" s="106">
        <v>0</v>
      </c>
      <c r="M314" s="106">
        <v>0</v>
      </c>
      <c r="N314" s="106">
        <v>0</v>
      </c>
      <c r="O314" s="106">
        <v>0</v>
      </c>
      <c r="P314" s="106">
        <v>0</v>
      </c>
      <c r="Q314" s="106">
        <v>0</v>
      </c>
      <c r="R314" s="102"/>
      <c r="S314" s="103"/>
      <c r="T314" s="100"/>
      <c r="U314" s="106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102"/>
    </row>
    <row r="315" spans="2:22" x14ac:dyDescent="0.2">
      <c r="B315" s="100"/>
      <c r="C315" s="140" t="s">
        <v>231</v>
      </c>
      <c r="D315" s="141" t="s">
        <v>232</v>
      </c>
      <c r="E315" s="145">
        <v>0</v>
      </c>
      <c r="F315" s="145">
        <v>0</v>
      </c>
      <c r="G315" s="145">
        <v>0</v>
      </c>
      <c r="H315" s="145">
        <v>0</v>
      </c>
      <c r="I315" s="145">
        <v>0</v>
      </c>
      <c r="J315" s="145">
        <v>0</v>
      </c>
      <c r="K315" s="145">
        <v>0</v>
      </c>
      <c r="L315" s="145">
        <v>0</v>
      </c>
      <c r="M315" s="145">
        <v>0</v>
      </c>
      <c r="N315" s="145">
        <v>0</v>
      </c>
      <c r="O315" s="145">
        <v>0</v>
      </c>
      <c r="P315" s="145">
        <v>0</v>
      </c>
      <c r="Q315" s="145">
        <v>0</v>
      </c>
      <c r="R315" s="102"/>
      <c r="S315" s="103"/>
      <c r="T315" s="100"/>
      <c r="U315" s="106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102"/>
    </row>
    <row r="316" spans="2:22" x14ac:dyDescent="0.2">
      <c r="B316" s="100"/>
      <c r="C316" s="104" t="s">
        <v>233</v>
      </c>
      <c r="D316" s="105" t="s">
        <v>232</v>
      </c>
      <c r="E316" s="106">
        <v>0</v>
      </c>
      <c r="F316" s="106">
        <v>0</v>
      </c>
      <c r="G316" s="106">
        <v>0</v>
      </c>
      <c r="H316" s="106">
        <v>0</v>
      </c>
      <c r="I316" s="106">
        <v>0</v>
      </c>
      <c r="J316" s="106">
        <v>0</v>
      </c>
      <c r="K316" s="106">
        <v>0</v>
      </c>
      <c r="L316" s="106">
        <v>0</v>
      </c>
      <c r="M316" s="106">
        <v>0</v>
      </c>
      <c r="N316" s="106">
        <v>0</v>
      </c>
      <c r="O316" s="106">
        <v>0</v>
      </c>
      <c r="P316" s="106">
        <v>0</v>
      </c>
      <c r="Q316" s="106">
        <v>0</v>
      </c>
      <c r="R316" s="102"/>
      <c r="S316" s="103"/>
      <c r="T316" s="100"/>
      <c r="U316" s="106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102"/>
    </row>
    <row r="317" spans="2:22" x14ac:dyDescent="0.2">
      <c r="B317" s="100"/>
      <c r="C317" s="140" t="s">
        <v>234</v>
      </c>
      <c r="D317" s="141" t="s">
        <v>235</v>
      </c>
      <c r="E317" s="145">
        <v>596948.56000000006</v>
      </c>
      <c r="F317" s="145">
        <v>596948.56000000006</v>
      </c>
      <c r="G317" s="145">
        <v>584948.56000000006</v>
      </c>
      <c r="H317" s="145">
        <v>584948.56000000006</v>
      </c>
      <c r="I317" s="145">
        <v>584940.2300000001</v>
      </c>
      <c r="J317" s="145">
        <v>584940.2300000001</v>
      </c>
      <c r="K317" s="145">
        <v>584940.2300000001</v>
      </c>
      <c r="L317" s="145">
        <v>584940.2300000001</v>
      </c>
      <c r="M317" s="145">
        <v>584890.2300000001</v>
      </c>
      <c r="N317" s="145">
        <v>584828.56000000006</v>
      </c>
      <c r="O317" s="145">
        <v>584808.56000000006</v>
      </c>
      <c r="P317" s="145">
        <v>562915.69000000006</v>
      </c>
      <c r="Q317" s="145">
        <v>7020998.200000002</v>
      </c>
      <c r="R317" s="102"/>
      <c r="S317" s="103"/>
      <c r="T317" s="100"/>
      <c r="U317" s="106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596948.56000000006</v>
      </c>
      <c r="V317" s="102"/>
    </row>
    <row r="318" spans="2:22" x14ac:dyDescent="0.2">
      <c r="B318" s="100"/>
      <c r="C318" s="104" t="s">
        <v>236</v>
      </c>
      <c r="D318" s="105" t="s">
        <v>235</v>
      </c>
      <c r="E318" s="106">
        <v>596948.56000000006</v>
      </c>
      <c r="F318" s="106">
        <v>596948.56000000006</v>
      </c>
      <c r="G318" s="106">
        <v>584948.56000000006</v>
      </c>
      <c r="H318" s="106">
        <v>584948.56000000006</v>
      </c>
      <c r="I318" s="106">
        <v>584940.2300000001</v>
      </c>
      <c r="J318" s="106">
        <v>584940.2300000001</v>
      </c>
      <c r="K318" s="106">
        <v>584940.2300000001</v>
      </c>
      <c r="L318" s="106">
        <v>584940.2300000001</v>
      </c>
      <c r="M318" s="106">
        <v>584890.2300000001</v>
      </c>
      <c r="N318" s="106">
        <v>584828.56000000006</v>
      </c>
      <c r="O318" s="106">
        <v>584808.56000000006</v>
      </c>
      <c r="P318" s="106">
        <v>562915.69000000006</v>
      </c>
      <c r="Q318" s="106">
        <v>7020998.200000002</v>
      </c>
      <c r="R318" s="102"/>
      <c r="S318" s="103"/>
      <c r="T318" s="100"/>
      <c r="U318" s="106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596948.56000000006</v>
      </c>
      <c r="V318" s="102"/>
    </row>
    <row r="319" spans="2:22" x14ac:dyDescent="0.2">
      <c r="B319" s="100"/>
      <c r="C319" s="138" t="s">
        <v>237</v>
      </c>
      <c r="D319" s="139" t="s">
        <v>33</v>
      </c>
      <c r="E319" s="144">
        <v>20097544.224999998</v>
      </c>
      <c r="F319" s="144">
        <v>42638293.484999999</v>
      </c>
      <c r="G319" s="144">
        <v>37252960.285000004</v>
      </c>
      <c r="H319" s="144">
        <v>37299350.975000001</v>
      </c>
      <c r="I319" s="144">
        <v>37113725.345000006</v>
      </c>
      <c r="J319" s="144">
        <v>37371994.995000012</v>
      </c>
      <c r="K319" s="144">
        <v>38281884.775000006</v>
      </c>
      <c r="L319" s="144">
        <v>36967152.785000004</v>
      </c>
      <c r="M319" s="144">
        <v>36808826.764999993</v>
      </c>
      <c r="N319" s="144">
        <v>37378907.625</v>
      </c>
      <c r="O319" s="144">
        <v>38199075.175000004</v>
      </c>
      <c r="P319" s="144">
        <v>38404680.794999994</v>
      </c>
      <c r="Q319" s="144">
        <v>437814397.23000002</v>
      </c>
      <c r="R319" s="102"/>
      <c r="S319" s="103"/>
      <c r="T319" s="100"/>
      <c r="U319" s="106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20097544.224999998</v>
      </c>
      <c r="V319" s="102"/>
    </row>
    <row r="320" spans="2:22" x14ac:dyDescent="0.2">
      <c r="B320" s="100"/>
      <c r="C320" s="140" t="s">
        <v>238</v>
      </c>
      <c r="D320" s="141" t="s">
        <v>239</v>
      </c>
      <c r="E320" s="145">
        <v>0</v>
      </c>
      <c r="F320" s="145">
        <v>0</v>
      </c>
      <c r="G320" s="145">
        <v>0</v>
      </c>
      <c r="H320" s="145">
        <v>0</v>
      </c>
      <c r="I320" s="145">
        <v>0</v>
      </c>
      <c r="J320" s="145">
        <v>0</v>
      </c>
      <c r="K320" s="145">
        <v>0</v>
      </c>
      <c r="L320" s="145">
        <v>0</v>
      </c>
      <c r="M320" s="145">
        <v>0</v>
      </c>
      <c r="N320" s="145">
        <v>0</v>
      </c>
      <c r="O320" s="145">
        <v>0</v>
      </c>
      <c r="P320" s="145">
        <v>0</v>
      </c>
      <c r="Q320" s="145">
        <v>0</v>
      </c>
      <c r="R320" s="102"/>
      <c r="S320" s="103"/>
      <c r="T320" s="100"/>
      <c r="U320" s="106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102"/>
    </row>
    <row r="321" spans="2:22" x14ac:dyDescent="0.2">
      <c r="B321" s="100"/>
      <c r="C321" s="104" t="s">
        <v>240</v>
      </c>
      <c r="D321" s="105" t="s">
        <v>241</v>
      </c>
      <c r="E321" s="106">
        <v>0</v>
      </c>
      <c r="F321" s="106">
        <v>0</v>
      </c>
      <c r="G321" s="106">
        <v>0</v>
      </c>
      <c r="H321" s="106">
        <v>0</v>
      </c>
      <c r="I321" s="106">
        <v>0</v>
      </c>
      <c r="J321" s="106">
        <v>0</v>
      </c>
      <c r="K321" s="106">
        <v>0</v>
      </c>
      <c r="L321" s="106">
        <v>0</v>
      </c>
      <c r="M321" s="106">
        <v>0</v>
      </c>
      <c r="N321" s="106">
        <v>0</v>
      </c>
      <c r="O321" s="106">
        <v>0</v>
      </c>
      <c r="P321" s="106">
        <v>0</v>
      </c>
      <c r="Q321" s="106">
        <v>0</v>
      </c>
      <c r="R321" s="102"/>
      <c r="S321" s="103"/>
      <c r="T321" s="100"/>
      <c r="U321" s="106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102"/>
    </row>
    <row r="322" spans="2:22" x14ac:dyDescent="0.2">
      <c r="B322" s="100"/>
      <c r="C322" s="104" t="s">
        <v>242</v>
      </c>
      <c r="D322" s="105" t="s">
        <v>243</v>
      </c>
      <c r="E322" s="106">
        <v>0</v>
      </c>
      <c r="F322" s="106">
        <v>0</v>
      </c>
      <c r="G322" s="106">
        <v>0</v>
      </c>
      <c r="H322" s="106">
        <v>0</v>
      </c>
      <c r="I322" s="106">
        <v>0</v>
      </c>
      <c r="J322" s="106">
        <v>0</v>
      </c>
      <c r="K322" s="106">
        <v>0</v>
      </c>
      <c r="L322" s="106">
        <v>0</v>
      </c>
      <c r="M322" s="106">
        <v>0</v>
      </c>
      <c r="N322" s="106">
        <v>0</v>
      </c>
      <c r="O322" s="106">
        <v>0</v>
      </c>
      <c r="P322" s="106">
        <v>0</v>
      </c>
      <c r="Q322" s="106">
        <v>0</v>
      </c>
      <c r="R322" s="102"/>
      <c r="S322" s="103"/>
      <c r="T322" s="100"/>
      <c r="U322" s="106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102"/>
    </row>
    <row r="323" spans="2:22" x14ac:dyDescent="0.2">
      <c r="B323" s="100"/>
      <c r="C323" s="104" t="s">
        <v>244</v>
      </c>
      <c r="D323" s="105" t="s">
        <v>245</v>
      </c>
      <c r="E323" s="106">
        <v>0</v>
      </c>
      <c r="F323" s="106">
        <v>0</v>
      </c>
      <c r="G323" s="106">
        <v>0</v>
      </c>
      <c r="H323" s="106">
        <v>0</v>
      </c>
      <c r="I323" s="106">
        <v>0</v>
      </c>
      <c r="J323" s="106">
        <v>0</v>
      </c>
      <c r="K323" s="106">
        <v>0</v>
      </c>
      <c r="L323" s="106">
        <v>0</v>
      </c>
      <c r="M323" s="106">
        <v>0</v>
      </c>
      <c r="N323" s="106">
        <v>0</v>
      </c>
      <c r="O323" s="106">
        <v>0</v>
      </c>
      <c r="P323" s="106">
        <v>0</v>
      </c>
      <c r="Q323" s="106">
        <v>0</v>
      </c>
      <c r="R323" s="102"/>
      <c r="S323" s="103"/>
      <c r="T323" s="100"/>
      <c r="U323" s="106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102"/>
    </row>
    <row r="324" spans="2:22" x14ac:dyDescent="0.2">
      <c r="B324" s="100"/>
      <c r="C324" s="140" t="s">
        <v>246</v>
      </c>
      <c r="D324" s="141" t="s">
        <v>247</v>
      </c>
      <c r="E324" s="145">
        <v>0</v>
      </c>
      <c r="F324" s="145">
        <v>0</v>
      </c>
      <c r="G324" s="145">
        <v>0</v>
      </c>
      <c r="H324" s="145">
        <v>0</v>
      </c>
      <c r="I324" s="145">
        <v>0</v>
      </c>
      <c r="J324" s="145">
        <v>0</v>
      </c>
      <c r="K324" s="145">
        <v>0</v>
      </c>
      <c r="L324" s="145">
        <v>0</v>
      </c>
      <c r="M324" s="145">
        <v>0</v>
      </c>
      <c r="N324" s="145">
        <v>0</v>
      </c>
      <c r="O324" s="145">
        <v>0</v>
      </c>
      <c r="P324" s="145">
        <v>0</v>
      </c>
      <c r="Q324" s="145">
        <v>0</v>
      </c>
      <c r="R324" s="102"/>
      <c r="S324" s="103"/>
      <c r="T324" s="100"/>
      <c r="U324" s="106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102"/>
    </row>
    <row r="325" spans="2:22" x14ac:dyDescent="0.2">
      <c r="B325" s="100"/>
      <c r="C325" s="104" t="s">
        <v>248</v>
      </c>
      <c r="D325" s="105" t="s">
        <v>249</v>
      </c>
      <c r="E325" s="106">
        <v>0</v>
      </c>
      <c r="F325" s="106">
        <v>0</v>
      </c>
      <c r="G325" s="106">
        <v>0</v>
      </c>
      <c r="H325" s="106">
        <v>0</v>
      </c>
      <c r="I325" s="106">
        <v>0</v>
      </c>
      <c r="J325" s="106">
        <v>0</v>
      </c>
      <c r="K325" s="106">
        <v>0</v>
      </c>
      <c r="L325" s="106">
        <v>0</v>
      </c>
      <c r="M325" s="106">
        <v>0</v>
      </c>
      <c r="N325" s="106">
        <v>0</v>
      </c>
      <c r="O325" s="106">
        <v>0</v>
      </c>
      <c r="P325" s="106">
        <v>0</v>
      </c>
      <c r="Q325" s="106">
        <v>0</v>
      </c>
      <c r="R325" s="102"/>
      <c r="S325" s="103"/>
      <c r="T325" s="100"/>
      <c r="U325" s="106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102"/>
    </row>
    <row r="326" spans="2:22" x14ac:dyDescent="0.2">
      <c r="B326" s="100"/>
      <c r="C326" s="104" t="s">
        <v>250</v>
      </c>
      <c r="D326" s="105" t="s">
        <v>251</v>
      </c>
      <c r="E326" s="106">
        <v>0</v>
      </c>
      <c r="F326" s="106">
        <v>0</v>
      </c>
      <c r="G326" s="106">
        <v>0</v>
      </c>
      <c r="H326" s="106">
        <v>0</v>
      </c>
      <c r="I326" s="106">
        <v>0</v>
      </c>
      <c r="J326" s="106">
        <v>0</v>
      </c>
      <c r="K326" s="106">
        <v>0</v>
      </c>
      <c r="L326" s="106">
        <v>0</v>
      </c>
      <c r="M326" s="106">
        <v>0</v>
      </c>
      <c r="N326" s="106">
        <v>0</v>
      </c>
      <c r="O326" s="106">
        <v>0</v>
      </c>
      <c r="P326" s="106">
        <v>0</v>
      </c>
      <c r="Q326" s="106">
        <v>0</v>
      </c>
      <c r="R326" s="102"/>
      <c r="S326" s="103"/>
      <c r="T326" s="100"/>
      <c r="U326" s="106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102"/>
    </row>
    <row r="327" spans="2:22" x14ac:dyDescent="0.2">
      <c r="B327" s="100"/>
      <c r="C327" s="104" t="s">
        <v>252</v>
      </c>
      <c r="D327" s="105" t="s">
        <v>253</v>
      </c>
      <c r="E327" s="106">
        <v>0</v>
      </c>
      <c r="F327" s="106">
        <v>0</v>
      </c>
      <c r="G327" s="106">
        <v>0</v>
      </c>
      <c r="H327" s="106">
        <v>0</v>
      </c>
      <c r="I327" s="106">
        <v>0</v>
      </c>
      <c r="J327" s="106">
        <v>0</v>
      </c>
      <c r="K327" s="106">
        <v>0</v>
      </c>
      <c r="L327" s="106">
        <v>0</v>
      </c>
      <c r="M327" s="106">
        <v>0</v>
      </c>
      <c r="N327" s="106">
        <v>0</v>
      </c>
      <c r="O327" s="106">
        <v>0</v>
      </c>
      <c r="P327" s="106">
        <v>0</v>
      </c>
      <c r="Q327" s="106">
        <v>0</v>
      </c>
      <c r="R327" s="102"/>
      <c r="S327" s="103"/>
      <c r="T327" s="100"/>
      <c r="U327" s="106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102"/>
    </row>
    <row r="328" spans="2:22" x14ac:dyDescent="0.2">
      <c r="B328" s="100"/>
      <c r="C328" s="104" t="s">
        <v>254</v>
      </c>
      <c r="D328" s="105" t="s">
        <v>255</v>
      </c>
      <c r="E328" s="106">
        <v>0</v>
      </c>
      <c r="F328" s="106">
        <v>0</v>
      </c>
      <c r="G328" s="106">
        <v>0</v>
      </c>
      <c r="H328" s="106">
        <v>0</v>
      </c>
      <c r="I328" s="106">
        <v>0</v>
      </c>
      <c r="J328" s="106">
        <v>0</v>
      </c>
      <c r="K328" s="106">
        <v>0</v>
      </c>
      <c r="L328" s="106">
        <v>0</v>
      </c>
      <c r="M328" s="106">
        <v>0</v>
      </c>
      <c r="N328" s="106">
        <v>0</v>
      </c>
      <c r="O328" s="106">
        <v>0</v>
      </c>
      <c r="P328" s="106">
        <v>0</v>
      </c>
      <c r="Q328" s="106">
        <v>0</v>
      </c>
      <c r="R328" s="102"/>
      <c r="S328" s="103"/>
      <c r="T328" s="100"/>
      <c r="U328" s="106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102"/>
    </row>
    <row r="329" spans="2:22" x14ac:dyDescent="0.2">
      <c r="B329" s="100"/>
      <c r="C329" s="140" t="s">
        <v>256</v>
      </c>
      <c r="D329" s="141" t="s">
        <v>257</v>
      </c>
      <c r="E329" s="145">
        <v>0</v>
      </c>
      <c r="F329" s="145">
        <v>0</v>
      </c>
      <c r="G329" s="145">
        <v>0</v>
      </c>
      <c r="H329" s="145">
        <v>0</v>
      </c>
      <c r="I329" s="145">
        <v>0</v>
      </c>
      <c r="J329" s="145">
        <v>0</v>
      </c>
      <c r="K329" s="145">
        <v>0</v>
      </c>
      <c r="L329" s="145">
        <v>0</v>
      </c>
      <c r="M329" s="145">
        <v>0</v>
      </c>
      <c r="N329" s="145">
        <v>0</v>
      </c>
      <c r="O329" s="145">
        <v>0</v>
      </c>
      <c r="P329" s="145">
        <v>0</v>
      </c>
      <c r="Q329" s="145">
        <v>0</v>
      </c>
      <c r="R329" s="102"/>
      <c r="S329" s="103"/>
      <c r="T329" s="100"/>
      <c r="U329" s="106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102"/>
    </row>
    <row r="330" spans="2:22" x14ac:dyDescent="0.2">
      <c r="B330" s="100"/>
      <c r="C330" s="104" t="s">
        <v>258</v>
      </c>
      <c r="D330" s="105" t="s">
        <v>259</v>
      </c>
      <c r="E330" s="106">
        <v>0</v>
      </c>
      <c r="F330" s="106">
        <v>0</v>
      </c>
      <c r="G330" s="106">
        <v>0</v>
      </c>
      <c r="H330" s="106">
        <v>0</v>
      </c>
      <c r="I330" s="106">
        <v>0</v>
      </c>
      <c r="J330" s="106">
        <v>0</v>
      </c>
      <c r="K330" s="106">
        <v>0</v>
      </c>
      <c r="L330" s="106">
        <v>0</v>
      </c>
      <c r="M330" s="106">
        <v>0</v>
      </c>
      <c r="N330" s="106">
        <v>0</v>
      </c>
      <c r="O330" s="106">
        <v>0</v>
      </c>
      <c r="P330" s="106">
        <v>0</v>
      </c>
      <c r="Q330" s="106">
        <v>0</v>
      </c>
      <c r="R330" s="102"/>
      <c r="S330" s="103"/>
      <c r="T330" s="100"/>
      <c r="U330" s="106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102"/>
    </row>
    <row r="331" spans="2:22" x14ac:dyDescent="0.2">
      <c r="B331" s="100"/>
      <c r="C331" s="104" t="s">
        <v>260</v>
      </c>
      <c r="D331" s="105" t="s">
        <v>261</v>
      </c>
      <c r="E331" s="106">
        <v>0</v>
      </c>
      <c r="F331" s="106">
        <v>0</v>
      </c>
      <c r="G331" s="106">
        <v>0</v>
      </c>
      <c r="H331" s="106">
        <v>0</v>
      </c>
      <c r="I331" s="106">
        <v>0</v>
      </c>
      <c r="J331" s="106">
        <v>0</v>
      </c>
      <c r="K331" s="106">
        <v>0</v>
      </c>
      <c r="L331" s="106">
        <v>0</v>
      </c>
      <c r="M331" s="106">
        <v>0</v>
      </c>
      <c r="N331" s="106">
        <v>0</v>
      </c>
      <c r="O331" s="106">
        <v>0</v>
      </c>
      <c r="P331" s="106">
        <v>0</v>
      </c>
      <c r="Q331" s="106">
        <v>0</v>
      </c>
      <c r="R331" s="102"/>
      <c r="S331" s="103"/>
      <c r="T331" s="100"/>
      <c r="U331" s="106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102"/>
    </row>
    <row r="332" spans="2:22" x14ac:dyDescent="0.2">
      <c r="B332" s="100"/>
      <c r="C332" s="104" t="s">
        <v>262</v>
      </c>
      <c r="D332" s="105" t="s">
        <v>263</v>
      </c>
      <c r="E332" s="106">
        <v>0</v>
      </c>
      <c r="F332" s="106">
        <v>0</v>
      </c>
      <c r="G332" s="106">
        <v>0</v>
      </c>
      <c r="H332" s="106">
        <v>0</v>
      </c>
      <c r="I332" s="106">
        <v>0</v>
      </c>
      <c r="J332" s="106">
        <v>0</v>
      </c>
      <c r="K332" s="106">
        <v>0</v>
      </c>
      <c r="L332" s="106">
        <v>0</v>
      </c>
      <c r="M332" s="106">
        <v>0</v>
      </c>
      <c r="N332" s="106">
        <v>0</v>
      </c>
      <c r="O332" s="106">
        <v>0</v>
      </c>
      <c r="P332" s="106">
        <v>0</v>
      </c>
      <c r="Q332" s="106">
        <v>0</v>
      </c>
      <c r="R332" s="102"/>
      <c r="S332" s="103"/>
      <c r="T332" s="100"/>
      <c r="U332" s="106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102"/>
    </row>
    <row r="333" spans="2:22" x14ac:dyDescent="0.2">
      <c r="B333" s="100"/>
      <c r="C333" s="104" t="s">
        <v>264</v>
      </c>
      <c r="D333" s="105" t="s">
        <v>265</v>
      </c>
      <c r="E333" s="106">
        <v>0</v>
      </c>
      <c r="F333" s="106">
        <v>0</v>
      </c>
      <c r="G333" s="106">
        <v>0</v>
      </c>
      <c r="H333" s="106">
        <v>0</v>
      </c>
      <c r="I333" s="106">
        <v>0</v>
      </c>
      <c r="J333" s="106">
        <v>0</v>
      </c>
      <c r="K333" s="106">
        <v>0</v>
      </c>
      <c r="L333" s="106">
        <v>0</v>
      </c>
      <c r="M333" s="106">
        <v>0</v>
      </c>
      <c r="N333" s="106">
        <v>0</v>
      </c>
      <c r="O333" s="106">
        <v>0</v>
      </c>
      <c r="P333" s="106">
        <v>0</v>
      </c>
      <c r="Q333" s="106">
        <v>0</v>
      </c>
      <c r="R333" s="102"/>
      <c r="S333" s="103"/>
      <c r="T333" s="100"/>
      <c r="U333" s="106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102"/>
    </row>
    <row r="334" spans="2:22" x14ac:dyDescent="0.2">
      <c r="B334" s="100"/>
      <c r="C334" s="140" t="s">
        <v>266</v>
      </c>
      <c r="D334" s="141" t="s">
        <v>267</v>
      </c>
      <c r="E334" s="145">
        <v>19097554.321666665</v>
      </c>
      <c r="F334" s="145">
        <v>41260045.491666667</v>
      </c>
      <c r="G334" s="145">
        <v>35694130.361666664</v>
      </c>
      <c r="H334" s="145">
        <v>35562733.211666666</v>
      </c>
      <c r="I334" s="145">
        <v>35416743.37166667</v>
      </c>
      <c r="J334" s="145">
        <v>35486546.641666673</v>
      </c>
      <c r="K334" s="145">
        <v>36018738.311666667</v>
      </c>
      <c r="L334" s="145">
        <v>35235944.44166667</v>
      </c>
      <c r="M334" s="145">
        <v>35265070.921666659</v>
      </c>
      <c r="N334" s="145">
        <v>35530389.801666662</v>
      </c>
      <c r="O334" s="145">
        <v>36727248.421666667</v>
      </c>
      <c r="P334" s="145">
        <v>36313215.061666667</v>
      </c>
      <c r="Q334" s="145">
        <v>417608360.36000007</v>
      </c>
      <c r="R334" s="102"/>
      <c r="S334" s="103"/>
      <c r="T334" s="100"/>
      <c r="U334" s="106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19097554.321666665</v>
      </c>
      <c r="V334" s="102"/>
    </row>
    <row r="335" spans="2:22" x14ac:dyDescent="0.2">
      <c r="B335" s="100"/>
      <c r="C335" s="104" t="s">
        <v>268</v>
      </c>
      <c r="D335" s="105" t="s">
        <v>267</v>
      </c>
      <c r="E335" s="106">
        <v>19097554.321666665</v>
      </c>
      <c r="F335" s="106">
        <v>41260045.491666667</v>
      </c>
      <c r="G335" s="106">
        <v>35694130.361666664</v>
      </c>
      <c r="H335" s="106">
        <v>35562733.211666666</v>
      </c>
      <c r="I335" s="106">
        <v>35416743.37166667</v>
      </c>
      <c r="J335" s="106">
        <v>35486546.641666673</v>
      </c>
      <c r="K335" s="106">
        <v>36018738.311666667</v>
      </c>
      <c r="L335" s="106">
        <v>35235944.44166667</v>
      </c>
      <c r="M335" s="106">
        <v>35265070.921666659</v>
      </c>
      <c r="N335" s="106">
        <v>35530389.801666662</v>
      </c>
      <c r="O335" s="106">
        <v>36727248.421666667</v>
      </c>
      <c r="P335" s="106">
        <v>36313215.061666667</v>
      </c>
      <c r="Q335" s="106">
        <v>417608360.36000007</v>
      </c>
      <c r="R335" s="102"/>
      <c r="S335" s="103"/>
      <c r="T335" s="100"/>
      <c r="U335" s="106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19097554.321666665</v>
      </c>
      <c r="V335" s="102"/>
    </row>
    <row r="336" spans="2:22" x14ac:dyDescent="0.2">
      <c r="B336" s="100"/>
      <c r="C336" s="140" t="s">
        <v>269</v>
      </c>
      <c r="D336" s="141" t="s">
        <v>270</v>
      </c>
      <c r="E336" s="145">
        <v>418174.0799999999</v>
      </c>
      <c r="F336" s="145">
        <v>803561.73</v>
      </c>
      <c r="G336" s="145">
        <v>730178.88000000012</v>
      </c>
      <c r="H336" s="145">
        <v>778366.72000000009</v>
      </c>
      <c r="I336" s="145">
        <v>738730.93000000017</v>
      </c>
      <c r="J336" s="145">
        <v>924397.31</v>
      </c>
      <c r="K336" s="145">
        <v>1460895.42</v>
      </c>
      <c r="L336" s="145">
        <v>1025157.3</v>
      </c>
      <c r="M336" s="145">
        <v>845504.8</v>
      </c>
      <c r="N336" s="145">
        <v>1150266.78</v>
      </c>
      <c r="O336" s="145">
        <v>793575.71</v>
      </c>
      <c r="P336" s="145">
        <v>1399019.4100000001</v>
      </c>
      <c r="Q336" s="145">
        <v>11067829.07</v>
      </c>
      <c r="R336" s="102"/>
      <c r="S336" s="103"/>
      <c r="T336" s="100"/>
      <c r="U336" s="106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418174.0799999999</v>
      </c>
      <c r="V336" s="102"/>
    </row>
    <row r="337" spans="2:22" x14ac:dyDescent="0.2">
      <c r="B337" s="100"/>
      <c r="C337" s="104" t="s">
        <v>271</v>
      </c>
      <c r="D337" s="105" t="s">
        <v>270</v>
      </c>
      <c r="E337" s="106">
        <v>418174.0799999999</v>
      </c>
      <c r="F337" s="106">
        <v>803561.73</v>
      </c>
      <c r="G337" s="106">
        <v>730178.88000000012</v>
      </c>
      <c r="H337" s="106">
        <v>778366.72000000009</v>
      </c>
      <c r="I337" s="106">
        <v>738730.93000000017</v>
      </c>
      <c r="J337" s="106">
        <v>924397.31</v>
      </c>
      <c r="K337" s="106">
        <v>1460895.42</v>
      </c>
      <c r="L337" s="106">
        <v>1025157.3</v>
      </c>
      <c r="M337" s="106">
        <v>845504.8</v>
      </c>
      <c r="N337" s="106">
        <v>1150266.78</v>
      </c>
      <c r="O337" s="106">
        <v>793575.71</v>
      </c>
      <c r="P337" s="106">
        <v>1399019.4100000001</v>
      </c>
      <c r="Q337" s="106">
        <v>11067829.07</v>
      </c>
      <c r="R337" s="102"/>
      <c r="S337" s="103"/>
      <c r="T337" s="100"/>
      <c r="U337" s="106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418174.0799999999</v>
      </c>
      <c r="V337" s="102"/>
    </row>
    <row r="338" spans="2:22" x14ac:dyDescent="0.2">
      <c r="B338" s="100"/>
      <c r="C338" s="140" t="s">
        <v>272</v>
      </c>
      <c r="D338" s="141" t="s">
        <v>273</v>
      </c>
      <c r="E338" s="145">
        <v>581815.82333333325</v>
      </c>
      <c r="F338" s="145">
        <v>574686.26333333331</v>
      </c>
      <c r="G338" s="145">
        <v>828651.04333333322</v>
      </c>
      <c r="H338" s="145">
        <v>958251.04333333322</v>
      </c>
      <c r="I338" s="145">
        <v>958251.04333333322</v>
      </c>
      <c r="J338" s="145">
        <v>961051.04333333322</v>
      </c>
      <c r="K338" s="145">
        <v>802251.04333333322</v>
      </c>
      <c r="L338" s="145">
        <v>706051.04333333322</v>
      </c>
      <c r="M338" s="145">
        <v>698251.04333333322</v>
      </c>
      <c r="N338" s="145">
        <v>698251.04333333322</v>
      </c>
      <c r="O338" s="145">
        <v>678251.04333333322</v>
      </c>
      <c r="P338" s="145">
        <v>692446.32333333325</v>
      </c>
      <c r="Q338" s="145">
        <v>9138207.799999997</v>
      </c>
      <c r="R338" s="102"/>
      <c r="S338" s="103"/>
      <c r="T338" s="100"/>
      <c r="U338" s="106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581815.82333333325</v>
      </c>
      <c r="V338" s="102"/>
    </row>
    <row r="339" spans="2:22" x14ac:dyDescent="0.2">
      <c r="B339" s="100"/>
      <c r="C339" s="104" t="s">
        <v>274</v>
      </c>
      <c r="D339" s="105" t="s">
        <v>273</v>
      </c>
      <c r="E339" s="106">
        <v>581815.82333333325</v>
      </c>
      <c r="F339" s="106">
        <v>574686.26333333331</v>
      </c>
      <c r="G339" s="106">
        <v>828651.04333333322</v>
      </c>
      <c r="H339" s="106">
        <v>958251.04333333322</v>
      </c>
      <c r="I339" s="106">
        <v>958251.04333333322</v>
      </c>
      <c r="J339" s="106">
        <v>961051.04333333322</v>
      </c>
      <c r="K339" s="106">
        <v>802251.04333333322</v>
      </c>
      <c r="L339" s="106">
        <v>706051.04333333322</v>
      </c>
      <c r="M339" s="106">
        <v>698251.04333333322</v>
      </c>
      <c r="N339" s="106">
        <v>698251.04333333322</v>
      </c>
      <c r="O339" s="106">
        <v>678251.04333333322</v>
      </c>
      <c r="P339" s="106">
        <v>692446.32333333325</v>
      </c>
      <c r="Q339" s="106">
        <v>9138207.799999997</v>
      </c>
      <c r="R339" s="102"/>
      <c r="S339" s="103"/>
      <c r="T339" s="100"/>
      <c r="U339" s="106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581815.82333333325</v>
      </c>
      <c r="V339" s="102"/>
    </row>
    <row r="340" spans="2:22" x14ac:dyDescent="0.2">
      <c r="B340" s="100"/>
      <c r="C340" s="138" t="s">
        <v>275</v>
      </c>
      <c r="D340" s="139" t="s">
        <v>276</v>
      </c>
      <c r="E340" s="144">
        <v>3201084.0200000014</v>
      </c>
      <c r="F340" s="144">
        <v>7007018.0200000023</v>
      </c>
      <c r="G340" s="144">
        <v>4750735.740000003</v>
      </c>
      <c r="H340" s="144">
        <v>4742965.8000000007</v>
      </c>
      <c r="I340" s="144">
        <v>4182523.5500000007</v>
      </c>
      <c r="J340" s="144">
        <v>4536683.8500000043</v>
      </c>
      <c r="K340" s="144">
        <v>7465134.1100000031</v>
      </c>
      <c r="L340" s="144">
        <v>4178138.2800000012</v>
      </c>
      <c r="M340" s="144">
        <v>3848684.4800000009</v>
      </c>
      <c r="N340" s="144">
        <v>4141714.5400000019</v>
      </c>
      <c r="O340" s="144">
        <v>4024978.7900000005</v>
      </c>
      <c r="P340" s="144">
        <v>4605608.2400000039</v>
      </c>
      <c r="Q340" s="144">
        <v>56685269.420000024</v>
      </c>
      <c r="R340" s="102"/>
      <c r="S340" s="103"/>
      <c r="T340" s="100"/>
      <c r="U340" s="106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3201084.0200000014</v>
      </c>
      <c r="V340" s="102"/>
    </row>
    <row r="341" spans="2:22" x14ac:dyDescent="0.2">
      <c r="B341" s="100"/>
      <c r="C341" s="140" t="s">
        <v>277</v>
      </c>
      <c r="D341" s="141" t="s">
        <v>278</v>
      </c>
      <c r="E341" s="145">
        <v>289648.75000000006</v>
      </c>
      <c r="F341" s="145">
        <v>3587205.1300000004</v>
      </c>
      <c r="G341" s="145">
        <v>1157059.8500000001</v>
      </c>
      <c r="H341" s="145">
        <v>692459.84999999986</v>
      </c>
      <c r="I341" s="145">
        <v>386459.85000000009</v>
      </c>
      <c r="J341" s="145">
        <v>374686.26000000007</v>
      </c>
      <c r="K341" s="145">
        <v>3615084.0200000005</v>
      </c>
      <c r="L341" s="145">
        <v>538634.02</v>
      </c>
      <c r="M341" s="145">
        <v>295084.02000000008</v>
      </c>
      <c r="N341" s="145">
        <v>270646.52000000008</v>
      </c>
      <c r="O341" s="145">
        <v>260381.51999999996</v>
      </c>
      <c r="P341" s="145">
        <v>260381.39999999997</v>
      </c>
      <c r="Q341" s="145">
        <v>11727731.189999999</v>
      </c>
      <c r="R341" s="102"/>
      <c r="S341" s="103"/>
      <c r="T341" s="100"/>
      <c r="U341" s="106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289648.75000000006</v>
      </c>
      <c r="V341" s="102"/>
    </row>
    <row r="342" spans="2:22" x14ac:dyDescent="0.2">
      <c r="B342" s="100"/>
      <c r="C342" s="104" t="s">
        <v>279</v>
      </c>
      <c r="D342" s="105" t="s">
        <v>278</v>
      </c>
      <c r="E342" s="106">
        <v>289648.75000000006</v>
      </c>
      <c r="F342" s="106">
        <v>3587205.1300000004</v>
      </c>
      <c r="G342" s="106">
        <v>1157059.8500000001</v>
      </c>
      <c r="H342" s="106">
        <v>692459.84999999986</v>
      </c>
      <c r="I342" s="106">
        <v>386459.85000000009</v>
      </c>
      <c r="J342" s="106">
        <v>374686.26000000007</v>
      </c>
      <c r="K342" s="106">
        <v>3615084.0200000005</v>
      </c>
      <c r="L342" s="106">
        <v>538634.02</v>
      </c>
      <c r="M342" s="106">
        <v>295084.02000000008</v>
      </c>
      <c r="N342" s="106">
        <v>270646.52000000008</v>
      </c>
      <c r="O342" s="106">
        <v>260381.51999999996</v>
      </c>
      <c r="P342" s="106">
        <v>260381.39999999997</v>
      </c>
      <c r="Q342" s="106">
        <v>11727731.189999999</v>
      </c>
      <c r="R342" s="102"/>
      <c r="S342" s="103"/>
      <c r="T342" s="100"/>
      <c r="U342" s="106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289648.75000000006</v>
      </c>
      <c r="V342" s="102"/>
    </row>
    <row r="343" spans="2:22" x14ac:dyDescent="0.2">
      <c r="B343" s="100"/>
      <c r="C343" s="140" t="s">
        <v>280</v>
      </c>
      <c r="D343" s="141" t="s">
        <v>281</v>
      </c>
      <c r="E343" s="145">
        <v>1853013.6200000013</v>
      </c>
      <c r="F343" s="145">
        <v>2352395.2600000021</v>
      </c>
      <c r="G343" s="145">
        <v>2310151.4000000036</v>
      </c>
      <c r="H343" s="145">
        <v>2039838.9800000016</v>
      </c>
      <c r="I343" s="145">
        <v>1988641.2400000012</v>
      </c>
      <c r="J343" s="145">
        <v>2363596.3200000045</v>
      </c>
      <c r="K343" s="145">
        <v>2251494.7700000033</v>
      </c>
      <c r="L343" s="145">
        <v>1975081.4500000018</v>
      </c>
      <c r="M343" s="145">
        <v>1942754.7000000009</v>
      </c>
      <c r="N343" s="145">
        <v>2090787.180000002</v>
      </c>
      <c r="O343" s="145">
        <v>1899236.1400000008</v>
      </c>
      <c r="P343" s="145">
        <v>2407348.8800000031</v>
      </c>
      <c r="Q343" s="145">
        <v>25474339.940000027</v>
      </c>
      <c r="R343" s="102"/>
      <c r="S343" s="103"/>
      <c r="T343" s="100"/>
      <c r="U343" s="106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1853013.6200000013</v>
      </c>
      <c r="V343" s="102"/>
    </row>
    <row r="344" spans="2:22" x14ac:dyDescent="0.2">
      <c r="B344" s="100"/>
      <c r="C344" s="104" t="s">
        <v>282</v>
      </c>
      <c r="D344" s="105" t="s">
        <v>281</v>
      </c>
      <c r="E344" s="106">
        <v>1853013.6200000013</v>
      </c>
      <c r="F344" s="106">
        <v>2352395.2600000021</v>
      </c>
      <c r="G344" s="106">
        <v>2310151.4000000036</v>
      </c>
      <c r="H344" s="106">
        <v>2039838.9800000016</v>
      </c>
      <c r="I344" s="106">
        <v>1988641.2400000012</v>
      </c>
      <c r="J344" s="106">
        <v>2363596.3200000045</v>
      </c>
      <c r="K344" s="106">
        <v>2251494.7700000033</v>
      </c>
      <c r="L344" s="106">
        <v>1975081.4500000018</v>
      </c>
      <c r="M344" s="106">
        <v>1942754.7000000009</v>
      </c>
      <c r="N344" s="106">
        <v>2090787.180000002</v>
      </c>
      <c r="O344" s="106">
        <v>1899236.1400000008</v>
      </c>
      <c r="P344" s="106">
        <v>2407348.8800000031</v>
      </c>
      <c r="Q344" s="106">
        <v>25474339.940000027</v>
      </c>
      <c r="R344" s="102"/>
      <c r="S344" s="103"/>
      <c r="T344" s="100"/>
      <c r="U344" s="106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1853013.6200000013</v>
      </c>
      <c r="V344" s="102"/>
    </row>
    <row r="345" spans="2:22" x14ac:dyDescent="0.2">
      <c r="B345" s="100"/>
      <c r="C345" s="140" t="s">
        <v>283</v>
      </c>
      <c r="D345" s="141" t="s">
        <v>284</v>
      </c>
      <c r="E345" s="145">
        <v>0</v>
      </c>
      <c r="F345" s="145">
        <v>0</v>
      </c>
      <c r="G345" s="145">
        <v>0</v>
      </c>
      <c r="H345" s="145">
        <v>0</v>
      </c>
      <c r="I345" s="145">
        <v>0</v>
      </c>
      <c r="J345" s="145">
        <v>0</v>
      </c>
      <c r="K345" s="145">
        <v>0</v>
      </c>
      <c r="L345" s="145">
        <v>0</v>
      </c>
      <c r="M345" s="145">
        <v>0</v>
      </c>
      <c r="N345" s="145">
        <v>0</v>
      </c>
      <c r="O345" s="145">
        <v>0</v>
      </c>
      <c r="P345" s="145">
        <v>0</v>
      </c>
      <c r="Q345" s="145">
        <v>0</v>
      </c>
      <c r="R345" s="102"/>
      <c r="S345" s="103"/>
      <c r="T345" s="100"/>
      <c r="U345" s="106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102"/>
    </row>
    <row r="346" spans="2:22" x14ac:dyDescent="0.2">
      <c r="B346" s="100"/>
      <c r="C346" s="104" t="s">
        <v>285</v>
      </c>
      <c r="D346" s="105" t="s">
        <v>284</v>
      </c>
      <c r="E346" s="106">
        <v>0</v>
      </c>
      <c r="F346" s="106">
        <v>0</v>
      </c>
      <c r="G346" s="106">
        <v>0</v>
      </c>
      <c r="H346" s="106">
        <v>0</v>
      </c>
      <c r="I346" s="106">
        <v>0</v>
      </c>
      <c r="J346" s="106">
        <v>0</v>
      </c>
      <c r="K346" s="106">
        <v>0</v>
      </c>
      <c r="L346" s="106">
        <v>0</v>
      </c>
      <c r="M346" s="106">
        <v>0</v>
      </c>
      <c r="N346" s="106">
        <v>0</v>
      </c>
      <c r="O346" s="106">
        <v>0</v>
      </c>
      <c r="P346" s="106">
        <v>0</v>
      </c>
      <c r="Q346" s="106">
        <v>0</v>
      </c>
      <c r="R346" s="102"/>
      <c r="S346" s="103"/>
      <c r="T346" s="100"/>
      <c r="U346" s="106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102"/>
    </row>
    <row r="347" spans="2:22" x14ac:dyDescent="0.2">
      <c r="B347" s="100"/>
      <c r="C347" s="140" t="s">
        <v>286</v>
      </c>
      <c r="D347" s="141" t="s">
        <v>287</v>
      </c>
      <c r="E347" s="145">
        <v>0</v>
      </c>
      <c r="F347" s="145">
        <v>0</v>
      </c>
      <c r="G347" s="145">
        <v>0</v>
      </c>
      <c r="H347" s="145">
        <v>0</v>
      </c>
      <c r="I347" s="145">
        <v>0</v>
      </c>
      <c r="J347" s="145">
        <v>0</v>
      </c>
      <c r="K347" s="145">
        <v>0</v>
      </c>
      <c r="L347" s="145">
        <v>0</v>
      </c>
      <c r="M347" s="145">
        <v>0</v>
      </c>
      <c r="N347" s="145">
        <v>0</v>
      </c>
      <c r="O347" s="145">
        <v>0</v>
      </c>
      <c r="P347" s="145">
        <v>0</v>
      </c>
      <c r="Q347" s="145">
        <v>0</v>
      </c>
      <c r="R347" s="102"/>
      <c r="S347" s="103"/>
      <c r="T347" s="100"/>
      <c r="U347" s="106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102"/>
    </row>
    <row r="348" spans="2:22" x14ac:dyDescent="0.2">
      <c r="B348" s="100"/>
      <c r="C348" s="104" t="s">
        <v>288</v>
      </c>
      <c r="D348" s="105" t="s">
        <v>287</v>
      </c>
      <c r="E348" s="106">
        <v>0</v>
      </c>
      <c r="F348" s="106">
        <v>0</v>
      </c>
      <c r="G348" s="106">
        <v>0</v>
      </c>
      <c r="H348" s="106">
        <v>0</v>
      </c>
      <c r="I348" s="106">
        <v>0</v>
      </c>
      <c r="J348" s="106">
        <v>0</v>
      </c>
      <c r="K348" s="106">
        <v>0</v>
      </c>
      <c r="L348" s="106">
        <v>0</v>
      </c>
      <c r="M348" s="106">
        <v>0</v>
      </c>
      <c r="N348" s="106">
        <v>0</v>
      </c>
      <c r="O348" s="106">
        <v>0</v>
      </c>
      <c r="P348" s="106">
        <v>0</v>
      </c>
      <c r="Q348" s="106">
        <v>0</v>
      </c>
      <c r="R348" s="102"/>
      <c r="S348" s="103"/>
      <c r="T348" s="100"/>
      <c r="U348" s="106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102"/>
    </row>
    <row r="349" spans="2:22" x14ac:dyDescent="0.2">
      <c r="B349" s="100"/>
      <c r="C349" s="140" t="s">
        <v>289</v>
      </c>
      <c r="D349" s="141" t="s">
        <v>290</v>
      </c>
      <c r="E349" s="145">
        <v>156921.00999999998</v>
      </c>
      <c r="F349" s="145">
        <v>162881.00999999998</v>
      </c>
      <c r="G349" s="145">
        <v>162221.00999999998</v>
      </c>
      <c r="H349" s="145">
        <v>217221.01</v>
      </c>
      <c r="I349" s="145">
        <v>155871.00999999998</v>
      </c>
      <c r="J349" s="145">
        <v>155721.00999999998</v>
      </c>
      <c r="K349" s="145">
        <v>155721.00999999998</v>
      </c>
      <c r="L349" s="145">
        <v>155721.00999999998</v>
      </c>
      <c r="M349" s="145">
        <v>155721.00999999998</v>
      </c>
      <c r="N349" s="145">
        <v>155721.00999999998</v>
      </c>
      <c r="O349" s="145">
        <v>155721.00999999998</v>
      </c>
      <c r="P349" s="145">
        <v>155720.89000000001</v>
      </c>
      <c r="Q349" s="145">
        <v>1945162</v>
      </c>
      <c r="R349" s="102"/>
      <c r="S349" s="103"/>
      <c r="T349" s="100"/>
      <c r="U349" s="106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156921.00999999998</v>
      </c>
      <c r="V349" s="102"/>
    </row>
    <row r="350" spans="2:22" x14ac:dyDescent="0.2">
      <c r="B350" s="100"/>
      <c r="C350" s="104" t="s">
        <v>291</v>
      </c>
      <c r="D350" s="105" t="s">
        <v>290</v>
      </c>
      <c r="E350" s="106">
        <v>156921.00999999998</v>
      </c>
      <c r="F350" s="106">
        <v>162881.00999999998</v>
      </c>
      <c r="G350" s="106">
        <v>162221.00999999998</v>
      </c>
      <c r="H350" s="106">
        <v>217221.01</v>
      </c>
      <c r="I350" s="106">
        <v>155871.00999999998</v>
      </c>
      <c r="J350" s="106">
        <v>155721.00999999998</v>
      </c>
      <c r="K350" s="106">
        <v>155721.00999999998</v>
      </c>
      <c r="L350" s="106">
        <v>155721.00999999998</v>
      </c>
      <c r="M350" s="106">
        <v>155721.00999999998</v>
      </c>
      <c r="N350" s="106">
        <v>155721.00999999998</v>
      </c>
      <c r="O350" s="106">
        <v>155721.00999999998</v>
      </c>
      <c r="P350" s="106">
        <v>155720.89000000001</v>
      </c>
      <c r="Q350" s="106">
        <v>1945162</v>
      </c>
      <c r="R350" s="102"/>
      <c r="S350" s="103"/>
      <c r="T350" s="100"/>
      <c r="U350" s="106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156921.00999999998</v>
      </c>
      <c r="V350" s="102"/>
    </row>
    <row r="351" spans="2:22" x14ac:dyDescent="0.2">
      <c r="B351" s="100"/>
      <c r="C351" s="140" t="s">
        <v>292</v>
      </c>
      <c r="D351" s="141" t="s">
        <v>293</v>
      </c>
      <c r="E351" s="145">
        <v>901500.64</v>
      </c>
      <c r="F351" s="145">
        <v>904536.61999999976</v>
      </c>
      <c r="G351" s="145">
        <v>1121303.4799999997</v>
      </c>
      <c r="H351" s="145">
        <v>1793445.9599999995</v>
      </c>
      <c r="I351" s="145">
        <v>1651551.4499999997</v>
      </c>
      <c r="J351" s="145">
        <v>1642680.2599999998</v>
      </c>
      <c r="K351" s="145">
        <v>1442834.3099999998</v>
      </c>
      <c r="L351" s="145">
        <v>1508701.7999999998</v>
      </c>
      <c r="M351" s="145">
        <v>1455124.75</v>
      </c>
      <c r="N351" s="145">
        <v>1624559.8299999998</v>
      </c>
      <c r="O351" s="145">
        <v>1709640.12</v>
      </c>
      <c r="P351" s="145">
        <v>1782157.0700000003</v>
      </c>
      <c r="Q351" s="145">
        <v>17538036.289999999</v>
      </c>
      <c r="R351" s="102"/>
      <c r="S351" s="103"/>
      <c r="T351" s="100"/>
      <c r="U351" s="106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901500.64</v>
      </c>
      <c r="V351" s="102"/>
    </row>
    <row r="352" spans="2:22" x14ac:dyDescent="0.2">
      <c r="B352" s="100"/>
      <c r="C352" s="104" t="s">
        <v>294</v>
      </c>
      <c r="D352" s="105" t="s">
        <v>293</v>
      </c>
      <c r="E352" s="106">
        <v>901500.64</v>
      </c>
      <c r="F352" s="106">
        <v>904536.61999999976</v>
      </c>
      <c r="G352" s="106">
        <v>1121303.4799999997</v>
      </c>
      <c r="H352" s="106">
        <v>1793445.9599999995</v>
      </c>
      <c r="I352" s="106">
        <v>1651551.4499999997</v>
      </c>
      <c r="J352" s="106">
        <v>1642680.2599999998</v>
      </c>
      <c r="K352" s="106">
        <v>1442834.3099999998</v>
      </c>
      <c r="L352" s="106">
        <v>1508701.7999999998</v>
      </c>
      <c r="M352" s="106">
        <v>1455124.75</v>
      </c>
      <c r="N352" s="106">
        <v>1624559.8299999998</v>
      </c>
      <c r="O352" s="106">
        <v>1709640.12</v>
      </c>
      <c r="P352" s="106">
        <v>1782157.0700000003</v>
      </c>
      <c r="Q352" s="106">
        <v>17538036.289999999</v>
      </c>
      <c r="R352" s="102"/>
      <c r="S352" s="103"/>
      <c r="T352" s="100"/>
      <c r="U352" s="106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901500.64</v>
      </c>
      <c r="V352" s="102"/>
    </row>
    <row r="353" spans="2:22" x14ac:dyDescent="0.2">
      <c r="B353" s="100"/>
      <c r="C353" s="138" t="s">
        <v>295</v>
      </c>
      <c r="D353" s="139" t="s">
        <v>296</v>
      </c>
      <c r="E353" s="144">
        <v>21741343.020000003</v>
      </c>
      <c r="F353" s="144">
        <v>25450707.240000002</v>
      </c>
      <c r="G353" s="144">
        <v>24453409.91</v>
      </c>
      <c r="H353" s="144">
        <v>25068751.640000004</v>
      </c>
      <c r="I353" s="144">
        <v>24674871.160000004</v>
      </c>
      <c r="J353" s="144">
        <v>24718957.549999997</v>
      </c>
      <c r="K353" s="144">
        <v>25279292.720000006</v>
      </c>
      <c r="L353" s="144">
        <v>25416297.249999996</v>
      </c>
      <c r="M353" s="144">
        <v>27143483.940000001</v>
      </c>
      <c r="N353" s="144">
        <v>25085144.900000002</v>
      </c>
      <c r="O353" s="144">
        <v>24698079.889999997</v>
      </c>
      <c r="P353" s="144">
        <v>25296896.120000005</v>
      </c>
      <c r="Q353" s="144">
        <v>299027235.33999997</v>
      </c>
      <c r="R353" s="102"/>
      <c r="S353" s="103"/>
      <c r="T353" s="100"/>
      <c r="U353" s="106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21741343.020000003</v>
      </c>
      <c r="V353" s="102"/>
    </row>
    <row r="354" spans="2:22" x14ac:dyDescent="0.2">
      <c r="B354" s="100"/>
      <c r="C354" s="140" t="s">
        <v>297</v>
      </c>
      <c r="D354" s="141" t="s">
        <v>298</v>
      </c>
      <c r="E354" s="145">
        <v>12455515.740000002</v>
      </c>
      <c r="F354" s="145">
        <v>13026926.840000002</v>
      </c>
      <c r="G354" s="145">
        <v>12906404.960000001</v>
      </c>
      <c r="H354" s="145">
        <v>12894589.220000003</v>
      </c>
      <c r="I354" s="145">
        <v>12693782.410000002</v>
      </c>
      <c r="J354" s="145">
        <v>12662501.23</v>
      </c>
      <c r="K354" s="145">
        <v>12450925.400000002</v>
      </c>
      <c r="L354" s="145">
        <v>13228822.110000001</v>
      </c>
      <c r="M354" s="145">
        <v>12863908.510000002</v>
      </c>
      <c r="N354" s="145">
        <v>12781690.220000003</v>
      </c>
      <c r="O354" s="145">
        <v>13368914.079999998</v>
      </c>
      <c r="P354" s="145">
        <v>13462105.860000003</v>
      </c>
      <c r="Q354" s="145">
        <v>154796086.58000004</v>
      </c>
      <c r="R354" s="102"/>
      <c r="S354" s="103"/>
      <c r="T354" s="100"/>
      <c r="U354" s="106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12455515.740000002</v>
      </c>
      <c r="V354" s="102"/>
    </row>
    <row r="355" spans="2:22" x14ac:dyDescent="0.2">
      <c r="B355" s="100"/>
      <c r="C355" s="104" t="s">
        <v>299</v>
      </c>
      <c r="D355" s="105" t="s">
        <v>300</v>
      </c>
      <c r="E355" s="106">
        <v>3075465.6199999996</v>
      </c>
      <c r="F355" s="106">
        <v>3008316.83</v>
      </c>
      <c r="G355" s="106">
        <v>3212346.5100000007</v>
      </c>
      <c r="H355" s="106">
        <v>3105047.9900000007</v>
      </c>
      <c r="I355" s="106">
        <v>3008522.6300000008</v>
      </c>
      <c r="J355" s="106">
        <v>3032346.5100000007</v>
      </c>
      <c r="K355" s="106">
        <v>3030346.5800000005</v>
      </c>
      <c r="L355" s="106">
        <v>3200933.9000000008</v>
      </c>
      <c r="M355" s="106">
        <v>3022246.5100000007</v>
      </c>
      <c r="N355" s="106">
        <v>3021877.6900000009</v>
      </c>
      <c r="O355" s="106">
        <v>3265365.3300000005</v>
      </c>
      <c r="P355" s="106">
        <v>3360565.2000000011</v>
      </c>
      <c r="Q355" s="106">
        <v>37343381.300000012</v>
      </c>
      <c r="R355" s="102"/>
      <c r="S355" s="103"/>
      <c r="T355" s="100"/>
      <c r="U355" s="106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3075465.6199999996</v>
      </c>
      <c r="V355" s="102"/>
    </row>
    <row r="356" spans="2:22" x14ac:dyDescent="0.2">
      <c r="B356" s="100"/>
      <c r="C356" s="104" t="s">
        <v>301</v>
      </c>
      <c r="D356" s="105" t="s">
        <v>36</v>
      </c>
      <c r="E356" s="106">
        <v>9380050.1200000029</v>
      </c>
      <c r="F356" s="106">
        <v>10018610.010000002</v>
      </c>
      <c r="G356" s="106">
        <v>9694058.4500000011</v>
      </c>
      <c r="H356" s="106">
        <v>9789541.2300000023</v>
      </c>
      <c r="I356" s="106">
        <v>9685259.7800000012</v>
      </c>
      <c r="J356" s="106">
        <v>9630154.7200000007</v>
      </c>
      <c r="K356" s="106">
        <v>9420578.8200000022</v>
      </c>
      <c r="L356" s="106">
        <v>10027888.210000001</v>
      </c>
      <c r="M356" s="106">
        <v>9841662</v>
      </c>
      <c r="N356" s="106">
        <v>9759812.5300000012</v>
      </c>
      <c r="O356" s="106">
        <v>10103548.749999998</v>
      </c>
      <c r="P356" s="106">
        <v>10101540.660000002</v>
      </c>
      <c r="Q356" s="106">
        <v>117452705.28</v>
      </c>
      <c r="R356" s="102"/>
      <c r="S356" s="103"/>
      <c r="T356" s="100"/>
      <c r="U356" s="106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9380050.1200000029</v>
      </c>
      <c r="V356" s="102"/>
    </row>
    <row r="357" spans="2:22" x14ac:dyDescent="0.2">
      <c r="B357" s="100"/>
      <c r="C357" s="140" t="s">
        <v>302</v>
      </c>
      <c r="D357" s="141" t="s">
        <v>303</v>
      </c>
      <c r="E357" s="145">
        <v>3870667.94</v>
      </c>
      <c r="F357" s="145">
        <v>4135372.9600000004</v>
      </c>
      <c r="G357" s="145">
        <v>4131778.6599999997</v>
      </c>
      <c r="H357" s="145">
        <v>4100551.3000000007</v>
      </c>
      <c r="I357" s="145">
        <v>3986028.07</v>
      </c>
      <c r="J357" s="145">
        <v>4032002.52</v>
      </c>
      <c r="K357" s="145">
        <v>3898209.8800000004</v>
      </c>
      <c r="L357" s="145">
        <v>4122229.25</v>
      </c>
      <c r="M357" s="145">
        <v>4013128.9100000006</v>
      </c>
      <c r="N357" s="145">
        <v>4028922.08</v>
      </c>
      <c r="O357" s="145">
        <v>4187974.72</v>
      </c>
      <c r="P357" s="145">
        <v>4068631.35</v>
      </c>
      <c r="Q357" s="145">
        <v>48575497.640000001</v>
      </c>
      <c r="R357" s="102"/>
      <c r="S357" s="103"/>
      <c r="T357" s="100"/>
      <c r="U357" s="106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3870667.94</v>
      </c>
      <c r="V357" s="102"/>
    </row>
    <row r="358" spans="2:22" x14ac:dyDescent="0.2">
      <c r="B358" s="100"/>
      <c r="C358" s="104" t="s">
        <v>304</v>
      </c>
      <c r="D358" s="105" t="s">
        <v>305</v>
      </c>
      <c r="E358" s="106">
        <v>0</v>
      </c>
      <c r="F358" s="106">
        <v>0</v>
      </c>
      <c r="G358" s="106">
        <v>0</v>
      </c>
      <c r="H358" s="106">
        <v>0</v>
      </c>
      <c r="I358" s="106">
        <v>0</v>
      </c>
      <c r="J358" s="106">
        <v>0</v>
      </c>
      <c r="K358" s="106">
        <v>0</v>
      </c>
      <c r="L358" s="106">
        <v>0</v>
      </c>
      <c r="M358" s="106">
        <v>0</v>
      </c>
      <c r="N358" s="106">
        <v>0</v>
      </c>
      <c r="O358" s="106">
        <v>0</v>
      </c>
      <c r="P358" s="106">
        <v>0</v>
      </c>
      <c r="Q358" s="106">
        <v>0</v>
      </c>
      <c r="R358" s="102"/>
      <c r="S358" s="103"/>
      <c r="T358" s="100"/>
      <c r="U358" s="106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102"/>
    </row>
    <row r="359" spans="2:22" x14ac:dyDescent="0.2">
      <c r="B359" s="100"/>
      <c r="C359" s="104" t="s">
        <v>306</v>
      </c>
      <c r="D359" s="105" t="s">
        <v>307</v>
      </c>
      <c r="E359" s="106">
        <v>3870667.94</v>
      </c>
      <c r="F359" s="106">
        <v>4135372.9600000004</v>
      </c>
      <c r="G359" s="106">
        <v>4131778.6599999997</v>
      </c>
      <c r="H359" s="106">
        <v>4100551.3000000007</v>
      </c>
      <c r="I359" s="106">
        <v>3986028.07</v>
      </c>
      <c r="J359" s="106">
        <v>4032002.52</v>
      </c>
      <c r="K359" s="106">
        <v>3898209.8800000004</v>
      </c>
      <c r="L359" s="106">
        <v>4122229.25</v>
      </c>
      <c r="M359" s="106">
        <v>4013128.9100000006</v>
      </c>
      <c r="N359" s="106">
        <v>4028922.08</v>
      </c>
      <c r="O359" s="106">
        <v>4187974.72</v>
      </c>
      <c r="P359" s="106">
        <v>4068631.35</v>
      </c>
      <c r="Q359" s="106">
        <v>48575497.640000001</v>
      </c>
      <c r="R359" s="102"/>
      <c r="S359" s="103"/>
      <c r="T359" s="100"/>
      <c r="U359" s="106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3870667.94</v>
      </c>
      <c r="V359" s="102"/>
    </row>
    <row r="360" spans="2:22" x14ac:dyDescent="0.2">
      <c r="B360" s="100"/>
      <c r="C360" s="140" t="s">
        <v>308</v>
      </c>
      <c r="D360" s="141" t="s">
        <v>309</v>
      </c>
      <c r="E360" s="145">
        <v>0</v>
      </c>
      <c r="F360" s="145">
        <v>0</v>
      </c>
      <c r="G360" s="145">
        <v>0</v>
      </c>
      <c r="H360" s="145">
        <v>0</v>
      </c>
      <c r="I360" s="145">
        <v>0</v>
      </c>
      <c r="J360" s="145">
        <v>0</v>
      </c>
      <c r="K360" s="145">
        <v>0</v>
      </c>
      <c r="L360" s="145">
        <v>0</v>
      </c>
      <c r="M360" s="145">
        <v>0</v>
      </c>
      <c r="N360" s="145">
        <v>0</v>
      </c>
      <c r="O360" s="145">
        <v>0</v>
      </c>
      <c r="P360" s="145">
        <v>0</v>
      </c>
      <c r="Q360" s="145">
        <v>0</v>
      </c>
      <c r="R360" s="102"/>
      <c r="S360" s="103"/>
      <c r="T360" s="100"/>
      <c r="U360" s="106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102"/>
    </row>
    <row r="361" spans="2:22" x14ac:dyDescent="0.2">
      <c r="B361" s="100"/>
      <c r="C361" s="104" t="s">
        <v>310</v>
      </c>
      <c r="D361" s="105" t="s">
        <v>309</v>
      </c>
      <c r="E361" s="106">
        <v>0</v>
      </c>
      <c r="F361" s="106">
        <v>0</v>
      </c>
      <c r="G361" s="106">
        <v>0</v>
      </c>
      <c r="H361" s="106">
        <v>0</v>
      </c>
      <c r="I361" s="106">
        <v>0</v>
      </c>
      <c r="J361" s="106">
        <v>0</v>
      </c>
      <c r="K361" s="106">
        <v>0</v>
      </c>
      <c r="L361" s="106">
        <v>0</v>
      </c>
      <c r="M361" s="106">
        <v>0</v>
      </c>
      <c r="N361" s="106">
        <v>0</v>
      </c>
      <c r="O361" s="106">
        <v>0</v>
      </c>
      <c r="P361" s="106">
        <v>0</v>
      </c>
      <c r="Q361" s="106">
        <v>0</v>
      </c>
      <c r="R361" s="102"/>
      <c r="S361" s="103"/>
      <c r="T361" s="100"/>
      <c r="U361" s="106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02"/>
    </row>
    <row r="362" spans="2:22" x14ac:dyDescent="0.2">
      <c r="B362" s="100"/>
      <c r="C362" s="140" t="s">
        <v>311</v>
      </c>
      <c r="D362" s="141" t="s">
        <v>312</v>
      </c>
      <c r="E362" s="145">
        <v>3241864.7300000004</v>
      </c>
      <c r="F362" s="145">
        <v>3306152.8500000006</v>
      </c>
      <c r="G362" s="145">
        <v>3257719.83</v>
      </c>
      <c r="H362" s="145">
        <v>3332996.9400000004</v>
      </c>
      <c r="I362" s="145">
        <v>3260975.0300000003</v>
      </c>
      <c r="J362" s="145">
        <v>3310857.54</v>
      </c>
      <c r="K362" s="145">
        <v>3256981.99</v>
      </c>
      <c r="L362" s="145">
        <v>3308673.8600000003</v>
      </c>
      <c r="M362" s="145">
        <v>3306982.0900000003</v>
      </c>
      <c r="N362" s="145">
        <v>3304704.3600000003</v>
      </c>
      <c r="O362" s="145">
        <v>3315163.7600000002</v>
      </c>
      <c r="P362" s="145">
        <v>3311933.83</v>
      </c>
      <c r="Q362" s="145">
        <v>39515006.810000002</v>
      </c>
      <c r="R362" s="102"/>
      <c r="S362" s="103"/>
      <c r="T362" s="100"/>
      <c r="U362" s="106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3241864.7300000004</v>
      </c>
      <c r="V362" s="102"/>
    </row>
    <row r="363" spans="2:22" x14ac:dyDescent="0.2">
      <c r="B363" s="100"/>
      <c r="C363" s="104" t="s">
        <v>313</v>
      </c>
      <c r="D363" s="105" t="s">
        <v>314</v>
      </c>
      <c r="E363" s="106">
        <v>3241864.7300000004</v>
      </c>
      <c r="F363" s="106">
        <v>3256152.8500000006</v>
      </c>
      <c r="G363" s="106">
        <v>3257719.83</v>
      </c>
      <c r="H363" s="106">
        <v>3282996.9400000004</v>
      </c>
      <c r="I363" s="106">
        <v>3250975.0300000003</v>
      </c>
      <c r="J363" s="106">
        <v>3250857.54</v>
      </c>
      <c r="K363" s="106">
        <v>3256981.99</v>
      </c>
      <c r="L363" s="106">
        <v>3248673.8600000003</v>
      </c>
      <c r="M363" s="106">
        <v>3246982.0900000003</v>
      </c>
      <c r="N363" s="106">
        <v>3250204.3600000003</v>
      </c>
      <c r="O363" s="106">
        <v>3265163.7600000002</v>
      </c>
      <c r="P363" s="106">
        <v>3252532.0500000003</v>
      </c>
      <c r="Q363" s="106">
        <v>39061105.030000001</v>
      </c>
      <c r="R363" s="102"/>
      <c r="S363" s="103"/>
      <c r="T363" s="100"/>
      <c r="U363" s="106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3241864.7300000004</v>
      </c>
      <c r="V363" s="102"/>
    </row>
    <row r="364" spans="2:22" x14ac:dyDescent="0.2">
      <c r="B364" s="100"/>
      <c r="C364" s="104" t="s">
        <v>315</v>
      </c>
      <c r="D364" s="105" t="s">
        <v>316</v>
      </c>
      <c r="E364" s="106">
        <v>0</v>
      </c>
      <c r="F364" s="106">
        <v>50000</v>
      </c>
      <c r="G364" s="106">
        <v>0</v>
      </c>
      <c r="H364" s="106">
        <v>50000</v>
      </c>
      <c r="I364" s="106">
        <v>10000</v>
      </c>
      <c r="J364" s="106">
        <v>60000</v>
      </c>
      <c r="K364" s="106">
        <v>0</v>
      </c>
      <c r="L364" s="106">
        <v>60000</v>
      </c>
      <c r="M364" s="106">
        <v>60000</v>
      </c>
      <c r="N364" s="106">
        <v>54500</v>
      </c>
      <c r="O364" s="106">
        <v>50000</v>
      </c>
      <c r="P364" s="106">
        <v>59401.78</v>
      </c>
      <c r="Q364" s="106">
        <v>453901.78</v>
      </c>
      <c r="R364" s="102"/>
      <c r="S364" s="103"/>
      <c r="T364" s="100"/>
      <c r="U364" s="106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0</v>
      </c>
      <c r="V364" s="102"/>
    </row>
    <row r="365" spans="2:22" x14ac:dyDescent="0.2">
      <c r="B365" s="100"/>
      <c r="C365" s="140" t="s">
        <v>317</v>
      </c>
      <c r="D365" s="141" t="s">
        <v>318</v>
      </c>
      <c r="E365" s="145">
        <v>0</v>
      </c>
      <c r="F365" s="145">
        <v>0</v>
      </c>
      <c r="G365" s="145">
        <v>0</v>
      </c>
      <c r="H365" s="145">
        <v>0</v>
      </c>
      <c r="I365" s="145">
        <v>0</v>
      </c>
      <c r="J365" s="145">
        <v>0</v>
      </c>
      <c r="K365" s="145">
        <v>0</v>
      </c>
      <c r="L365" s="145">
        <v>0</v>
      </c>
      <c r="M365" s="145">
        <v>0</v>
      </c>
      <c r="N365" s="145">
        <v>0</v>
      </c>
      <c r="O365" s="145">
        <v>0</v>
      </c>
      <c r="P365" s="145">
        <v>0</v>
      </c>
      <c r="Q365" s="145">
        <v>0</v>
      </c>
      <c r="R365" s="102"/>
      <c r="S365" s="103"/>
      <c r="T365" s="100"/>
      <c r="U365" s="106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102"/>
    </row>
    <row r="366" spans="2:22" x14ac:dyDescent="0.2">
      <c r="B366" s="100"/>
      <c r="C366" s="104" t="s">
        <v>319</v>
      </c>
      <c r="D366" s="105" t="s">
        <v>318</v>
      </c>
      <c r="E366" s="106">
        <v>0</v>
      </c>
      <c r="F366" s="106">
        <v>0</v>
      </c>
      <c r="G366" s="106">
        <v>0</v>
      </c>
      <c r="H366" s="106">
        <v>0</v>
      </c>
      <c r="I366" s="106">
        <v>0</v>
      </c>
      <c r="J366" s="106">
        <v>0</v>
      </c>
      <c r="K366" s="106">
        <v>0</v>
      </c>
      <c r="L366" s="106">
        <v>0</v>
      </c>
      <c r="M366" s="106">
        <v>0</v>
      </c>
      <c r="N366" s="106">
        <v>0</v>
      </c>
      <c r="O366" s="106">
        <v>0</v>
      </c>
      <c r="P366" s="106">
        <v>0</v>
      </c>
      <c r="Q366" s="106">
        <v>0</v>
      </c>
      <c r="R366" s="102"/>
      <c r="S366" s="103"/>
      <c r="T366" s="100"/>
      <c r="U366" s="106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102"/>
    </row>
    <row r="367" spans="2:22" x14ac:dyDescent="0.2">
      <c r="B367" s="100"/>
      <c r="C367" s="140" t="s">
        <v>320</v>
      </c>
      <c r="D367" s="141" t="s">
        <v>321</v>
      </c>
      <c r="E367" s="145">
        <v>1555007.99</v>
      </c>
      <c r="F367" s="145">
        <v>4266676.29</v>
      </c>
      <c r="G367" s="145">
        <v>3404941.04</v>
      </c>
      <c r="H367" s="145">
        <v>3948283.9699999997</v>
      </c>
      <c r="I367" s="145">
        <v>3479117.3000000003</v>
      </c>
      <c r="J367" s="145">
        <v>3433080.0900000003</v>
      </c>
      <c r="K367" s="145">
        <v>4391507.42</v>
      </c>
      <c r="L367" s="145">
        <v>2934308.47</v>
      </c>
      <c r="M367" s="145">
        <v>3550280.27</v>
      </c>
      <c r="N367" s="145">
        <v>3749955.79</v>
      </c>
      <c r="O367" s="145">
        <v>2745120.15</v>
      </c>
      <c r="P367" s="145">
        <v>3420875.07</v>
      </c>
      <c r="Q367" s="145">
        <v>40879153.850000001</v>
      </c>
      <c r="R367" s="102"/>
      <c r="S367" s="103"/>
      <c r="T367" s="100"/>
      <c r="U367" s="106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1555007.99</v>
      </c>
      <c r="V367" s="102"/>
    </row>
    <row r="368" spans="2:22" x14ac:dyDescent="0.2">
      <c r="B368" s="100"/>
      <c r="C368" s="104" t="s">
        <v>322</v>
      </c>
      <c r="D368" s="105" t="s">
        <v>321</v>
      </c>
      <c r="E368" s="106">
        <v>1555007.99</v>
      </c>
      <c r="F368" s="106">
        <v>4266676.29</v>
      </c>
      <c r="G368" s="106">
        <v>3404941.04</v>
      </c>
      <c r="H368" s="106">
        <v>3948283.9699999997</v>
      </c>
      <c r="I368" s="106">
        <v>3479117.3000000003</v>
      </c>
      <c r="J368" s="106">
        <v>3433080.0900000003</v>
      </c>
      <c r="K368" s="106">
        <v>4391507.42</v>
      </c>
      <c r="L368" s="106">
        <v>2934308.47</v>
      </c>
      <c r="M368" s="106">
        <v>3550280.27</v>
      </c>
      <c r="N368" s="106">
        <v>3749955.79</v>
      </c>
      <c r="O368" s="106">
        <v>2745120.15</v>
      </c>
      <c r="P368" s="106">
        <v>3420875.07</v>
      </c>
      <c r="Q368" s="106">
        <v>40879153.850000001</v>
      </c>
      <c r="R368" s="102"/>
      <c r="S368" s="103"/>
      <c r="T368" s="100"/>
      <c r="U368" s="106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1555007.99</v>
      </c>
      <c r="V368" s="102"/>
    </row>
    <row r="369" spans="2:22" x14ac:dyDescent="0.2">
      <c r="B369" s="100"/>
      <c r="C369" s="140" t="s">
        <v>323</v>
      </c>
      <c r="D369" s="141" t="s">
        <v>324</v>
      </c>
      <c r="E369" s="145">
        <v>0</v>
      </c>
      <c r="F369" s="145">
        <v>0</v>
      </c>
      <c r="G369" s="145">
        <v>0</v>
      </c>
      <c r="H369" s="145">
        <v>0</v>
      </c>
      <c r="I369" s="145">
        <v>0</v>
      </c>
      <c r="J369" s="145">
        <v>0</v>
      </c>
      <c r="K369" s="145">
        <v>0</v>
      </c>
      <c r="L369" s="145">
        <v>0</v>
      </c>
      <c r="M369" s="145">
        <v>0</v>
      </c>
      <c r="N369" s="145">
        <v>0</v>
      </c>
      <c r="O369" s="145">
        <v>0</v>
      </c>
      <c r="P369" s="145">
        <v>0</v>
      </c>
      <c r="Q369" s="145">
        <v>0</v>
      </c>
      <c r="R369" s="102"/>
      <c r="S369" s="103"/>
      <c r="T369" s="100"/>
      <c r="U369" s="106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102"/>
    </row>
    <row r="370" spans="2:22" x14ac:dyDescent="0.2">
      <c r="B370" s="100"/>
      <c r="C370" s="104" t="s">
        <v>325</v>
      </c>
      <c r="D370" s="105" t="s">
        <v>324</v>
      </c>
      <c r="E370" s="106">
        <v>0</v>
      </c>
      <c r="F370" s="106">
        <v>0</v>
      </c>
      <c r="G370" s="106">
        <v>0</v>
      </c>
      <c r="H370" s="106">
        <v>0</v>
      </c>
      <c r="I370" s="106">
        <v>0</v>
      </c>
      <c r="J370" s="106">
        <v>0</v>
      </c>
      <c r="K370" s="106">
        <v>0</v>
      </c>
      <c r="L370" s="106">
        <v>0</v>
      </c>
      <c r="M370" s="106">
        <v>0</v>
      </c>
      <c r="N370" s="106">
        <v>0</v>
      </c>
      <c r="O370" s="106">
        <v>0</v>
      </c>
      <c r="P370" s="106">
        <v>0</v>
      </c>
      <c r="Q370" s="106">
        <v>0</v>
      </c>
      <c r="R370" s="102"/>
      <c r="S370" s="103"/>
      <c r="T370" s="100"/>
      <c r="U370" s="106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102"/>
    </row>
    <row r="371" spans="2:22" x14ac:dyDescent="0.2">
      <c r="B371" s="100"/>
      <c r="C371" s="140" t="s">
        <v>326</v>
      </c>
      <c r="D371" s="141" t="s">
        <v>327</v>
      </c>
      <c r="E371" s="145">
        <v>618286.62</v>
      </c>
      <c r="F371" s="145">
        <v>715578.29999999993</v>
      </c>
      <c r="G371" s="145">
        <v>752565.41999999981</v>
      </c>
      <c r="H371" s="145">
        <v>792330.21</v>
      </c>
      <c r="I371" s="145">
        <v>1254968.3499999999</v>
      </c>
      <c r="J371" s="145">
        <v>1280516.17</v>
      </c>
      <c r="K371" s="145">
        <v>1281668.0299999998</v>
      </c>
      <c r="L371" s="145">
        <v>1822263.5599999998</v>
      </c>
      <c r="M371" s="145">
        <v>3409184.16</v>
      </c>
      <c r="N371" s="145">
        <v>1219872.4499999997</v>
      </c>
      <c r="O371" s="145">
        <v>1080907.1800000002</v>
      </c>
      <c r="P371" s="145">
        <v>1033350.0099999998</v>
      </c>
      <c r="Q371" s="145">
        <v>15261490.459999999</v>
      </c>
      <c r="R371" s="102"/>
      <c r="S371" s="103"/>
      <c r="T371" s="100"/>
      <c r="U371" s="106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618286.62</v>
      </c>
      <c r="V371" s="102"/>
    </row>
    <row r="372" spans="2:22" x14ac:dyDescent="0.2">
      <c r="B372" s="100"/>
      <c r="C372" s="104" t="s">
        <v>328</v>
      </c>
      <c r="D372" s="105" t="s">
        <v>327</v>
      </c>
      <c r="E372" s="106">
        <v>618286.62</v>
      </c>
      <c r="F372" s="106">
        <v>715578.29999999993</v>
      </c>
      <c r="G372" s="106">
        <v>752565.41999999981</v>
      </c>
      <c r="H372" s="106">
        <v>792330.21</v>
      </c>
      <c r="I372" s="106">
        <v>1254968.3499999999</v>
      </c>
      <c r="J372" s="106">
        <v>1280516.17</v>
      </c>
      <c r="K372" s="106">
        <v>1281668.0299999998</v>
      </c>
      <c r="L372" s="106">
        <v>1822263.5599999998</v>
      </c>
      <c r="M372" s="106">
        <v>3409184.16</v>
      </c>
      <c r="N372" s="106">
        <v>1219872.4499999997</v>
      </c>
      <c r="O372" s="106">
        <v>1080907.1800000002</v>
      </c>
      <c r="P372" s="106">
        <v>1033350.0099999998</v>
      </c>
      <c r="Q372" s="106">
        <v>15261490.459999999</v>
      </c>
      <c r="R372" s="102"/>
      <c r="S372" s="103"/>
      <c r="T372" s="100"/>
      <c r="U372" s="106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618286.62</v>
      </c>
      <c r="V372" s="102"/>
    </row>
    <row r="373" spans="2:22" x14ac:dyDescent="0.2">
      <c r="B373" s="100"/>
      <c r="C373" s="138" t="s">
        <v>329</v>
      </c>
      <c r="D373" s="139" t="s">
        <v>330</v>
      </c>
      <c r="E373" s="144">
        <v>77581354.210000008</v>
      </c>
      <c r="F373" s="144">
        <v>88156486.200000003</v>
      </c>
      <c r="G373" s="144">
        <v>88254841.469999999</v>
      </c>
      <c r="H373" s="144">
        <v>87510354.349999994</v>
      </c>
      <c r="I373" s="144">
        <v>87275754.379999995</v>
      </c>
      <c r="J373" s="144">
        <v>90530755.719999999</v>
      </c>
      <c r="K373" s="144">
        <v>89333346.140000015</v>
      </c>
      <c r="L373" s="144">
        <v>89410123.159999996</v>
      </c>
      <c r="M373" s="144">
        <v>87983277.320000023</v>
      </c>
      <c r="N373" s="144">
        <v>88253319.219999984</v>
      </c>
      <c r="O373" s="144">
        <v>88477296.480000019</v>
      </c>
      <c r="P373" s="144">
        <v>82481239.210000008</v>
      </c>
      <c r="Q373" s="144">
        <v>1045248147.8600001</v>
      </c>
      <c r="R373" s="102"/>
      <c r="S373" s="103"/>
      <c r="T373" s="100"/>
      <c r="U373" s="106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77581354.210000008</v>
      </c>
      <c r="V373" s="102"/>
    </row>
    <row r="374" spans="2:22" x14ac:dyDescent="0.2">
      <c r="B374" s="100"/>
      <c r="C374" s="140" t="s">
        <v>331</v>
      </c>
      <c r="D374" s="141" t="s">
        <v>332</v>
      </c>
      <c r="E374" s="145">
        <v>0</v>
      </c>
      <c r="F374" s="145">
        <v>0</v>
      </c>
      <c r="G374" s="145">
        <v>0</v>
      </c>
      <c r="H374" s="145">
        <v>0</v>
      </c>
      <c r="I374" s="145">
        <v>0</v>
      </c>
      <c r="J374" s="145">
        <v>0</v>
      </c>
      <c r="K374" s="145">
        <v>0</v>
      </c>
      <c r="L374" s="145">
        <v>0</v>
      </c>
      <c r="M374" s="145">
        <v>0</v>
      </c>
      <c r="N374" s="145">
        <v>0</v>
      </c>
      <c r="O374" s="145">
        <v>0</v>
      </c>
      <c r="P374" s="145">
        <v>0</v>
      </c>
      <c r="Q374" s="145">
        <v>0</v>
      </c>
      <c r="R374" s="102"/>
      <c r="S374" s="103"/>
      <c r="T374" s="100"/>
      <c r="U374" s="106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102"/>
    </row>
    <row r="375" spans="2:22" x14ac:dyDescent="0.2">
      <c r="B375" s="100"/>
      <c r="C375" s="104" t="s">
        <v>333</v>
      </c>
      <c r="D375" s="105" t="s">
        <v>334</v>
      </c>
      <c r="E375" s="106">
        <v>0</v>
      </c>
      <c r="F375" s="106">
        <v>0</v>
      </c>
      <c r="G375" s="106">
        <v>0</v>
      </c>
      <c r="H375" s="106">
        <v>0</v>
      </c>
      <c r="I375" s="106">
        <v>0</v>
      </c>
      <c r="J375" s="106">
        <v>0</v>
      </c>
      <c r="K375" s="106">
        <v>0</v>
      </c>
      <c r="L375" s="106">
        <v>0</v>
      </c>
      <c r="M375" s="106">
        <v>0</v>
      </c>
      <c r="N375" s="106">
        <v>0</v>
      </c>
      <c r="O375" s="106">
        <v>0</v>
      </c>
      <c r="P375" s="106">
        <v>0</v>
      </c>
      <c r="Q375" s="106">
        <v>0</v>
      </c>
      <c r="R375" s="102"/>
      <c r="S375" s="103"/>
      <c r="T375" s="100"/>
      <c r="U375" s="106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102"/>
    </row>
    <row r="376" spans="2:22" x14ac:dyDescent="0.2">
      <c r="B376" s="100"/>
      <c r="C376" s="104" t="s">
        <v>335</v>
      </c>
      <c r="D376" s="105" t="s">
        <v>336</v>
      </c>
      <c r="E376" s="106">
        <v>0</v>
      </c>
      <c r="F376" s="106">
        <v>0</v>
      </c>
      <c r="G376" s="106">
        <v>0</v>
      </c>
      <c r="H376" s="106">
        <v>0</v>
      </c>
      <c r="I376" s="106">
        <v>0</v>
      </c>
      <c r="J376" s="106">
        <v>0</v>
      </c>
      <c r="K376" s="106">
        <v>0</v>
      </c>
      <c r="L376" s="106">
        <v>0</v>
      </c>
      <c r="M376" s="106">
        <v>0</v>
      </c>
      <c r="N376" s="106">
        <v>0</v>
      </c>
      <c r="O376" s="106">
        <v>0</v>
      </c>
      <c r="P376" s="106">
        <v>0</v>
      </c>
      <c r="Q376" s="106">
        <v>0</v>
      </c>
      <c r="R376" s="102"/>
      <c r="S376" s="103"/>
      <c r="T376" s="100"/>
      <c r="U376" s="106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102"/>
    </row>
    <row r="377" spans="2:22" x14ac:dyDescent="0.2">
      <c r="B377" s="100"/>
      <c r="C377" s="140" t="s">
        <v>337</v>
      </c>
      <c r="D377" s="141" t="s">
        <v>338</v>
      </c>
      <c r="E377" s="145">
        <v>51975256.760000005</v>
      </c>
      <c r="F377" s="145">
        <v>61780477.170000009</v>
      </c>
      <c r="G377" s="145">
        <v>61745982.940000013</v>
      </c>
      <c r="H377" s="145">
        <v>61705875.550000004</v>
      </c>
      <c r="I377" s="145">
        <v>61617267.170000009</v>
      </c>
      <c r="J377" s="145">
        <v>64913581.910000011</v>
      </c>
      <c r="K377" s="145">
        <v>63788976.460000008</v>
      </c>
      <c r="L377" s="145">
        <v>63919199.31000001</v>
      </c>
      <c r="M377" s="145">
        <v>63928590.010000013</v>
      </c>
      <c r="N377" s="145">
        <v>64823120.290000007</v>
      </c>
      <c r="O377" s="145">
        <v>64810084.370000012</v>
      </c>
      <c r="P377" s="145">
        <v>58923078.700000018</v>
      </c>
      <c r="Q377" s="145">
        <v>743931490.6400001</v>
      </c>
      <c r="R377" s="102"/>
      <c r="S377" s="103"/>
      <c r="T377" s="100"/>
      <c r="U377" s="106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51975256.760000005</v>
      </c>
      <c r="V377" s="102"/>
    </row>
    <row r="378" spans="2:22" x14ac:dyDescent="0.2">
      <c r="B378" s="100"/>
      <c r="C378" s="104" t="s">
        <v>339</v>
      </c>
      <c r="D378" s="105" t="s">
        <v>338</v>
      </c>
      <c r="E378" s="106">
        <v>51975256.760000005</v>
      </c>
      <c r="F378" s="106">
        <v>61780477.170000009</v>
      </c>
      <c r="G378" s="106">
        <v>61745982.940000013</v>
      </c>
      <c r="H378" s="106">
        <v>61705875.550000004</v>
      </c>
      <c r="I378" s="106">
        <v>61617267.170000009</v>
      </c>
      <c r="J378" s="106">
        <v>64913581.910000011</v>
      </c>
      <c r="K378" s="106">
        <v>63788976.460000008</v>
      </c>
      <c r="L378" s="106">
        <v>63919199.31000001</v>
      </c>
      <c r="M378" s="106">
        <v>63928590.010000013</v>
      </c>
      <c r="N378" s="106">
        <v>64823120.290000007</v>
      </c>
      <c r="O378" s="106">
        <v>64810084.370000012</v>
      </c>
      <c r="P378" s="106">
        <v>58923078.700000018</v>
      </c>
      <c r="Q378" s="106">
        <v>743931490.6400001</v>
      </c>
      <c r="R378" s="102"/>
      <c r="S378" s="103"/>
      <c r="T378" s="100"/>
      <c r="U378" s="106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51975256.760000005</v>
      </c>
      <c r="V378" s="102"/>
    </row>
    <row r="379" spans="2:22" x14ac:dyDescent="0.2">
      <c r="B379" s="100"/>
      <c r="C379" s="140" t="s">
        <v>340</v>
      </c>
      <c r="D379" s="141" t="s">
        <v>341</v>
      </c>
      <c r="E379" s="145">
        <v>0</v>
      </c>
      <c r="F379" s="145">
        <v>0</v>
      </c>
      <c r="G379" s="145">
        <v>0</v>
      </c>
      <c r="H379" s="145">
        <v>0</v>
      </c>
      <c r="I379" s="145">
        <v>0</v>
      </c>
      <c r="J379" s="145">
        <v>0</v>
      </c>
      <c r="K379" s="145">
        <v>0</v>
      </c>
      <c r="L379" s="145">
        <v>0</v>
      </c>
      <c r="M379" s="145">
        <v>0</v>
      </c>
      <c r="N379" s="145">
        <v>0</v>
      </c>
      <c r="O379" s="145">
        <v>0</v>
      </c>
      <c r="P379" s="145">
        <v>0</v>
      </c>
      <c r="Q379" s="145">
        <v>0</v>
      </c>
      <c r="R379" s="102"/>
      <c r="S379" s="103"/>
      <c r="T379" s="100"/>
      <c r="U379" s="106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102"/>
    </row>
    <row r="380" spans="2:22" x14ac:dyDescent="0.2">
      <c r="B380" s="100"/>
      <c r="C380" s="104" t="s">
        <v>342</v>
      </c>
      <c r="D380" s="105" t="s">
        <v>341</v>
      </c>
      <c r="E380" s="106">
        <v>0</v>
      </c>
      <c r="F380" s="106">
        <v>0</v>
      </c>
      <c r="G380" s="106">
        <v>0</v>
      </c>
      <c r="H380" s="106">
        <v>0</v>
      </c>
      <c r="I380" s="106">
        <v>0</v>
      </c>
      <c r="J380" s="106">
        <v>0</v>
      </c>
      <c r="K380" s="106">
        <v>0</v>
      </c>
      <c r="L380" s="106">
        <v>0</v>
      </c>
      <c r="M380" s="106">
        <v>0</v>
      </c>
      <c r="N380" s="106">
        <v>0</v>
      </c>
      <c r="O380" s="106">
        <v>0</v>
      </c>
      <c r="P380" s="106">
        <v>0</v>
      </c>
      <c r="Q380" s="106">
        <v>0</v>
      </c>
      <c r="R380" s="102"/>
      <c r="S380" s="103"/>
      <c r="T380" s="100"/>
      <c r="U380" s="106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102"/>
    </row>
    <row r="381" spans="2:22" x14ac:dyDescent="0.2">
      <c r="B381" s="100"/>
      <c r="C381" s="140" t="s">
        <v>343</v>
      </c>
      <c r="D381" s="141" t="s">
        <v>344</v>
      </c>
      <c r="E381" s="145">
        <v>0</v>
      </c>
      <c r="F381" s="145">
        <v>0</v>
      </c>
      <c r="G381" s="145">
        <v>0</v>
      </c>
      <c r="H381" s="145">
        <v>0</v>
      </c>
      <c r="I381" s="145">
        <v>0</v>
      </c>
      <c r="J381" s="145">
        <v>0</v>
      </c>
      <c r="K381" s="145">
        <v>0</v>
      </c>
      <c r="L381" s="145">
        <v>0</v>
      </c>
      <c r="M381" s="145">
        <v>0</v>
      </c>
      <c r="N381" s="145">
        <v>0</v>
      </c>
      <c r="O381" s="145">
        <v>0</v>
      </c>
      <c r="P381" s="145">
        <v>0</v>
      </c>
      <c r="Q381" s="145">
        <v>0</v>
      </c>
      <c r="R381" s="102"/>
      <c r="S381" s="103"/>
      <c r="T381" s="100"/>
      <c r="U381" s="106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102"/>
    </row>
    <row r="382" spans="2:22" x14ac:dyDescent="0.2">
      <c r="B382" s="100"/>
      <c r="C382" s="104" t="s">
        <v>345</v>
      </c>
      <c r="D382" s="105" t="s">
        <v>344</v>
      </c>
      <c r="E382" s="106">
        <v>0</v>
      </c>
      <c r="F382" s="106">
        <v>0</v>
      </c>
      <c r="G382" s="106">
        <v>0</v>
      </c>
      <c r="H382" s="106">
        <v>0</v>
      </c>
      <c r="I382" s="106">
        <v>0</v>
      </c>
      <c r="J382" s="106">
        <v>0</v>
      </c>
      <c r="K382" s="106">
        <v>0</v>
      </c>
      <c r="L382" s="106">
        <v>0</v>
      </c>
      <c r="M382" s="106">
        <v>0</v>
      </c>
      <c r="N382" s="106">
        <v>0</v>
      </c>
      <c r="O382" s="106">
        <v>0</v>
      </c>
      <c r="P382" s="106">
        <v>0</v>
      </c>
      <c r="Q382" s="106">
        <v>0</v>
      </c>
      <c r="R382" s="102"/>
      <c r="S382" s="103"/>
      <c r="T382" s="100"/>
      <c r="U382" s="106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102"/>
    </row>
    <row r="383" spans="2:22" x14ac:dyDescent="0.2">
      <c r="B383" s="100"/>
      <c r="C383" s="140" t="s">
        <v>346</v>
      </c>
      <c r="D383" s="141" t="s">
        <v>347</v>
      </c>
      <c r="E383" s="145">
        <v>4446116.3500000006</v>
      </c>
      <c r="F383" s="145">
        <v>4931438</v>
      </c>
      <c r="G383" s="145">
        <v>5479189.6799999997</v>
      </c>
      <c r="H383" s="145">
        <v>5657331.9400000004</v>
      </c>
      <c r="I383" s="145">
        <v>5430483.0200000005</v>
      </c>
      <c r="J383" s="145">
        <v>5341592.8500000006</v>
      </c>
      <c r="K383" s="145">
        <v>5336382.2100000009</v>
      </c>
      <c r="L383" s="145">
        <v>5360274.84</v>
      </c>
      <c r="M383" s="145">
        <v>3716012.22</v>
      </c>
      <c r="N383" s="145">
        <v>3146454.2400000007</v>
      </c>
      <c r="O383" s="145">
        <v>3070426.24</v>
      </c>
      <c r="P383" s="145">
        <v>3209958.0300000003</v>
      </c>
      <c r="Q383" s="145">
        <v>55125659.620000005</v>
      </c>
      <c r="R383" s="102"/>
      <c r="S383" s="103"/>
      <c r="T383" s="100"/>
      <c r="U383" s="106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4446116.3500000006</v>
      </c>
      <c r="V383" s="102"/>
    </row>
    <row r="384" spans="2:22" x14ac:dyDescent="0.2">
      <c r="B384" s="100"/>
      <c r="C384" s="104" t="s">
        <v>348</v>
      </c>
      <c r="D384" s="105" t="s">
        <v>347</v>
      </c>
      <c r="E384" s="106">
        <v>4446116.3500000006</v>
      </c>
      <c r="F384" s="106">
        <v>4931438</v>
      </c>
      <c r="G384" s="106">
        <v>5479189.6799999997</v>
      </c>
      <c r="H384" s="106">
        <v>5657331.9400000004</v>
      </c>
      <c r="I384" s="106">
        <v>5430483.0200000005</v>
      </c>
      <c r="J384" s="106">
        <v>5341592.8500000006</v>
      </c>
      <c r="K384" s="106">
        <v>5336382.2100000009</v>
      </c>
      <c r="L384" s="106">
        <v>5360274.84</v>
      </c>
      <c r="M384" s="106">
        <v>3716012.22</v>
      </c>
      <c r="N384" s="106">
        <v>3146454.2400000007</v>
      </c>
      <c r="O384" s="106">
        <v>3070426.24</v>
      </c>
      <c r="P384" s="106">
        <v>3209958.0300000003</v>
      </c>
      <c r="Q384" s="106">
        <v>55125659.620000005</v>
      </c>
      <c r="R384" s="102"/>
      <c r="S384" s="103"/>
      <c r="T384" s="100"/>
      <c r="U384" s="106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4446116.3500000006</v>
      </c>
      <c r="V384" s="102"/>
    </row>
    <row r="385" spans="2:22" x14ac:dyDescent="0.2">
      <c r="B385" s="100"/>
      <c r="C385" s="140" t="s">
        <v>349</v>
      </c>
      <c r="D385" s="141" t="s">
        <v>350</v>
      </c>
      <c r="E385" s="145">
        <v>0</v>
      </c>
      <c r="F385" s="145">
        <v>0</v>
      </c>
      <c r="G385" s="145">
        <v>0</v>
      </c>
      <c r="H385" s="145">
        <v>0</v>
      </c>
      <c r="I385" s="145">
        <v>0</v>
      </c>
      <c r="J385" s="145">
        <v>0</v>
      </c>
      <c r="K385" s="145">
        <v>0</v>
      </c>
      <c r="L385" s="145">
        <v>0</v>
      </c>
      <c r="M385" s="145">
        <v>0</v>
      </c>
      <c r="N385" s="145">
        <v>0</v>
      </c>
      <c r="O385" s="145">
        <v>0</v>
      </c>
      <c r="P385" s="145">
        <v>0</v>
      </c>
      <c r="Q385" s="145">
        <v>0</v>
      </c>
      <c r="R385" s="102"/>
      <c r="S385" s="103"/>
      <c r="T385" s="100"/>
      <c r="U385" s="106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102"/>
    </row>
    <row r="386" spans="2:22" x14ac:dyDescent="0.2">
      <c r="B386" s="100"/>
      <c r="C386" s="104" t="s">
        <v>351</v>
      </c>
      <c r="D386" s="105" t="s">
        <v>350</v>
      </c>
      <c r="E386" s="106">
        <v>0</v>
      </c>
      <c r="F386" s="106">
        <v>0</v>
      </c>
      <c r="G386" s="106">
        <v>0</v>
      </c>
      <c r="H386" s="106">
        <v>0</v>
      </c>
      <c r="I386" s="106">
        <v>0</v>
      </c>
      <c r="J386" s="106">
        <v>0</v>
      </c>
      <c r="K386" s="106">
        <v>0</v>
      </c>
      <c r="L386" s="106">
        <v>0</v>
      </c>
      <c r="M386" s="106">
        <v>0</v>
      </c>
      <c r="N386" s="106">
        <v>0</v>
      </c>
      <c r="O386" s="106">
        <v>0</v>
      </c>
      <c r="P386" s="106">
        <v>0</v>
      </c>
      <c r="Q386" s="106">
        <v>0</v>
      </c>
      <c r="R386" s="102"/>
      <c r="S386" s="103"/>
      <c r="T386" s="100"/>
      <c r="U386" s="106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102"/>
    </row>
    <row r="387" spans="2:22" x14ac:dyDescent="0.2">
      <c r="B387" s="100"/>
      <c r="C387" s="140" t="s">
        <v>352</v>
      </c>
      <c r="D387" s="141" t="s">
        <v>353</v>
      </c>
      <c r="E387" s="145">
        <v>43708.89</v>
      </c>
      <c r="F387" s="145">
        <v>44658.89</v>
      </c>
      <c r="G387" s="145">
        <v>37909.910000000003</v>
      </c>
      <c r="H387" s="145">
        <v>37908.910000000003</v>
      </c>
      <c r="I387" s="145">
        <v>37904.83</v>
      </c>
      <c r="J387" s="145">
        <v>38185.21</v>
      </c>
      <c r="K387" s="145">
        <v>37962.61</v>
      </c>
      <c r="L387" s="145">
        <v>37964.629999999997</v>
      </c>
      <c r="M387" s="145">
        <v>37708.89</v>
      </c>
      <c r="N387" s="145">
        <v>38267.82</v>
      </c>
      <c r="O387" s="145">
        <v>37708.89</v>
      </c>
      <c r="P387" s="145">
        <v>38267.520000000004</v>
      </c>
      <c r="Q387" s="145">
        <v>468157.00000000006</v>
      </c>
      <c r="R387" s="102"/>
      <c r="S387" s="103"/>
      <c r="T387" s="100"/>
      <c r="U387" s="106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43708.89</v>
      </c>
      <c r="V387" s="102"/>
    </row>
    <row r="388" spans="2:22" x14ac:dyDescent="0.2">
      <c r="B388" s="100"/>
      <c r="C388" s="104" t="s">
        <v>354</v>
      </c>
      <c r="D388" s="105" t="s">
        <v>353</v>
      </c>
      <c r="E388" s="106">
        <v>43708.89</v>
      </c>
      <c r="F388" s="106">
        <v>44658.89</v>
      </c>
      <c r="G388" s="106">
        <v>37909.910000000003</v>
      </c>
      <c r="H388" s="106">
        <v>37908.910000000003</v>
      </c>
      <c r="I388" s="106">
        <v>37904.83</v>
      </c>
      <c r="J388" s="106">
        <v>38185.21</v>
      </c>
      <c r="K388" s="106">
        <v>37962.61</v>
      </c>
      <c r="L388" s="106">
        <v>37964.629999999997</v>
      </c>
      <c r="M388" s="106">
        <v>37708.89</v>
      </c>
      <c r="N388" s="106">
        <v>38267.82</v>
      </c>
      <c r="O388" s="106">
        <v>37708.89</v>
      </c>
      <c r="P388" s="106">
        <v>38267.520000000004</v>
      </c>
      <c r="Q388" s="106">
        <v>468157.00000000006</v>
      </c>
      <c r="R388" s="102"/>
      <c r="S388" s="103"/>
      <c r="T388" s="100"/>
      <c r="U388" s="106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43708.89</v>
      </c>
      <c r="V388" s="102"/>
    </row>
    <row r="389" spans="2:22" x14ac:dyDescent="0.2">
      <c r="B389" s="100"/>
      <c r="C389" s="140" t="s">
        <v>355</v>
      </c>
      <c r="D389" s="141" t="s">
        <v>356</v>
      </c>
      <c r="E389" s="145">
        <v>0</v>
      </c>
      <c r="F389" s="145">
        <v>0</v>
      </c>
      <c r="G389" s="145">
        <v>0</v>
      </c>
      <c r="H389" s="145">
        <v>0</v>
      </c>
      <c r="I389" s="145">
        <v>0</v>
      </c>
      <c r="J389" s="145">
        <v>0</v>
      </c>
      <c r="K389" s="145">
        <v>0</v>
      </c>
      <c r="L389" s="145">
        <v>0</v>
      </c>
      <c r="M389" s="145">
        <v>0</v>
      </c>
      <c r="N389" s="145">
        <v>0</v>
      </c>
      <c r="O389" s="145">
        <v>0</v>
      </c>
      <c r="P389" s="145">
        <v>0</v>
      </c>
      <c r="Q389" s="145">
        <v>0</v>
      </c>
      <c r="R389" s="102"/>
      <c r="S389" s="103"/>
      <c r="T389" s="100"/>
      <c r="U389" s="106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102"/>
    </row>
    <row r="390" spans="2:22" x14ac:dyDescent="0.2">
      <c r="B390" s="100"/>
      <c r="C390" s="104" t="s">
        <v>357</v>
      </c>
      <c r="D390" s="105" t="s">
        <v>356</v>
      </c>
      <c r="E390" s="106">
        <v>0</v>
      </c>
      <c r="F390" s="106">
        <v>0</v>
      </c>
      <c r="G390" s="106">
        <v>0</v>
      </c>
      <c r="H390" s="106">
        <v>0</v>
      </c>
      <c r="I390" s="106">
        <v>0</v>
      </c>
      <c r="J390" s="106">
        <v>0</v>
      </c>
      <c r="K390" s="106">
        <v>0</v>
      </c>
      <c r="L390" s="106">
        <v>0</v>
      </c>
      <c r="M390" s="106">
        <v>0</v>
      </c>
      <c r="N390" s="106">
        <v>0</v>
      </c>
      <c r="O390" s="106">
        <v>0</v>
      </c>
      <c r="P390" s="106">
        <v>0</v>
      </c>
      <c r="Q390" s="106">
        <v>0</v>
      </c>
      <c r="R390" s="102"/>
      <c r="S390" s="103"/>
      <c r="T390" s="100"/>
      <c r="U390" s="106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102"/>
    </row>
    <row r="391" spans="2:22" x14ac:dyDescent="0.2">
      <c r="B391" s="100"/>
      <c r="C391" s="140" t="s">
        <v>358</v>
      </c>
      <c r="D391" s="141" t="s">
        <v>359</v>
      </c>
      <c r="E391" s="145">
        <v>21116272.209999993</v>
      </c>
      <c r="F391" s="145">
        <v>21399912.139999997</v>
      </c>
      <c r="G391" s="145">
        <v>20991758.939999994</v>
      </c>
      <c r="H391" s="145">
        <v>20109237.949999992</v>
      </c>
      <c r="I391" s="145">
        <v>20190099.359999992</v>
      </c>
      <c r="J391" s="145">
        <v>20237395.75</v>
      </c>
      <c r="K391" s="145">
        <v>20170024.859999996</v>
      </c>
      <c r="L391" s="145">
        <v>20092684.379999995</v>
      </c>
      <c r="M391" s="145">
        <v>20300966.199999996</v>
      </c>
      <c r="N391" s="145">
        <v>20245476.869999994</v>
      </c>
      <c r="O391" s="145">
        <v>20559076.98</v>
      </c>
      <c r="P391" s="145">
        <v>20309934.959999993</v>
      </c>
      <c r="Q391" s="145">
        <v>245722840.5999999</v>
      </c>
      <c r="R391" s="102"/>
      <c r="S391" s="103"/>
      <c r="T391" s="100"/>
      <c r="U391" s="106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21116272.209999993</v>
      </c>
      <c r="V391" s="102"/>
    </row>
    <row r="392" spans="2:22" x14ac:dyDescent="0.2">
      <c r="B392" s="100"/>
      <c r="C392" s="104" t="s">
        <v>360</v>
      </c>
      <c r="D392" s="105" t="s">
        <v>359</v>
      </c>
      <c r="E392" s="106">
        <v>21116272.209999993</v>
      </c>
      <c r="F392" s="106">
        <v>21399912.139999997</v>
      </c>
      <c r="G392" s="106">
        <v>20991758.939999994</v>
      </c>
      <c r="H392" s="106">
        <v>20109237.949999992</v>
      </c>
      <c r="I392" s="106">
        <v>20190099.359999992</v>
      </c>
      <c r="J392" s="106">
        <v>20237395.75</v>
      </c>
      <c r="K392" s="106">
        <v>20170024.859999996</v>
      </c>
      <c r="L392" s="106">
        <v>20092684.379999995</v>
      </c>
      <c r="M392" s="106">
        <v>20300966.199999996</v>
      </c>
      <c r="N392" s="106">
        <v>20245476.869999994</v>
      </c>
      <c r="O392" s="106">
        <v>20559076.98</v>
      </c>
      <c r="P392" s="106">
        <v>20309934.959999993</v>
      </c>
      <c r="Q392" s="106">
        <v>245722840.5999999</v>
      </c>
      <c r="R392" s="102"/>
      <c r="S392" s="103"/>
      <c r="T392" s="100"/>
      <c r="U392" s="106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21116272.209999993</v>
      </c>
      <c r="V392" s="102"/>
    </row>
    <row r="393" spans="2:22" ht="13.5" thickBot="1" x14ac:dyDescent="0.25">
      <c r="B393" s="75"/>
      <c r="C393" s="107"/>
      <c r="D393" s="108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81"/>
      <c r="S393" s="103"/>
      <c r="T393" s="75"/>
      <c r="U393" s="109"/>
      <c r="V393" s="81"/>
    </row>
    <row r="394" spans="2:22" ht="13.5" thickTop="1" x14ac:dyDescent="0.2"/>
  </sheetData>
  <sheetProtection algorithmName="SHA-512" hashValue="pa4pJ4czn+dtYS4XUagWao7ywgq4yj8IM2ClxFSBjwTydIZq/n17f3ZQ/2xQz5KFxqjKNQSiQ2x4d0ZzuEsWBQ==" saltValue="qF+MUea8Rm4Eqrv9n021tA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Gordana Stanisic</cp:lastModifiedBy>
  <cp:lastPrinted>2023-02-27T07:37:40Z</cp:lastPrinted>
  <dcterms:created xsi:type="dcterms:W3CDTF">2023-02-26T18:56:37Z</dcterms:created>
  <dcterms:modified xsi:type="dcterms:W3CDTF">2024-03-07T17:43:11Z</dcterms:modified>
</cp:coreProperties>
</file>