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1840" windowHeight="4695"/>
  </bookViews>
  <sheets>
    <sheet name="Breakdown" sheetId="1" r:id="rId1"/>
    <sheet name="Analitika" sheetId="3" r:id="rId2"/>
    <sheet name="2014" sheetId="4" r:id="rId3"/>
    <sheet name="2013" sheetId="8" r:id="rId4"/>
    <sheet name="DataEx" sheetId="6" state="hidden" r:id="rId5"/>
    <sheet name="Master" sheetId="2" state="hidden" r:id="rId6"/>
  </sheets>
  <definedNames>
    <definedName name="_2013plan" localSheetId="3">'2013'!$A$101:$A$159</definedName>
    <definedName name="_2014plan" localSheetId="2">'2014'!$A$101:$A$159</definedName>
  </definedNames>
  <calcPr calcId="124519"/>
</workbook>
</file>

<file path=xl/calcChain.xml><?xml version="1.0" encoding="utf-8"?>
<calcChain xmlns="http://schemas.openxmlformats.org/spreadsheetml/2006/main">
  <c r="G252" i="2"/>
  <c r="H21" i="1"/>
  <c r="H17"/>
  <c r="H13"/>
  <c r="D21"/>
  <c r="D17"/>
  <c r="R6" i="3"/>
  <c r="N6"/>
  <c r="R5" i="8"/>
  <c r="Q5"/>
  <c r="P5"/>
  <c r="O5"/>
  <c r="N5"/>
  <c r="M5"/>
  <c r="L5"/>
  <c r="K5"/>
  <c r="J5"/>
  <c r="I5"/>
  <c r="H5"/>
  <c r="G5"/>
  <c r="H5" i="4"/>
  <c r="I5"/>
  <c r="J5"/>
  <c r="K5"/>
  <c r="L5"/>
  <c r="M5"/>
  <c r="N5"/>
  <c r="O5"/>
  <c r="P5"/>
  <c r="Q5"/>
  <c r="R5"/>
  <c r="G5"/>
  <c r="CL278" i="6"/>
  <c r="CL284"/>
  <c r="CL292"/>
  <c r="CL299"/>
  <c r="CL309"/>
  <c r="CL313"/>
  <c r="CL316"/>
  <c r="CL320"/>
  <c r="CL324"/>
  <c r="CL335"/>
  <c r="CL343"/>
  <c r="CL349"/>
  <c r="CL357"/>
  <c r="CL359"/>
  <c r="CL364"/>
  <c r="CL374"/>
  <c r="CL382"/>
  <c r="G250" i="2"/>
  <c r="I8" i="3" s="1"/>
  <c r="P8" s="1"/>
  <c r="S8" s="1"/>
  <c r="G248" i="2"/>
  <c r="G247"/>
  <c r="L8" i="3" l="1"/>
  <c r="O6"/>
  <c r="CL363" i="6"/>
  <c r="CL334"/>
  <c r="CW407" l="1"/>
  <c r="CV407"/>
  <c r="CU407"/>
  <c r="CT407"/>
  <c r="CS407"/>
  <c r="CR407"/>
  <c r="CQ407"/>
  <c r="CP407"/>
  <c r="CO407"/>
  <c r="CN407"/>
  <c r="CM407"/>
  <c r="CL407"/>
  <c r="CW403"/>
  <c r="CV403"/>
  <c r="CU403"/>
  <c r="CT403"/>
  <c r="CS403"/>
  <c r="CR403"/>
  <c r="CQ403"/>
  <c r="CP403"/>
  <c r="CO403"/>
  <c r="CN403"/>
  <c r="CM403"/>
  <c r="CL403"/>
  <c r="CW400"/>
  <c r="CV400"/>
  <c r="CU400"/>
  <c r="CT400"/>
  <c r="CS400"/>
  <c r="CR400"/>
  <c r="CQ400"/>
  <c r="CP400"/>
  <c r="CO400"/>
  <c r="CN400"/>
  <c r="CM400"/>
  <c r="CL400"/>
  <c r="CW399"/>
  <c r="CV399"/>
  <c r="CU399"/>
  <c r="CT399"/>
  <c r="CS399"/>
  <c r="CR399"/>
  <c r="CQ399"/>
  <c r="CP399"/>
  <c r="CO399"/>
  <c r="CN399"/>
  <c r="CM399"/>
  <c r="CL399"/>
  <c r="CW392"/>
  <c r="CV392"/>
  <c r="CU392"/>
  <c r="CT392"/>
  <c r="CS392"/>
  <c r="CR392"/>
  <c r="CQ392"/>
  <c r="CP392"/>
  <c r="CO392"/>
  <c r="CN392"/>
  <c r="CM392"/>
  <c r="CL392"/>
  <c r="CW382"/>
  <c r="CV382"/>
  <c r="CU382"/>
  <c r="CT382"/>
  <c r="CS382"/>
  <c r="CR382"/>
  <c r="CQ382"/>
  <c r="CP382"/>
  <c r="CO382"/>
  <c r="CN382"/>
  <c r="CM382"/>
  <c r="CW374"/>
  <c r="CV374"/>
  <c r="CV363" s="1"/>
  <c r="CU374"/>
  <c r="CT374"/>
  <c r="CT363" s="1"/>
  <c r="CS374"/>
  <c r="CR374"/>
  <c r="CR363" s="1"/>
  <c r="CQ374"/>
  <c r="CP374"/>
  <c r="CO374"/>
  <c r="CN374"/>
  <c r="CN363" s="1"/>
  <c r="CM374"/>
  <c r="CW364"/>
  <c r="CW363" s="1"/>
  <c r="CV364"/>
  <c r="CU364"/>
  <c r="CU363" s="1"/>
  <c r="CT364"/>
  <c r="CS364"/>
  <c r="CS363" s="1"/>
  <c r="CR364"/>
  <c r="CQ364"/>
  <c r="CQ363" s="1"/>
  <c r="CP364"/>
  <c r="CO364"/>
  <c r="CO363" s="1"/>
  <c r="CN364"/>
  <c r="CM364"/>
  <c r="CM363" s="1"/>
  <c r="CP363"/>
  <c r="CW359"/>
  <c r="CV359"/>
  <c r="CU359"/>
  <c r="CT359"/>
  <c r="CS359"/>
  <c r="CR359"/>
  <c r="CQ359"/>
  <c r="CP359"/>
  <c r="CO359"/>
  <c r="CN359"/>
  <c r="CM359"/>
  <c r="CW357"/>
  <c r="CV357"/>
  <c r="CU357"/>
  <c r="CT357"/>
  <c r="CS357"/>
  <c r="CR357"/>
  <c r="CQ357"/>
  <c r="CP357"/>
  <c r="CO357"/>
  <c r="CN357"/>
  <c r="CM357"/>
  <c r="CW349"/>
  <c r="CV349"/>
  <c r="CU349"/>
  <c r="CT349"/>
  <c r="CS349"/>
  <c r="CR349"/>
  <c r="CQ349"/>
  <c r="CP349"/>
  <c r="CO349"/>
  <c r="CN349"/>
  <c r="CM349"/>
  <c r="CW343"/>
  <c r="CV343"/>
  <c r="CU343"/>
  <c r="CT343"/>
  <c r="CS343"/>
  <c r="CR343"/>
  <c r="CQ343"/>
  <c r="CP343"/>
  <c r="CO343"/>
  <c r="CN343"/>
  <c r="CM343"/>
  <c r="CW335"/>
  <c r="CV335"/>
  <c r="CU335"/>
  <c r="CT335"/>
  <c r="CS335"/>
  <c r="CR335"/>
  <c r="CQ335"/>
  <c r="CP335"/>
  <c r="CO335"/>
  <c r="CN335"/>
  <c r="CM335"/>
  <c r="CS334"/>
  <c r="CW324"/>
  <c r="CV324"/>
  <c r="CU324"/>
  <c r="CT324"/>
  <c r="CS324"/>
  <c r="CR324"/>
  <c r="CQ324"/>
  <c r="CP324"/>
  <c r="CO324"/>
  <c r="CN324"/>
  <c r="CM324"/>
  <c r="CW320"/>
  <c r="CV320"/>
  <c r="CU320"/>
  <c r="CT320"/>
  <c r="CS320"/>
  <c r="CR320"/>
  <c r="CQ320"/>
  <c r="CP320"/>
  <c r="CO320"/>
  <c r="CN320"/>
  <c r="CM320"/>
  <c r="CW316"/>
  <c r="CV316"/>
  <c r="CU316"/>
  <c r="CT316"/>
  <c r="CS316"/>
  <c r="CR316"/>
  <c r="CQ316"/>
  <c r="CP316"/>
  <c r="CO316"/>
  <c r="CN316"/>
  <c r="CM316"/>
  <c r="CW313"/>
  <c r="CV313"/>
  <c r="CU313"/>
  <c r="CT313"/>
  <c r="CS313"/>
  <c r="CR313"/>
  <c r="CQ313"/>
  <c r="CP313"/>
  <c r="CO313"/>
  <c r="CN313"/>
  <c r="CM313"/>
  <c r="CW309"/>
  <c r="CV309"/>
  <c r="CU309"/>
  <c r="CT309"/>
  <c r="CS309"/>
  <c r="CR309"/>
  <c r="CQ309"/>
  <c r="CP309"/>
  <c r="CO309"/>
  <c r="CN309"/>
  <c r="CM309"/>
  <c r="CW299"/>
  <c r="CV299"/>
  <c r="CU299"/>
  <c r="CT299"/>
  <c r="CS299"/>
  <c r="CR299"/>
  <c r="CQ299"/>
  <c r="CP299"/>
  <c r="CO299"/>
  <c r="CN299"/>
  <c r="CM299"/>
  <c r="CW292"/>
  <c r="CV292"/>
  <c r="CU292"/>
  <c r="CT292"/>
  <c r="CS292"/>
  <c r="CR292"/>
  <c r="CQ292"/>
  <c r="CP292"/>
  <c r="CO292"/>
  <c r="CN292"/>
  <c r="CM292"/>
  <c r="CW284"/>
  <c r="CV284"/>
  <c r="CU284"/>
  <c r="CT284"/>
  <c r="CS284"/>
  <c r="CR284"/>
  <c r="CQ284"/>
  <c r="CP284"/>
  <c r="CO284"/>
  <c r="CN284"/>
  <c r="CM284"/>
  <c r="CW278"/>
  <c r="CV278"/>
  <c r="CU278"/>
  <c r="CT278"/>
  <c r="CS278"/>
  <c r="CR278"/>
  <c r="CQ278"/>
  <c r="CP278"/>
  <c r="CO278"/>
  <c r="CN278"/>
  <c r="CM278"/>
  <c r="CW273"/>
  <c r="CV273"/>
  <c r="CU273"/>
  <c r="CT273"/>
  <c r="CS273"/>
  <c r="CR273"/>
  <c r="CQ273"/>
  <c r="CP273"/>
  <c r="CO273"/>
  <c r="CN273"/>
  <c r="CM273"/>
  <c r="CL273"/>
  <c r="CW257"/>
  <c r="CV257"/>
  <c r="CU257"/>
  <c r="CT257"/>
  <c r="CS257"/>
  <c r="CR257"/>
  <c r="CQ257"/>
  <c r="CP257"/>
  <c r="CO257"/>
  <c r="CN257"/>
  <c r="CM257"/>
  <c r="CL257"/>
  <c r="CW247"/>
  <c r="CV247"/>
  <c r="CU247"/>
  <c r="CT247"/>
  <c r="CS247"/>
  <c r="CR247"/>
  <c r="CQ247"/>
  <c r="CP247"/>
  <c r="CO247"/>
  <c r="CN247"/>
  <c r="CM247"/>
  <c r="CL247"/>
  <c r="CW240"/>
  <c r="CV240"/>
  <c r="CU240"/>
  <c r="CT240"/>
  <c r="CS240"/>
  <c r="CR240"/>
  <c r="CQ240"/>
  <c r="CP240"/>
  <c r="CO240"/>
  <c r="CN240"/>
  <c r="CM240"/>
  <c r="CL240"/>
  <c r="CW235"/>
  <c r="CV235"/>
  <c r="CU235"/>
  <c r="CT235"/>
  <c r="CS235"/>
  <c r="CR235"/>
  <c r="CQ235"/>
  <c r="CP235"/>
  <c r="CO235"/>
  <c r="CN235"/>
  <c r="CM235"/>
  <c r="CL235"/>
  <c r="CW226"/>
  <c r="CV226"/>
  <c r="CU226"/>
  <c r="CT226"/>
  <c r="CS226"/>
  <c r="CR226"/>
  <c r="CQ226"/>
  <c r="CP226"/>
  <c r="CO226"/>
  <c r="CN226"/>
  <c r="CM226"/>
  <c r="CL226"/>
  <c r="R100" i="4"/>
  <c r="Q100"/>
  <c r="P100"/>
  <c r="O100"/>
  <c r="N100"/>
  <c r="M100"/>
  <c r="L100"/>
  <c r="K100"/>
  <c r="J100"/>
  <c r="I100"/>
  <c r="H100"/>
  <c r="G100"/>
  <c r="R100" i="8"/>
  <c r="Q100"/>
  <c r="P100"/>
  <c r="O100"/>
  <c r="N100"/>
  <c r="M100"/>
  <c r="L100"/>
  <c r="K100"/>
  <c r="J100"/>
  <c r="I100"/>
  <c r="H100"/>
  <c r="G10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T102"/>
  <c r="R64"/>
  <c r="Q64"/>
  <c r="P64"/>
  <c r="R64" i="3" s="1"/>
  <c r="O64" i="8"/>
  <c r="N64"/>
  <c r="M64"/>
  <c r="L64"/>
  <c r="K64"/>
  <c r="J64"/>
  <c r="I64"/>
  <c r="H64"/>
  <c r="G64"/>
  <c r="R63"/>
  <c r="Q63"/>
  <c r="P63"/>
  <c r="R63" i="3" s="1"/>
  <c r="O63" i="8"/>
  <c r="N63"/>
  <c r="M63"/>
  <c r="L63"/>
  <c r="K63"/>
  <c r="J63"/>
  <c r="I63"/>
  <c r="H63"/>
  <c r="G63"/>
  <c r="R62"/>
  <c r="Q62"/>
  <c r="P62"/>
  <c r="R62" i="3" s="1"/>
  <c r="O62" i="8"/>
  <c r="N62"/>
  <c r="M62"/>
  <c r="L62"/>
  <c r="K62"/>
  <c r="J62"/>
  <c r="I62"/>
  <c r="H62"/>
  <c r="G62"/>
  <c r="R59"/>
  <c r="Q59"/>
  <c r="P59"/>
  <c r="R59" i="3" s="1"/>
  <c r="O59" i="8"/>
  <c r="N59"/>
  <c r="M59"/>
  <c r="L59"/>
  <c r="K59"/>
  <c r="J59"/>
  <c r="I59"/>
  <c r="H59"/>
  <c r="G59"/>
  <c r="R58"/>
  <c r="Q58"/>
  <c r="P58"/>
  <c r="R58" i="3" s="1"/>
  <c r="O58" i="8"/>
  <c r="N58"/>
  <c r="M58"/>
  <c r="L58"/>
  <c r="K58"/>
  <c r="J58"/>
  <c r="I58"/>
  <c r="H58"/>
  <c r="G58"/>
  <c r="R57"/>
  <c r="Q57"/>
  <c r="P57"/>
  <c r="R57" i="3" s="1"/>
  <c r="O57" i="8"/>
  <c r="N57"/>
  <c r="M57"/>
  <c r="L57"/>
  <c r="K57"/>
  <c r="J57"/>
  <c r="I57"/>
  <c r="H57"/>
  <c r="G57"/>
  <c r="R53"/>
  <c r="Q53"/>
  <c r="P53"/>
  <c r="R53" i="3" s="1"/>
  <c r="O53" i="8"/>
  <c r="N53"/>
  <c r="M53"/>
  <c r="L53"/>
  <c r="K53"/>
  <c r="J53"/>
  <c r="I53"/>
  <c r="H53"/>
  <c r="G53"/>
  <c r="R52"/>
  <c r="Q52"/>
  <c r="P52"/>
  <c r="R52" i="3" s="1"/>
  <c r="O52" i="8"/>
  <c r="N52"/>
  <c r="M52"/>
  <c r="L52"/>
  <c r="K52"/>
  <c r="J52"/>
  <c r="I52"/>
  <c r="H52"/>
  <c r="G52"/>
  <c r="R51"/>
  <c r="Q51"/>
  <c r="P51"/>
  <c r="R51" i="3" s="1"/>
  <c r="O51" i="8"/>
  <c r="N51"/>
  <c r="M51"/>
  <c r="L51"/>
  <c r="K51"/>
  <c r="J51"/>
  <c r="I51"/>
  <c r="H51"/>
  <c r="G51"/>
  <c r="R50"/>
  <c r="Q50"/>
  <c r="P50"/>
  <c r="R50" i="3" s="1"/>
  <c r="O50" i="8"/>
  <c r="N50"/>
  <c r="M50"/>
  <c r="L50"/>
  <c r="K50"/>
  <c r="J50"/>
  <c r="I50"/>
  <c r="H50"/>
  <c r="G50"/>
  <c r="R49"/>
  <c r="Q49"/>
  <c r="P49"/>
  <c r="R49" i="3" s="1"/>
  <c r="O49" i="8"/>
  <c r="N49"/>
  <c r="M49"/>
  <c r="L49"/>
  <c r="K49"/>
  <c r="J49"/>
  <c r="I49"/>
  <c r="H49"/>
  <c r="G49"/>
  <c r="R48"/>
  <c r="Q48"/>
  <c r="P48"/>
  <c r="R48" i="3" s="1"/>
  <c r="O48" i="8"/>
  <c r="N48"/>
  <c r="M48"/>
  <c r="L48"/>
  <c r="K48"/>
  <c r="J48"/>
  <c r="I48"/>
  <c r="H48"/>
  <c r="G48"/>
  <c r="R47"/>
  <c r="Q47"/>
  <c r="P47"/>
  <c r="R47" i="3" s="1"/>
  <c r="O47" i="8"/>
  <c r="N47"/>
  <c r="M47"/>
  <c r="L47"/>
  <c r="K47"/>
  <c r="J47"/>
  <c r="I47"/>
  <c r="H47"/>
  <c r="G47"/>
  <c r="R46"/>
  <c r="Q46"/>
  <c r="P46"/>
  <c r="R46" i="3" s="1"/>
  <c r="O46" i="8"/>
  <c r="N46"/>
  <c r="M46"/>
  <c r="L46"/>
  <c r="K46"/>
  <c r="J46"/>
  <c r="I46"/>
  <c r="H46"/>
  <c r="G46"/>
  <c r="R45"/>
  <c r="Q45"/>
  <c r="P45"/>
  <c r="R45" i="3" s="1"/>
  <c r="O45" i="8"/>
  <c r="N45"/>
  <c r="M45"/>
  <c r="L45"/>
  <c r="K45"/>
  <c r="J45"/>
  <c r="I45"/>
  <c r="H45"/>
  <c r="G45"/>
  <c r="R44"/>
  <c r="Q44"/>
  <c r="P44"/>
  <c r="R44" i="3" s="1"/>
  <c r="O44" i="8"/>
  <c r="N44"/>
  <c r="M44"/>
  <c r="L44"/>
  <c r="K44"/>
  <c r="J44"/>
  <c r="I44"/>
  <c r="H44"/>
  <c r="G44"/>
  <c r="R42"/>
  <c r="Q42"/>
  <c r="P42"/>
  <c r="R42" i="3" s="1"/>
  <c r="O42" i="8"/>
  <c r="N42"/>
  <c r="M42"/>
  <c r="L42"/>
  <c r="K42"/>
  <c r="J42"/>
  <c r="I42"/>
  <c r="H42"/>
  <c r="G42"/>
  <c r="R41"/>
  <c r="Q41"/>
  <c r="P41"/>
  <c r="R41" i="3" s="1"/>
  <c r="O41" i="8"/>
  <c r="N41"/>
  <c r="M41"/>
  <c r="L41"/>
  <c r="K41"/>
  <c r="J41"/>
  <c r="I41"/>
  <c r="H41"/>
  <c r="G41"/>
  <c r="R40"/>
  <c r="Q40"/>
  <c r="P40"/>
  <c r="R40" i="3" s="1"/>
  <c r="O40" i="8"/>
  <c r="N40"/>
  <c r="M40"/>
  <c r="L40"/>
  <c r="K40"/>
  <c r="J40"/>
  <c r="I40"/>
  <c r="H40"/>
  <c r="G40"/>
  <c r="R39"/>
  <c r="Q39"/>
  <c r="P39"/>
  <c r="R39" i="3" s="1"/>
  <c r="O39" i="8"/>
  <c r="N39"/>
  <c r="M39"/>
  <c r="L39"/>
  <c r="K39"/>
  <c r="J39"/>
  <c r="I39"/>
  <c r="H39"/>
  <c r="G39"/>
  <c r="R38"/>
  <c r="Q38"/>
  <c r="P38"/>
  <c r="R38" i="3" s="1"/>
  <c r="O38" i="8"/>
  <c r="N38"/>
  <c r="M38"/>
  <c r="L38"/>
  <c r="K38"/>
  <c r="J38"/>
  <c r="I38"/>
  <c r="H38"/>
  <c r="G38"/>
  <c r="R37"/>
  <c r="Q37"/>
  <c r="P37"/>
  <c r="R37" i="3" s="1"/>
  <c r="O37" i="8"/>
  <c r="N37"/>
  <c r="M37"/>
  <c r="L37"/>
  <c r="K37"/>
  <c r="J37"/>
  <c r="I37"/>
  <c r="H37"/>
  <c r="G37"/>
  <c r="R36"/>
  <c r="Q36"/>
  <c r="P36"/>
  <c r="R36" i="3" s="1"/>
  <c r="O36" i="8"/>
  <c r="N36"/>
  <c r="M36"/>
  <c r="L36"/>
  <c r="K36"/>
  <c r="J36"/>
  <c r="I36"/>
  <c r="H36"/>
  <c r="G36"/>
  <c r="R35"/>
  <c r="Q35"/>
  <c r="P35"/>
  <c r="R35" i="3" s="1"/>
  <c r="O35" i="8"/>
  <c r="N35"/>
  <c r="M35"/>
  <c r="L35"/>
  <c r="K35"/>
  <c r="J35"/>
  <c r="I35"/>
  <c r="H35"/>
  <c r="G35"/>
  <c r="R34"/>
  <c r="Q34"/>
  <c r="P34"/>
  <c r="R34" i="3" s="1"/>
  <c r="O34" i="8"/>
  <c r="N34"/>
  <c r="M34"/>
  <c r="L34"/>
  <c r="K34"/>
  <c r="J34"/>
  <c r="I34"/>
  <c r="H34"/>
  <c r="G34"/>
  <c r="R33"/>
  <c r="Q33"/>
  <c r="P33"/>
  <c r="R33" i="3" s="1"/>
  <c r="O33" i="8"/>
  <c r="N33"/>
  <c r="M33"/>
  <c r="L33"/>
  <c r="K33"/>
  <c r="J33"/>
  <c r="I33"/>
  <c r="H33"/>
  <c r="G33"/>
  <c r="R29"/>
  <c r="Q29"/>
  <c r="P29"/>
  <c r="R29" i="3" s="1"/>
  <c r="O29" i="8"/>
  <c r="N29"/>
  <c r="M29"/>
  <c r="L29"/>
  <c r="K29"/>
  <c r="J29"/>
  <c r="I29"/>
  <c r="H29"/>
  <c r="G29"/>
  <c r="R28"/>
  <c r="Q28"/>
  <c r="P28"/>
  <c r="R28" i="3" s="1"/>
  <c r="O28" i="8"/>
  <c r="N28"/>
  <c r="M28"/>
  <c r="L28"/>
  <c r="K28"/>
  <c r="J28"/>
  <c r="I28"/>
  <c r="H28"/>
  <c r="G28"/>
  <c r="R27"/>
  <c r="Q27"/>
  <c r="P27"/>
  <c r="R27" i="3" s="1"/>
  <c r="O27" i="8"/>
  <c r="N27"/>
  <c r="M27"/>
  <c r="L27"/>
  <c r="K27"/>
  <c r="J27"/>
  <c r="I27"/>
  <c r="H27"/>
  <c r="G27"/>
  <c r="R26"/>
  <c r="Q26"/>
  <c r="P26"/>
  <c r="R26" i="3" s="1"/>
  <c r="O26" i="8"/>
  <c r="N26"/>
  <c r="M26"/>
  <c r="L26"/>
  <c r="K26"/>
  <c r="J26"/>
  <c r="I26"/>
  <c r="H26"/>
  <c r="G26"/>
  <c r="R25"/>
  <c r="Q25"/>
  <c r="P25"/>
  <c r="R25" i="3" s="1"/>
  <c r="O25" i="8"/>
  <c r="N25"/>
  <c r="M25"/>
  <c r="L25"/>
  <c r="K25"/>
  <c r="J25"/>
  <c r="I25"/>
  <c r="H25"/>
  <c r="G25"/>
  <c r="R24"/>
  <c r="Q24"/>
  <c r="P24"/>
  <c r="R24" i="3" s="1"/>
  <c r="O24" i="8"/>
  <c r="N24"/>
  <c r="M24"/>
  <c r="L24"/>
  <c r="K24"/>
  <c r="J24"/>
  <c r="I24"/>
  <c r="H24"/>
  <c r="G24"/>
  <c r="R23"/>
  <c r="Q23"/>
  <c r="P23"/>
  <c r="R23" i="3" s="1"/>
  <c r="O23" i="8"/>
  <c r="N23"/>
  <c r="M23"/>
  <c r="L23"/>
  <c r="K23"/>
  <c r="J23"/>
  <c r="I23"/>
  <c r="H23"/>
  <c r="G23"/>
  <c r="R22"/>
  <c r="Q22"/>
  <c r="P22"/>
  <c r="R22" i="3" s="1"/>
  <c r="O22" i="8"/>
  <c r="N22"/>
  <c r="M22"/>
  <c r="L22"/>
  <c r="K22"/>
  <c r="J22"/>
  <c r="I22"/>
  <c r="H22"/>
  <c r="G22"/>
  <c r="R21"/>
  <c r="Q21"/>
  <c r="P21"/>
  <c r="R21" i="3" s="1"/>
  <c r="O21" i="8"/>
  <c r="N21"/>
  <c r="M21"/>
  <c r="L21"/>
  <c r="K21"/>
  <c r="J21"/>
  <c r="I21"/>
  <c r="H21"/>
  <c r="G21"/>
  <c r="R20"/>
  <c r="Q20"/>
  <c r="P20"/>
  <c r="R20" i="3" s="1"/>
  <c r="O20" i="8"/>
  <c r="N20"/>
  <c r="M20"/>
  <c r="L20"/>
  <c r="K20"/>
  <c r="J20"/>
  <c r="I20"/>
  <c r="H20"/>
  <c r="G20"/>
  <c r="R19"/>
  <c r="Q19"/>
  <c r="P19"/>
  <c r="R19" i="3" s="1"/>
  <c r="O19" i="8"/>
  <c r="N19"/>
  <c r="M19"/>
  <c r="L19"/>
  <c r="K19"/>
  <c r="J19"/>
  <c r="I19"/>
  <c r="H19"/>
  <c r="G19"/>
  <c r="R18"/>
  <c r="Q18"/>
  <c r="P18"/>
  <c r="R18" i="3" s="1"/>
  <c r="O18" i="8"/>
  <c r="N18"/>
  <c r="M18"/>
  <c r="L18"/>
  <c r="K18"/>
  <c r="J18"/>
  <c r="I18"/>
  <c r="H18"/>
  <c r="G18"/>
  <c r="R17"/>
  <c r="Q17"/>
  <c r="P17"/>
  <c r="R17" i="3" s="1"/>
  <c r="O17" i="8"/>
  <c r="N17"/>
  <c r="M17"/>
  <c r="L17"/>
  <c r="K17"/>
  <c r="J17"/>
  <c r="I17"/>
  <c r="H17"/>
  <c r="G17"/>
  <c r="R16"/>
  <c r="Q16"/>
  <c r="P16"/>
  <c r="R16" i="3" s="1"/>
  <c r="O16" i="8"/>
  <c r="N16"/>
  <c r="M16"/>
  <c r="L16"/>
  <c r="K16"/>
  <c r="J16"/>
  <c r="I16"/>
  <c r="H16"/>
  <c r="G16"/>
  <c r="R15"/>
  <c r="Q15"/>
  <c r="P15"/>
  <c r="R15" i="3" s="1"/>
  <c r="O15" i="8"/>
  <c r="N15"/>
  <c r="M15"/>
  <c r="L15"/>
  <c r="K15"/>
  <c r="J15"/>
  <c r="I15"/>
  <c r="H15"/>
  <c r="G15"/>
  <c r="R14"/>
  <c r="Q14"/>
  <c r="P14"/>
  <c r="R14" i="3" s="1"/>
  <c r="O14" i="8"/>
  <c r="N14"/>
  <c r="M14"/>
  <c r="L14"/>
  <c r="K14"/>
  <c r="J14"/>
  <c r="I14"/>
  <c r="H14"/>
  <c r="G14"/>
  <c r="R13"/>
  <c r="Q13"/>
  <c r="P13"/>
  <c r="R13" i="3" s="1"/>
  <c r="O13" i="8"/>
  <c r="N13"/>
  <c r="M13"/>
  <c r="L13"/>
  <c r="K13"/>
  <c r="J13"/>
  <c r="I13"/>
  <c r="H13"/>
  <c r="G13"/>
  <c r="R12"/>
  <c r="Q12"/>
  <c r="P12"/>
  <c r="R12" i="3" s="1"/>
  <c r="O12" i="8"/>
  <c r="N12"/>
  <c r="M12"/>
  <c r="L12"/>
  <c r="K12"/>
  <c r="J12"/>
  <c r="I12"/>
  <c r="H12"/>
  <c r="G12"/>
  <c r="DI374" i="6"/>
  <c r="DH374"/>
  <c r="DG374"/>
  <c r="DF374"/>
  <c r="DE374"/>
  <c r="DD374"/>
  <c r="DC374"/>
  <c r="DB374"/>
  <c r="DA374"/>
  <c r="CZ374"/>
  <c r="CY374"/>
  <c r="CX374"/>
  <c r="DI320"/>
  <c r="DH320"/>
  <c r="DG320"/>
  <c r="DF320"/>
  <c r="DE320"/>
  <c r="DD320"/>
  <c r="DC320"/>
  <c r="DB320"/>
  <c r="DA320"/>
  <c r="CZ320"/>
  <c r="CY320"/>
  <c r="CX320"/>
  <c r="DI324"/>
  <c r="DH324"/>
  <c r="DG324"/>
  <c r="DF324"/>
  <c r="DE324"/>
  <c r="DD324"/>
  <c r="DC324"/>
  <c r="DB324"/>
  <c r="DA324"/>
  <c r="CZ324"/>
  <c r="CY324"/>
  <c r="CX324"/>
  <c r="DI316"/>
  <c r="DH316"/>
  <c r="DG316"/>
  <c r="DF316"/>
  <c r="DE316"/>
  <c r="DD316"/>
  <c r="DC316"/>
  <c r="DB316"/>
  <c r="DA316"/>
  <c r="CZ316"/>
  <c r="CY316"/>
  <c r="CX316"/>
  <c r="DI313"/>
  <c r="DH313"/>
  <c r="DG313"/>
  <c r="DF313"/>
  <c r="DE313"/>
  <c r="DD313"/>
  <c r="DC313"/>
  <c r="DB313"/>
  <c r="DA313"/>
  <c r="CZ313"/>
  <c r="CY313"/>
  <c r="CX313"/>
  <c r="DI309"/>
  <c r="DH309"/>
  <c r="DG309"/>
  <c r="DF309"/>
  <c r="DE309"/>
  <c r="DD309"/>
  <c r="DC309"/>
  <c r="DB309"/>
  <c r="DA309"/>
  <c r="CZ309"/>
  <c r="CY309"/>
  <c r="CX309"/>
  <c r="DI299"/>
  <c r="DH299"/>
  <c r="DG299"/>
  <c r="DF299"/>
  <c r="DE299"/>
  <c r="DD299"/>
  <c r="DC299"/>
  <c r="DB299"/>
  <c r="DA299"/>
  <c r="CZ299"/>
  <c r="CY299"/>
  <c r="CX299"/>
  <c r="DI292"/>
  <c r="DH292"/>
  <c r="DG292"/>
  <c r="DF292"/>
  <c r="DE292"/>
  <c r="DD292"/>
  <c r="DC292"/>
  <c r="DB292"/>
  <c r="DA292"/>
  <c r="CZ292"/>
  <c r="CY292"/>
  <c r="CX292"/>
  <c r="DI284"/>
  <c r="DH284"/>
  <c r="DG284"/>
  <c r="DF284"/>
  <c r="DE284"/>
  <c r="DD284"/>
  <c r="DC284"/>
  <c r="DB284"/>
  <c r="DA284"/>
  <c r="CZ284"/>
  <c r="CY284"/>
  <c r="CX284"/>
  <c r="DI278"/>
  <c r="DH278"/>
  <c r="DG278"/>
  <c r="DF278"/>
  <c r="DE278"/>
  <c r="DD278"/>
  <c r="DC278"/>
  <c r="DB278"/>
  <c r="DA278"/>
  <c r="CZ278"/>
  <c r="CY278"/>
  <c r="CX278"/>
  <c r="DI273"/>
  <c r="DH273"/>
  <c r="DG273"/>
  <c r="DF273"/>
  <c r="DE273"/>
  <c r="DD273"/>
  <c r="DC273"/>
  <c r="DB273"/>
  <c r="DA273"/>
  <c r="CZ273"/>
  <c r="CY273"/>
  <c r="CX273"/>
  <c r="CX240"/>
  <c r="DI335"/>
  <c r="DI334" s="1"/>
  <c r="DH335"/>
  <c r="DH334" s="1"/>
  <c r="DG335"/>
  <c r="DG334" s="1"/>
  <c r="DF335"/>
  <c r="DF334" s="1"/>
  <c r="DE335"/>
  <c r="DE334" s="1"/>
  <c r="DD335"/>
  <c r="DD334" s="1"/>
  <c r="DC335"/>
  <c r="DC334" s="1"/>
  <c r="DB335"/>
  <c r="DB334" s="1"/>
  <c r="DA335"/>
  <c r="DA334" s="1"/>
  <c r="CZ335"/>
  <c r="CZ334" s="1"/>
  <c r="CY335"/>
  <c r="CY334" s="1"/>
  <c r="CX335"/>
  <c r="CX334" s="1"/>
  <c r="DI343"/>
  <c r="DH343"/>
  <c r="DG343"/>
  <c r="DF343"/>
  <c r="DE343"/>
  <c r="DD343"/>
  <c r="DC343"/>
  <c r="DB343"/>
  <c r="DA343"/>
  <c r="CZ343"/>
  <c r="CY343"/>
  <c r="CX343"/>
  <c r="DI349"/>
  <c r="DH349"/>
  <c r="DG349"/>
  <c r="DF349"/>
  <c r="DE349"/>
  <c r="DD349"/>
  <c r="DC349"/>
  <c r="DB349"/>
  <c r="DA349"/>
  <c r="CZ349"/>
  <c r="CY349"/>
  <c r="CX349"/>
  <c r="DI357"/>
  <c r="DH357"/>
  <c r="DG357"/>
  <c r="DF357"/>
  <c r="DE357"/>
  <c r="DD357"/>
  <c r="DC357"/>
  <c r="DB357"/>
  <c r="DA357"/>
  <c r="CZ357"/>
  <c r="CY357"/>
  <c r="CX357"/>
  <c r="DI359"/>
  <c r="DH359"/>
  <c r="DG359"/>
  <c r="DF359"/>
  <c r="DE359"/>
  <c r="DD359"/>
  <c r="DC359"/>
  <c r="DB359"/>
  <c r="DA359"/>
  <c r="CZ359"/>
  <c r="CY359"/>
  <c r="CX359"/>
  <c r="DI363"/>
  <c r="DA363"/>
  <c r="DI364"/>
  <c r="DH364"/>
  <c r="DG364"/>
  <c r="DF364"/>
  <c r="DE364"/>
  <c r="DE363" s="1"/>
  <c r="N143" i="4" s="1"/>
  <c r="DD364" i="6"/>
  <c r="DC364"/>
  <c r="DB364"/>
  <c r="DA364"/>
  <c r="CZ364"/>
  <c r="CY364"/>
  <c r="CX364"/>
  <c r="DI382"/>
  <c r="DH382"/>
  <c r="DG382"/>
  <c r="DF382"/>
  <c r="DE382"/>
  <c r="DD382"/>
  <c r="DC382"/>
  <c r="DB382"/>
  <c r="DA382"/>
  <c r="CZ382"/>
  <c r="CY382"/>
  <c r="CX382"/>
  <c r="DG399"/>
  <c r="DC399"/>
  <c r="CY399"/>
  <c r="DI392"/>
  <c r="DH392"/>
  <c r="DG392"/>
  <c r="DF392"/>
  <c r="DE392"/>
  <c r="DD392"/>
  <c r="DC392"/>
  <c r="DB392"/>
  <c r="DA392"/>
  <c r="CZ392"/>
  <c r="CY392"/>
  <c r="CX392"/>
  <c r="DI400"/>
  <c r="DI399" s="1"/>
  <c r="DH400"/>
  <c r="DH399" s="1"/>
  <c r="DG400"/>
  <c r="DF400"/>
  <c r="DF399" s="1"/>
  <c r="DE400"/>
  <c r="DE399" s="1"/>
  <c r="DD400"/>
  <c r="DD399" s="1"/>
  <c r="DC400"/>
  <c r="DB400"/>
  <c r="DB399" s="1"/>
  <c r="DA400"/>
  <c r="DA399" s="1"/>
  <c r="CZ400"/>
  <c r="CZ399" s="1"/>
  <c r="CY400"/>
  <c r="CX400"/>
  <c r="CX399" s="1"/>
  <c r="DI403"/>
  <c r="DH403"/>
  <c r="DG403"/>
  <c r="DF403"/>
  <c r="DE403"/>
  <c r="DD403"/>
  <c r="DC403"/>
  <c r="DB403"/>
  <c r="DA403"/>
  <c r="CZ403"/>
  <c r="CY403"/>
  <c r="CX403"/>
  <c r="DI407"/>
  <c r="DH407"/>
  <c r="DG407"/>
  <c r="DF407"/>
  <c r="DE407"/>
  <c r="DD407"/>
  <c r="DC407"/>
  <c r="DB407"/>
  <c r="DA407"/>
  <c r="CZ407"/>
  <c r="CY407"/>
  <c r="CX407"/>
  <c r="P142" i="4"/>
  <c r="O48" i="3" s="1"/>
  <c r="L142" i="4"/>
  <c r="H142"/>
  <c r="P147"/>
  <c r="O53" i="3" s="1"/>
  <c r="L147" i="4"/>
  <c r="H147"/>
  <c r="P146"/>
  <c r="O52" i="3" s="1"/>
  <c r="L146" i="4"/>
  <c r="H146"/>
  <c r="P145"/>
  <c r="O51" i="3" s="1"/>
  <c r="L145" i="4"/>
  <c r="H145"/>
  <c r="P141"/>
  <c r="O47" i="3" s="1"/>
  <c r="L141" i="4"/>
  <c r="H141"/>
  <c r="P140"/>
  <c r="O46" i="3" s="1"/>
  <c r="L140" i="4"/>
  <c r="H140"/>
  <c r="P139"/>
  <c r="O45" i="3" s="1"/>
  <c r="L139" i="4"/>
  <c r="L137" s="1"/>
  <c r="H139"/>
  <c r="P138"/>
  <c r="O44" i="3" s="1"/>
  <c r="L138" i="4"/>
  <c r="H138"/>
  <c r="H137" s="1"/>
  <c r="P136"/>
  <c r="O42" i="3" s="1"/>
  <c r="L136" i="4"/>
  <c r="H136"/>
  <c r="P135"/>
  <c r="O41" i="3" s="1"/>
  <c r="L135" i="4"/>
  <c r="H135"/>
  <c r="P134"/>
  <c r="O40" i="3" s="1"/>
  <c r="L134" i="4"/>
  <c r="H134"/>
  <c r="P133"/>
  <c r="O39" i="3" s="1"/>
  <c r="L133" i="4"/>
  <c r="H133"/>
  <c r="P132"/>
  <c r="O38" i="3" s="1"/>
  <c r="L132" i="4"/>
  <c r="H132"/>
  <c r="P131"/>
  <c r="O37" i="3" s="1"/>
  <c r="L131" i="4"/>
  <c r="H131"/>
  <c r="P130"/>
  <c r="O36" i="3" s="1"/>
  <c r="L130" i="4"/>
  <c r="H130"/>
  <c r="P129"/>
  <c r="O35" i="3" s="1"/>
  <c r="L129" i="4"/>
  <c r="H129"/>
  <c r="P128"/>
  <c r="O34" i="3" s="1"/>
  <c r="L128" i="4"/>
  <c r="H128"/>
  <c r="P127"/>
  <c r="O33" i="3" s="1"/>
  <c r="L127" i="4"/>
  <c r="H127"/>
  <c r="DI257" i="6"/>
  <c r="DH257"/>
  <c r="DG257"/>
  <c r="DF257"/>
  <c r="DE257"/>
  <c r="DD257"/>
  <c r="DC257"/>
  <c r="DB257"/>
  <c r="DA257"/>
  <c r="CZ257"/>
  <c r="CY257"/>
  <c r="CX257"/>
  <c r="DI247"/>
  <c r="DH247"/>
  <c r="DG247"/>
  <c r="DF247"/>
  <c r="DE247"/>
  <c r="DD247"/>
  <c r="DC247"/>
  <c r="DB247"/>
  <c r="DA247"/>
  <c r="CZ247"/>
  <c r="CY247"/>
  <c r="CX247"/>
  <c r="DI240"/>
  <c r="DH240"/>
  <c r="DG240"/>
  <c r="DF240"/>
  <c r="DE240"/>
  <c r="DD240"/>
  <c r="DC240"/>
  <c r="DB240"/>
  <c r="DA240"/>
  <c r="CZ240"/>
  <c r="CY240"/>
  <c r="DI235"/>
  <c r="DH235"/>
  <c r="DG235"/>
  <c r="DF235"/>
  <c r="DE235"/>
  <c r="DD235"/>
  <c r="DC235"/>
  <c r="DB235"/>
  <c r="DA235"/>
  <c r="CZ235"/>
  <c r="CY235"/>
  <c r="CX235"/>
  <c r="DI226"/>
  <c r="DH226"/>
  <c r="DG226"/>
  <c r="DF226"/>
  <c r="DE226"/>
  <c r="DD226"/>
  <c r="DC226"/>
  <c r="DB226"/>
  <c r="DA226"/>
  <c r="CZ226"/>
  <c r="CY226"/>
  <c r="CX226"/>
  <c r="A159" i="4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D410" i="6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R123" i="4"/>
  <c r="P123"/>
  <c r="O29" i="3" s="1"/>
  <c r="N123" i="4"/>
  <c r="L123"/>
  <c r="J123"/>
  <c r="H123"/>
  <c r="R122"/>
  <c r="P122"/>
  <c r="O28" i="3" s="1"/>
  <c r="N122" i="4"/>
  <c r="L122"/>
  <c r="J122"/>
  <c r="H122"/>
  <c r="R121"/>
  <c r="P121"/>
  <c r="O27" i="3" s="1"/>
  <c r="N121" i="4"/>
  <c r="L121"/>
  <c r="J121"/>
  <c r="H121"/>
  <c r="R120"/>
  <c r="P120"/>
  <c r="O26" i="3" s="1"/>
  <c r="N120" i="4"/>
  <c r="L120"/>
  <c r="J120"/>
  <c r="H120"/>
  <c r="R119"/>
  <c r="P119"/>
  <c r="O25" i="3" s="1"/>
  <c r="N119" i="4"/>
  <c r="L119"/>
  <c r="J119"/>
  <c r="H119"/>
  <c r="R118"/>
  <c r="P118"/>
  <c r="O24" i="3" s="1"/>
  <c r="N118" i="4"/>
  <c r="L118"/>
  <c r="J118"/>
  <c r="H118"/>
  <c r="R117"/>
  <c r="P117"/>
  <c r="O23" i="3" s="1"/>
  <c r="N117" i="4"/>
  <c r="L117"/>
  <c r="J117"/>
  <c r="G117"/>
  <c r="Q116"/>
  <c r="O116"/>
  <c r="N116"/>
  <c r="M116"/>
  <c r="L116"/>
  <c r="K116"/>
  <c r="J116"/>
  <c r="I116"/>
  <c r="H116"/>
  <c r="G116"/>
  <c r="R115"/>
  <c r="Q115"/>
  <c r="P115"/>
  <c r="O21" i="3" s="1"/>
  <c r="O115" i="4"/>
  <c r="N115"/>
  <c r="M115"/>
  <c r="L115"/>
  <c r="K115"/>
  <c r="J115"/>
  <c r="I115"/>
  <c r="H115"/>
  <c r="G115"/>
  <c r="H106"/>
  <c r="I106"/>
  <c r="J106"/>
  <c r="K106"/>
  <c r="L106"/>
  <c r="M106"/>
  <c r="N106"/>
  <c r="O106"/>
  <c r="P106"/>
  <c r="O12" i="3" s="1"/>
  <c r="Q106" i="4"/>
  <c r="R106"/>
  <c r="H107"/>
  <c r="I107"/>
  <c r="J107"/>
  <c r="K107"/>
  <c r="L107"/>
  <c r="M107"/>
  <c r="N107"/>
  <c r="O107"/>
  <c r="P107"/>
  <c r="O13" i="3" s="1"/>
  <c r="Q107" i="4"/>
  <c r="R107"/>
  <c r="H108"/>
  <c r="I108"/>
  <c r="J108"/>
  <c r="K108"/>
  <c r="L108"/>
  <c r="M108"/>
  <c r="N108"/>
  <c r="O108"/>
  <c r="P108"/>
  <c r="O14" i="3" s="1"/>
  <c r="Q108" i="4"/>
  <c r="R108"/>
  <c r="H109"/>
  <c r="I109"/>
  <c r="J109"/>
  <c r="K109"/>
  <c r="L109"/>
  <c r="M109"/>
  <c r="N109"/>
  <c r="O109"/>
  <c r="P109"/>
  <c r="O15" i="3" s="1"/>
  <c r="Q109" i="4"/>
  <c r="R109"/>
  <c r="H110"/>
  <c r="I110"/>
  <c r="J110"/>
  <c r="K110"/>
  <c r="L110"/>
  <c r="M110"/>
  <c r="N110"/>
  <c r="O110"/>
  <c r="P110"/>
  <c r="O16" i="3" s="1"/>
  <c r="Q110" i="4"/>
  <c r="R110"/>
  <c r="H111"/>
  <c r="I111"/>
  <c r="J111"/>
  <c r="K111"/>
  <c r="L111"/>
  <c r="M111"/>
  <c r="N111"/>
  <c r="O111"/>
  <c r="P111"/>
  <c r="O17" i="3" s="1"/>
  <c r="Q111" i="4"/>
  <c r="R111"/>
  <c r="H112"/>
  <c r="I112"/>
  <c r="J112"/>
  <c r="K112"/>
  <c r="L112"/>
  <c r="M112"/>
  <c r="N112"/>
  <c r="O112"/>
  <c r="P112"/>
  <c r="O18" i="3" s="1"/>
  <c r="Q112" i="4"/>
  <c r="R112"/>
  <c r="H113"/>
  <c r="I113"/>
  <c r="J113"/>
  <c r="K113"/>
  <c r="L113"/>
  <c r="M113"/>
  <c r="N113"/>
  <c r="O113"/>
  <c r="P113"/>
  <c r="O19" i="3" s="1"/>
  <c r="Q113" i="4"/>
  <c r="R113"/>
  <c r="G107"/>
  <c r="G108"/>
  <c r="G109"/>
  <c r="G110"/>
  <c r="G111"/>
  <c r="G112"/>
  <c r="G113"/>
  <c r="G106"/>
  <c r="T102"/>
  <c r="R158"/>
  <c r="Q158"/>
  <c r="P158"/>
  <c r="O64" i="3" s="1"/>
  <c r="O158" i="4"/>
  <c r="N158"/>
  <c r="M158"/>
  <c r="L158"/>
  <c r="K158"/>
  <c r="J158"/>
  <c r="I158"/>
  <c r="H158"/>
  <c r="G158"/>
  <c r="R157"/>
  <c r="Q157"/>
  <c r="P157"/>
  <c r="O63" i="3" s="1"/>
  <c r="O157" i="4"/>
  <c r="N157"/>
  <c r="M157"/>
  <c r="L157"/>
  <c r="K157"/>
  <c r="J157"/>
  <c r="I157"/>
  <c r="H157"/>
  <c r="G157"/>
  <c r="R156"/>
  <c r="Q156"/>
  <c r="P156"/>
  <c r="O62" i="3" s="1"/>
  <c r="O156" i="4"/>
  <c r="N156"/>
  <c r="M156"/>
  <c r="L156"/>
  <c r="K156"/>
  <c r="J156"/>
  <c r="I156"/>
  <c r="H156"/>
  <c r="G156"/>
  <c r="R153"/>
  <c r="Q153"/>
  <c r="P153"/>
  <c r="O59" i="3" s="1"/>
  <c r="O153" i="4"/>
  <c r="N153"/>
  <c r="M153"/>
  <c r="L153"/>
  <c r="K153"/>
  <c r="J153"/>
  <c r="I153"/>
  <c r="H153"/>
  <c r="G153"/>
  <c r="R152"/>
  <c r="Q152"/>
  <c r="P152"/>
  <c r="O58" i="3" s="1"/>
  <c r="O152" i="4"/>
  <c r="N152"/>
  <c r="M152"/>
  <c r="L152"/>
  <c r="K152"/>
  <c r="J152"/>
  <c r="I152"/>
  <c r="H152"/>
  <c r="G152"/>
  <c r="R151"/>
  <c r="R150" s="1"/>
  <c r="Q151"/>
  <c r="Q150" s="1"/>
  <c r="P151"/>
  <c r="O57" i="3" s="1"/>
  <c r="O151" i="4"/>
  <c r="N151"/>
  <c r="N150" s="1"/>
  <c r="M151"/>
  <c r="L151"/>
  <c r="K151"/>
  <c r="J151"/>
  <c r="J150" s="1"/>
  <c r="I151"/>
  <c r="H151"/>
  <c r="G151"/>
  <c r="R144"/>
  <c r="Q144"/>
  <c r="P144"/>
  <c r="O50" i="3" s="1"/>
  <c r="O144" i="4"/>
  <c r="N144"/>
  <c r="M144"/>
  <c r="L144"/>
  <c r="K144"/>
  <c r="J144"/>
  <c r="I144"/>
  <c r="H144"/>
  <c r="G144"/>
  <c r="R143"/>
  <c r="J143"/>
  <c r="P137"/>
  <c r="O43" i="3" s="1"/>
  <c r="H126" i="4"/>
  <c r="G243" i="2"/>
  <c r="B101" i="8" s="1"/>
  <c r="G242" i="2"/>
  <c r="B7" i="4" s="1"/>
  <c r="P126" l="1"/>
  <c r="O32" i="3" s="1"/>
  <c r="L126" i="4"/>
  <c r="L150"/>
  <c r="K12" i="3"/>
  <c r="K14"/>
  <c r="K16"/>
  <c r="K18"/>
  <c r="K20"/>
  <c r="K22"/>
  <c r="K24"/>
  <c r="K26"/>
  <c r="K28"/>
  <c r="K34"/>
  <c r="K36"/>
  <c r="K38"/>
  <c r="K40"/>
  <c r="K42"/>
  <c r="K44"/>
  <c r="K46"/>
  <c r="K48"/>
  <c r="K50"/>
  <c r="K62"/>
  <c r="K64"/>
  <c r="K139" i="8"/>
  <c r="O138"/>
  <c r="O136"/>
  <c r="G136"/>
  <c r="O135"/>
  <c r="G135"/>
  <c r="O134"/>
  <c r="G134"/>
  <c r="O133"/>
  <c r="K132"/>
  <c r="K131"/>
  <c r="K130"/>
  <c r="K129"/>
  <c r="G128"/>
  <c r="R127"/>
  <c r="N127"/>
  <c r="J127"/>
  <c r="R123"/>
  <c r="N123"/>
  <c r="J123"/>
  <c r="R122"/>
  <c r="N122"/>
  <c r="J122"/>
  <c r="R121"/>
  <c r="N121"/>
  <c r="J121"/>
  <c r="R120"/>
  <c r="N120"/>
  <c r="J120"/>
  <c r="R119"/>
  <c r="N119"/>
  <c r="J119"/>
  <c r="R118"/>
  <c r="N118"/>
  <c r="J118"/>
  <c r="R117"/>
  <c r="N117"/>
  <c r="J117"/>
  <c r="R116"/>
  <c r="N116"/>
  <c r="J116"/>
  <c r="R115"/>
  <c r="N115"/>
  <c r="J115"/>
  <c r="R113"/>
  <c r="N113"/>
  <c r="J113"/>
  <c r="R112"/>
  <c r="N112"/>
  <c r="J112"/>
  <c r="R111"/>
  <c r="N111"/>
  <c r="J111"/>
  <c r="R110"/>
  <c r="N110"/>
  <c r="J110"/>
  <c r="R109"/>
  <c r="N109"/>
  <c r="J109"/>
  <c r="R108"/>
  <c r="N108"/>
  <c r="J108"/>
  <c r="R107"/>
  <c r="N107"/>
  <c r="J107"/>
  <c r="R106"/>
  <c r="N106"/>
  <c r="J106"/>
  <c r="Q142" i="4"/>
  <c r="O142"/>
  <c r="M142"/>
  <c r="K142"/>
  <c r="I142"/>
  <c r="G142"/>
  <c r="Q147"/>
  <c r="O147"/>
  <c r="M147"/>
  <c r="K147"/>
  <c r="I147"/>
  <c r="G147"/>
  <c r="Q146"/>
  <c r="O146"/>
  <c r="M146"/>
  <c r="K146"/>
  <c r="I146"/>
  <c r="S146" s="1"/>
  <c r="T146" s="1"/>
  <c r="G146"/>
  <c r="Q145"/>
  <c r="O145"/>
  <c r="M145"/>
  <c r="K145"/>
  <c r="I145"/>
  <c r="H51" i="3" s="1"/>
  <c r="G145" i="4"/>
  <c r="Q141"/>
  <c r="O141"/>
  <c r="M141"/>
  <c r="K141"/>
  <c r="I141"/>
  <c r="H47" i="3" s="1"/>
  <c r="G141" i="4"/>
  <c r="Q140"/>
  <c r="O140"/>
  <c r="M140"/>
  <c r="K140"/>
  <c r="I140"/>
  <c r="G140"/>
  <c r="Q139"/>
  <c r="O139"/>
  <c r="M139"/>
  <c r="K139"/>
  <c r="I139"/>
  <c r="H45" i="3" s="1"/>
  <c r="G139" i="4"/>
  <c r="Q138"/>
  <c r="Q137" s="1"/>
  <c r="O138"/>
  <c r="O137" s="1"/>
  <c r="M138"/>
  <c r="K138"/>
  <c r="I138"/>
  <c r="I137" s="1"/>
  <c r="G138"/>
  <c r="H44" i="3" s="1"/>
  <c r="Q136" i="4"/>
  <c r="O136"/>
  <c r="M136"/>
  <c r="H42" i="3" s="1"/>
  <c r="K136" i="4"/>
  <c r="I136"/>
  <c r="S136" s="1"/>
  <c r="T136" s="1"/>
  <c r="G136"/>
  <c r="Q135"/>
  <c r="O135"/>
  <c r="M135"/>
  <c r="K135"/>
  <c r="I135"/>
  <c r="H41" i="3" s="1"/>
  <c r="G135" i="4"/>
  <c r="Q134"/>
  <c r="O134"/>
  <c r="M134"/>
  <c r="K134"/>
  <c r="I134"/>
  <c r="S134" s="1"/>
  <c r="T134" s="1"/>
  <c r="G134"/>
  <c r="Q133"/>
  <c r="O133"/>
  <c r="M133"/>
  <c r="K133"/>
  <c r="I133"/>
  <c r="S133" s="1"/>
  <c r="T133" s="1"/>
  <c r="G133"/>
  <c r="H39" i="3" s="1"/>
  <c r="Q132" i="4"/>
  <c r="O132"/>
  <c r="M132"/>
  <c r="H38" i="3" s="1"/>
  <c r="K132" i="4"/>
  <c r="I132"/>
  <c r="S132" s="1"/>
  <c r="T132" s="1"/>
  <c r="G132"/>
  <c r="Q131"/>
  <c r="O131"/>
  <c r="M131"/>
  <c r="K131"/>
  <c r="I131"/>
  <c r="H37" i="3" s="1"/>
  <c r="G131" i="4"/>
  <c r="Q130"/>
  <c r="O130"/>
  <c r="M130"/>
  <c r="K130"/>
  <c r="I130"/>
  <c r="G130"/>
  <c r="Q129"/>
  <c r="O129"/>
  <c r="M129"/>
  <c r="K129"/>
  <c r="I129"/>
  <c r="S129" s="1"/>
  <c r="T129" s="1"/>
  <c r="G129"/>
  <c r="H35" i="3" s="1"/>
  <c r="Q128" i="4"/>
  <c r="O128"/>
  <c r="M128"/>
  <c r="H34" i="3" s="1"/>
  <c r="K128" i="4"/>
  <c r="I128"/>
  <c r="G128"/>
  <c r="Q127"/>
  <c r="Q126" s="1"/>
  <c r="O127"/>
  <c r="O126" s="1"/>
  <c r="M127"/>
  <c r="K127"/>
  <c r="I127"/>
  <c r="I126" s="1"/>
  <c r="G127"/>
  <c r="H117"/>
  <c r="Q123"/>
  <c r="O123"/>
  <c r="M123"/>
  <c r="K123"/>
  <c r="I123"/>
  <c r="G123"/>
  <c r="Q122"/>
  <c r="O122"/>
  <c r="M122"/>
  <c r="K122"/>
  <c r="I122"/>
  <c r="G122"/>
  <c r="H28" i="3" s="1"/>
  <c r="Q121" i="4"/>
  <c r="O121"/>
  <c r="M121"/>
  <c r="K121"/>
  <c r="I121"/>
  <c r="G121"/>
  <c r="H27" i="3" s="1"/>
  <c r="Q120" i="4"/>
  <c r="O120"/>
  <c r="M120"/>
  <c r="K120"/>
  <c r="I120"/>
  <c r="G120"/>
  <c r="H26" i="3" s="1"/>
  <c r="Q119" i="4"/>
  <c r="O119"/>
  <c r="M119"/>
  <c r="K119"/>
  <c r="I119"/>
  <c r="G119"/>
  <c r="Q118"/>
  <c r="O118"/>
  <c r="M118"/>
  <c r="K118"/>
  <c r="I118"/>
  <c r="I114" s="1"/>
  <c r="G118"/>
  <c r="H24" i="3" s="1"/>
  <c r="Q117" i="4"/>
  <c r="O117"/>
  <c r="M117"/>
  <c r="M114" s="1"/>
  <c r="K117"/>
  <c r="K114" s="1"/>
  <c r="I117"/>
  <c r="R116"/>
  <c r="R114" s="1"/>
  <c r="P116"/>
  <c r="O22" i="3" s="1"/>
  <c r="G108" i="8"/>
  <c r="K138"/>
  <c r="K136"/>
  <c r="K135"/>
  <c r="K134"/>
  <c r="G133"/>
  <c r="O132"/>
  <c r="G132"/>
  <c r="O131"/>
  <c r="G131"/>
  <c r="O130"/>
  <c r="G130"/>
  <c r="O129"/>
  <c r="G129"/>
  <c r="K128"/>
  <c r="P127"/>
  <c r="L127"/>
  <c r="H127"/>
  <c r="P123"/>
  <c r="L123"/>
  <c r="H123"/>
  <c r="P122"/>
  <c r="L122"/>
  <c r="H122"/>
  <c r="P121"/>
  <c r="L121"/>
  <c r="H121"/>
  <c r="P120"/>
  <c r="L120"/>
  <c r="H120"/>
  <c r="P119"/>
  <c r="L119"/>
  <c r="H119"/>
  <c r="P118"/>
  <c r="L118"/>
  <c r="H118"/>
  <c r="P117"/>
  <c r="L117"/>
  <c r="H117"/>
  <c r="P116"/>
  <c r="L116"/>
  <c r="H116"/>
  <c r="P115"/>
  <c r="L115"/>
  <c r="H115"/>
  <c r="P113"/>
  <c r="L113"/>
  <c r="H113"/>
  <c r="P112"/>
  <c r="L112"/>
  <c r="H112"/>
  <c r="P111"/>
  <c r="L111"/>
  <c r="H111"/>
  <c r="P110"/>
  <c r="L110"/>
  <c r="H110"/>
  <c r="P109"/>
  <c r="L109"/>
  <c r="H109"/>
  <c r="P108"/>
  <c r="L108"/>
  <c r="H108"/>
  <c r="P107"/>
  <c r="L107"/>
  <c r="H107"/>
  <c r="P106"/>
  <c r="L106"/>
  <c r="H106"/>
  <c r="H12" i="3"/>
  <c r="H18"/>
  <c r="H16"/>
  <c r="H14"/>
  <c r="H21"/>
  <c r="J127" i="4"/>
  <c r="N127"/>
  <c r="R127"/>
  <c r="J128"/>
  <c r="N128"/>
  <c r="R128"/>
  <c r="J129"/>
  <c r="N129"/>
  <c r="R129"/>
  <c r="J130"/>
  <c r="N130"/>
  <c r="R130"/>
  <c r="J131"/>
  <c r="N131"/>
  <c r="R131"/>
  <c r="J132"/>
  <c r="N132"/>
  <c r="R132"/>
  <c r="J133"/>
  <c r="N133"/>
  <c r="R133"/>
  <c r="J134"/>
  <c r="N134"/>
  <c r="R134"/>
  <c r="J135"/>
  <c r="N135"/>
  <c r="R135"/>
  <c r="J136"/>
  <c r="N136"/>
  <c r="R136"/>
  <c r="J138"/>
  <c r="N138"/>
  <c r="R138"/>
  <c r="J139"/>
  <c r="N139"/>
  <c r="R139"/>
  <c r="J140"/>
  <c r="N140"/>
  <c r="R140"/>
  <c r="J141"/>
  <c r="N141"/>
  <c r="R141"/>
  <c r="J145"/>
  <c r="N145"/>
  <c r="R145"/>
  <c r="J146"/>
  <c r="N146"/>
  <c r="R146"/>
  <c r="J147"/>
  <c r="N147"/>
  <c r="R147"/>
  <c r="J142"/>
  <c r="N142"/>
  <c r="R142"/>
  <c r="CY363" i="6"/>
  <c r="H143" i="4" s="1"/>
  <c r="DC363" i="6"/>
  <c r="L143" i="4" s="1"/>
  <c r="DG363" i="6"/>
  <c r="P143" i="4" s="1"/>
  <c r="O49" i="3" s="1"/>
  <c r="Q106" i="8"/>
  <c r="Q107"/>
  <c r="Q108"/>
  <c r="Q109"/>
  <c r="Q110"/>
  <c r="Q111"/>
  <c r="Q112"/>
  <c r="Q113"/>
  <c r="Q115"/>
  <c r="Q116"/>
  <c r="Q117"/>
  <c r="Q118"/>
  <c r="Q119"/>
  <c r="Q120"/>
  <c r="Q121"/>
  <c r="Q122"/>
  <c r="Q123"/>
  <c r="Q142"/>
  <c r="Q144"/>
  <c r="Q146"/>
  <c r="Q152"/>
  <c r="Q156"/>
  <c r="Q158"/>
  <c r="G139"/>
  <c r="K133"/>
  <c r="CX363" i="6"/>
  <c r="G143" i="4" s="1"/>
  <c r="CZ363" i="6"/>
  <c r="I143" i="4" s="1"/>
  <c r="DB363" i="6"/>
  <c r="K143" i="4" s="1"/>
  <c r="S143" s="1"/>
  <c r="T143" s="1"/>
  <c r="DD363" i="6"/>
  <c r="M143" i="4" s="1"/>
  <c r="DF363" i="6"/>
  <c r="O143" i="4" s="1"/>
  <c r="O124" s="1"/>
  <c r="O125" s="1"/>
  <c r="DH363" i="6"/>
  <c r="Q143" i="4" s="1"/>
  <c r="Q141" i="8"/>
  <c r="Q145"/>
  <c r="Q147"/>
  <c r="Q151"/>
  <c r="Q153"/>
  <c r="Q157"/>
  <c r="O128"/>
  <c r="O139"/>
  <c r="CO334" i="6"/>
  <c r="CW334"/>
  <c r="G137" i="4"/>
  <c r="H50" i="3"/>
  <c r="H57"/>
  <c r="H58"/>
  <c r="H59"/>
  <c r="H62"/>
  <c r="H63"/>
  <c r="H64"/>
  <c r="H19"/>
  <c r="H17"/>
  <c r="H15"/>
  <c r="H13"/>
  <c r="H25"/>
  <c r="H29"/>
  <c r="H36"/>
  <c r="H40"/>
  <c r="H46"/>
  <c r="K13"/>
  <c r="K15"/>
  <c r="K17"/>
  <c r="K19"/>
  <c r="K21"/>
  <c r="K23"/>
  <c r="K25"/>
  <c r="K27"/>
  <c r="K29"/>
  <c r="K33"/>
  <c r="K35"/>
  <c r="K37"/>
  <c r="K39"/>
  <c r="K41"/>
  <c r="K45"/>
  <c r="K47"/>
  <c r="K49"/>
  <c r="K51"/>
  <c r="K52"/>
  <c r="K53"/>
  <c r="K57"/>
  <c r="K58"/>
  <c r="K59"/>
  <c r="K63"/>
  <c r="O150" i="4"/>
  <c r="M150"/>
  <c r="I150"/>
  <c r="Q143" i="8"/>
  <c r="P105" i="4"/>
  <c r="O11" i="3" s="1"/>
  <c r="CM334" i="6"/>
  <c r="CQ334"/>
  <c r="CU334"/>
  <c r="CN334"/>
  <c r="CP334"/>
  <c r="CR334"/>
  <c r="CT334"/>
  <c r="CV334"/>
  <c r="P150" i="4"/>
  <c r="O56" i="3" s="1"/>
  <c r="H105" i="4"/>
  <c r="Q127" i="8"/>
  <c r="B101" i="4"/>
  <c r="B7" i="8"/>
  <c r="Q114" i="4"/>
  <c r="R56" i="8"/>
  <c r="M43"/>
  <c r="O114" i="4"/>
  <c r="S135"/>
  <c r="T135" s="1"/>
  <c r="H32" i="8"/>
  <c r="J32"/>
  <c r="L32"/>
  <c r="N32"/>
  <c r="P32"/>
  <c r="R32" i="3" s="1"/>
  <c r="R32" i="8"/>
  <c r="S13"/>
  <c r="T13" s="1"/>
  <c r="S15"/>
  <c r="T15" s="1"/>
  <c r="S17"/>
  <c r="T17" s="1"/>
  <c r="S19"/>
  <c r="T19" s="1"/>
  <c r="S21"/>
  <c r="T21" s="1"/>
  <c r="S23"/>
  <c r="T23" s="1"/>
  <c r="S25"/>
  <c r="T25" s="1"/>
  <c r="S27"/>
  <c r="T27" s="1"/>
  <c r="S29"/>
  <c r="T29" s="1"/>
  <c r="S44"/>
  <c r="T44" s="1"/>
  <c r="S46"/>
  <c r="T46" s="1"/>
  <c r="S48"/>
  <c r="T48" s="1"/>
  <c r="S50"/>
  <c r="T50" s="1"/>
  <c r="S52"/>
  <c r="T52" s="1"/>
  <c r="G56"/>
  <c r="I56"/>
  <c r="K56"/>
  <c r="M56"/>
  <c r="O56"/>
  <c r="Q56"/>
  <c r="S58"/>
  <c r="T58" s="1"/>
  <c r="S62"/>
  <c r="T62" s="1"/>
  <c r="S64"/>
  <c r="T64" s="1"/>
  <c r="L105" i="4"/>
  <c r="K105"/>
  <c r="H114"/>
  <c r="H104" s="1"/>
  <c r="S12" i="8"/>
  <c r="T12" s="1"/>
  <c r="S14"/>
  <c r="T14" s="1"/>
  <c r="S16"/>
  <c r="T16" s="1"/>
  <c r="S18"/>
  <c r="T18" s="1"/>
  <c r="S20"/>
  <c r="T20" s="1"/>
  <c r="S22"/>
  <c r="T22" s="1"/>
  <c r="S24"/>
  <c r="T24" s="1"/>
  <c r="S26"/>
  <c r="T26" s="1"/>
  <c r="S28"/>
  <c r="T28" s="1"/>
  <c r="S35"/>
  <c r="T35" s="1"/>
  <c r="S37"/>
  <c r="T37" s="1"/>
  <c r="S39"/>
  <c r="T39" s="1"/>
  <c r="S41"/>
  <c r="T41" s="1"/>
  <c r="S45"/>
  <c r="T45" s="1"/>
  <c r="I43"/>
  <c r="Q43"/>
  <c r="S47"/>
  <c r="T47" s="1"/>
  <c r="S49"/>
  <c r="T49" s="1"/>
  <c r="S51"/>
  <c r="T51" s="1"/>
  <c r="S53"/>
  <c r="T53" s="1"/>
  <c r="I11"/>
  <c r="I10" s="1"/>
  <c r="CN198" i="6" s="1"/>
  <c r="M11" i="8"/>
  <c r="M10" s="1"/>
  <c r="CR198" i="6" s="1"/>
  <c r="Q11" i="8"/>
  <c r="Q10" s="1"/>
  <c r="CV198" i="6" s="1"/>
  <c r="J56" i="8"/>
  <c r="S33"/>
  <c r="T33" s="1"/>
  <c r="S111" i="4"/>
  <c r="T111" s="1"/>
  <c r="S109"/>
  <c r="T109" s="1"/>
  <c r="S107"/>
  <c r="T107" s="1"/>
  <c r="O105"/>
  <c r="J114"/>
  <c r="L114"/>
  <c r="N114"/>
  <c r="P114"/>
  <c r="O20" i="3" s="1"/>
  <c r="K43" i="8"/>
  <c r="O43"/>
  <c r="S34"/>
  <c r="T34" s="1"/>
  <c r="S36"/>
  <c r="T36" s="1"/>
  <c r="S38"/>
  <c r="T38" s="1"/>
  <c r="S40"/>
  <c r="T40" s="1"/>
  <c r="S42"/>
  <c r="T42" s="1"/>
  <c r="S57"/>
  <c r="T57" s="1"/>
  <c r="S59"/>
  <c r="T59" s="1"/>
  <c r="S63"/>
  <c r="T63" s="1"/>
  <c r="S140" i="4"/>
  <c r="T140" s="1"/>
  <c r="S113"/>
  <c r="T113" s="1"/>
  <c r="R105"/>
  <c r="N105"/>
  <c r="S119"/>
  <c r="T119" s="1"/>
  <c r="S123"/>
  <c r="T123" s="1"/>
  <c r="G138" i="8"/>
  <c r="H56"/>
  <c r="L56"/>
  <c r="N56"/>
  <c r="P56"/>
  <c r="R56" i="3" s="1"/>
  <c r="K11" i="8"/>
  <c r="K10" s="1"/>
  <c r="CP198" i="6" s="1"/>
  <c r="O11" i="8"/>
  <c r="O10" s="1"/>
  <c r="CT198" i="6" s="1"/>
  <c r="G11" i="8"/>
  <c r="H11"/>
  <c r="H10" s="1"/>
  <c r="CM198" i="6" s="1"/>
  <c r="J11" i="8"/>
  <c r="J10" s="1"/>
  <c r="CO198" i="6" s="1"/>
  <c r="L11" i="8"/>
  <c r="L10" s="1"/>
  <c r="CQ198" i="6" s="1"/>
  <c r="N11" i="8"/>
  <c r="N10" s="1"/>
  <c r="CS198" i="6" s="1"/>
  <c r="P11" i="8"/>
  <c r="R11"/>
  <c r="R10" s="1"/>
  <c r="CW198" i="6" s="1"/>
  <c r="G32" i="8"/>
  <c r="I32"/>
  <c r="K32"/>
  <c r="M32"/>
  <c r="O32"/>
  <c r="Q32"/>
  <c r="G43"/>
  <c r="H43"/>
  <c r="J43"/>
  <c r="L43"/>
  <c r="N43"/>
  <c r="P43"/>
  <c r="R43" i="3" s="1"/>
  <c r="R43" i="8"/>
  <c r="R128"/>
  <c r="P128"/>
  <c r="N128"/>
  <c r="L128"/>
  <c r="J128"/>
  <c r="H128"/>
  <c r="R129"/>
  <c r="P129"/>
  <c r="N129"/>
  <c r="L129"/>
  <c r="J129"/>
  <c r="H129"/>
  <c r="R130"/>
  <c r="P130"/>
  <c r="N130"/>
  <c r="L130"/>
  <c r="J130"/>
  <c r="H130"/>
  <c r="R131"/>
  <c r="P131"/>
  <c r="N131"/>
  <c r="L131"/>
  <c r="J131"/>
  <c r="H131"/>
  <c r="R132"/>
  <c r="P132"/>
  <c r="N132"/>
  <c r="L132"/>
  <c r="J132"/>
  <c r="H132"/>
  <c r="R133"/>
  <c r="P133"/>
  <c r="N133"/>
  <c r="L133"/>
  <c r="J133"/>
  <c r="H133"/>
  <c r="R134"/>
  <c r="P134"/>
  <c r="N134"/>
  <c r="L134"/>
  <c r="J134"/>
  <c r="H134"/>
  <c r="R135"/>
  <c r="P135"/>
  <c r="N135"/>
  <c r="L135"/>
  <c r="J135"/>
  <c r="H135"/>
  <c r="R136"/>
  <c r="P136"/>
  <c r="N136"/>
  <c r="L136"/>
  <c r="J136"/>
  <c r="H136"/>
  <c r="R138"/>
  <c r="P138"/>
  <c r="N138"/>
  <c r="L138"/>
  <c r="J138"/>
  <c r="H138"/>
  <c r="R139"/>
  <c r="P139"/>
  <c r="N139"/>
  <c r="L139"/>
  <c r="J139"/>
  <c r="H139"/>
  <c r="Q140"/>
  <c r="O140"/>
  <c r="M140"/>
  <c r="K140"/>
  <c r="I140"/>
  <c r="G140"/>
  <c r="R140"/>
  <c r="P140"/>
  <c r="N140"/>
  <c r="L140"/>
  <c r="J140"/>
  <c r="H140"/>
  <c r="G106"/>
  <c r="I106"/>
  <c r="K106"/>
  <c r="M106"/>
  <c r="O106"/>
  <c r="G107"/>
  <c r="I107"/>
  <c r="K107"/>
  <c r="M107"/>
  <c r="O107"/>
  <c r="I108"/>
  <c r="K108"/>
  <c r="M108"/>
  <c r="O108"/>
  <c r="G109"/>
  <c r="I109"/>
  <c r="K109"/>
  <c r="M109"/>
  <c r="O109"/>
  <c r="G110"/>
  <c r="I110"/>
  <c r="K110"/>
  <c r="M110"/>
  <c r="O110"/>
  <c r="G111"/>
  <c r="I111"/>
  <c r="K111"/>
  <c r="M111"/>
  <c r="O111"/>
  <c r="G112"/>
  <c r="I112"/>
  <c r="K112"/>
  <c r="M112"/>
  <c r="O112"/>
  <c r="G113"/>
  <c r="I113"/>
  <c r="K113"/>
  <c r="M113"/>
  <c r="O113"/>
  <c r="G115"/>
  <c r="I115"/>
  <c r="K115"/>
  <c r="M115"/>
  <c r="O115"/>
  <c r="G116"/>
  <c r="I116"/>
  <c r="K116"/>
  <c r="M116"/>
  <c r="O116"/>
  <c r="G117"/>
  <c r="I117"/>
  <c r="K117"/>
  <c r="M117"/>
  <c r="O117"/>
  <c r="G118"/>
  <c r="I118"/>
  <c r="K118"/>
  <c r="M118"/>
  <c r="O118"/>
  <c r="G119"/>
  <c r="I119"/>
  <c r="K119"/>
  <c r="M119"/>
  <c r="O119"/>
  <c r="G120"/>
  <c r="I120"/>
  <c r="K120"/>
  <c r="M120"/>
  <c r="O120"/>
  <c r="G121"/>
  <c r="I121"/>
  <c r="K121"/>
  <c r="M121"/>
  <c r="O121"/>
  <c r="G122"/>
  <c r="I122"/>
  <c r="K122"/>
  <c r="M122"/>
  <c r="O122"/>
  <c r="G123"/>
  <c r="I123"/>
  <c r="K123"/>
  <c r="M123"/>
  <c r="O123"/>
  <c r="G127"/>
  <c r="I127"/>
  <c r="K127"/>
  <c r="M127"/>
  <c r="O127"/>
  <c r="I128"/>
  <c r="M128"/>
  <c r="Q128"/>
  <c r="I129"/>
  <c r="M129"/>
  <c r="Q129"/>
  <c r="I130"/>
  <c r="M130"/>
  <c r="Q130"/>
  <c r="I131"/>
  <c r="M131"/>
  <c r="Q131"/>
  <c r="I132"/>
  <c r="M132"/>
  <c r="Q132"/>
  <c r="I133"/>
  <c r="M133"/>
  <c r="Q133"/>
  <c r="I134"/>
  <c r="M134"/>
  <c r="Q134"/>
  <c r="I135"/>
  <c r="M135"/>
  <c r="Q135"/>
  <c r="I136"/>
  <c r="M136"/>
  <c r="Q136"/>
  <c r="I138"/>
  <c r="M138"/>
  <c r="Q138"/>
  <c r="I139"/>
  <c r="M139"/>
  <c r="Q139"/>
  <c r="H141"/>
  <c r="J141"/>
  <c r="L141"/>
  <c r="N141"/>
  <c r="P141"/>
  <c r="R141"/>
  <c r="H142"/>
  <c r="J142"/>
  <c r="L142"/>
  <c r="N142"/>
  <c r="P142"/>
  <c r="R142"/>
  <c r="H143"/>
  <c r="J143"/>
  <c r="L143"/>
  <c r="N143"/>
  <c r="P143"/>
  <c r="R143"/>
  <c r="H144"/>
  <c r="J144"/>
  <c r="L144"/>
  <c r="N144"/>
  <c r="P144"/>
  <c r="R144"/>
  <c r="H145"/>
  <c r="J145"/>
  <c r="L145"/>
  <c r="N145"/>
  <c r="P145"/>
  <c r="R145"/>
  <c r="H146"/>
  <c r="J146"/>
  <c r="L146"/>
  <c r="N146"/>
  <c r="P146"/>
  <c r="R146"/>
  <c r="H147"/>
  <c r="J147"/>
  <c r="L147"/>
  <c r="N147"/>
  <c r="P147"/>
  <c r="R147"/>
  <c r="H151"/>
  <c r="J151"/>
  <c r="L151"/>
  <c r="N151"/>
  <c r="P151"/>
  <c r="R151"/>
  <c r="H152"/>
  <c r="J152"/>
  <c r="L152"/>
  <c r="N152"/>
  <c r="P152"/>
  <c r="R152"/>
  <c r="H153"/>
  <c r="J153"/>
  <c r="L153"/>
  <c r="N153"/>
  <c r="P153"/>
  <c r="R153"/>
  <c r="H156"/>
  <c r="J156"/>
  <c r="L156"/>
  <c r="N156"/>
  <c r="P156"/>
  <c r="R156"/>
  <c r="H157"/>
  <c r="J157"/>
  <c r="L157"/>
  <c r="N157"/>
  <c r="P157"/>
  <c r="R157"/>
  <c r="H158"/>
  <c r="J158"/>
  <c r="L158"/>
  <c r="N158"/>
  <c r="P158"/>
  <c r="R158"/>
  <c r="G141"/>
  <c r="I141"/>
  <c r="K141"/>
  <c r="M141"/>
  <c r="O141"/>
  <c r="G142"/>
  <c r="I142"/>
  <c r="K142"/>
  <c r="M142"/>
  <c r="O142"/>
  <c r="G143"/>
  <c r="I143"/>
  <c r="K143"/>
  <c r="M143"/>
  <c r="O143"/>
  <c r="G144"/>
  <c r="I144"/>
  <c r="K144"/>
  <c r="M144"/>
  <c r="O144"/>
  <c r="G145"/>
  <c r="I145"/>
  <c r="K145"/>
  <c r="M145"/>
  <c r="O145"/>
  <c r="G146"/>
  <c r="I146"/>
  <c r="K146"/>
  <c r="M146"/>
  <c r="O146"/>
  <c r="G147"/>
  <c r="I147"/>
  <c r="K147"/>
  <c r="M147"/>
  <c r="O147"/>
  <c r="G151"/>
  <c r="I151"/>
  <c r="K151"/>
  <c r="M151"/>
  <c r="O151"/>
  <c r="G152"/>
  <c r="I152"/>
  <c r="K152"/>
  <c r="M152"/>
  <c r="O152"/>
  <c r="G153"/>
  <c r="I153"/>
  <c r="K153"/>
  <c r="M153"/>
  <c r="O153"/>
  <c r="G156"/>
  <c r="I156"/>
  <c r="K156"/>
  <c r="M156"/>
  <c r="O156"/>
  <c r="G157"/>
  <c r="I157"/>
  <c r="K157"/>
  <c r="M157"/>
  <c r="O157"/>
  <c r="G158"/>
  <c r="I158"/>
  <c r="K158"/>
  <c r="M158"/>
  <c r="O158"/>
  <c r="H150" i="4"/>
  <c r="L104"/>
  <c r="S144"/>
  <c r="T144" s="1"/>
  <c r="S151"/>
  <c r="T151" s="1"/>
  <c r="S152"/>
  <c r="T152" s="1"/>
  <c r="S153"/>
  <c r="T153" s="1"/>
  <c r="S156"/>
  <c r="T156" s="1"/>
  <c r="S157"/>
  <c r="T157" s="1"/>
  <c r="S158"/>
  <c r="T158" s="1"/>
  <c r="G114"/>
  <c r="S106"/>
  <c r="T106" s="1"/>
  <c r="S112"/>
  <c r="T112" s="1"/>
  <c r="S110"/>
  <c r="T110" s="1"/>
  <c r="S108"/>
  <c r="T108" s="1"/>
  <c r="S115"/>
  <c r="T115" s="1"/>
  <c r="S117"/>
  <c r="T117" s="1"/>
  <c r="S128"/>
  <c r="T128" s="1"/>
  <c r="S130"/>
  <c r="T130" s="1"/>
  <c r="Q105"/>
  <c r="H124"/>
  <c r="H125" s="1"/>
  <c r="L124"/>
  <c r="L125" s="1"/>
  <c r="P124"/>
  <c r="J105"/>
  <c r="I105"/>
  <c r="M105"/>
  <c r="G150"/>
  <c r="K150"/>
  <c r="O104"/>
  <c r="G126"/>
  <c r="I124"/>
  <c r="I125" s="1"/>
  <c r="Q124"/>
  <c r="Q125" s="1"/>
  <c r="G105"/>
  <c r="R64"/>
  <c r="Q64"/>
  <c r="P64"/>
  <c r="N64" i="3" s="1"/>
  <c r="P64" s="1"/>
  <c r="O64" i="4"/>
  <c r="N64"/>
  <c r="M64"/>
  <c r="L64"/>
  <c r="K64"/>
  <c r="J64"/>
  <c r="I64"/>
  <c r="H64"/>
  <c r="G64"/>
  <c r="R63"/>
  <c r="Q63"/>
  <c r="P63"/>
  <c r="N63" i="3" s="1"/>
  <c r="P63" s="1"/>
  <c r="O63" i="4"/>
  <c r="N63"/>
  <c r="M63"/>
  <c r="L63"/>
  <c r="K63"/>
  <c r="J63"/>
  <c r="I63"/>
  <c r="H63"/>
  <c r="G63"/>
  <c r="R62"/>
  <c r="Q62"/>
  <c r="P62"/>
  <c r="N62" i="3" s="1"/>
  <c r="P62" s="1"/>
  <c r="O62" i="4"/>
  <c r="N62"/>
  <c r="M62"/>
  <c r="L62"/>
  <c r="K62"/>
  <c r="J62"/>
  <c r="I62"/>
  <c r="H62"/>
  <c r="G62"/>
  <c r="R59"/>
  <c r="Q59"/>
  <c r="P59"/>
  <c r="N59" i="3" s="1"/>
  <c r="P59" s="1"/>
  <c r="O59" i="4"/>
  <c r="N59"/>
  <c r="M59"/>
  <c r="L59"/>
  <c r="K59"/>
  <c r="J59"/>
  <c r="I59"/>
  <c r="H59"/>
  <c r="G59"/>
  <c r="R58"/>
  <c r="Q58"/>
  <c r="P58"/>
  <c r="N58" i="3" s="1"/>
  <c r="P58" s="1"/>
  <c r="O58" i="4"/>
  <c r="N58"/>
  <c r="M58"/>
  <c r="L58"/>
  <c r="K58"/>
  <c r="J58"/>
  <c r="I58"/>
  <c r="H58"/>
  <c r="G58"/>
  <c r="R57"/>
  <c r="Q57"/>
  <c r="P57"/>
  <c r="N57" i="3" s="1"/>
  <c r="P57" s="1"/>
  <c r="O57" i="4"/>
  <c r="N57"/>
  <c r="M57"/>
  <c r="L57"/>
  <c r="K57"/>
  <c r="J57"/>
  <c r="I57"/>
  <c r="H57"/>
  <c r="G57"/>
  <c r="O126" i="8" l="1"/>
  <c r="S121" i="4"/>
  <c r="T121" s="1"/>
  <c r="S145"/>
  <c r="T145" s="1"/>
  <c r="S138"/>
  <c r="T138" s="1"/>
  <c r="M126"/>
  <c r="M124" s="1"/>
  <c r="M125" s="1"/>
  <c r="M137"/>
  <c r="J104"/>
  <c r="Q104"/>
  <c r="S116"/>
  <c r="T116" s="1"/>
  <c r="S122"/>
  <c r="T122" s="1"/>
  <c r="S118"/>
  <c r="T118" s="1"/>
  <c r="S139"/>
  <c r="T139" s="1"/>
  <c r="K104"/>
  <c r="K126"/>
  <c r="K124" s="1"/>
  <c r="K125" s="1"/>
  <c r="K137"/>
  <c r="I104"/>
  <c r="M104"/>
  <c r="S131"/>
  <c r="T131" s="1"/>
  <c r="S127"/>
  <c r="T127" s="1"/>
  <c r="P104"/>
  <c r="O10" i="3" s="1"/>
  <c r="S120" i="4"/>
  <c r="T120" s="1"/>
  <c r="S141"/>
  <c r="T141" s="1"/>
  <c r="H33" i="3"/>
  <c r="H52"/>
  <c r="K126" i="8"/>
  <c r="S147" i="4"/>
  <c r="T147" s="1"/>
  <c r="H22" i="3"/>
  <c r="N114" i="8"/>
  <c r="R104" i="4"/>
  <c r="H23" i="3"/>
  <c r="H48"/>
  <c r="S142" i="4"/>
  <c r="T142" s="1"/>
  <c r="H148"/>
  <c r="H154" s="1"/>
  <c r="H159" s="1"/>
  <c r="H155" s="1"/>
  <c r="Q150" i="8"/>
  <c r="H49" i="3"/>
  <c r="H53"/>
  <c r="H105" i="8"/>
  <c r="P105"/>
  <c r="H114"/>
  <c r="P114"/>
  <c r="N105"/>
  <c r="R137" i="4"/>
  <c r="J137"/>
  <c r="R126"/>
  <c r="J126"/>
  <c r="J124" s="1"/>
  <c r="J125" s="1"/>
  <c r="Q114" i="8"/>
  <c r="Q105"/>
  <c r="N137" i="4"/>
  <c r="N126"/>
  <c r="L105" i="8"/>
  <c r="L114"/>
  <c r="J105"/>
  <c r="R105"/>
  <c r="J114"/>
  <c r="R114"/>
  <c r="H11" i="3"/>
  <c r="H56"/>
  <c r="S58"/>
  <c r="Q58"/>
  <c r="T58"/>
  <c r="T59"/>
  <c r="S59"/>
  <c r="T62"/>
  <c r="S62"/>
  <c r="Q62"/>
  <c r="T64"/>
  <c r="S64"/>
  <c r="S114" i="4"/>
  <c r="T114" s="1"/>
  <c r="H20" i="3"/>
  <c r="P10" i="8"/>
  <c r="R11" i="3"/>
  <c r="K56"/>
  <c r="Q64"/>
  <c r="Q59"/>
  <c r="S57"/>
  <c r="T57"/>
  <c r="T63"/>
  <c r="S63"/>
  <c r="P125" i="4"/>
  <c r="O31" i="3" s="1"/>
  <c r="O30"/>
  <c r="G57"/>
  <c r="I57" s="1"/>
  <c r="G58"/>
  <c r="I58" s="1"/>
  <c r="G59"/>
  <c r="I59" s="1"/>
  <c r="G62"/>
  <c r="I62" s="1"/>
  <c r="G63"/>
  <c r="I63" s="1"/>
  <c r="G64"/>
  <c r="I64" s="1"/>
  <c r="K43"/>
  <c r="K32"/>
  <c r="K11"/>
  <c r="Q63"/>
  <c r="Q57"/>
  <c r="R30" i="8"/>
  <c r="N30"/>
  <c r="J30"/>
  <c r="K30"/>
  <c r="G30"/>
  <c r="CL199" i="6" s="1"/>
  <c r="P30" i="8"/>
  <c r="CU199" i="6" s="1"/>
  <c r="L30" i="8"/>
  <c r="L54" s="1"/>
  <c r="CQ200" i="6" s="1"/>
  <c r="H30" i="8"/>
  <c r="Q30"/>
  <c r="M30"/>
  <c r="I30"/>
  <c r="O30"/>
  <c r="N104" i="4"/>
  <c r="S56" i="8"/>
  <c r="T56" s="1"/>
  <c r="G10"/>
  <c r="CL198" i="6" s="1"/>
  <c r="S11" i="8"/>
  <c r="T11" s="1"/>
  <c r="S43"/>
  <c r="T43" s="1"/>
  <c r="S32"/>
  <c r="T32" s="1"/>
  <c r="S105" i="4"/>
  <c r="T105" s="1"/>
  <c r="S139" i="8"/>
  <c r="T139" s="1"/>
  <c r="S136"/>
  <c r="T136" s="1"/>
  <c r="S134"/>
  <c r="T134" s="1"/>
  <c r="S132"/>
  <c r="T132" s="1"/>
  <c r="S130"/>
  <c r="T130" s="1"/>
  <c r="S128"/>
  <c r="T128" s="1"/>
  <c r="Q126"/>
  <c r="S135"/>
  <c r="T135" s="1"/>
  <c r="S133"/>
  <c r="T133" s="1"/>
  <c r="S131"/>
  <c r="T131" s="1"/>
  <c r="S129"/>
  <c r="T129" s="1"/>
  <c r="S151"/>
  <c r="T151" s="1"/>
  <c r="G150"/>
  <c r="S115"/>
  <c r="T115" s="1"/>
  <c r="G114"/>
  <c r="S106"/>
  <c r="T106" s="1"/>
  <c r="G105"/>
  <c r="S140"/>
  <c r="T140" s="1"/>
  <c r="G137"/>
  <c r="S157"/>
  <c r="T157" s="1"/>
  <c r="S153"/>
  <c r="T153" s="1"/>
  <c r="O150"/>
  <c r="K150"/>
  <c r="S146"/>
  <c r="T146" s="1"/>
  <c r="S144"/>
  <c r="T144" s="1"/>
  <c r="S142"/>
  <c r="T142" s="1"/>
  <c r="P150"/>
  <c r="L150"/>
  <c r="H150"/>
  <c r="M137"/>
  <c r="M126"/>
  <c r="I126"/>
  <c r="S123"/>
  <c r="T123" s="1"/>
  <c r="S121"/>
  <c r="T121" s="1"/>
  <c r="S119"/>
  <c r="T119" s="1"/>
  <c r="S117"/>
  <c r="T117" s="1"/>
  <c r="O114"/>
  <c r="K114"/>
  <c r="S112"/>
  <c r="T112" s="1"/>
  <c r="S110"/>
  <c r="T110" s="1"/>
  <c r="S108"/>
  <c r="T108" s="1"/>
  <c r="O105"/>
  <c r="K105"/>
  <c r="K137"/>
  <c r="O137"/>
  <c r="H137"/>
  <c r="L137"/>
  <c r="P137"/>
  <c r="J126"/>
  <c r="N126"/>
  <c r="R126"/>
  <c r="S156"/>
  <c r="T156" s="1"/>
  <c r="S127"/>
  <c r="T127" s="1"/>
  <c r="G126"/>
  <c r="S158"/>
  <c r="T158" s="1"/>
  <c r="S152"/>
  <c r="T152" s="1"/>
  <c r="M150"/>
  <c r="I150"/>
  <c r="S147"/>
  <c r="T147" s="1"/>
  <c r="S145"/>
  <c r="T145" s="1"/>
  <c r="S143"/>
  <c r="T143" s="1"/>
  <c r="S141"/>
  <c r="T141" s="1"/>
  <c r="R150"/>
  <c r="N150"/>
  <c r="J150"/>
  <c r="Q137"/>
  <c r="I137"/>
  <c r="S122"/>
  <c r="T122" s="1"/>
  <c r="S120"/>
  <c r="T120" s="1"/>
  <c r="S118"/>
  <c r="T118" s="1"/>
  <c r="S116"/>
  <c r="T116" s="1"/>
  <c r="M114"/>
  <c r="I114"/>
  <c r="S113"/>
  <c r="T113" s="1"/>
  <c r="S111"/>
  <c r="T111" s="1"/>
  <c r="S109"/>
  <c r="T109" s="1"/>
  <c r="S107"/>
  <c r="T107" s="1"/>
  <c r="M105"/>
  <c r="M104" s="1"/>
  <c r="I105"/>
  <c r="I104" s="1"/>
  <c r="J137"/>
  <c r="N137"/>
  <c r="R137"/>
  <c r="H126"/>
  <c r="L126"/>
  <c r="P126"/>
  <c r="S138"/>
  <c r="T138" s="1"/>
  <c r="S150" i="4"/>
  <c r="T150" s="1"/>
  <c r="P148"/>
  <c r="O54" i="3" s="1"/>
  <c r="L148" i="4"/>
  <c r="M148"/>
  <c r="M149" s="1"/>
  <c r="H149"/>
  <c r="G124"/>
  <c r="G125" s="1"/>
  <c r="I148"/>
  <c r="Q148"/>
  <c r="K148"/>
  <c r="O148"/>
  <c r="G104"/>
  <c r="S57"/>
  <c r="T57" s="1"/>
  <c r="S58"/>
  <c r="T58" s="1"/>
  <c r="S59"/>
  <c r="T59" s="1"/>
  <c r="S62"/>
  <c r="T62" s="1"/>
  <c r="S63"/>
  <c r="T63" s="1"/>
  <c r="S64"/>
  <c r="T64" s="1"/>
  <c r="G218" i="2"/>
  <c r="G217"/>
  <c r="G216"/>
  <c r="G215"/>
  <c r="G214"/>
  <c r="G213"/>
  <c r="G212"/>
  <c r="E200" i="6" s="1"/>
  <c r="R56" i="4"/>
  <c r="Q56"/>
  <c r="P56"/>
  <c r="N56" i="3" s="1"/>
  <c r="O56" i="4"/>
  <c r="N56"/>
  <c r="M56"/>
  <c r="L56"/>
  <c r="K56"/>
  <c r="J56"/>
  <c r="I56"/>
  <c r="H56"/>
  <c r="G56"/>
  <c r="R49"/>
  <c r="Q49"/>
  <c r="P49"/>
  <c r="N49" i="3" s="1"/>
  <c r="P49" s="1"/>
  <c r="O49" i="4"/>
  <c r="N49"/>
  <c r="M49"/>
  <c r="L49"/>
  <c r="K49"/>
  <c r="J49"/>
  <c r="I49"/>
  <c r="H49"/>
  <c r="G49"/>
  <c r="R53"/>
  <c r="Q53"/>
  <c r="P53"/>
  <c r="N53" i="3" s="1"/>
  <c r="P53" s="1"/>
  <c r="O53" i="4"/>
  <c r="N53"/>
  <c r="M53"/>
  <c r="L53"/>
  <c r="K53"/>
  <c r="J53"/>
  <c r="I53"/>
  <c r="H53"/>
  <c r="G53"/>
  <c r="R52"/>
  <c r="Q52"/>
  <c r="P52"/>
  <c r="N52" i="3" s="1"/>
  <c r="P52" s="1"/>
  <c r="O52" i="4"/>
  <c r="N52"/>
  <c r="M52"/>
  <c r="L52"/>
  <c r="K52"/>
  <c r="J52"/>
  <c r="I52"/>
  <c r="H52"/>
  <c r="G52"/>
  <c r="R51"/>
  <c r="Q51"/>
  <c r="P51"/>
  <c r="N51" i="3" s="1"/>
  <c r="P51" s="1"/>
  <c r="O51" i="4"/>
  <c r="N51"/>
  <c r="M51"/>
  <c r="L51"/>
  <c r="K51"/>
  <c r="J51"/>
  <c r="I51"/>
  <c r="H51"/>
  <c r="G51"/>
  <c r="R50"/>
  <c r="Q50"/>
  <c r="P50"/>
  <c r="N50" i="3" s="1"/>
  <c r="P50" s="1"/>
  <c r="O50" i="4"/>
  <c r="N50"/>
  <c r="M50"/>
  <c r="L50"/>
  <c r="K50"/>
  <c r="J50"/>
  <c r="I50"/>
  <c r="H50"/>
  <c r="G50"/>
  <c r="R48"/>
  <c r="Q48"/>
  <c r="P48"/>
  <c r="N48" i="3" s="1"/>
  <c r="P48" s="1"/>
  <c r="O48" i="4"/>
  <c r="N48"/>
  <c r="M48"/>
  <c r="L48"/>
  <c r="K48"/>
  <c r="J48"/>
  <c r="I48"/>
  <c r="H48"/>
  <c r="G48"/>
  <c r="R47"/>
  <c r="Q47"/>
  <c r="P47"/>
  <c r="N47" i="3" s="1"/>
  <c r="P47" s="1"/>
  <c r="O47" i="4"/>
  <c r="N47"/>
  <c r="M47"/>
  <c r="L47"/>
  <c r="K47"/>
  <c r="J47"/>
  <c r="I47"/>
  <c r="H47"/>
  <c r="G47"/>
  <c r="R46"/>
  <c r="Q46"/>
  <c r="P46"/>
  <c r="N46" i="3" s="1"/>
  <c r="P46" s="1"/>
  <c r="O46" i="4"/>
  <c r="N46"/>
  <c r="M46"/>
  <c r="L46"/>
  <c r="K46"/>
  <c r="J46"/>
  <c r="I46"/>
  <c r="H46"/>
  <c r="G46"/>
  <c r="R45"/>
  <c r="Q45"/>
  <c r="P45"/>
  <c r="N45" i="3" s="1"/>
  <c r="P45" s="1"/>
  <c r="O45" i="4"/>
  <c r="N45"/>
  <c r="M45"/>
  <c r="L45"/>
  <c r="K45"/>
  <c r="J45"/>
  <c r="I45"/>
  <c r="H45"/>
  <c r="G45"/>
  <c r="R44"/>
  <c r="R43" s="1"/>
  <c r="Q44"/>
  <c r="Q43" s="1"/>
  <c r="P44"/>
  <c r="O44"/>
  <c r="O43" s="1"/>
  <c r="N44"/>
  <c r="N43" s="1"/>
  <c r="M44"/>
  <c r="M43" s="1"/>
  <c r="L44"/>
  <c r="L43" s="1"/>
  <c r="K44"/>
  <c r="K43" s="1"/>
  <c r="J44"/>
  <c r="J43" s="1"/>
  <c r="I44"/>
  <c r="I43" s="1"/>
  <c r="H44"/>
  <c r="H43" s="1"/>
  <c r="G44"/>
  <c r="R42"/>
  <c r="Q42"/>
  <c r="P42"/>
  <c r="N42" i="3" s="1"/>
  <c r="P42" s="1"/>
  <c r="O42" i="4"/>
  <c r="N42"/>
  <c r="M42"/>
  <c r="L42"/>
  <c r="K42"/>
  <c r="J42"/>
  <c r="I42"/>
  <c r="H42"/>
  <c r="G42"/>
  <c r="R41"/>
  <c r="Q41"/>
  <c r="P41"/>
  <c r="N41" i="3" s="1"/>
  <c r="P41" s="1"/>
  <c r="O41" i="4"/>
  <c r="N41"/>
  <c r="M41"/>
  <c r="L41"/>
  <c r="K41"/>
  <c r="J41"/>
  <c r="I41"/>
  <c r="H41"/>
  <c r="G41"/>
  <c r="R40"/>
  <c r="Q40"/>
  <c r="P40"/>
  <c r="N40" i="3" s="1"/>
  <c r="P40" s="1"/>
  <c r="O40" i="4"/>
  <c r="N40"/>
  <c r="M40"/>
  <c r="L40"/>
  <c r="K40"/>
  <c r="J40"/>
  <c r="I40"/>
  <c r="H40"/>
  <c r="G40"/>
  <c r="R39"/>
  <c r="Q39"/>
  <c r="P39"/>
  <c r="N39" i="3" s="1"/>
  <c r="P39" s="1"/>
  <c r="O39" i="4"/>
  <c r="N39"/>
  <c r="M39"/>
  <c r="L39"/>
  <c r="K39"/>
  <c r="J39"/>
  <c r="I39"/>
  <c r="H39"/>
  <c r="G39"/>
  <c r="R38"/>
  <c r="Q38"/>
  <c r="P38"/>
  <c r="N38" i="3" s="1"/>
  <c r="P38" s="1"/>
  <c r="O38" i="4"/>
  <c r="N38"/>
  <c r="M38"/>
  <c r="L38"/>
  <c r="K38"/>
  <c r="J38"/>
  <c r="I38"/>
  <c r="H38"/>
  <c r="G38"/>
  <c r="R37"/>
  <c r="Q37"/>
  <c r="P37"/>
  <c r="N37" i="3" s="1"/>
  <c r="P37" s="1"/>
  <c r="O37" i="4"/>
  <c r="N37"/>
  <c r="M37"/>
  <c r="L37"/>
  <c r="K37"/>
  <c r="J37"/>
  <c r="I37"/>
  <c r="H37"/>
  <c r="G37"/>
  <c r="R36"/>
  <c r="Q36"/>
  <c r="P36"/>
  <c r="N36" i="3" s="1"/>
  <c r="P36" s="1"/>
  <c r="O36" i="4"/>
  <c r="N36"/>
  <c r="M36"/>
  <c r="L36"/>
  <c r="K36"/>
  <c r="J36"/>
  <c r="I36"/>
  <c r="H36"/>
  <c r="G36"/>
  <c r="R35"/>
  <c r="Q35"/>
  <c r="P35"/>
  <c r="N35" i="3" s="1"/>
  <c r="P35" s="1"/>
  <c r="O35" i="4"/>
  <c r="N35"/>
  <c r="M35"/>
  <c r="L35"/>
  <c r="K35"/>
  <c r="J35"/>
  <c r="I35"/>
  <c r="H35"/>
  <c r="G35"/>
  <c r="R34"/>
  <c r="Q34"/>
  <c r="P34"/>
  <c r="N34" i="3" s="1"/>
  <c r="P34" s="1"/>
  <c r="O34" i="4"/>
  <c r="N34"/>
  <c r="M34"/>
  <c r="L34"/>
  <c r="K34"/>
  <c r="J34"/>
  <c r="I34"/>
  <c r="H34"/>
  <c r="G34"/>
  <c r="R33"/>
  <c r="Q33"/>
  <c r="P33"/>
  <c r="N33" i="3" s="1"/>
  <c r="P33" s="1"/>
  <c r="O33" i="4"/>
  <c r="N33"/>
  <c r="M33"/>
  <c r="L33"/>
  <c r="K33"/>
  <c r="J33"/>
  <c r="I33"/>
  <c r="H33"/>
  <c r="G33"/>
  <c r="R29"/>
  <c r="Q29"/>
  <c r="P29"/>
  <c r="N29" i="3" s="1"/>
  <c r="P29" s="1"/>
  <c r="O29" i="4"/>
  <c r="N29"/>
  <c r="M29"/>
  <c r="L29"/>
  <c r="K29"/>
  <c r="J29"/>
  <c r="I29"/>
  <c r="H29"/>
  <c r="G29"/>
  <c r="R28"/>
  <c r="Q28"/>
  <c r="P28"/>
  <c r="N28" i="3" s="1"/>
  <c r="P28" s="1"/>
  <c r="O28" i="4"/>
  <c r="N28"/>
  <c r="M28"/>
  <c r="L28"/>
  <c r="K28"/>
  <c r="J28"/>
  <c r="I28"/>
  <c r="H28"/>
  <c r="G28"/>
  <c r="R27"/>
  <c r="Q27"/>
  <c r="P27"/>
  <c r="N27" i="3" s="1"/>
  <c r="P27" s="1"/>
  <c r="O27" i="4"/>
  <c r="N27"/>
  <c r="M27"/>
  <c r="L27"/>
  <c r="K27"/>
  <c r="J27"/>
  <c r="I27"/>
  <c r="H27"/>
  <c r="G27"/>
  <c r="G20"/>
  <c r="R26"/>
  <c r="Q26"/>
  <c r="P26"/>
  <c r="N26" i="3" s="1"/>
  <c r="P26" s="1"/>
  <c r="O26" i="4"/>
  <c r="N26"/>
  <c r="M26"/>
  <c r="L26"/>
  <c r="K26"/>
  <c r="J26"/>
  <c r="I26"/>
  <c r="H26"/>
  <c r="G26"/>
  <c r="R25"/>
  <c r="Q25"/>
  <c r="P25"/>
  <c r="N25" i="3" s="1"/>
  <c r="P25" s="1"/>
  <c r="O25" i="4"/>
  <c r="N25"/>
  <c r="M25"/>
  <c r="L25"/>
  <c r="K25"/>
  <c r="J25"/>
  <c r="I25"/>
  <c r="H25"/>
  <c r="G25"/>
  <c r="R24"/>
  <c r="Q24"/>
  <c r="P24"/>
  <c r="N24" i="3" s="1"/>
  <c r="P24" s="1"/>
  <c r="O24" i="4"/>
  <c r="N24"/>
  <c r="M24"/>
  <c r="L24"/>
  <c r="K24"/>
  <c r="J24"/>
  <c r="I24"/>
  <c r="H24"/>
  <c r="G24"/>
  <c r="R23"/>
  <c r="Q23"/>
  <c r="P23"/>
  <c r="N23" i="3" s="1"/>
  <c r="P23" s="1"/>
  <c r="O23" i="4"/>
  <c r="N23"/>
  <c r="M23"/>
  <c r="L23"/>
  <c r="K23"/>
  <c r="J23"/>
  <c r="I23"/>
  <c r="H23"/>
  <c r="G23"/>
  <c r="R22"/>
  <c r="Q22"/>
  <c r="P22"/>
  <c r="N22" i="3" s="1"/>
  <c r="P22" s="1"/>
  <c r="O22" i="4"/>
  <c r="N22"/>
  <c r="M22"/>
  <c r="L22"/>
  <c r="K22"/>
  <c r="J22"/>
  <c r="I22"/>
  <c r="H22"/>
  <c r="G22"/>
  <c r="R21"/>
  <c r="Q21"/>
  <c r="P21"/>
  <c r="N21" i="3" s="1"/>
  <c r="P21" s="1"/>
  <c r="O21" i="4"/>
  <c r="N21"/>
  <c r="M21"/>
  <c r="L21"/>
  <c r="K21"/>
  <c r="J21"/>
  <c r="I21"/>
  <c r="H21"/>
  <c r="G21"/>
  <c r="R20"/>
  <c r="Q20"/>
  <c r="P20"/>
  <c r="N20" i="3" s="1"/>
  <c r="P20" s="1"/>
  <c r="O20" i="4"/>
  <c r="N20"/>
  <c r="M20"/>
  <c r="L20"/>
  <c r="K20"/>
  <c r="J20"/>
  <c r="I20"/>
  <c r="H20"/>
  <c r="R19"/>
  <c r="Q19"/>
  <c r="P19"/>
  <c r="N19" i="3" s="1"/>
  <c r="P19" s="1"/>
  <c r="O19" i="4"/>
  <c r="N19"/>
  <c r="M19"/>
  <c r="L19"/>
  <c r="K19"/>
  <c r="J19"/>
  <c r="I19"/>
  <c r="H19"/>
  <c r="G19"/>
  <c r="R18"/>
  <c r="Q18"/>
  <c r="P18"/>
  <c r="N18" i="3" s="1"/>
  <c r="P18" s="1"/>
  <c r="O18" i="4"/>
  <c r="N18"/>
  <c r="M18"/>
  <c r="L18"/>
  <c r="K18"/>
  <c r="J18"/>
  <c r="I18"/>
  <c r="H18"/>
  <c r="G18"/>
  <c r="R17"/>
  <c r="Q17"/>
  <c r="P17"/>
  <c r="N17" i="3" s="1"/>
  <c r="P17" s="1"/>
  <c r="O17" i="4"/>
  <c r="N17"/>
  <c r="M17"/>
  <c r="L17"/>
  <c r="K17"/>
  <c r="J17"/>
  <c r="I17"/>
  <c r="H17"/>
  <c r="G17"/>
  <c r="R16"/>
  <c r="Q16"/>
  <c r="P16"/>
  <c r="N16" i="3" s="1"/>
  <c r="P16" s="1"/>
  <c r="O16" i="4"/>
  <c r="N16"/>
  <c r="M16"/>
  <c r="L16"/>
  <c r="K16"/>
  <c r="J16"/>
  <c r="I16"/>
  <c r="H16"/>
  <c r="G16"/>
  <c r="R15"/>
  <c r="Q15"/>
  <c r="P15"/>
  <c r="N15" i="3" s="1"/>
  <c r="P15" s="1"/>
  <c r="O15" i="4"/>
  <c r="N15"/>
  <c r="M15"/>
  <c r="L15"/>
  <c r="K15"/>
  <c r="J15"/>
  <c r="I15"/>
  <c r="H15"/>
  <c r="G15"/>
  <c r="R14"/>
  <c r="Q14"/>
  <c r="P14"/>
  <c r="N14" i="3" s="1"/>
  <c r="P14" s="1"/>
  <c r="O14" i="4"/>
  <c r="N14"/>
  <c r="M14"/>
  <c r="L14"/>
  <c r="K14"/>
  <c r="J14"/>
  <c r="I14"/>
  <c r="H14"/>
  <c r="G14"/>
  <c r="R13"/>
  <c r="Q13"/>
  <c r="P13"/>
  <c r="N13" i="3" s="1"/>
  <c r="P13" s="1"/>
  <c r="O13" i="4"/>
  <c r="N13"/>
  <c r="M13"/>
  <c r="L13"/>
  <c r="K13"/>
  <c r="J13"/>
  <c r="I13"/>
  <c r="H13"/>
  <c r="G13"/>
  <c r="R12"/>
  <c r="R11" s="1"/>
  <c r="Q12"/>
  <c r="Q11" s="1"/>
  <c r="P12"/>
  <c r="O12"/>
  <c r="N12"/>
  <c r="N11" s="1"/>
  <c r="M12"/>
  <c r="M11" s="1"/>
  <c r="L12"/>
  <c r="K12"/>
  <c r="K11" s="1"/>
  <c r="J12"/>
  <c r="I12"/>
  <c r="I11" s="1"/>
  <c r="H12"/>
  <c r="H11" s="1"/>
  <c r="G12"/>
  <c r="G233" i="2"/>
  <c r="G232"/>
  <c r="G231"/>
  <c r="G230"/>
  <c r="G229"/>
  <c r="G228"/>
  <c r="G227"/>
  <c r="G226"/>
  <c r="G225"/>
  <c r="G224"/>
  <c r="G223"/>
  <c r="G222"/>
  <c r="G181"/>
  <c r="G75"/>
  <c r="G19"/>
  <c r="G18"/>
  <c r="G8" i="3" s="1"/>
  <c r="N8" s="1"/>
  <c r="G17" i="2"/>
  <c r="H8" i="3" s="1"/>
  <c r="O8" s="1"/>
  <c r="G271" i="2"/>
  <c r="G267"/>
  <c r="D22" i="1" s="1"/>
  <c r="G269" i="2"/>
  <c r="J148" i="4" l="1"/>
  <c r="J154" s="1"/>
  <c r="J159" s="1"/>
  <c r="J155" s="1"/>
  <c r="M154"/>
  <c r="M159" s="1"/>
  <c r="M155" s="1"/>
  <c r="K124" i="8"/>
  <c r="K125" s="1"/>
  <c r="O124"/>
  <c r="O125" s="1"/>
  <c r="R124" i="4"/>
  <c r="Q56" i="3"/>
  <c r="P56"/>
  <c r="L124" i="8"/>
  <c r="S126" i="4"/>
  <c r="T126" s="1"/>
  <c r="G31" i="8"/>
  <c r="N104"/>
  <c r="N124" i="4"/>
  <c r="Q104" i="8"/>
  <c r="G24" i="3"/>
  <c r="I24" s="1"/>
  <c r="G25"/>
  <c r="I25" s="1"/>
  <c r="G26"/>
  <c r="I26" s="1"/>
  <c r="B32" i="4"/>
  <c r="B32" i="3"/>
  <c r="B126" i="8"/>
  <c r="B126" i="4"/>
  <c r="B32" i="8"/>
  <c r="B42" i="4"/>
  <c r="B136"/>
  <c r="B42" i="3"/>
  <c r="B42" i="8"/>
  <c r="B136"/>
  <c r="G22" i="3"/>
  <c r="I22" s="1"/>
  <c r="G23"/>
  <c r="I23" s="1"/>
  <c r="H104" i="8"/>
  <c r="P104"/>
  <c r="O31"/>
  <c r="CT199" i="6"/>
  <c r="M31" i="8"/>
  <c r="CR199" i="6"/>
  <c r="Q31" i="8"/>
  <c r="CV199" i="6"/>
  <c r="L31" i="8"/>
  <c r="CQ199" i="6"/>
  <c r="J31" i="8"/>
  <c r="CO199" i="6"/>
  <c r="R31" i="8"/>
  <c r="CW199" i="6"/>
  <c r="R10" i="3"/>
  <c r="CU198" i="6"/>
  <c r="I31" i="8"/>
  <c r="CN199" i="6"/>
  <c r="H31" i="8"/>
  <c r="CM199" i="6"/>
  <c r="K31" i="8"/>
  <c r="CP199" i="6"/>
  <c r="N31" i="8"/>
  <c r="CS199" i="6"/>
  <c r="H10" i="3"/>
  <c r="N54" i="8"/>
  <c r="CS200" i="6" s="1"/>
  <c r="J104" i="8"/>
  <c r="L104"/>
  <c r="S137" i="4"/>
  <c r="T137" s="1"/>
  <c r="H32" i="3"/>
  <c r="R104" i="8"/>
  <c r="H43" i="3"/>
  <c r="L11" i="4"/>
  <c r="K54" i="8"/>
  <c r="K55" s="1"/>
  <c r="G54"/>
  <c r="G60" s="1"/>
  <c r="G65" s="1"/>
  <c r="G12" i="3"/>
  <c r="G13"/>
  <c r="L13" s="1"/>
  <c r="G14"/>
  <c r="G15"/>
  <c r="G16"/>
  <c r="G17"/>
  <c r="L17" s="1"/>
  <c r="G18"/>
  <c r="G19"/>
  <c r="G39"/>
  <c r="G40"/>
  <c r="M40" s="1"/>
  <c r="G41"/>
  <c r="G42"/>
  <c r="J54" i="8"/>
  <c r="R54"/>
  <c r="CW200" i="6" s="1"/>
  <c r="Q54" i="8"/>
  <c r="T20" i="3"/>
  <c r="S20"/>
  <c r="S21"/>
  <c r="T21"/>
  <c r="Q21"/>
  <c r="T22"/>
  <c r="Q22"/>
  <c r="S22"/>
  <c r="T23"/>
  <c r="S23"/>
  <c r="Q23"/>
  <c r="T24"/>
  <c r="S24"/>
  <c r="Q24"/>
  <c r="S25"/>
  <c r="T25"/>
  <c r="Q25"/>
  <c r="S26"/>
  <c r="T26"/>
  <c r="Q26"/>
  <c r="M63"/>
  <c r="L63"/>
  <c r="J63"/>
  <c r="M59"/>
  <c r="L59"/>
  <c r="J59"/>
  <c r="M57"/>
  <c r="L57"/>
  <c r="J57"/>
  <c r="G27"/>
  <c r="I27" s="1"/>
  <c r="G28"/>
  <c r="I28" s="1"/>
  <c r="G29"/>
  <c r="I29" s="1"/>
  <c r="G33"/>
  <c r="I33" s="1"/>
  <c r="G34"/>
  <c r="I34" s="1"/>
  <c r="G35"/>
  <c r="I35" s="1"/>
  <c r="G36"/>
  <c r="I36" s="1"/>
  <c r="G37"/>
  <c r="I37" s="1"/>
  <c r="G38"/>
  <c r="I38" s="1"/>
  <c r="G44"/>
  <c r="I44" s="1"/>
  <c r="G45"/>
  <c r="I45" s="1"/>
  <c r="G46"/>
  <c r="I46" s="1"/>
  <c r="G47"/>
  <c r="I47" s="1"/>
  <c r="G48"/>
  <c r="I48" s="1"/>
  <c r="G50"/>
  <c r="I50" s="1"/>
  <c r="G51"/>
  <c r="I51" s="1"/>
  <c r="G52"/>
  <c r="I52" s="1"/>
  <c r="G53"/>
  <c r="I53" s="1"/>
  <c r="G49"/>
  <c r="I49" s="1"/>
  <c r="G56"/>
  <c r="I56" s="1"/>
  <c r="I54" i="8"/>
  <c r="I55" s="1"/>
  <c r="K30" i="3"/>
  <c r="Q20"/>
  <c r="P11" i="4"/>
  <c r="N11" i="3" s="1"/>
  <c r="P11" s="1"/>
  <c r="N12"/>
  <c r="P12" s="1"/>
  <c r="T13"/>
  <c r="S13"/>
  <c r="Q13"/>
  <c r="T14"/>
  <c r="S14"/>
  <c r="Q14"/>
  <c r="T15"/>
  <c r="S15"/>
  <c r="Q15"/>
  <c r="T16"/>
  <c r="Q16"/>
  <c r="S16"/>
  <c r="S17"/>
  <c r="T17"/>
  <c r="Q17"/>
  <c r="S18"/>
  <c r="T18"/>
  <c r="Q18"/>
  <c r="T19"/>
  <c r="S19"/>
  <c r="Q19"/>
  <c r="L22"/>
  <c r="J22"/>
  <c r="M23"/>
  <c r="L23"/>
  <c r="J23"/>
  <c r="L24"/>
  <c r="M24"/>
  <c r="L25"/>
  <c r="L26"/>
  <c r="M26"/>
  <c r="J26"/>
  <c r="T27"/>
  <c r="S27"/>
  <c r="Q27"/>
  <c r="T28"/>
  <c r="S28"/>
  <c r="Q28"/>
  <c r="S29"/>
  <c r="T29"/>
  <c r="Q29"/>
  <c r="S33"/>
  <c r="T33"/>
  <c r="Q33"/>
  <c r="S34"/>
  <c r="Q34"/>
  <c r="T34"/>
  <c r="T35"/>
  <c r="S35"/>
  <c r="Q35"/>
  <c r="T36"/>
  <c r="S36"/>
  <c r="Q36"/>
  <c r="S37"/>
  <c r="T37"/>
  <c r="Q37"/>
  <c r="T38"/>
  <c r="S38"/>
  <c r="Q38"/>
  <c r="T39"/>
  <c r="S39"/>
  <c r="Q39"/>
  <c r="T40"/>
  <c r="S40"/>
  <c r="Q40"/>
  <c r="S41"/>
  <c r="T41"/>
  <c r="Q41"/>
  <c r="S42"/>
  <c r="Q42"/>
  <c r="T42"/>
  <c r="P43" i="4"/>
  <c r="N43" i="3" s="1"/>
  <c r="P43" s="1"/>
  <c r="N44"/>
  <c r="P44" s="1"/>
  <c r="S45"/>
  <c r="T45"/>
  <c r="Q45"/>
  <c r="Q46"/>
  <c r="S46"/>
  <c r="T46"/>
  <c r="T47"/>
  <c r="S47"/>
  <c r="Q47"/>
  <c r="T48"/>
  <c r="S48"/>
  <c r="Q48"/>
  <c r="S50"/>
  <c r="T50"/>
  <c r="Q50"/>
  <c r="T51"/>
  <c r="S51"/>
  <c r="Q51"/>
  <c r="T52"/>
  <c r="S52"/>
  <c r="Q52"/>
  <c r="S53"/>
  <c r="T53"/>
  <c r="Q53"/>
  <c r="S49"/>
  <c r="T49"/>
  <c r="Q49"/>
  <c r="T56"/>
  <c r="S56"/>
  <c r="S10" i="8"/>
  <c r="T10" s="1"/>
  <c r="K10" i="3"/>
  <c r="P31" i="8"/>
  <c r="R31" i="3" s="1"/>
  <c r="R30"/>
  <c r="L64"/>
  <c r="M64"/>
  <c r="J64"/>
  <c r="L62"/>
  <c r="M62"/>
  <c r="J62"/>
  <c r="L58"/>
  <c r="M58"/>
  <c r="J58"/>
  <c r="G21"/>
  <c r="I21" s="1"/>
  <c r="G20"/>
  <c r="I20" s="1"/>
  <c r="S104" i="4"/>
  <c r="T104" s="1"/>
  <c r="M54" i="8"/>
  <c r="CR200" i="6" s="1"/>
  <c r="H54" i="8"/>
  <c r="P54"/>
  <c r="P55" s="1"/>
  <c r="R55" i="3" s="1"/>
  <c r="O54" i="8"/>
  <c r="S30"/>
  <c r="T30" s="1"/>
  <c r="H8" i="4"/>
  <c r="H102" s="1"/>
  <c r="H8" i="8"/>
  <c r="H102" s="1"/>
  <c r="J8" i="4"/>
  <c r="J102" s="1"/>
  <c r="J8" i="8"/>
  <c r="J102" s="1"/>
  <c r="L8" i="4"/>
  <c r="L102" s="1"/>
  <c r="L8" i="8"/>
  <c r="L102" s="1"/>
  <c r="N8" i="4"/>
  <c r="N102" s="1"/>
  <c r="N8" i="8"/>
  <c r="N102" s="1"/>
  <c r="P8" i="4"/>
  <c r="P102" s="1"/>
  <c r="P8" i="8"/>
  <c r="P102" s="1"/>
  <c r="R8" i="4"/>
  <c r="R102" s="1"/>
  <c r="R8" i="8"/>
  <c r="R102" s="1"/>
  <c r="G237" i="2"/>
  <c r="B55" i="4"/>
  <c r="B55" i="8"/>
  <c r="B149" i="4"/>
  <c r="B55" i="3"/>
  <c r="B149" i="8"/>
  <c r="B60" i="4"/>
  <c r="B60" i="3"/>
  <c r="B60" i="8"/>
  <c r="B154" i="4"/>
  <c r="B154" i="8"/>
  <c r="G8" i="4"/>
  <c r="G102" s="1"/>
  <c r="G8" i="8"/>
  <c r="G102" s="1"/>
  <c r="I8" i="4"/>
  <c r="I102" s="1"/>
  <c r="I8" i="8"/>
  <c r="I102" s="1"/>
  <c r="K8" i="4"/>
  <c r="K102" s="1"/>
  <c r="K8" i="8"/>
  <c r="K102" s="1"/>
  <c r="M8" i="4"/>
  <c r="M102" s="1"/>
  <c r="M8" i="8"/>
  <c r="M102" s="1"/>
  <c r="O8" i="4"/>
  <c r="O102" s="1"/>
  <c r="O8" i="8"/>
  <c r="O102" s="1"/>
  <c r="Q8" i="4"/>
  <c r="Q102" s="1"/>
  <c r="Q8" i="8"/>
  <c r="Q102" s="1"/>
  <c r="B54" i="4"/>
  <c r="B54" i="3"/>
  <c r="B54" i="8"/>
  <c r="B148" i="4"/>
  <c r="B148" i="8"/>
  <c r="B61" i="4"/>
  <c r="B61" i="3"/>
  <c r="B61" i="8"/>
  <c r="B155" i="4"/>
  <c r="B155" i="8"/>
  <c r="B65" i="4"/>
  <c r="B65" i="3"/>
  <c r="B65" i="8"/>
  <c r="B159" i="4"/>
  <c r="B159" i="8"/>
  <c r="Q124"/>
  <c r="Q125" s="1"/>
  <c r="O104"/>
  <c r="O148" s="1"/>
  <c r="O60"/>
  <c r="O65" s="1"/>
  <c r="O61" s="1"/>
  <c r="J55"/>
  <c r="P60"/>
  <c r="M60"/>
  <c r="M65" s="1"/>
  <c r="M61" s="1"/>
  <c r="Q60"/>
  <c r="Q65" s="1"/>
  <c r="Q61" s="1"/>
  <c r="L60"/>
  <c r="L65" s="1"/>
  <c r="L61" s="1"/>
  <c r="L55"/>
  <c r="P124"/>
  <c r="H124"/>
  <c r="H148" s="1"/>
  <c r="K104"/>
  <c r="K148" s="1"/>
  <c r="S126"/>
  <c r="T126" s="1"/>
  <c r="G124"/>
  <c r="R124"/>
  <c r="J124"/>
  <c r="M124"/>
  <c r="M125" s="1"/>
  <c r="L125"/>
  <c r="L148"/>
  <c r="S105"/>
  <c r="T105" s="1"/>
  <c r="G104"/>
  <c r="N124"/>
  <c r="I124"/>
  <c r="I125" s="1"/>
  <c r="S137"/>
  <c r="T137" s="1"/>
  <c r="S114"/>
  <c r="T114" s="1"/>
  <c r="S150"/>
  <c r="T150" s="1"/>
  <c r="S124" i="4"/>
  <c r="T124" s="1"/>
  <c r="P149"/>
  <c r="O55" i="3" s="1"/>
  <c r="P154" i="4"/>
  <c r="L149"/>
  <c r="L154"/>
  <c r="L159" s="1"/>
  <c r="L155" s="1"/>
  <c r="I149"/>
  <c r="I154"/>
  <c r="I159" s="1"/>
  <c r="I155" s="1"/>
  <c r="G148"/>
  <c r="Q154"/>
  <c r="Q159" s="1"/>
  <c r="Q155" s="1"/>
  <c r="Q149"/>
  <c r="K149"/>
  <c r="K154"/>
  <c r="K159" s="1"/>
  <c r="K155" s="1"/>
  <c r="O149"/>
  <c r="O154"/>
  <c r="O159" s="1"/>
  <c r="O155" s="1"/>
  <c r="G149"/>
  <c r="J11"/>
  <c r="J10" s="1"/>
  <c r="DA198" i="6" s="1"/>
  <c r="H10" i="4"/>
  <c r="CY198" i="6" s="1"/>
  <c r="L10" i="4"/>
  <c r="DC198" i="6" s="1"/>
  <c r="N10" i="4"/>
  <c r="DE198" i="6" s="1"/>
  <c r="R10" i="4"/>
  <c r="DI198" i="6" s="1"/>
  <c r="O11" i="4"/>
  <c r="O10" s="1"/>
  <c r="DF198" i="6" s="1"/>
  <c r="S56" i="4"/>
  <c r="T56" s="1"/>
  <c r="S34"/>
  <c r="T34" s="1"/>
  <c r="S35"/>
  <c r="T35" s="1"/>
  <c r="S36"/>
  <c r="T36" s="1"/>
  <c r="S42"/>
  <c r="T42" s="1"/>
  <c r="S45"/>
  <c r="T45" s="1"/>
  <c r="S46"/>
  <c r="T46" s="1"/>
  <c r="S47"/>
  <c r="T47" s="1"/>
  <c r="S48"/>
  <c r="T48" s="1"/>
  <c r="S50"/>
  <c r="T50" s="1"/>
  <c r="S37"/>
  <c r="T37" s="1"/>
  <c r="S38"/>
  <c r="T38" s="1"/>
  <c r="S39"/>
  <c r="T39" s="1"/>
  <c r="S40"/>
  <c r="T40" s="1"/>
  <c r="S41"/>
  <c r="T41" s="1"/>
  <c r="S21"/>
  <c r="T21" s="1"/>
  <c r="S22"/>
  <c r="T22" s="1"/>
  <c r="S23"/>
  <c r="T23" s="1"/>
  <c r="S24"/>
  <c r="T24" s="1"/>
  <c r="S25"/>
  <c r="T25" s="1"/>
  <c r="S26"/>
  <c r="T26" s="1"/>
  <c r="G11"/>
  <c r="S12"/>
  <c r="T12" s="1"/>
  <c r="G43"/>
  <c r="S44"/>
  <c r="T44" s="1"/>
  <c r="I10"/>
  <c r="CZ198" i="6" s="1"/>
  <c r="K10" i="4"/>
  <c r="DB198" i="6" s="1"/>
  <c r="M10" i="4"/>
  <c r="DD198" i="6" s="1"/>
  <c r="Q10" i="4"/>
  <c r="DH198" i="6" s="1"/>
  <c r="S13" i="4"/>
  <c r="T13" s="1"/>
  <c r="S14"/>
  <c r="T14" s="1"/>
  <c r="S15"/>
  <c r="T15" s="1"/>
  <c r="S16"/>
  <c r="T16" s="1"/>
  <c r="S17"/>
  <c r="T17" s="1"/>
  <c r="S18"/>
  <c r="T18" s="1"/>
  <c r="S19"/>
  <c r="T19" s="1"/>
  <c r="S27"/>
  <c r="T27" s="1"/>
  <c r="S28"/>
  <c r="T28" s="1"/>
  <c r="S29"/>
  <c r="T29" s="1"/>
  <c r="S33"/>
  <c r="T33" s="1"/>
  <c r="S51"/>
  <c r="T51" s="1"/>
  <c r="S52"/>
  <c r="T52" s="1"/>
  <c r="S53"/>
  <c r="T53" s="1"/>
  <c r="S49"/>
  <c r="T49" s="1"/>
  <c r="S20"/>
  <c r="T20" s="1"/>
  <c r="H32"/>
  <c r="H30" s="1"/>
  <c r="J32"/>
  <c r="J30" s="1"/>
  <c r="L32"/>
  <c r="L30" s="1"/>
  <c r="N32"/>
  <c r="N30" s="1"/>
  <c r="P32"/>
  <c r="R32"/>
  <c r="R30" s="1"/>
  <c r="G32"/>
  <c r="I32"/>
  <c r="I30" s="1"/>
  <c r="K32"/>
  <c r="K30" s="1"/>
  <c r="M32"/>
  <c r="M30" s="1"/>
  <c r="O32"/>
  <c r="O30" s="1"/>
  <c r="Q32"/>
  <c r="Q30" s="1"/>
  <c r="G258" i="2"/>
  <c r="G257"/>
  <c r="G239"/>
  <c r="G221"/>
  <c r="G235"/>
  <c r="G220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4"/>
  <c r="E199" i="6" s="1"/>
  <c r="G73" i="2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E198" i="6" s="1"/>
  <c r="G21" i="2"/>
  <c r="G20"/>
  <c r="G16"/>
  <c r="G15"/>
  <c r="G14"/>
  <c r="G13"/>
  <c r="G12"/>
  <c r="G11"/>
  <c r="G10"/>
  <c r="G9"/>
  <c r="G8"/>
  <c r="G7"/>
  <c r="G6"/>
  <c r="G5"/>
  <c r="G3"/>
  <c r="J149" i="4" l="1"/>
  <c r="P10"/>
  <c r="DG198" i="6" s="1"/>
  <c r="N60" i="8"/>
  <c r="N65" s="1"/>
  <c r="N61" s="1"/>
  <c r="R60"/>
  <c r="R65" s="1"/>
  <c r="R61" s="1"/>
  <c r="J24" i="3"/>
  <c r="R125" i="4"/>
  <c r="R148"/>
  <c r="P148" i="8"/>
  <c r="N55"/>
  <c r="R55"/>
  <c r="M41" i="3"/>
  <c r="I41"/>
  <c r="M39"/>
  <c r="I39"/>
  <c r="L18"/>
  <c r="I18"/>
  <c r="J16"/>
  <c r="I16"/>
  <c r="L14"/>
  <c r="I14"/>
  <c r="M12"/>
  <c r="I12"/>
  <c r="M55" i="8"/>
  <c r="J25" i="3"/>
  <c r="M25"/>
  <c r="M22"/>
  <c r="L42"/>
  <c r="I42"/>
  <c r="L40"/>
  <c r="I40"/>
  <c r="M19"/>
  <c r="I19"/>
  <c r="M17"/>
  <c r="I17"/>
  <c r="L15"/>
  <c r="I15"/>
  <c r="M13"/>
  <c r="I13"/>
  <c r="H125" i="8"/>
  <c r="N125" i="4"/>
  <c r="N148"/>
  <c r="H54" i="3" s="1"/>
  <c r="H30"/>
  <c r="L19"/>
  <c r="J15"/>
  <c r="E3" i="4"/>
  <c r="E3" i="8"/>
  <c r="B11" i="4"/>
  <c r="B11" i="3"/>
  <c r="B105" i="4"/>
  <c r="B105" i="8"/>
  <c r="B11"/>
  <c r="B13" i="4"/>
  <c r="B107"/>
  <c r="B13" i="3"/>
  <c r="B107" i="8"/>
  <c r="B13"/>
  <c r="B15" i="4"/>
  <c r="B109"/>
  <c r="B15" i="3"/>
  <c r="B109" i="8"/>
  <c r="B15"/>
  <c r="B17" i="4"/>
  <c r="B111"/>
  <c r="B17" i="3"/>
  <c r="B111" i="8"/>
  <c r="B17"/>
  <c r="B19" i="4"/>
  <c r="B113"/>
  <c r="B19" i="3"/>
  <c r="B113" i="8"/>
  <c r="B19"/>
  <c r="B21" i="4"/>
  <c r="B115"/>
  <c r="B21" i="3"/>
  <c r="B115" i="8"/>
  <c r="B21"/>
  <c r="B23" i="4"/>
  <c r="B117"/>
  <c r="B23" i="3"/>
  <c r="B117" i="8"/>
  <c r="B23"/>
  <c r="B25" i="4"/>
  <c r="B119"/>
  <c r="B25" i="3"/>
  <c r="B119" i="8"/>
  <c r="B25"/>
  <c r="B28" i="4"/>
  <c r="B28" i="8"/>
  <c r="B28" i="3"/>
  <c r="B122" i="8"/>
  <c r="B122" i="4"/>
  <c r="B62"/>
  <c r="B156"/>
  <c r="B62" i="3"/>
  <c r="B62" i="8"/>
  <c r="B156"/>
  <c r="B33" i="4"/>
  <c r="B127" i="8"/>
  <c r="B33"/>
  <c r="B33" i="3"/>
  <c r="B127" i="4"/>
  <c r="B34"/>
  <c r="B128"/>
  <c r="B34" i="3"/>
  <c r="B34" i="8"/>
  <c r="B128"/>
  <c r="B35" i="4"/>
  <c r="B35" i="8"/>
  <c r="B35" i="3"/>
  <c r="B129" i="4"/>
  <c r="B129" i="8"/>
  <c r="B39" i="4"/>
  <c r="B39" i="8"/>
  <c r="B39" i="3"/>
  <c r="B133" i="4"/>
  <c r="B133" i="8"/>
  <c r="B40" i="4"/>
  <c r="B134"/>
  <c r="B40" i="3"/>
  <c r="B40" i="8"/>
  <c r="B134"/>
  <c r="B41" i="4"/>
  <c r="B41" i="8"/>
  <c r="B41" i="3"/>
  <c r="B135" i="4"/>
  <c r="B135" i="8"/>
  <c r="B43" i="4"/>
  <c r="B43" i="8"/>
  <c r="B43" i="3"/>
  <c r="B137" i="4"/>
  <c r="B137" i="8"/>
  <c r="E2" i="4"/>
  <c r="E2" i="8"/>
  <c r="E4" i="4"/>
  <c r="E4" i="8"/>
  <c r="B12" i="4"/>
  <c r="B12" i="8"/>
  <c r="B12" i="3"/>
  <c r="B106" i="8"/>
  <c r="B106" i="4"/>
  <c r="B14"/>
  <c r="B14" i="8"/>
  <c r="B14" i="3"/>
  <c r="B108" i="8"/>
  <c r="B108" i="4"/>
  <c r="B16"/>
  <c r="B16" i="8"/>
  <c r="B16" i="3"/>
  <c r="B110" i="8"/>
  <c r="B110" i="4"/>
  <c r="B18"/>
  <c r="B18" i="8"/>
  <c r="B18" i="3"/>
  <c r="B112" i="8"/>
  <c r="B112" i="4"/>
  <c r="B20"/>
  <c r="B20" i="8"/>
  <c r="B20" i="3"/>
  <c r="B114" i="8"/>
  <c r="B114" i="4"/>
  <c r="B22"/>
  <c r="B22" i="8"/>
  <c r="B22" i="3"/>
  <c r="B116" i="8"/>
  <c r="B116" i="4"/>
  <c r="B24"/>
  <c r="B24" i="8"/>
  <c r="B24" i="3"/>
  <c r="B118" i="8"/>
  <c r="B118" i="4"/>
  <c r="B26"/>
  <c r="B26" i="8"/>
  <c r="B26" i="3"/>
  <c r="B120" i="8"/>
  <c r="B120" i="4"/>
  <c r="B27"/>
  <c r="B121"/>
  <c r="B27" i="3"/>
  <c r="B121" i="8"/>
  <c r="B27"/>
  <c r="B64" i="4"/>
  <c r="B158"/>
  <c r="B64" i="3"/>
  <c r="B64" i="8"/>
  <c r="B158"/>
  <c r="B29" i="4"/>
  <c r="B123"/>
  <c r="B29" i="3"/>
  <c r="B123" i="8"/>
  <c r="B29"/>
  <c r="B63" i="4"/>
  <c r="B63" i="8"/>
  <c r="B63" i="3"/>
  <c r="B157" i="4"/>
  <c r="B157" i="8"/>
  <c r="B31" i="4"/>
  <c r="B125" i="8"/>
  <c r="B31"/>
  <c r="B31" i="3"/>
  <c r="B125" i="4"/>
  <c r="B36"/>
  <c r="B130"/>
  <c r="B36" i="3"/>
  <c r="B36" i="8"/>
  <c r="B130"/>
  <c r="B37" i="4"/>
  <c r="B37" i="8"/>
  <c r="B37" i="3"/>
  <c r="B131" i="4"/>
  <c r="B131" i="8"/>
  <c r="B38" i="4"/>
  <c r="B132"/>
  <c r="B38" i="3"/>
  <c r="B38" i="8"/>
  <c r="B132"/>
  <c r="B44" i="4"/>
  <c r="B44" i="3"/>
  <c r="B138" i="4"/>
  <c r="B44" i="8"/>
  <c r="B138"/>
  <c r="B45" i="4"/>
  <c r="B45" i="3"/>
  <c r="B45" i="8"/>
  <c r="B139" i="4"/>
  <c r="B139" i="8"/>
  <c r="B46" i="4"/>
  <c r="B46" i="3"/>
  <c r="B140" i="4"/>
  <c r="B46" i="8"/>
  <c r="B140"/>
  <c r="B47" i="4"/>
  <c r="B47" i="3"/>
  <c r="B47" i="8"/>
  <c r="B141" i="4"/>
  <c r="B141" i="8"/>
  <c r="B48" i="4"/>
  <c r="B48" i="3"/>
  <c r="B142" i="4"/>
  <c r="B48" i="8"/>
  <c r="B142"/>
  <c r="B49" i="4"/>
  <c r="B49" i="3"/>
  <c r="B49" i="8"/>
  <c r="B143" i="4"/>
  <c r="B143" i="8"/>
  <c r="B50" i="4"/>
  <c r="B50" i="3"/>
  <c r="B144" i="4"/>
  <c r="B50" i="8"/>
  <c r="B144"/>
  <c r="B51" i="4"/>
  <c r="B51" i="3"/>
  <c r="B51" i="8"/>
  <c r="B145" i="4"/>
  <c r="B145" i="8"/>
  <c r="B30" i="4"/>
  <c r="B30" i="3"/>
  <c r="B124" i="8"/>
  <c r="B30"/>
  <c r="B124" i="4"/>
  <c r="B10"/>
  <c r="B10" i="3"/>
  <c r="B104" i="8"/>
  <c r="B104" i="4"/>
  <c r="B10" i="8"/>
  <c r="K31" i="4"/>
  <c r="DB199" i="6"/>
  <c r="DB200" s="1"/>
  <c r="H31" i="4"/>
  <c r="CY199" i="6"/>
  <c r="CY200" s="1"/>
  <c r="N10" i="3"/>
  <c r="D12" i="1" s="1"/>
  <c r="E12" s="1"/>
  <c r="O31" i="4"/>
  <c r="DF199" i="6"/>
  <c r="DF200" s="1"/>
  <c r="L31" i="4"/>
  <c r="DC199" i="6"/>
  <c r="DC200" s="1"/>
  <c r="Q31" i="4"/>
  <c r="DH199" i="6"/>
  <c r="DH200" s="1"/>
  <c r="M31" i="4"/>
  <c r="DD199" i="6"/>
  <c r="DD200" s="1"/>
  <c r="I31" i="4"/>
  <c r="CZ199" i="6"/>
  <c r="CZ200" s="1"/>
  <c r="R31" i="4"/>
  <c r="DI199" i="6"/>
  <c r="DI200" s="1"/>
  <c r="N31" i="4"/>
  <c r="DE199" i="6"/>
  <c r="DE200" s="1"/>
  <c r="J31" i="4"/>
  <c r="DA199" i="6"/>
  <c r="DA200"/>
  <c r="L41" i="3"/>
  <c r="L39"/>
  <c r="M18"/>
  <c r="M16"/>
  <c r="M14"/>
  <c r="J12"/>
  <c r="R54"/>
  <c r="CU200" i="6"/>
  <c r="I60" i="8"/>
  <c r="I65" s="1"/>
  <c r="I61" s="1"/>
  <c r="CN200" i="6"/>
  <c r="O55" i="8"/>
  <c r="CT200" i="6"/>
  <c r="H55" i="8"/>
  <c r="CM200" i="6"/>
  <c r="Q55" i="8"/>
  <c r="CV200" i="6"/>
  <c r="J60" i="8"/>
  <c r="J65" s="1"/>
  <c r="J61" s="1"/>
  <c r="CO200" i="6"/>
  <c r="K60" i="8"/>
  <c r="K65" s="1"/>
  <c r="K61" s="1"/>
  <c r="CP200" i="6"/>
  <c r="G55" i="8"/>
  <c r="K55" i="3" s="1"/>
  <c r="CL200" i="6"/>
  <c r="M42" i="3"/>
  <c r="J40"/>
  <c r="J19"/>
  <c r="J17"/>
  <c r="M15"/>
  <c r="J13"/>
  <c r="J42"/>
  <c r="G11"/>
  <c r="I11" s="1"/>
  <c r="H60" i="8"/>
  <c r="H65" s="1"/>
  <c r="H61" s="1"/>
  <c r="S31"/>
  <c r="T31" s="1"/>
  <c r="K31" i="3"/>
  <c r="J41"/>
  <c r="J39"/>
  <c r="J18"/>
  <c r="L16"/>
  <c r="J14"/>
  <c r="L12"/>
  <c r="S54" i="8"/>
  <c r="T54" s="1"/>
  <c r="J11" i="3"/>
  <c r="M21"/>
  <c r="L21"/>
  <c r="J21"/>
  <c r="T43"/>
  <c r="S43"/>
  <c r="Q43"/>
  <c r="S12"/>
  <c r="T12"/>
  <c r="Q12"/>
  <c r="L56"/>
  <c r="M56"/>
  <c r="J56"/>
  <c r="M53"/>
  <c r="L53"/>
  <c r="J53"/>
  <c r="M51"/>
  <c r="L51"/>
  <c r="J51"/>
  <c r="L48"/>
  <c r="M48"/>
  <c r="J48"/>
  <c r="L46"/>
  <c r="M46"/>
  <c r="J46"/>
  <c r="L44"/>
  <c r="M44"/>
  <c r="J44"/>
  <c r="M37"/>
  <c r="L37"/>
  <c r="J37"/>
  <c r="M35"/>
  <c r="L35"/>
  <c r="J35"/>
  <c r="M33"/>
  <c r="L33"/>
  <c r="J33"/>
  <c r="L28"/>
  <c r="M28"/>
  <c r="J28"/>
  <c r="K54"/>
  <c r="P30" i="4"/>
  <c r="DG199" i="6" s="1"/>
  <c r="N32" i="3"/>
  <c r="P32" s="1"/>
  <c r="S43" i="4"/>
  <c r="T43" s="1"/>
  <c r="G43" i="3"/>
  <c r="I43" s="1"/>
  <c r="T10"/>
  <c r="P159" i="4"/>
  <c r="O60" i="3"/>
  <c r="P65" i="8"/>
  <c r="R60" i="3"/>
  <c r="L20"/>
  <c r="M20"/>
  <c r="J20"/>
  <c r="T44"/>
  <c r="S44"/>
  <c r="Q44"/>
  <c r="T11"/>
  <c r="S11"/>
  <c r="Q11"/>
  <c r="M49"/>
  <c r="L49"/>
  <c r="J49"/>
  <c r="L52"/>
  <c r="M52"/>
  <c r="J52"/>
  <c r="L50"/>
  <c r="M50"/>
  <c r="J50"/>
  <c r="M47"/>
  <c r="L47"/>
  <c r="J47"/>
  <c r="M45"/>
  <c r="L45"/>
  <c r="J45"/>
  <c r="L38"/>
  <c r="M38"/>
  <c r="J38"/>
  <c r="L36"/>
  <c r="M36"/>
  <c r="J36"/>
  <c r="L34"/>
  <c r="M34"/>
  <c r="J34"/>
  <c r="M29"/>
  <c r="L29"/>
  <c r="J29"/>
  <c r="M27"/>
  <c r="L27"/>
  <c r="J27"/>
  <c r="G32"/>
  <c r="I32" s="1"/>
  <c r="K60"/>
  <c r="G236" i="2"/>
  <c r="N7" i="3"/>
  <c r="R8"/>
  <c r="B56" i="4"/>
  <c r="B56" i="3"/>
  <c r="B56" i="8"/>
  <c r="B150" i="4"/>
  <c r="B150" i="8"/>
  <c r="B57" i="4"/>
  <c r="B57" i="3"/>
  <c r="B57" i="8"/>
  <c r="B151" i="4"/>
  <c r="B151" i="8"/>
  <c r="B53" i="4"/>
  <c r="B53" i="8"/>
  <c r="B147" i="4"/>
  <c r="B53" i="3"/>
  <c r="B147" i="8"/>
  <c r="B52" i="4"/>
  <c r="B52" i="3"/>
  <c r="B52" i="8"/>
  <c r="B146" i="4"/>
  <c r="B146" i="8"/>
  <c r="S102" i="4"/>
  <c r="S102" i="8"/>
  <c r="B58" i="4"/>
  <c r="B58" i="3"/>
  <c r="B58" i="8"/>
  <c r="B152" i="4"/>
  <c r="B152" i="8"/>
  <c r="B59" i="4"/>
  <c r="B59" i="3"/>
  <c r="B59" i="8"/>
  <c r="B153" i="4"/>
  <c r="B153" i="8"/>
  <c r="G240" i="2"/>
  <c r="E13" i="1" s="1"/>
  <c r="S7" i="8"/>
  <c r="S101" s="1"/>
  <c r="S7" i="4"/>
  <c r="S101" s="1"/>
  <c r="Q148" i="8"/>
  <c r="S104"/>
  <c r="T104" s="1"/>
  <c r="P125"/>
  <c r="M148"/>
  <c r="N125"/>
  <c r="N148"/>
  <c r="G148"/>
  <c r="L154"/>
  <c r="L159" s="1"/>
  <c r="L155" s="1"/>
  <c r="L149"/>
  <c r="J125"/>
  <c r="J148"/>
  <c r="I148"/>
  <c r="O154"/>
  <c r="O159" s="1"/>
  <c r="O155" s="1"/>
  <c r="O149"/>
  <c r="K154"/>
  <c r="K159" s="1"/>
  <c r="K155" s="1"/>
  <c r="K149"/>
  <c r="R125"/>
  <c r="R148"/>
  <c r="G61"/>
  <c r="G125"/>
  <c r="S124"/>
  <c r="T124" s="1"/>
  <c r="H154"/>
  <c r="H159" s="1"/>
  <c r="H155" s="1"/>
  <c r="H149"/>
  <c r="P154"/>
  <c r="P159" s="1"/>
  <c r="P155" s="1"/>
  <c r="P149"/>
  <c r="G154" i="4"/>
  <c r="G10"/>
  <c r="S11"/>
  <c r="T11" s="1"/>
  <c r="G30"/>
  <c r="CX199" i="6" s="1"/>
  <c r="S32" i="4"/>
  <c r="T32" s="1"/>
  <c r="O54"/>
  <c r="K54"/>
  <c r="P54"/>
  <c r="L54"/>
  <c r="H54"/>
  <c r="Q54"/>
  <c r="M54"/>
  <c r="I54"/>
  <c r="R54"/>
  <c r="N54"/>
  <c r="J54"/>
  <c r="E3" i="1"/>
  <c r="E3" i="3"/>
  <c r="E2" i="1"/>
  <c r="E2" i="3"/>
  <c r="E4" i="1"/>
  <c r="E4" i="3"/>
  <c r="G265" i="2"/>
  <c r="G263"/>
  <c r="G260"/>
  <c r="G259"/>
  <c r="G264"/>
  <c r="G261"/>
  <c r="R149" i="4" l="1"/>
  <c r="R154"/>
  <c r="R159" s="1"/>
  <c r="R155" s="1"/>
  <c r="S65" i="8"/>
  <c r="T65" s="1"/>
  <c r="S148" i="4"/>
  <c r="T148" s="1"/>
  <c r="S60" i="8"/>
  <c r="T60" s="1"/>
  <c r="Q10" i="3"/>
  <c r="K65"/>
  <c r="M11"/>
  <c r="L11"/>
  <c r="P10"/>
  <c r="S10"/>
  <c r="H31"/>
  <c r="S125" i="4"/>
  <c r="T125" s="1"/>
  <c r="N149"/>
  <c r="N154"/>
  <c r="N159" s="1"/>
  <c r="N155" s="1"/>
  <c r="I21" i="1"/>
  <c r="I17"/>
  <c r="I13"/>
  <c r="E17"/>
  <c r="E21" s="1"/>
  <c r="DG200" i="6"/>
  <c r="G10" i="3"/>
  <c r="H12" i="1" s="1"/>
  <c r="I12" s="1"/>
  <c r="CX198" i="6"/>
  <c r="CX200" s="1"/>
  <c r="S55" i="8"/>
  <c r="T55" s="1"/>
  <c r="G30" i="3"/>
  <c r="G54" i="4"/>
  <c r="G54" i="3" s="1"/>
  <c r="I54" s="1"/>
  <c r="N54"/>
  <c r="Q149" i="8"/>
  <c r="M149"/>
  <c r="Q154"/>
  <c r="Q159" s="1"/>
  <c r="Q155" s="1"/>
  <c r="M154"/>
  <c r="M159" s="1"/>
  <c r="M155" s="1"/>
  <c r="S125"/>
  <c r="T125" s="1"/>
  <c r="L10" i="3"/>
  <c r="S154" i="4"/>
  <c r="T154" s="1"/>
  <c r="H60" i="3"/>
  <c r="L32"/>
  <c r="M32"/>
  <c r="J32"/>
  <c r="P31" i="4"/>
  <c r="N31" i="3" s="1"/>
  <c r="P31" s="1"/>
  <c r="N30"/>
  <c r="P30" s="1"/>
  <c r="D20" i="1"/>
  <c r="E20" s="1"/>
  <c r="P61" i="8"/>
  <c r="R61" i="3" s="1"/>
  <c r="R65"/>
  <c r="P155" i="4"/>
  <c r="O61" i="3" s="1"/>
  <c r="O65"/>
  <c r="M43"/>
  <c r="L43"/>
  <c r="J43"/>
  <c r="T32"/>
  <c r="S32"/>
  <c r="Q32"/>
  <c r="S8" i="4"/>
  <c r="K8" i="3"/>
  <c r="G7"/>
  <c r="F244" i="2"/>
  <c r="S8" i="8"/>
  <c r="E244" i="2"/>
  <c r="G244" s="1"/>
  <c r="B7" i="3" s="1"/>
  <c r="S10" i="4"/>
  <c r="T10" s="1"/>
  <c r="T9"/>
  <c r="T103" s="1"/>
  <c r="T9" i="8"/>
  <c r="T103" s="1"/>
  <c r="S61"/>
  <c r="T61" s="1"/>
  <c r="G159" i="4"/>
  <c r="R154" i="8"/>
  <c r="R159" s="1"/>
  <c r="R155" s="1"/>
  <c r="R149"/>
  <c r="I154"/>
  <c r="I159" s="1"/>
  <c r="I155" s="1"/>
  <c r="I149"/>
  <c r="G154"/>
  <c r="G149"/>
  <c r="S148"/>
  <c r="T148" s="1"/>
  <c r="J154"/>
  <c r="J159" s="1"/>
  <c r="J155" s="1"/>
  <c r="J149"/>
  <c r="N154"/>
  <c r="N159" s="1"/>
  <c r="N155" s="1"/>
  <c r="N149"/>
  <c r="G155" i="4"/>
  <c r="G31"/>
  <c r="S30"/>
  <c r="T30" s="1"/>
  <c r="S54"/>
  <c r="T54" s="1"/>
  <c r="N60"/>
  <c r="N65" s="1"/>
  <c r="N61" s="1"/>
  <c r="N55"/>
  <c r="I55"/>
  <c r="I60"/>
  <c r="I65" s="1"/>
  <c r="I61" s="1"/>
  <c r="Q55"/>
  <c r="Q60"/>
  <c r="Q65" s="1"/>
  <c r="Q61" s="1"/>
  <c r="L60"/>
  <c r="L65" s="1"/>
  <c r="L61" s="1"/>
  <c r="L55"/>
  <c r="O55"/>
  <c r="O60"/>
  <c r="O65" s="1"/>
  <c r="O61" s="1"/>
  <c r="J60"/>
  <c r="J65" s="1"/>
  <c r="J61" s="1"/>
  <c r="J55"/>
  <c r="R60"/>
  <c r="R65" s="1"/>
  <c r="R61" s="1"/>
  <c r="R55"/>
  <c r="M55"/>
  <c r="M60"/>
  <c r="M65" s="1"/>
  <c r="M61" s="1"/>
  <c r="H60"/>
  <c r="H65" s="1"/>
  <c r="H61" s="1"/>
  <c r="H55"/>
  <c r="P60"/>
  <c r="P55"/>
  <c r="N55" i="3" s="1"/>
  <c r="P55" s="1"/>
  <c r="K55" i="4"/>
  <c r="K60"/>
  <c r="K65" s="1"/>
  <c r="K61" s="1"/>
  <c r="H15" i="1"/>
  <c r="D15"/>
  <c r="H19"/>
  <c r="D19"/>
  <c r="D11"/>
  <c r="H11"/>
  <c r="G55" i="4" l="1"/>
  <c r="G55" i="3" s="1"/>
  <c r="I55" s="1"/>
  <c r="J10"/>
  <c r="G60" i="4"/>
  <c r="K61" i="3"/>
  <c r="M10"/>
  <c r="T54"/>
  <c r="P54"/>
  <c r="L30"/>
  <c r="I30"/>
  <c r="S149" i="4"/>
  <c r="T149" s="1"/>
  <c r="H55" i="3"/>
  <c r="S54"/>
  <c r="H16" i="1"/>
  <c r="I16" s="1"/>
  <c r="M30" i="3"/>
  <c r="J30"/>
  <c r="Q54"/>
  <c r="T55"/>
  <c r="S55"/>
  <c r="Q55"/>
  <c r="P65" i="4"/>
  <c r="N60" i="3"/>
  <c r="P60" s="1"/>
  <c r="S155" i="4"/>
  <c r="T155" s="1"/>
  <c r="H61" i="3"/>
  <c r="S159" i="4"/>
  <c r="T159" s="1"/>
  <c r="H65" i="3"/>
  <c r="D16" i="1"/>
  <c r="E16" s="1"/>
  <c r="T30" i="3"/>
  <c r="S30"/>
  <c r="Q30"/>
  <c r="S31" i="4"/>
  <c r="T31" s="1"/>
  <c r="G31" i="3"/>
  <c r="I31" s="1"/>
  <c r="H20" i="1"/>
  <c r="I20" s="1"/>
  <c r="L54" i="3"/>
  <c r="M54"/>
  <c r="J54"/>
  <c r="T31"/>
  <c r="S31"/>
  <c r="Q31"/>
  <c r="G60"/>
  <c r="I60" s="1"/>
  <c r="I10"/>
  <c r="G159" i="8"/>
  <c r="S154"/>
  <c r="T154" s="1"/>
  <c r="S149"/>
  <c r="T149" s="1"/>
  <c r="S60" i="4"/>
  <c r="T60" s="1"/>
  <c r="G65"/>
  <c r="S55" l="1"/>
  <c r="T55" s="1"/>
  <c r="T60" i="3"/>
  <c r="S60"/>
  <c r="Q60"/>
  <c r="S65" i="4"/>
  <c r="T65" s="1"/>
  <c r="G65" i="3"/>
  <c r="I65" s="1"/>
  <c r="L60"/>
  <c r="M60"/>
  <c r="J60"/>
  <c r="M31"/>
  <c r="L31"/>
  <c r="J31"/>
  <c r="M55"/>
  <c r="L55"/>
  <c r="J55"/>
  <c r="P61" i="4"/>
  <c r="N61" i="3" s="1"/>
  <c r="P61" s="1"/>
  <c r="N65"/>
  <c r="P65" s="1"/>
  <c r="S159" i="8"/>
  <c r="T159" s="1"/>
  <c r="G155"/>
  <c r="S155" s="1"/>
  <c r="T155" s="1"/>
  <c r="G61" i="4"/>
  <c r="S61" i="3" l="1"/>
  <c r="T61"/>
  <c r="Q61"/>
  <c r="M65"/>
  <c r="L65"/>
  <c r="J65"/>
  <c r="S61" i="4"/>
  <c r="T61" s="1"/>
  <c r="G61" i="3"/>
  <c r="I61" s="1"/>
  <c r="T65"/>
  <c r="S65"/>
  <c r="Q65"/>
  <c r="M61" l="1"/>
  <c r="L61"/>
  <c r="J61"/>
</calcChain>
</file>

<file path=xl/sharedStrings.xml><?xml version="1.0" encoding="utf-8"?>
<sst xmlns="http://schemas.openxmlformats.org/spreadsheetml/2006/main" count="1239" uniqueCount="709">
  <si>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</si>
  <si>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</si>
  <si>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</si>
  <si>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</si>
  <si>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</si>
  <si>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</si>
  <si>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</si>
  <si>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</si>
  <si>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</si>
  <si>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</si>
  <si>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</si>
  <si>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</si>
  <si>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</si>
  <si>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</si>
  <si>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</si>
  <si>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</si>
  <si>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</si>
  <si>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</si>
  <si>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</si>
  <si>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</si>
  <si>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Mjesečni podaci 2011</t>
  </si>
  <si>
    <t>Montly Data 2011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</si>
  <si>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</si>
  <si>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</si>
  <si>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</si>
  <si>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</si>
  <si>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</si>
  <si>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</si>
  <si>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</si>
  <si>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</si>
  <si>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</si>
  <si>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</si>
  <si>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</si>
  <si>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</si>
  <si>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</si>
  <si>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</si>
  <si>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</si>
  <si>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</si>
  <si>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</si>
  <si>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</si>
  <si>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</si>
  <si>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</si>
  <si>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</si>
  <si>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</si>
  <si>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</si>
  <si>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</si>
  <si>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</si>
  <si>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</si>
  <si>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</si>
  <si>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</si>
  <si>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</si>
  <si>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</si>
  <si>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</si>
  <si>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</si>
  <si>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</si>
  <si>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</si>
  <si>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</si>
  <si>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</si>
  <si>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</si>
  <si>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</si>
  <si>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</si>
  <si>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</si>
  <si>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</si>
  <si>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</si>
  <si>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</si>
  <si>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</si>
  <si>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</si>
  <si>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</si>
  <si>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</si>
  <si>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</si>
  <si>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</si>
  <si>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</si>
  <si>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</si>
  <si>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</si>
  <si>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</si>
  <si>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</si>
  <si>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</si>
  <si>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</si>
  <si>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</si>
  <si>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</si>
  <si>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</si>
  <si>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</si>
  <si>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</si>
  <si>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</si>
  <si>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</si>
  <si>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</si>
  <si>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</si>
  <si>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</si>
  <si>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</si>
  <si>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</si>
  <si>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</si>
  <si>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</si>
  <si>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</si>
  <si>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</si>
  <si>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</si>
  <si>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</si>
  <si>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</si>
  <si>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</si>
  <si>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</si>
  <si>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</si>
  <si>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</si>
  <si>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</si>
  <si>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</si>
  <si>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</si>
  <si>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</si>
  <si>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</si>
  <si>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</si>
  <si>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</si>
  <si>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</si>
  <si>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</si>
  <si>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</si>
  <si>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</si>
  <si>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</si>
  <si>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</si>
  <si>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</si>
  <si>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</si>
  <si>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</si>
  <si>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</si>
  <si>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</si>
  <si>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</si>
  <si>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</si>
  <si>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</si>
  <si>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</si>
  <si>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</si>
  <si>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</si>
  <si>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</si>
  <si>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</si>
  <si>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</si>
  <si>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</si>
  <si>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</si>
  <si>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</si>
  <si>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</si>
  <si>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</si>
  <si>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</si>
  <si>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</si>
  <si>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</si>
  <si>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</si>
  <si>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</si>
  <si>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</si>
  <si>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</si>
  <si>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</si>
  <si>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</si>
  <si>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</si>
  <si>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</si>
  <si>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</si>
  <si>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</si>
  <si>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</si>
  <si>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</si>
  <si>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</si>
  <si>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</si>
  <si>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</si>
  <si>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</si>
  <si>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</si>
  <si>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</si>
  <si>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</si>
  <si>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</si>
  <si>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</si>
  <si>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</si>
  <si>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</si>
  <si>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</si>
  <si>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</si>
  <si>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</si>
  <si>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</si>
  <si>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</si>
  <si>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</si>
  <si>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</si>
  <si>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</si>
  <si>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</si>
  <si>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</si>
  <si>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</si>
  <si>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</si>
  <si>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</si>
  <si>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</si>
  <si>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</si>
  <si>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</si>
  <si>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</si>
  <si>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</si>
  <si>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</si>
  <si>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</si>
  <si>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</si>
  <si>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</si>
  <si>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</si>
  <si>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</si>
  <si>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</si>
  <si>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</si>
  <si>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</si>
  <si>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</si>
  <si>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</si>
  <si>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</si>
  <si>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</si>
  <si>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</si>
  <si>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</si>
  <si>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</si>
  <si>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</si>
  <si>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</si>
  <si>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</si>
  <si>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</si>
  <si>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</si>
  <si>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</si>
  <si>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</si>
  <si>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</si>
  <si>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</si>
  <si>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</si>
  <si>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</si>
  <si>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</si>
  <si>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</si>
  <si>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</si>
  <si>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</si>
  <si>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</si>
  <si>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</si>
  <si>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</si>
  <si>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</si>
  <si>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</si>
  <si>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</si>
  <si>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</si>
  <si>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</si>
  <si>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</si>
  <si>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</si>
  <si>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</si>
  <si>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</si>
  <si>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</si>
  <si>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</si>
  <si>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</si>
  <si>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</si>
  <si>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</si>
  <si>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</si>
  <si>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</si>
  <si>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</si>
  <si>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</si>
  <si>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</si>
  <si>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</si>
  <si>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</si>
  <si>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</si>
  <si>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</si>
  <si>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</si>
  <si>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</si>
  <si>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</si>
  <si>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</si>
  <si>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</si>
  <si>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</si>
  <si>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</si>
  <si>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</si>
  <si>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</si>
  <si>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</si>
  <si>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</si>
  <si>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</si>
  <si>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</si>
  <si>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</si>
  <si>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</si>
  <si>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</si>
  <si>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</si>
  <si>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</si>
  <si>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</si>
  <si>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</si>
  <si>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</si>
  <si>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</si>
  <si>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</si>
  <si>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</si>
  <si>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</si>
  <si>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</si>
  <si>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</si>
  <si>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</si>
  <si>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</si>
  <si>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</si>
  <si>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</si>
  <si>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</si>
  <si>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</si>
  <si>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</si>
  <si>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</si>
  <si>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</si>
  <si>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</si>
  <si>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</si>
  <si>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</si>
  <si>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</si>
  <si>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</si>
  <si>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</si>
  <si>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</si>
  <si>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</si>
  <si>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</si>
  <si>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</si>
  <si>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</si>
  <si>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</si>
  <si>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</si>
  <si>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</si>
  <si>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</si>
  <si>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</si>
  <si>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</si>
  <si>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</si>
  <si>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</si>
  <si>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</si>
  <si>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</si>
  <si>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</si>
  <si>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</si>
  <si>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</si>
  <si>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</si>
  <si>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</si>
  <si>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</si>
  <si>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</si>
  <si>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</si>
  <si>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</si>
  <si>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</si>
  <si>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</si>
  <si>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</si>
  <si>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</si>
  <si>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</si>
  <si>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</si>
  <si>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</si>
  <si>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</si>
  <si>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</si>
  <si>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</si>
  <si>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</si>
  <si>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</si>
  <si>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</si>
  <si>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</si>
  <si>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</si>
  <si>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</si>
  <si>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</si>
  <si>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</si>
  <si>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</si>
  <si>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</si>
  <si>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</si>
  <si>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</si>
  <si>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</si>
  <si>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</si>
  <si>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</si>
  <si>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</si>
  <si>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</si>
  <si>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</si>
  <si>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</si>
  <si>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</si>
  <si>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</si>
  <si>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</si>
  <si>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</si>
  <si>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</si>
  <si>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</si>
  <si>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</si>
  <si>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</si>
  <si>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</si>
  <si>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</si>
  <si>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</si>
  <si>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</si>
  <si>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</si>
  <si>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</si>
  <si>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</si>
  <si>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</si>
  <si>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</si>
  <si>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</si>
  <si>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</si>
  <si>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</si>
  <si>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</si>
  <si>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</si>
  <si>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</si>
  <si>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</si>
  <si>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</si>
  <si>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</si>
  <si>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</si>
  <si>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</si>
  <si>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</si>
  <si>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</si>
  <si>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</si>
  <si>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</si>
  <si>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</si>
  <si>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</si>
  <si>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</si>
  <si>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</si>
  <si>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</si>
  <si>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</si>
  <si>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</si>
  <si>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</si>
  <si>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</si>
  <si>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</si>
  <si>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</si>
  <si>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</si>
  <si>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</si>
  <si>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</si>
  <si>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</si>
  <si>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</si>
  <si>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</si>
  <si>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</si>
  <si>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</si>
  <si>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</si>
  <si>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</si>
  <si>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</si>
  <si>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</si>
  <si>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</si>
  <si>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</si>
  <si>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</si>
  <si>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</si>
  <si>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</si>
  <si>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</si>
  <si>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</si>
  <si>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</si>
  <si>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</si>
  <si>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</si>
  <si>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</si>
  <si>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</si>
  <si>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</si>
  <si>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</si>
  <si>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</si>
  <si>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</si>
  <si>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</si>
  <si>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</si>
  <si>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</si>
  <si>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</si>
  <si>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</si>
  <si>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</si>
  <si>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</si>
  <si>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</si>
  <si>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</si>
  <si>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</si>
  <si>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</si>
  <si>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</si>
  <si>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</si>
  <si>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</si>
  <si>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</si>
  <si>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</si>
  <si>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</si>
  <si>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</si>
  <si>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</si>
  <si>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</si>
  <si>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</si>
  <si>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</si>
  <si>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</si>
  <si>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</si>
  <si>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r>
      <t xml:space="preserve">Kontakt:
Miloš M. Popović
</t>
    </r>
    <r>
      <rPr>
        <sz val="9"/>
        <color rgb="FF000000"/>
        <rFont val="Calibri"/>
        <family val="2"/>
        <scheme val="minor"/>
      </rPr>
      <t xml:space="preserve">Savjetnik za fiskalne projekcije i analize
</t>
    </r>
    <r>
      <rPr>
        <i/>
        <sz val="9"/>
        <color rgb="FF000000"/>
        <rFont val="Calibri"/>
        <family val="2"/>
        <scheme val="minor"/>
      </rPr>
      <t>e-mail: milos.popovic@mif.gov.me
tel/fax: 00 382 20 241 405</t>
    </r>
  </si>
  <si>
    <r>
      <t xml:space="preserve">Contact:
Milos Popovic
</t>
    </r>
    <r>
      <rPr>
        <sz val="9"/>
        <color theme="1"/>
        <rFont val="Calibri"/>
        <family val="2"/>
        <scheme val="minor"/>
      </rPr>
      <t xml:space="preserve">Advisor for Fiscal Policy and Forecasting
</t>
    </r>
    <r>
      <rPr>
        <i/>
        <sz val="9"/>
        <color theme="1"/>
        <rFont val="Calibri"/>
        <family val="2"/>
        <scheme val="minor"/>
      </rPr>
      <t>e-mail: milos.popovic@mif.gov.me
tel/fax: 00 382 20 241 405</t>
    </r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</si>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</sst>
</file>

<file path=xl/styles.xml><?xml version="1.0" encoding="utf-8"?>
<styleSheet xmlns="http://schemas.openxmlformats.org/spreadsheetml/2006/main">
  <numFmts count="2">
    <numFmt numFmtId="164" formatCode="#,##0.0,,"/>
    <numFmt numFmtId="165" formatCode="0.0%"/>
  </numFmts>
  <fonts count="3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40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3" fillId="6" borderId="11" xfId="0" applyFont="1" applyFill="1" applyBorder="1" applyAlignment="1">
      <alignment horizontal="center" vertical="center"/>
    </xf>
    <xf numFmtId="0" fontId="5" fillId="7" borderId="11" xfId="0" applyFont="1" applyFill="1" applyBorder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1" fillId="5" borderId="0" xfId="0" applyFont="1" applyFill="1"/>
    <xf numFmtId="0" fontId="0" fillId="0" borderId="0" xfId="0" applyFont="1" applyFill="1" applyBorder="1"/>
    <xf numFmtId="0" fontId="6" fillId="0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wrapText="1"/>
    </xf>
    <xf numFmtId="0" fontId="7" fillId="5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wrapText="1" indent="1"/>
    </xf>
    <xf numFmtId="0" fontId="7" fillId="5" borderId="0" xfId="0" applyFont="1" applyFill="1" applyAlignment="1">
      <alignment horizontal="left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2"/>
    </xf>
    <xf numFmtId="0" fontId="9" fillId="5" borderId="0" xfId="0" applyFont="1" applyFill="1" applyAlignment="1">
      <alignment horizontal="left" wrapText="1" indent="2"/>
    </xf>
    <xf numFmtId="0" fontId="6" fillId="4" borderId="0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 indent="2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 wrapText="1" indent="2"/>
    </xf>
    <xf numFmtId="0" fontId="6" fillId="4" borderId="0" xfId="0" applyFont="1" applyFill="1" applyBorder="1" applyAlignment="1" applyProtection="1">
      <alignment horizontal="justify" vertical="top" wrapText="1"/>
    </xf>
    <xf numFmtId="0" fontId="7" fillId="5" borderId="0" xfId="0" applyFont="1" applyFill="1" applyAlignment="1">
      <alignment horizontal="justify" vertical="top" wrapText="1"/>
    </xf>
    <xf numFmtId="0" fontId="8" fillId="4" borderId="0" xfId="0" applyFont="1" applyFill="1" applyBorder="1" applyAlignment="1" applyProtection="1">
      <alignment horizontal="left" vertical="top" wrapText="1" indent="1"/>
    </xf>
    <xf numFmtId="0" fontId="9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1" fillId="4" borderId="6" xfId="0" applyFont="1" applyFill="1" applyBorder="1"/>
    <xf numFmtId="0" fontId="1" fillId="5" borderId="6" xfId="0" applyFont="1" applyFill="1" applyBorder="1"/>
    <xf numFmtId="0" fontId="8" fillId="4" borderId="6" xfId="0" applyFont="1" applyFill="1" applyBorder="1" applyAlignment="1" applyProtection="1">
      <alignment horizontal="left" vertical="top" wrapText="1" indent="1"/>
    </xf>
    <xf numFmtId="0" fontId="9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1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6" xfId="0" applyFont="1" applyFill="1" applyBorder="1"/>
    <xf numFmtId="0" fontId="9" fillId="2" borderId="12" xfId="0" applyFont="1" applyFill="1" applyBorder="1"/>
    <xf numFmtId="0" fontId="8" fillId="2" borderId="1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1" fillId="4" borderId="7" xfId="0" applyFont="1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9" fillId="5" borderId="6" xfId="0" applyFont="1" applyFill="1" applyBorder="1" applyAlignment="1">
      <alignment horizontal="left" wrapText="1" indent="2"/>
    </xf>
    <xf numFmtId="0" fontId="1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0" fillId="3" borderId="14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2" fillId="3" borderId="25" xfId="0" applyNumberFormat="1" applyFont="1" applyFill="1" applyBorder="1" applyAlignment="1">
      <alignment horizontal="center" vertical="center"/>
    </xf>
    <xf numFmtId="164" fontId="22" fillId="3" borderId="26" xfId="0" applyNumberFormat="1" applyFont="1" applyFill="1" applyBorder="1" applyAlignment="1">
      <alignment horizontal="center" vertical="center"/>
    </xf>
    <xf numFmtId="164" fontId="22" fillId="3" borderId="33" xfId="0" applyNumberFormat="1" applyFont="1" applyFill="1" applyBorder="1" applyAlignment="1">
      <alignment horizontal="center" vertical="center"/>
    </xf>
    <xf numFmtId="164" fontId="22" fillId="3" borderId="34" xfId="0" applyNumberFormat="1" applyFont="1" applyFill="1" applyBorder="1" applyAlignment="1">
      <alignment horizontal="center" vertical="center"/>
    </xf>
    <xf numFmtId="164" fontId="22" fillId="3" borderId="30" xfId="0" applyNumberFormat="1" applyFont="1" applyFill="1" applyBorder="1" applyAlignment="1">
      <alignment horizontal="center" vertical="center"/>
    </xf>
    <xf numFmtId="164" fontId="22" fillId="3" borderId="3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 applyProtection="1">
      <alignment horizontal="left" vertical="top" wrapText="1" indent="1"/>
    </xf>
    <xf numFmtId="0" fontId="9" fillId="5" borderId="36" xfId="0" applyFont="1" applyFill="1" applyBorder="1" applyAlignment="1">
      <alignment horizontal="left" vertical="top" wrapText="1" indent="1"/>
    </xf>
    <xf numFmtId="0" fontId="9" fillId="2" borderId="36" xfId="0" applyFont="1" applyFill="1" applyBorder="1"/>
    <xf numFmtId="0" fontId="9" fillId="5" borderId="0" xfId="0" applyFont="1" applyFill="1" applyBorder="1" applyAlignment="1">
      <alignment horizontal="left" vertical="top" wrapText="1" indent="1"/>
    </xf>
    <xf numFmtId="164" fontId="20" fillId="4" borderId="14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left" indent="2"/>
    </xf>
    <xf numFmtId="0" fontId="2" fillId="3" borderId="38" xfId="0" applyFont="1" applyFill="1" applyBorder="1" applyAlignment="1">
      <alignment vertical="center"/>
    </xf>
    <xf numFmtId="4" fontId="2" fillId="2" borderId="19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20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4" fillId="3" borderId="4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4" fontId="25" fillId="9" borderId="21" xfId="0" applyNumberFormat="1" applyFont="1" applyFill="1" applyBorder="1" applyAlignment="1">
      <alignment horizontal="center"/>
    </xf>
    <xf numFmtId="165" fontId="25" fillId="9" borderId="23" xfId="0" applyNumberFormat="1" applyFont="1" applyFill="1" applyBorder="1" applyAlignment="1">
      <alignment horizontal="center"/>
    </xf>
    <xf numFmtId="164" fontId="4" fillId="9" borderId="37" xfId="0" applyNumberFormat="1" applyFont="1" applyFill="1" applyBorder="1" applyAlignment="1">
      <alignment horizontal="center"/>
    </xf>
    <xf numFmtId="165" fontId="4" fillId="9" borderId="39" xfId="0" applyNumberFormat="1" applyFont="1" applyFill="1" applyBorder="1" applyAlignment="1">
      <alignment horizontal="center"/>
    </xf>
    <xf numFmtId="164" fontId="27" fillId="8" borderId="13" xfId="0" applyNumberFormat="1" applyFont="1" applyFill="1" applyBorder="1" applyAlignment="1">
      <alignment horizontal="center"/>
    </xf>
    <xf numFmtId="165" fontId="27" fillId="8" borderId="15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vertical="center"/>
    </xf>
    <xf numFmtId="164" fontId="1" fillId="2" borderId="43" xfId="0" applyNumberFormat="1" applyFont="1" applyFill="1" applyBorder="1" applyAlignment="1">
      <alignment vertical="center"/>
    </xf>
    <xf numFmtId="164" fontId="26" fillId="9" borderId="13" xfId="0" applyNumberFormat="1" applyFont="1" applyFill="1" applyBorder="1" applyAlignment="1">
      <alignment horizontal="center"/>
    </xf>
    <xf numFmtId="165" fontId="26" fillId="9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/>
    </xf>
    <xf numFmtId="165" fontId="25" fillId="8" borderId="15" xfId="0" applyNumberFormat="1" applyFont="1" applyFill="1" applyBorder="1" applyAlignment="1">
      <alignment horizontal="center"/>
    </xf>
    <xf numFmtId="164" fontId="24" fillId="8" borderId="13" xfId="0" applyNumberFormat="1" applyFont="1" applyFill="1" applyBorder="1" applyAlignment="1">
      <alignment horizontal="center" vertical="center"/>
    </xf>
    <xf numFmtId="165" fontId="24" fillId="8" borderId="15" xfId="0" applyNumberFormat="1" applyFont="1" applyFill="1" applyBorder="1" applyAlignment="1">
      <alignment horizontal="center" vertical="center"/>
    </xf>
    <xf numFmtId="164" fontId="25" fillId="9" borderId="21" xfId="0" applyNumberFormat="1" applyFont="1" applyFill="1" applyBorder="1" applyAlignment="1">
      <alignment horizontal="center" vertical="center"/>
    </xf>
    <xf numFmtId="165" fontId="25" fillId="9" borderId="2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25" fillId="9" borderId="24" xfId="0" applyNumberFormat="1" applyFont="1" applyFill="1" applyBorder="1" applyAlignment="1">
      <alignment horizontal="center" vertical="center"/>
    </xf>
    <xf numFmtId="165" fontId="25" fillId="9" borderId="26" xfId="0" applyNumberFormat="1" applyFont="1" applyFill="1" applyBorder="1" applyAlignment="1">
      <alignment horizontal="center" vertical="center"/>
    </xf>
    <xf numFmtId="164" fontId="25" fillId="9" borderId="27" xfId="0" applyNumberFormat="1" applyFont="1" applyFill="1" applyBorder="1" applyAlignment="1">
      <alignment horizontal="center" vertical="center"/>
    </xf>
    <xf numFmtId="165" fontId="25" fillId="9" borderId="29" xfId="0" applyNumberFormat="1" applyFont="1" applyFill="1" applyBorder="1" applyAlignment="1">
      <alignment horizontal="center" vertical="center"/>
    </xf>
    <xf numFmtId="164" fontId="24" fillId="4" borderId="13" xfId="0" applyNumberFormat="1" applyFont="1" applyFill="1" applyBorder="1" applyAlignment="1">
      <alignment horizontal="center" vertical="center"/>
    </xf>
    <xf numFmtId="165" fontId="24" fillId="4" borderId="15" xfId="0" applyNumberFormat="1" applyFont="1" applyFill="1" applyBorder="1" applyAlignment="1">
      <alignment horizontal="center" vertical="center"/>
    </xf>
    <xf numFmtId="164" fontId="24" fillId="9" borderId="13" xfId="0" applyNumberFormat="1" applyFont="1" applyFill="1" applyBorder="1" applyAlignment="1">
      <alignment horizontal="center" vertical="center"/>
    </xf>
    <xf numFmtId="165" fontId="24" fillId="9" borderId="1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2" fillId="4" borderId="19" xfId="0" applyNumberFormat="1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vertical="center"/>
    </xf>
    <xf numFmtId="4" fontId="2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8" fillId="2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165" fontId="1" fillId="3" borderId="7" xfId="0" applyNumberFormat="1" applyFont="1" applyFill="1" applyBorder="1" applyAlignment="1" applyProtection="1">
      <alignment vertical="center"/>
      <protection hidden="1"/>
    </xf>
    <xf numFmtId="0" fontId="16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55" xfId="0" applyFont="1" applyFill="1" applyBorder="1" applyAlignment="1" applyProtection="1">
      <alignment horizontal="center" vertical="center"/>
      <protection hidden="1"/>
    </xf>
    <xf numFmtId="0" fontId="16" fillId="3" borderId="48" xfId="0" applyFont="1" applyFill="1" applyBorder="1" applyAlignment="1" applyProtection="1">
      <alignment horizontal="center" vertical="top"/>
      <protection hidden="1"/>
    </xf>
    <xf numFmtId="0" fontId="16" fillId="3" borderId="55" xfId="0" applyFont="1" applyFill="1" applyBorder="1" applyAlignment="1" applyProtection="1">
      <alignment horizontal="center" vertical="top"/>
      <protection hidden="1"/>
    </xf>
    <xf numFmtId="0" fontId="16" fillId="3" borderId="5" xfId="0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164" fontId="20" fillId="4" borderId="14" xfId="0" applyNumberFormat="1" applyFont="1" applyFill="1" applyBorder="1" applyAlignment="1" applyProtection="1">
      <alignment horizontal="center" vertical="center"/>
      <protection hidden="1"/>
    </xf>
    <xf numFmtId="164" fontId="27" fillId="8" borderId="14" xfId="0" applyNumberFormat="1" applyFont="1" applyFill="1" applyBorder="1" applyAlignment="1" applyProtection="1">
      <alignment horizontal="center" vertical="center"/>
      <protection hidden="1"/>
    </xf>
    <xf numFmtId="165" fontId="27" fillId="8" borderId="14" xfId="1" applyNumberFormat="1" applyFont="1" applyFill="1" applyBorder="1" applyAlignment="1" applyProtection="1">
      <alignment horizontal="center" vertical="center"/>
      <protection hidden="1"/>
    </xf>
    <xf numFmtId="165" fontId="27" fillId="8" borderId="46" xfId="1" applyNumberFormat="1" applyFont="1" applyFill="1" applyBorder="1" applyAlignment="1" applyProtection="1">
      <alignment horizontal="center" vertical="center"/>
      <protection hidden="1"/>
    </xf>
    <xf numFmtId="164" fontId="20" fillId="4" borderId="57" xfId="0" applyNumberFormat="1" applyFont="1" applyFill="1" applyBorder="1" applyAlignment="1" applyProtection="1">
      <alignment horizontal="center" vertical="center"/>
      <protection hidden="1"/>
    </xf>
    <xf numFmtId="165" fontId="27" fillId="8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3" borderId="0" xfId="0" applyNumberFormat="1" applyFont="1" applyFill="1" applyBorder="1" applyAlignment="1" applyProtection="1">
      <alignment horizontal="center" vertical="center"/>
      <protection hidden="1"/>
    </xf>
    <xf numFmtId="165" fontId="4" fillId="3" borderId="0" xfId="1" applyNumberFormat="1" applyFont="1" applyFill="1" applyBorder="1" applyAlignment="1" applyProtection="1">
      <alignment horizontal="center" vertical="center"/>
      <protection hidden="1"/>
    </xf>
    <xf numFmtId="165" fontId="4" fillId="3" borderId="48" xfId="1" applyNumberFormat="1" applyFont="1" applyFill="1" applyBorder="1" applyAlignment="1" applyProtection="1">
      <alignment horizontal="center" vertical="center"/>
      <protection hidden="1"/>
    </xf>
    <xf numFmtId="164" fontId="2" fillId="2" borderId="55" xfId="0" applyNumberFormat="1" applyFont="1" applyFill="1" applyBorder="1" applyAlignment="1" applyProtection="1">
      <alignment horizontal="center" vertical="center"/>
      <protection hidden="1"/>
    </xf>
    <xf numFmtId="165" fontId="4" fillId="3" borderId="5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2" fillId="3" borderId="25" xfId="0" applyNumberFormat="1" applyFont="1" applyFill="1" applyBorder="1" applyAlignment="1" applyProtection="1">
      <alignment horizontal="center" vertical="center"/>
      <protection hidden="1"/>
    </xf>
    <xf numFmtId="164" fontId="25" fillId="9" borderId="25" xfId="0" applyNumberFormat="1" applyFont="1" applyFill="1" applyBorder="1" applyAlignment="1" applyProtection="1">
      <alignment horizontal="center" vertical="center"/>
      <protection hidden="1"/>
    </xf>
    <xf numFmtId="165" fontId="25" fillId="9" borderId="25" xfId="1" applyNumberFormat="1" applyFont="1" applyFill="1" applyBorder="1" applyAlignment="1" applyProtection="1">
      <alignment horizontal="center" vertical="center"/>
      <protection hidden="1"/>
    </xf>
    <xf numFmtId="165" fontId="25" fillId="9" borderId="50" xfId="1" applyNumberFormat="1" applyFont="1" applyFill="1" applyBorder="1" applyAlignment="1" applyProtection="1">
      <alignment horizontal="center" vertical="center"/>
      <protection hidden="1"/>
    </xf>
    <xf numFmtId="164" fontId="22" fillId="3" borderId="59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9" borderId="14" xfId="0" applyNumberFormat="1" applyFont="1" applyFill="1" applyBorder="1" applyAlignment="1" applyProtection="1">
      <alignment horizontal="center" vertical="center"/>
      <protection hidden="1"/>
    </xf>
    <xf numFmtId="165" fontId="24" fillId="9" borderId="14" xfId="1" applyNumberFormat="1" applyFont="1" applyFill="1" applyBorder="1" applyAlignment="1" applyProtection="1">
      <alignment horizontal="center" vertical="center"/>
      <protection hidden="1"/>
    </xf>
    <xf numFmtId="165" fontId="24" fillId="9" borderId="46" xfId="1" applyNumberFormat="1" applyFont="1" applyFill="1" applyBorder="1" applyAlignment="1" applyProtection="1">
      <alignment horizontal="center" vertical="center"/>
      <protection hidden="1"/>
    </xf>
    <xf numFmtId="164" fontId="1" fillId="3" borderId="57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1" applyNumberFormat="1" applyFont="1" applyFill="1" applyBorder="1" applyAlignment="1" applyProtection="1">
      <alignment horizontal="center" vertical="center"/>
      <protection hidden="1"/>
    </xf>
    <xf numFmtId="164" fontId="22" fillId="3" borderId="30" xfId="0" applyNumberFormat="1" applyFont="1" applyFill="1" applyBorder="1" applyAlignment="1" applyProtection="1">
      <alignment horizontal="center" vertical="center"/>
      <protection hidden="1"/>
    </xf>
    <xf numFmtId="164" fontId="25" fillId="9" borderId="30" xfId="0" applyNumberFormat="1" applyFont="1" applyFill="1" applyBorder="1" applyAlignment="1" applyProtection="1">
      <alignment horizontal="center" vertical="center"/>
      <protection hidden="1"/>
    </xf>
    <xf numFmtId="165" fontId="25" fillId="9" borderId="30" xfId="1" applyNumberFormat="1" applyFont="1" applyFill="1" applyBorder="1" applyAlignment="1" applyProtection="1">
      <alignment horizontal="center" vertical="center"/>
      <protection hidden="1"/>
    </xf>
    <xf numFmtId="165" fontId="25" fillId="9" borderId="49" xfId="1" applyNumberFormat="1" applyFont="1" applyFill="1" applyBorder="1" applyAlignment="1" applyProtection="1">
      <alignment horizontal="center" vertical="center"/>
      <protection hidden="1"/>
    </xf>
    <xf numFmtId="164" fontId="22" fillId="3" borderId="58" xfId="0" applyNumberFormat="1" applyFont="1" applyFill="1" applyBorder="1" applyAlignment="1" applyProtection="1">
      <alignment horizontal="center" vertical="center"/>
      <protection hidden="1"/>
    </xf>
    <xf numFmtId="165" fontId="25" fillId="9" borderId="31" xfId="1" applyNumberFormat="1" applyFont="1" applyFill="1" applyBorder="1" applyAlignment="1" applyProtection="1">
      <alignment horizontal="center" vertical="center"/>
      <protection hidden="1"/>
    </xf>
    <xf numFmtId="164" fontId="22" fillId="3" borderId="33" xfId="0" applyNumberFormat="1" applyFont="1" applyFill="1" applyBorder="1" applyAlignment="1" applyProtection="1">
      <alignment horizontal="center" vertical="center"/>
      <protection hidden="1"/>
    </xf>
    <xf numFmtId="164" fontId="25" fillId="9" borderId="33" xfId="0" applyNumberFormat="1" applyFont="1" applyFill="1" applyBorder="1" applyAlignment="1" applyProtection="1">
      <alignment horizontal="center" vertical="center"/>
      <protection hidden="1"/>
    </xf>
    <xf numFmtId="165" fontId="25" fillId="9" borderId="33" xfId="1" applyNumberFormat="1" applyFont="1" applyFill="1" applyBorder="1" applyAlignment="1" applyProtection="1">
      <alignment horizontal="center" vertical="center"/>
      <protection hidden="1"/>
    </xf>
    <xf numFmtId="165" fontId="25" fillId="9" borderId="51" xfId="1" applyNumberFormat="1" applyFont="1" applyFill="1" applyBorder="1" applyAlignment="1" applyProtection="1">
      <alignment horizontal="center" vertical="center"/>
      <protection hidden="1"/>
    </xf>
    <xf numFmtId="164" fontId="22" fillId="3" borderId="60" xfId="0" applyNumberFormat="1" applyFont="1" applyFill="1" applyBorder="1" applyAlignment="1" applyProtection="1">
      <alignment horizontal="center" vertical="center"/>
      <protection hidden="1"/>
    </xf>
    <xf numFmtId="165" fontId="25" fillId="9" borderId="34" xfId="1" applyNumberFormat="1" applyFont="1" applyFill="1" applyBorder="1" applyAlignment="1" applyProtection="1">
      <alignment horizontal="center" vertical="center"/>
      <protection hidden="1"/>
    </xf>
    <xf numFmtId="164" fontId="2" fillId="2" borderId="9" xfId="0" applyNumberFormat="1" applyFont="1" applyFill="1" applyBorder="1" applyAlignment="1" applyProtection="1">
      <alignment horizontal="center" vertical="center"/>
      <protection hidden="1"/>
    </xf>
    <xf numFmtId="164" fontId="4" fillId="3" borderId="9" xfId="0" applyNumberFormat="1" applyFont="1" applyFill="1" applyBorder="1" applyAlignment="1" applyProtection="1">
      <alignment horizontal="center" vertical="center"/>
      <protection hidden="1"/>
    </xf>
    <xf numFmtId="165" fontId="4" fillId="3" borderId="9" xfId="1" applyNumberFormat="1" applyFont="1" applyFill="1" applyBorder="1" applyAlignment="1" applyProtection="1">
      <alignment horizontal="center" vertical="center"/>
      <protection hidden="1"/>
    </xf>
    <xf numFmtId="165" fontId="4" fillId="3" borderId="52" xfId="1" applyNumberFormat="1" applyFont="1" applyFill="1" applyBorder="1" applyAlignment="1" applyProtection="1">
      <alignment horizontal="center" vertical="center"/>
      <protection hidden="1"/>
    </xf>
    <xf numFmtId="164" fontId="2" fillId="2" borderId="61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1" applyNumberFormat="1" applyFont="1" applyFill="1" applyBorder="1" applyAlignment="1" applyProtection="1">
      <alignment horizontal="center" vertical="center"/>
      <protection hidden="1"/>
    </xf>
    <xf numFmtId="164" fontId="1" fillId="4" borderId="14" xfId="0" applyNumberFormat="1" applyFont="1" applyFill="1" applyBorder="1" applyAlignment="1" applyProtection="1">
      <alignment horizontal="center" vertical="center"/>
      <protection hidden="1"/>
    </xf>
    <xf numFmtId="164" fontId="24" fillId="8" borderId="14" xfId="0" applyNumberFormat="1" applyFont="1" applyFill="1" applyBorder="1" applyAlignment="1" applyProtection="1">
      <alignment horizontal="center" vertical="center"/>
      <protection hidden="1"/>
    </xf>
    <xf numFmtId="165" fontId="24" fillId="8" borderId="14" xfId="1" applyNumberFormat="1" applyFont="1" applyFill="1" applyBorder="1" applyAlignment="1" applyProtection="1">
      <alignment horizontal="center" vertical="center"/>
      <protection hidden="1"/>
    </xf>
    <xf numFmtId="165" fontId="24" fillId="8" borderId="46" xfId="1" applyNumberFormat="1" applyFont="1" applyFill="1" applyBorder="1" applyAlignment="1" applyProtection="1">
      <alignment horizontal="center" vertical="center"/>
      <protection hidden="1"/>
    </xf>
    <xf numFmtId="164" fontId="1" fillId="4" borderId="57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164" fontId="4" fillId="3" borderId="0" xfId="0" applyNumberFormat="1" applyFont="1" applyFill="1" applyBorder="1" applyAlignment="1" applyProtection="1">
      <alignment horizontal="center"/>
      <protection hidden="1"/>
    </xf>
    <xf numFmtId="165" fontId="4" fillId="3" borderId="0" xfId="1" applyNumberFormat="1" applyFont="1" applyFill="1" applyBorder="1" applyAlignment="1" applyProtection="1">
      <alignment horizontal="center"/>
      <protection hidden="1"/>
    </xf>
    <xf numFmtId="165" fontId="4" fillId="3" borderId="48" xfId="1" applyNumberFormat="1" applyFont="1" applyFill="1" applyBorder="1" applyAlignment="1" applyProtection="1">
      <alignment horizontal="center"/>
      <protection hidden="1"/>
    </xf>
    <xf numFmtId="164" fontId="2" fillId="2" borderId="55" xfId="0" applyNumberFormat="1" applyFont="1" applyFill="1" applyBorder="1" applyAlignment="1" applyProtection="1">
      <alignment horizontal="center"/>
      <protection hidden="1"/>
    </xf>
    <xf numFmtId="165" fontId="4" fillId="3" borderId="5" xfId="1" applyNumberFormat="1" applyFont="1" applyFill="1" applyBorder="1" applyAlignment="1" applyProtection="1">
      <alignment horizontal="center"/>
      <protection hidden="1"/>
    </xf>
    <xf numFmtId="164" fontId="20" fillId="3" borderId="14" xfId="0" applyNumberFormat="1" applyFont="1" applyFill="1" applyBorder="1" applyAlignment="1" applyProtection="1">
      <alignment horizontal="center" vertical="center"/>
      <protection hidden="1"/>
    </xf>
    <xf numFmtId="164" fontId="27" fillId="9" borderId="14" xfId="0" applyNumberFormat="1" applyFont="1" applyFill="1" applyBorder="1" applyAlignment="1" applyProtection="1">
      <alignment horizontal="center" vertical="center"/>
      <protection hidden="1"/>
    </xf>
    <xf numFmtId="165" fontId="27" fillId="9" borderId="14" xfId="1" applyNumberFormat="1" applyFont="1" applyFill="1" applyBorder="1" applyAlignment="1" applyProtection="1">
      <alignment horizontal="center" vertical="center"/>
      <protection hidden="1"/>
    </xf>
    <xf numFmtId="165" fontId="27" fillId="9" borderId="46" xfId="1" applyNumberFormat="1" applyFont="1" applyFill="1" applyBorder="1" applyAlignment="1" applyProtection="1">
      <alignment horizontal="center" vertical="center"/>
      <protection hidden="1"/>
    </xf>
    <xf numFmtId="164" fontId="20" fillId="3" borderId="57" xfId="0" applyNumberFormat="1" applyFont="1" applyFill="1" applyBorder="1" applyAlignment="1" applyProtection="1">
      <alignment horizontal="center" vertical="center"/>
      <protection hidden="1"/>
    </xf>
    <xf numFmtId="165" fontId="27" fillId="9" borderId="15" xfId="1" applyNumberFormat="1" applyFont="1" applyFill="1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left" indent="2"/>
      <protection hidden="1"/>
    </xf>
    <xf numFmtId="0" fontId="2" fillId="3" borderId="38" xfId="0" applyFont="1" applyFill="1" applyBorder="1" applyAlignment="1" applyProtection="1">
      <alignment vertical="center"/>
      <protection hidden="1"/>
    </xf>
    <xf numFmtId="164" fontId="2" fillId="3" borderId="38" xfId="0" applyNumberFormat="1" applyFont="1" applyFill="1" applyBorder="1" applyAlignment="1" applyProtection="1">
      <alignment horizontal="center"/>
      <protection hidden="1"/>
    </xf>
    <xf numFmtId="164" fontId="4" fillId="9" borderId="38" xfId="0" applyNumberFormat="1" applyFont="1" applyFill="1" applyBorder="1" applyAlignment="1" applyProtection="1">
      <alignment horizontal="center"/>
      <protection hidden="1"/>
    </xf>
    <xf numFmtId="165" fontId="4" fillId="9" borderId="38" xfId="1" applyNumberFormat="1" applyFont="1" applyFill="1" applyBorder="1" applyAlignment="1" applyProtection="1">
      <alignment horizontal="center"/>
      <protection hidden="1"/>
    </xf>
    <xf numFmtId="165" fontId="4" fillId="9" borderId="53" xfId="1" applyNumberFormat="1" applyFont="1" applyFill="1" applyBorder="1" applyAlignment="1" applyProtection="1">
      <alignment horizontal="center"/>
      <protection hidden="1"/>
    </xf>
    <xf numFmtId="164" fontId="2" fillId="3" borderId="62" xfId="0" applyNumberFormat="1" applyFont="1" applyFill="1" applyBorder="1" applyAlignment="1" applyProtection="1">
      <alignment horizontal="center"/>
      <protection hidden="1"/>
    </xf>
    <xf numFmtId="165" fontId="4" fillId="9" borderId="39" xfId="1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vertical="center"/>
      <protection hidden="1"/>
    </xf>
    <xf numFmtId="164" fontId="1" fillId="2" borderId="43" xfId="0" applyNumberFormat="1" applyFont="1" applyFill="1" applyBorder="1" applyAlignment="1" applyProtection="1">
      <alignment vertical="center"/>
      <protection hidden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6" fillId="3" borderId="5" xfId="0" applyFont="1" applyFill="1" applyBorder="1" applyAlignment="1" applyProtection="1">
      <alignment horizontal="center" vertical="center"/>
      <protection hidden="1"/>
    </xf>
    <xf numFmtId="164" fontId="24" fillId="8" borderId="13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5" fillId="9" borderId="21" xfId="0" applyNumberFormat="1" applyFont="1" applyFill="1" applyBorder="1" applyAlignment="1" applyProtection="1">
      <alignment horizontal="center" vertical="center"/>
      <protection hidden="1"/>
    </xf>
    <xf numFmtId="165" fontId="25" fillId="9" borderId="23" xfId="0" applyNumberFormat="1" applyFont="1" applyFill="1" applyBorder="1" applyAlignment="1" applyProtection="1">
      <alignment horizontal="center" vertical="center"/>
      <protection hidden="1"/>
    </xf>
    <xf numFmtId="164" fontId="4" fillId="3" borderId="4" xfId="0" applyNumberFormat="1" applyFont="1" applyFill="1" applyBorder="1" applyAlignment="1" applyProtection="1">
      <alignment horizontal="center" vertical="center"/>
      <protection hidden="1"/>
    </xf>
    <xf numFmtId="165" fontId="4" fillId="3" borderId="5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4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0" applyNumberFormat="1" applyFont="1" applyFill="1" applyBorder="1" applyAlignment="1" applyProtection="1">
      <alignment horizontal="center" vertical="center"/>
      <protection hidden="1"/>
    </xf>
    <xf numFmtId="164" fontId="22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7" xfId="0" applyNumberFormat="1" applyFont="1" applyFill="1" applyBorder="1" applyAlignment="1" applyProtection="1">
      <alignment horizontal="center" vertical="center"/>
      <protection hidden="1"/>
    </xf>
    <xf numFmtId="165" fontId="25" fillId="9" borderId="29" xfId="0" applyNumberFormat="1" applyFont="1" applyFill="1" applyBorder="1" applyAlignment="1" applyProtection="1">
      <alignment horizontal="center" vertical="center"/>
      <protection hidden="1"/>
    </xf>
    <xf numFmtId="164" fontId="24" fillId="4" borderId="13" xfId="0" applyNumberFormat="1" applyFont="1" applyFill="1" applyBorder="1" applyAlignment="1" applyProtection="1">
      <alignment horizontal="center" vertical="center"/>
      <protection hidden="1"/>
    </xf>
    <xf numFmtId="165" fontId="24" fillId="4" borderId="15" xfId="0" applyNumberFormat="1" applyFont="1" applyFill="1" applyBorder="1" applyAlignment="1" applyProtection="1">
      <alignment horizontal="center" vertical="center"/>
      <protection hidden="1"/>
    </xf>
    <xf numFmtId="164" fontId="24" fillId="9" borderId="13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0" applyNumberFormat="1" applyFont="1" applyFill="1" applyBorder="1" applyAlignment="1" applyProtection="1">
      <alignment horizontal="center" vertical="center"/>
      <protection hidden="1"/>
    </xf>
    <xf numFmtId="164" fontId="22" fillId="3" borderId="31" xfId="0" applyNumberFormat="1" applyFont="1" applyFill="1" applyBorder="1" applyAlignment="1" applyProtection="1">
      <alignment horizontal="center" vertical="center"/>
      <protection hidden="1"/>
    </xf>
    <xf numFmtId="164" fontId="22" fillId="3" borderId="34" xfId="0" applyNumberFormat="1" applyFont="1" applyFill="1" applyBorder="1" applyAlignment="1" applyProtection="1">
      <alignment horizontal="center" vertical="center"/>
      <protection hidden="1"/>
    </xf>
    <xf numFmtId="164" fontId="4" fillId="3" borderId="8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0" applyNumberFormat="1" applyFont="1" applyFill="1" applyBorder="1" applyAlignment="1" applyProtection="1">
      <alignment horizontal="center" vertical="center"/>
      <protection hidden="1"/>
    </xf>
    <xf numFmtId="164" fontId="27" fillId="8" borderId="13" xfId="0" applyNumberFormat="1" applyFont="1" applyFill="1" applyBorder="1" applyAlignment="1" applyProtection="1">
      <alignment horizontal="center"/>
      <protection hidden="1"/>
    </xf>
    <xf numFmtId="165" fontId="27" fillId="8" borderId="15" xfId="0" applyNumberFormat="1" applyFont="1" applyFill="1" applyBorder="1" applyAlignment="1" applyProtection="1">
      <alignment horizontal="center"/>
      <protection hidden="1"/>
    </xf>
    <xf numFmtId="164" fontId="25" fillId="9" borderId="21" xfId="0" applyNumberFormat="1" applyFont="1" applyFill="1" applyBorder="1" applyAlignment="1" applyProtection="1">
      <alignment horizontal="center"/>
      <protection hidden="1"/>
    </xf>
    <xf numFmtId="165" fontId="25" fillId="9" borderId="23" xfId="0" applyNumberFormat="1" applyFont="1" applyFill="1" applyBorder="1" applyAlignment="1" applyProtection="1">
      <alignment horizontal="center"/>
      <protection hidden="1"/>
    </xf>
    <xf numFmtId="164" fontId="4" fillId="3" borderId="4" xfId="0" applyNumberFormat="1" applyFont="1" applyFill="1" applyBorder="1" applyAlignment="1" applyProtection="1">
      <alignment horizontal="center"/>
      <protection hidden="1"/>
    </xf>
    <xf numFmtId="165" fontId="4" fillId="3" borderId="5" xfId="0" applyNumberFormat="1" applyFont="1" applyFill="1" applyBorder="1" applyAlignment="1" applyProtection="1">
      <alignment horizontal="center"/>
      <protection hidden="1"/>
    </xf>
    <xf numFmtId="164" fontId="26" fillId="9" borderId="13" xfId="0" applyNumberFormat="1" applyFont="1" applyFill="1" applyBorder="1" applyAlignment="1" applyProtection="1">
      <alignment horizontal="center"/>
      <protection hidden="1"/>
    </xf>
    <xf numFmtId="165" fontId="26" fillId="9" borderId="15" xfId="0" applyNumberFormat="1" applyFont="1" applyFill="1" applyBorder="1" applyAlignment="1" applyProtection="1">
      <alignment horizontal="center"/>
      <protection hidden="1"/>
    </xf>
    <xf numFmtId="164" fontId="25" fillId="8" borderId="13" xfId="0" applyNumberFormat="1" applyFont="1" applyFill="1" applyBorder="1" applyAlignment="1" applyProtection="1">
      <alignment horizontal="center"/>
      <protection hidden="1"/>
    </xf>
    <xf numFmtId="165" fontId="25" fillId="8" borderId="15" xfId="0" applyNumberFormat="1" applyFont="1" applyFill="1" applyBorder="1" applyAlignment="1" applyProtection="1">
      <alignment horizontal="center"/>
      <protection hidden="1"/>
    </xf>
    <xf numFmtId="164" fontId="4" fillId="9" borderId="37" xfId="0" applyNumberFormat="1" applyFont="1" applyFill="1" applyBorder="1" applyAlignment="1" applyProtection="1">
      <alignment horizontal="center"/>
      <protection hidden="1"/>
    </xf>
    <xf numFmtId="165" fontId="4" fillId="9" borderId="39" xfId="0" applyNumberFormat="1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2" fillId="2" borderId="6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22" fillId="3" borderId="21" xfId="0" applyFont="1" applyFill="1" applyBorder="1" applyAlignment="1" applyProtection="1">
      <alignment horizontal="left" vertical="center"/>
      <protection hidden="1"/>
    </xf>
    <xf numFmtId="0" fontId="22" fillId="3" borderId="22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 indent="2"/>
      <protection hidden="1"/>
    </xf>
    <xf numFmtId="0" fontId="2" fillId="2" borderId="0" xfId="0" applyFont="1" applyFill="1" applyBorder="1" applyAlignment="1" applyProtection="1">
      <alignment horizontal="left" vertical="center" indent="2"/>
      <protection hidden="1"/>
    </xf>
    <xf numFmtId="0" fontId="22" fillId="3" borderId="24" xfId="0" applyFont="1" applyFill="1" applyBorder="1" applyAlignment="1" applyProtection="1">
      <alignment horizontal="left" vertical="center"/>
      <protection hidden="1"/>
    </xf>
    <xf numFmtId="0" fontId="22" fillId="3" borderId="25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2" fillId="3" borderId="27" xfId="0" applyFont="1" applyFill="1" applyBorder="1" applyAlignment="1" applyProtection="1">
      <alignment horizontal="left" vertical="center"/>
      <protection hidden="1"/>
    </xf>
    <xf numFmtId="0" fontId="22" fillId="3" borderId="28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2" fillId="3" borderId="13" xfId="0" applyFont="1" applyFill="1" applyBorder="1" applyAlignment="1" applyProtection="1">
      <alignment horizontal="left" vertical="center"/>
      <protection hidden="1"/>
    </xf>
    <xf numFmtId="0" fontId="22" fillId="3" borderId="14" xfId="0" applyFont="1" applyFill="1" applyBorder="1" applyAlignment="1" applyProtection="1">
      <alignment horizontal="left" vertical="center"/>
      <protection hidden="1"/>
    </xf>
    <xf numFmtId="0" fontId="22" fillId="3" borderId="35" xfId="0" applyFont="1" applyFill="1" applyBorder="1" applyAlignment="1" applyProtection="1">
      <alignment horizontal="left" vertical="center"/>
      <protection hidden="1"/>
    </xf>
    <xf numFmtId="0" fontId="22" fillId="3" borderId="30" xfId="0" applyFont="1" applyFill="1" applyBorder="1" applyAlignment="1" applyProtection="1">
      <alignment horizontal="left" vertical="center"/>
      <protection hidden="1"/>
    </xf>
    <xf numFmtId="0" fontId="2" fillId="3" borderId="24" xfId="0" applyFont="1" applyFill="1" applyBorder="1" applyAlignment="1" applyProtection="1">
      <alignment horizontal="left" vertical="center"/>
      <protection hidden="1"/>
    </xf>
    <xf numFmtId="0" fontId="2" fillId="3" borderId="25" xfId="0" applyFont="1" applyFill="1" applyBorder="1" applyAlignment="1" applyProtection="1">
      <alignment horizontal="left" vertical="center"/>
      <protection hidden="1"/>
    </xf>
    <xf numFmtId="0" fontId="22" fillId="3" borderId="32" xfId="0" applyFont="1" applyFill="1" applyBorder="1" applyAlignment="1" applyProtection="1">
      <alignment horizontal="left" vertical="center"/>
      <protection hidden="1"/>
    </xf>
    <xf numFmtId="0" fontId="22" fillId="3" borderId="33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0" fillId="4" borderId="13" xfId="0" applyFont="1" applyFill="1" applyBorder="1" applyAlignment="1" applyProtection="1">
      <alignment horizontal="left" vertical="center"/>
      <protection hidden="1"/>
    </xf>
    <xf numFmtId="0" fontId="20" fillId="4" borderId="14" xfId="0" applyFont="1" applyFill="1" applyBorder="1" applyAlignment="1" applyProtection="1">
      <alignment horizontal="left" vertical="center"/>
      <protection hidden="1"/>
    </xf>
    <xf numFmtId="0" fontId="1" fillId="4" borderId="13" xfId="0" applyFont="1" applyFill="1" applyBorder="1" applyAlignment="1" applyProtection="1">
      <alignment horizontal="left" vertical="center"/>
      <protection hidden="1"/>
    </xf>
    <xf numFmtId="0" fontId="1" fillId="4" borderId="14" xfId="0" applyFont="1" applyFill="1" applyBorder="1" applyAlignment="1" applyProtection="1">
      <alignment horizontal="left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 applyProtection="1">
      <alignment horizontal="left" vertical="center"/>
      <protection hidden="1"/>
    </xf>
    <xf numFmtId="0" fontId="2" fillId="2" borderId="41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22" fillId="3" borderId="21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left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left" vertical="center"/>
    </xf>
    <xf numFmtId="0" fontId="22" fillId="3" borderId="35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24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Master!$G$252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905"/>
          <c:y val="2.6845637583892659E-2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658E-2"/>
          <c:w val="0.84041101245323113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DataEx!$E$198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DataEx!$CL$8:$DI$8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DataEx!$CL$10:$DG$10</c:f>
              <c:numCache>
                <c:formatCode>#,##0.00</c:formatCode>
                <c:ptCount val="22"/>
                <c:pt idx="0">
                  <c:v>55007549.070000008</c:v>
                </c:pt>
                <c:pt idx="1">
                  <c:v>75835326.770000011</c:v>
                </c:pt>
                <c:pt idx="2">
                  <c:v>88914651.390000015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99966900.379999965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82133335.86999999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102197698.78</c:v>
                </c:pt>
                <c:pt idx="17">
                  <c:v>109841607.18000001</c:v>
                </c:pt>
                <c:pt idx="18">
                  <c:v>120720236.02999999</c:v>
                </c:pt>
                <c:pt idx="19">
                  <c:v>126556297.33000001</c:v>
                </c:pt>
                <c:pt idx="20">
                  <c:v>117902025.08</c:v>
                </c:pt>
                <c:pt idx="21">
                  <c:v>158183036.20000005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DataEx!$E$199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DataEx!$CL$199:$DG$199</c:f>
              <c:numCache>
                <c:formatCode>#,##0.00</c:formatCode>
                <c:ptCount val="22"/>
                <c:pt idx="0">
                  <c:v>80772414.230000019</c:v>
                </c:pt>
                <c:pt idx="1">
                  <c:v>95071065.899999976</c:v>
                </c:pt>
                <c:pt idx="2">
                  <c:v>100574428.74000001</c:v>
                </c:pt>
                <c:pt idx="3">
                  <c:v>118456239.79999998</c:v>
                </c:pt>
                <c:pt idx="4">
                  <c:v>100489452.00999999</c:v>
                </c:pt>
                <c:pt idx="5">
                  <c:v>94924025.339999989</c:v>
                </c:pt>
                <c:pt idx="6">
                  <c:v>164715317.97</c:v>
                </c:pt>
                <c:pt idx="7">
                  <c:v>142708327.26999998</c:v>
                </c:pt>
                <c:pt idx="8">
                  <c:v>119294969.16</c:v>
                </c:pt>
                <c:pt idx="9">
                  <c:v>98844023.269999966</c:v>
                </c:pt>
                <c:pt idx="10">
                  <c:v>101306208.56</c:v>
                </c:pt>
                <c:pt idx="11">
                  <c:v>151656327.43000001</c:v>
                </c:pt>
                <c:pt idx="12">
                  <c:v>94321896.899999976</c:v>
                </c:pt>
                <c:pt idx="13">
                  <c:v>88931362.890000001</c:v>
                </c:pt>
                <c:pt idx="14">
                  <c:v>115880628.72999999</c:v>
                </c:pt>
                <c:pt idx="15">
                  <c:v>122325744.22000001</c:v>
                </c:pt>
                <c:pt idx="16">
                  <c:v>101779654.76000002</c:v>
                </c:pt>
                <c:pt idx="17">
                  <c:v>105767679.32000004</c:v>
                </c:pt>
                <c:pt idx="18">
                  <c:v>107264685.88000001</c:v>
                </c:pt>
                <c:pt idx="19">
                  <c:v>107871168.94000001</c:v>
                </c:pt>
                <c:pt idx="20">
                  <c:v>120857307.61</c:v>
                </c:pt>
                <c:pt idx="21">
                  <c:v>157754001.53</c:v>
                </c:pt>
              </c:numCache>
            </c:numRef>
          </c:val>
          <c:smooth val="1"/>
        </c:ser>
        <c:marker val="1"/>
        <c:axId val="91360256"/>
        <c:axId val="91366144"/>
      </c:lineChart>
      <c:catAx>
        <c:axId val="91360256"/>
        <c:scaling>
          <c:orientation val="minMax"/>
        </c:scaling>
        <c:axPos val="b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91366144"/>
        <c:crosses val="autoZero"/>
        <c:auto val="1"/>
        <c:lblAlgn val="ctr"/>
        <c:lblOffset val="100"/>
        <c:tickLblSkip val="3"/>
      </c:catAx>
      <c:valAx>
        <c:axId val="91366144"/>
        <c:scaling>
          <c:orientation val="minMax"/>
          <c:min val="40000000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91360256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1297462817147892"/>
          <c:y val="2.6666666666666672E-2"/>
        </c:manualLayout>
      </c:layout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468"/>
        </c:manualLayout>
      </c:layout>
      <c:lineChart>
        <c:grouping val="standard"/>
        <c:ser>
          <c:idx val="0"/>
          <c:order val="0"/>
          <c:tx>
            <c:strRef>
              <c:f>DataEx!$E$200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DataEx!$CL$8:$DG$8</c:f>
              <c:strCache>
                <c:ptCount val="22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</c:strCache>
            </c:strRef>
          </c:cat>
          <c:val>
            <c:numRef>
              <c:f>DataEx!$CL$200:$DG$200</c:f>
              <c:numCache>
                <c:formatCode>#,##0.00</c:formatCode>
                <c:ptCount val="22"/>
                <c:pt idx="0">
                  <c:v>-25764865.160000011</c:v>
                </c:pt>
                <c:pt idx="1">
                  <c:v>-19235739.12999998</c:v>
                </c:pt>
                <c:pt idx="2">
                  <c:v>-11659777.349999994</c:v>
                </c:pt>
                <c:pt idx="3">
                  <c:v>-14364838.129999965</c:v>
                </c:pt>
                <c:pt idx="4">
                  <c:v>-6163867.0999999791</c:v>
                </c:pt>
                <c:pt idx="5">
                  <c:v>5042875.0399999768</c:v>
                </c:pt>
                <c:pt idx="6">
                  <c:v>-42234234.610000029</c:v>
                </c:pt>
                <c:pt idx="7">
                  <c:v>-17428959.019999936</c:v>
                </c:pt>
                <c:pt idx="8">
                  <c:v>-2160139.0499999523</c:v>
                </c:pt>
                <c:pt idx="9">
                  <c:v>19917616.980000049</c:v>
                </c:pt>
                <c:pt idx="10">
                  <c:v>-4788039.1099999994</c:v>
                </c:pt>
                <c:pt idx="11">
                  <c:v>-6536324.8500000238</c:v>
                </c:pt>
                <c:pt idx="12">
                  <c:v>-23539863.519999981</c:v>
                </c:pt>
                <c:pt idx="13">
                  <c:v>-6798027.0200000107</c:v>
                </c:pt>
                <c:pt idx="14">
                  <c:v>-15172464.799999967</c:v>
                </c:pt>
                <c:pt idx="15">
                  <c:v>-13241359.070000023</c:v>
                </c:pt>
                <c:pt idx="16">
                  <c:v>418044.01999998093</c:v>
                </c:pt>
                <c:pt idx="17">
                  <c:v>4073927.8599999547</c:v>
                </c:pt>
                <c:pt idx="18">
                  <c:v>13455550.149999976</c:v>
                </c:pt>
                <c:pt idx="19">
                  <c:v>18685128.389999986</c:v>
                </c:pt>
                <c:pt idx="20">
                  <c:v>-2955282.5300000012</c:v>
                </c:pt>
                <c:pt idx="21">
                  <c:v>429034.67000001669</c:v>
                </c:pt>
              </c:numCache>
            </c:numRef>
          </c:val>
          <c:smooth val="1"/>
        </c:ser>
        <c:marker val="1"/>
        <c:axId val="91411200"/>
        <c:axId val="91412736"/>
      </c:lineChart>
      <c:catAx>
        <c:axId val="91411200"/>
        <c:scaling>
          <c:orientation val="minMax"/>
        </c:scaling>
        <c:axPos val="b"/>
        <c:tickLblPos val="low"/>
        <c:txPr>
          <a:bodyPr/>
          <a:lstStyle/>
          <a:p>
            <a:pPr>
              <a:defRPr sz="600"/>
            </a:pPr>
            <a:endParaRPr lang="en-US"/>
          </a:p>
        </c:txPr>
        <c:crossAx val="91412736"/>
        <c:crosses val="autoZero"/>
        <c:auto val="1"/>
        <c:lblAlgn val="ctr"/>
        <c:lblOffset val="100"/>
        <c:tickLblSkip val="3"/>
      </c:catAx>
      <c:valAx>
        <c:axId val="91412736"/>
        <c:scaling>
          <c:orientation val="minMax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91411200"/>
        <c:crosses val="autoZero"/>
        <c:crossBetween val="between"/>
        <c:dispUnits>
          <c:builtInUnit val="millions"/>
        </c:dispUnits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Analitika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4'!_2014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B7"/><Relationship Id="rId5" Type="http://schemas.openxmlformats.org/officeDocument/2006/relationships/hyperlink" Target="#Analitika!A1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Metodološke napomene:</a:t>
          </a:r>
        </a:p>
        <a:p>
          <a:endParaRPr lang="sr-Latn-ME" sz="1100"/>
        </a:p>
        <a:p>
          <a:r>
            <a:rPr lang="sr-Latn-ME" sz="1100" i="1"/>
            <a:t>Dokument se još uvijek nalazi</a:t>
          </a:r>
          <a:r>
            <a:rPr lang="sr-Latn-ME" sz="1100" i="1" baseline="0"/>
            <a:t> u fazi izrade.</a:t>
          </a:r>
        </a:p>
        <a:p>
          <a:r>
            <a:rPr lang="sr-Latn-ME" sz="1100" i="1" baseline="0"/>
            <a:t>Podaci navedeni u tabelama su tačni, uz napomenu da je moguća greška u dijelu formula.</a:t>
          </a:r>
          <a:endParaRPr lang="en-US" sz="1100" i="1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0</xdr:row>
      <xdr:rowOff>85726</xdr:rowOff>
    </xdr:from>
    <xdr:to>
      <xdr:col>20</xdr:col>
      <xdr:colOff>66450</xdr:colOff>
      <xdr:row>1</xdr:row>
      <xdr:rowOff>111226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85726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2</xdr:row>
      <xdr:rowOff>2</xdr:rowOff>
    </xdr:from>
    <xdr:to>
      <xdr:col>20</xdr:col>
      <xdr:colOff>66450</xdr:colOff>
      <xdr:row>3</xdr:row>
      <xdr:rowOff>25502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38100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17</xdr:col>
      <xdr:colOff>90237</xdr:colOff>
      <xdr:row>3</xdr:row>
      <xdr:rowOff>100767</xdr:rowOff>
    </xdr:from>
    <xdr:to>
      <xdr:col>20</xdr:col>
      <xdr:colOff>61437</xdr:colOff>
      <xdr:row>4</xdr:row>
      <xdr:rowOff>126267</xdr:rowOff>
    </xdr:to>
    <xdr:sp macro="" textlink="Master!G13">
      <xdr:nvSpPr>
        <xdr:cNvPr id="9" name="Rounded Rectangle 8"/>
        <xdr:cNvSpPr>
          <a:spLocks/>
        </xdr:cNvSpPr>
      </xdr:nvSpPr>
      <xdr:spPr>
        <a:xfrm>
          <a:off x="10634412" y="67226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209550</xdr:colOff>
      <xdr:row>0</xdr:row>
      <xdr:rowOff>85727</xdr:rowOff>
    </xdr:from>
    <xdr:to>
      <xdr:col>23</xdr:col>
      <xdr:colOff>180750</xdr:colOff>
      <xdr:row>1</xdr:row>
      <xdr:rowOff>111227</xdr:rowOff>
    </xdr:to>
    <xdr:sp macro="" textlink="Master!G14">
      <xdr:nvSpPr>
        <xdr:cNvPr id="10" name="Rounded Rectangle 9"/>
        <xdr:cNvSpPr>
          <a:spLocks/>
        </xdr:cNvSpPr>
      </xdr:nvSpPr>
      <xdr:spPr>
        <a:xfrm>
          <a:off x="12582525" y="8572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69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Master!G271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86798F00-08CD-4C26-952F-E41D904206F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Kontakt:
Miloš M. Popović
Savjetnik za fiskalne projekcije i analize
e-mail: milos.popovic@mif.gov.me
tel/fax: 00 382 20 241 405</a:t>
          </a:fld>
          <a:endParaRPr lang="en-US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!!!</a:t>
          </a:r>
          <a:r>
            <a:rPr lang="sr-Latn-ME" sz="1100" baseline="0"/>
            <a:t> </a:t>
          </a:r>
          <a:r>
            <a:rPr lang="sr-Latn-ME" sz="1100"/>
            <a:t>NAPOMENA!!!</a:t>
          </a:r>
        </a:p>
        <a:p>
          <a:r>
            <a:rPr lang="sr-Latn-ME" sz="1100"/>
            <a:t>!!! Mjesečni podaci</a:t>
          </a:r>
          <a:r>
            <a:rPr lang="sr-Latn-ME" sz="1100" baseline="0"/>
            <a:t> prije 2010 dobijeni su ekstrapoliranjem godišnjih podataka na osnovu mjesečne distribucije prihoda i rashoda za period 2010 - 2013.</a:t>
          </a:r>
        </a:p>
        <a:p>
          <a:r>
            <a:rPr lang="sr-Latn-ME" sz="1100"/>
            <a:t>!!!  Podaci su prilaođeni</a:t>
          </a:r>
          <a:r>
            <a:rPr lang="sr-Latn-M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K31"/>
  <sheetViews>
    <sheetView showRowColHeaders="0" tabSelected="1" workbookViewId="0">
      <pane ySplit="5" topLeftCell="A6" activePane="bottomLeft" state="frozen"/>
      <selection pane="bottomLeft"/>
    </sheetView>
  </sheetViews>
  <sheetFormatPr defaultRowHeight="15"/>
  <cols>
    <col min="1" max="3" width="9.140625" style="156"/>
    <col min="4" max="4" width="10" style="156" bestFit="1" customWidth="1"/>
    <col min="5" max="7" width="9.140625" style="156"/>
    <col min="8" max="8" width="11" style="156" bestFit="1" customWidth="1"/>
    <col min="9" max="16384" width="9.140625" style="156"/>
  </cols>
  <sheetData>
    <row r="1" spans="3:11" s="152" customFormat="1"/>
    <row r="2" spans="3:11" s="152" customFormat="1">
      <c r="C2" s="153"/>
      <c r="E2" s="154" t="str">
        <f>+Master!G6</f>
        <v>Crna Gora</v>
      </c>
      <c r="I2" s="155"/>
    </row>
    <row r="3" spans="3:11" s="152" customFormat="1">
      <c r="E3" s="155" t="str">
        <f>+Master!G7</f>
        <v>Ministarstvo finansija</v>
      </c>
    </row>
    <row r="4" spans="3:11" s="152" customFormat="1">
      <c r="E4" s="155" t="str">
        <f>+Master!G8</f>
        <v>Direktorat za ekonomsku politiku i razvoj</v>
      </c>
    </row>
    <row r="5" spans="3:11" s="152" customFormat="1"/>
    <row r="7" spans="3:11" ht="15.75" thickBot="1"/>
    <row r="8" spans="3:11">
      <c r="C8" s="157"/>
      <c r="D8" s="158"/>
      <c r="E8" s="158"/>
      <c r="F8" s="158"/>
      <c r="G8" s="158"/>
      <c r="H8" s="158"/>
      <c r="I8" s="158"/>
      <c r="J8" s="158"/>
      <c r="K8" s="159"/>
    </row>
    <row r="9" spans="3:11">
      <c r="C9" s="160"/>
      <c r="D9" s="161"/>
      <c r="E9" s="161"/>
      <c r="F9" s="161"/>
      <c r="G9" s="161"/>
      <c r="H9" s="161"/>
      <c r="I9" s="161"/>
      <c r="J9" s="161"/>
      <c r="K9" s="162"/>
    </row>
    <row r="10" spans="3:11">
      <c r="C10" s="160"/>
      <c r="D10" s="161"/>
      <c r="E10" s="161"/>
      <c r="F10" s="161"/>
      <c r="G10" s="161"/>
      <c r="H10" s="161"/>
      <c r="I10" s="161"/>
      <c r="J10" s="161"/>
      <c r="K10" s="162"/>
    </row>
    <row r="11" spans="3:11">
      <c r="C11" s="160"/>
      <c r="D11" s="163" t="str">
        <f>+Master!G259</f>
        <v>Prihodi za mjesec Oktobar</v>
      </c>
      <c r="E11" s="161"/>
      <c r="F11" s="161"/>
      <c r="G11" s="161"/>
      <c r="H11" s="163" t="str">
        <f>+Master!G263</f>
        <v>Prihodi za period Januar - Oktobar</v>
      </c>
      <c r="I11" s="161"/>
      <c r="J11" s="161"/>
      <c r="K11" s="162"/>
    </row>
    <row r="12" spans="3:11">
      <c r="C12" s="160"/>
      <c r="D12" s="164">
        <f>+Analitika!N10</f>
        <v>158183036.20000002</v>
      </c>
      <c r="E12" s="165">
        <f>+D12/'2014'!T7</f>
        <v>4.6617649278010639E-2</v>
      </c>
      <c r="F12" s="161"/>
      <c r="G12" s="161"/>
      <c r="H12" s="164">
        <f>+Analitika!G10</f>
        <v>1098108818.9300001</v>
      </c>
      <c r="I12" s="165">
        <f>+H12/'2014'!T7</f>
        <v>0.32362036422948132</v>
      </c>
      <c r="J12" s="161"/>
      <c r="K12" s="162"/>
    </row>
    <row r="13" spans="3:11">
      <c r="C13" s="160"/>
      <c r="D13" s="166" t="s">
        <v>437</v>
      </c>
      <c r="E13" s="166" t="str">
        <f>+Master!G240</f>
        <v>% BDP</v>
      </c>
      <c r="F13" s="161"/>
      <c r="G13" s="161"/>
      <c r="H13" s="166" t="str">
        <f>+D13</f>
        <v>mil. €</v>
      </c>
      <c r="I13" s="166" t="str">
        <f>+E13</f>
        <v>% BDP</v>
      </c>
      <c r="J13" s="161"/>
      <c r="K13" s="162"/>
    </row>
    <row r="14" spans="3:11">
      <c r="C14" s="160"/>
      <c r="G14" s="161"/>
      <c r="J14" s="161"/>
      <c r="K14" s="162"/>
    </row>
    <row r="15" spans="3:11">
      <c r="C15" s="160"/>
      <c r="D15" s="163" t="str">
        <f>+Master!G260</f>
        <v>Rashodi za mjesec Oktobar</v>
      </c>
      <c r="E15" s="161"/>
      <c r="F15" s="161"/>
      <c r="G15" s="161"/>
      <c r="H15" s="163" t="str">
        <f>+Master!G264</f>
        <v>Rashodi za period Januar - Oktobar</v>
      </c>
      <c r="I15" s="161"/>
      <c r="J15" s="161"/>
      <c r="K15" s="162"/>
    </row>
    <row r="16" spans="3:11">
      <c r="C16" s="160"/>
      <c r="D16" s="164">
        <f>+Analitika!N30</f>
        <v>157754001.53</v>
      </c>
      <c r="E16" s="165">
        <f>+D16/'2014'!T7</f>
        <v>4.6491209754186608E-2</v>
      </c>
      <c r="F16" s="161"/>
      <c r="G16" s="161"/>
      <c r="H16" s="164">
        <f>+Analitika!G30</f>
        <v>1122754130.7800002</v>
      </c>
      <c r="I16" s="165">
        <f>+H16/'2014'!T7</f>
        <v>0.33088351034028096</v>
      </c>
      <c r="J16" s="161"/>
      <c r="K16" s="162"/>
    </row>
    <row r="17" spans="3:11">
      <c r="C17" s="160"/>
      <c r="D17" s="166" t="str">
        <f>+D13</f>
        <v>mil. €</v>
      </c>
      <c r="E17" s="166" t="str">
        <f>+E13</f>
        <v>% BDP</v>
      </c>
      <c r="F17" s="161"/>
      <c r="G17" s="161"/>
      <c r="H17" s="166" t="str">
        <f>+D13</f>
        <v>mil. €</v>
      </c>
      <c r="I17" s="166" t="str">
        <f>+E13</f>
        <v>% BDP</v>
      </c>
      <c r="J17" s="161"/>
      <c r="K17" s="162"/>
    </row>
    <row r="18" spans="3:11">
      <c r="C18" s="160"/>
      <c r="D18" s="161"/>
      <c r="E18" s="161"/>
      <c r="F18" s="161"/>
      <c r="G18" s="161"/>
      <c r="H18" s="161"/>
      <c r="I18" s="161"/>
      <c r="J18" s="161"/>
      <c r="K18" s="162"/>
    </row>
    <row r="19" spans="3:11">
      <c r="C19" s="160"/>
      <c r="D19" s="163" t="str">
        <f>+Master!G261</f>
        <v>Deficit za mjesec Oktobar</v>
      </c>
      <c r="E19" s="161"/>
      <c r="F19" s="161"/>
      <c r="G19" s="161"/>
      <c r="H19" s="163" t="str">
        <f>+Master!G265</f>
        <v>Deficit za period Januar - Oktobar</v>
      </c>
      <c r="I19" s="161"/>
      <c r="J19" s="161"/>
      <c r="K19" s="162"/>
    </row>
    <row r="20" spans="3:11">
      <c r="C20" s="160"/>
      <c r="D20" s="164">
        <f>+Analitika!N54</f>
        <v>429034.67000001669</v>
      </c>
      <c r="E20" s="165">
        <f>+D20/'2014'!T7</f>
        <v>1.2643952382403322E-4</v>
      </c>
      <c r="F20" s="161"/>
      <c r="G20" s="161"/>
      <c r="H20" s="164">
        <f>+Analitika!G54</f>
        <v>-24645311.850000069</v>
      </c>
      <c r="I20" s="165">
        <f>+H20/'2014'!T7</f>
        <v>-7.263146110799602E-3</v>
      </c>
      <c r="J20" s="161"/>
      <c r="K20" s="162"/>
    </row>
    <row r="21" spans="3:11">
      <c r="C21" s="160"/>
      <c r="D21" s="166" t="str">
        <f>+D17</f>
        <v>mil. €</v>
      </c>
      <c r="E21" s="166" t="str">
        <f>+E17</f>
        <v>% BDP</v>
      </c>
      <c r="F21" s="161"/>
      <c r="G21" s="161"/>
      <c r="H21" s="166" t="str">
        <f>+D13</f>
        <v>mil. €</v>
      </c>
      <c r="I21" s="166" t="str">
        <f>+E13</f>
        <v>% BDP</v>
      </c>
      <c r="J21" s="161"/>
      <c r="K21" s="162"/>
    </row>
    <row r="22" spans="3:11">
      <c r="C22" s="160"/>
      <c r="D22" s="303" t="str">
        <f>+Master!G267</f>
        <v>Stanje javnog duga (% BDP)</v>
      </c>
      <c r="E22" s="304"/>
      <c r="F22" s="304"/>
      <c r="G22" s="167"/>
      <c r="H22" s="168"/>
      <c r="I22" s="161"/>
      <c r="J22" s="161"/>
      <c r="K22" s="162"/>
    </row>
    <row r="23" spans="3:11">
      <c r="C23" s="160"/>
      <c r="D23" s="161"/>
      <c r="E23" s="161"/>
      <c r="F23" s="161"/>
      <c r="G23" s="161"/>
      <c r="H23" s="161"/>
      <c r="I23" s="161"/>
      <c r="J23" s="161"/>
      <c r="K23" s="162"/>
    </row>
    <row r="24" spans="3:11">
      <c r="C24" s="160"/>
      <c r="D24" s="161"/>
      <c r="E24" s="161"/>
      <c r="F24" s="161"/>
      <c r="G24" s="161"/>
      <c r="H24" s="161"/>
      <c r="I24" s="161"/>
      <c r="J24" s="161"/>
      <c r="K24" s="162"/>
    </row>
    <row r="25" spans="3:11">
      <c r="C25" s="160"/>
      <c r="D25" s="161"/>
      <c r="E25" s="161"/>
      <c r="F25" s="161"/>
      <c r="G25" s="161"/>
      <c r="H25" s="161"/>
      <c r="I25" s="161"/>
      <c r="J25" s="161"/>
      <c r="K25" s="162"/>
    </row>
    <row r="26" spans="3:11">
      <c r="C26" s="160"/>
      <c r="D26" s="161"/>
      <c r="E26" s="161"/>
      <c r="F26" s="161"/>
      <c r="G26" s="161"/>
      <c r="H26" s="161"/>
      <c r="I26" s="161"/>
      <c r="J26" s="161"/>
      <c r="K26" s="162"/>
    </row>
    <row r="27" spans="3:11">
      <c r="C27" s="160"/>
      <c r="D27" s="161"/>
      <c r="E27" s="161"/>
      <c r="F27" s="161"/>
      <c r="G27" s="161"/>
      <c r="H27" s="161"/>
      <c r="I27" s="161"/>
      <c r="J27" s="161"/>
      <c r="K27" s="162"/>
    </row>
    <row r="28" spans="3:11">
      <c r="C28" s="160"/>
      <c r="D28" s="161"/>
      <c r="E28" s="161"/>
      <c r="F28" s="161"/>
      <c r="G28" s="161"/>
      <c r="H28" s="161"/>
      <c r="I28" s="161"/>
      <c r="J28" s="161"/>
      <c r="K28" s="162"/>
    </row>
    <row r="29" spans="3:11">
      <c r="C29" s="160"/>
      <c r="D29" s="161"/>
      <c r="E29" s="161"/>
      <c r="F29" s="161"/>
      <c r="G29" s="161"/>
      <c r="H29" s="161"/>
      <c r="I29" s="161"/>
      <c r="J29" s="161"/>
      <c r="K29" s="162"/>
    </row>
    <row r="30" spans="3:11">
      <c r="C30" s="160"/>
      <c r="D30" s="161"/>
      <c r="E30" s="161"/>
      <c r="F30" s="161"/>
      <c r="G30" s="161"/>
      <c r="H30" s="161"/>
      <c r="I30" s="161"/>
      <c r="J30" s="161"/>
      <c r="K30" s="162"/>
    </row>
    <row r="31" spans="3:11" ht="15.75" thickBot="1">
      <c r="C31" s="169"/>
      <c r="D31" s="170"/>
      <c r="E31" s="170"/>
      <c r="F31" s="170"/>
      <c r="G31" s="170"/>
      <c r="H31" s="170"/>
      <c r="I31" s="170"/>
      <c r="J31" s="170"/>
      <c r="K31" s="171"/>
    </row>
  </sheetData>
  <sheetProtection sheet="1" objects="1" scenarios="1"/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T65"/>
  <sheetViews>
    <sheetView showRowColHeaders="0" workbookViewId="0">
      <pane ySplit="5" topLeftCell="A39" activePane="bottomLeft" state="frozen"/>
      <selection pane="bottomLeft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72" t="str">
        <f>+IF(Master!B3-10&gt;=0,CONCATENATE(Master!B4,"-",Master!B3),CONCATENATE(Master!B4,"-0",Master!B3))</f>
        <v>2014-10</v>
      </c>
      <c r="O6" s="172" t="str">
        <f>+CONCATENATE(N6,"p")</f>
        <v>2014-10p</v>
      </c>
      <c r="P6" s="156"/>
      <c r="Q6" s="156"/>
      <c r="R6" s="172" t="str">
        <f>+IF(Master!B3-10&gt;=0,CONCATENATE(Master!B4-1,"-",Master!B3),CONCATENATE(Master!B4-1,"-0",Master!B3))</f>
        <v>2013-10</v>
      </c>
      <c r="S6" s="156"/>
      <c r="T6" s="156"/>
    </row>
    <row r="7" spans="1:20">
      <c r="A7" s="173"/>
      <c r="B7" s="337" t="str">
        <f>+Master!G244</f>
        <v>Analitika za period Jan - Okt</v>
      </c>
      <c r="C7" s="338"/>
      <c r="D7" s="338"/>
      <c r="E7" s="338"/>
      <c r="F7" s="338"/>
      <c r="G7" s="346" t="str">
        <f>+CONCATENATE(Master!G236," ",Master!B4)</f>
        <v>Jan - Okt 2014</v>
      </c>
      <c r="H7" s="347"/>
      <c r="I7" s="347"/>
      <c r="J7" s="347"/>
      <c r="K7" s="347"/>
      <c r="L7" s="347"/>
      <c r="M7" s="348"/>
      <c r="N7" s="349" t="str">
        <f>+Master!G235</f>
        <v>Oktobar</v>
      </c>
      <c r="O7" s="347"/>
      <c r="P7" s="347"/>
      <c r="Q7" s="347"/>
      <c r="R7" s="347"/>
      <c r="S7" s="347"/>
      <c r="T7" s="350"/>
    </row>
    <row r="8" spans="1:20">
      <c r="A8" s="173"/>
      <c r="B8" s="339"/>
      <c r="C8" s="340"/>
      <c r="D8" s="340"/>
      <c r="E8" s="340"/>
      <c r="F8" s="341"/>
      <c r="G8" s="174" t="str">
        <f>+Master!G18</f>
        <v>Ostvarenje</v>
      </c>
      <c r="H8" s="174" t="str">
        <f>+Master!G17</f>
        <v>Plan</v>
      </c>
      <c r="I8" s="335" t="str">
        <f>+Master!G250</f>
        <v>Odstupanje</v>
      </c>
      <c r="J8" s="335"/>
      <c r="K8" s="174" t="str">
        <f>+CONCATENATE(Master!G236," ",Master!B4-1)</f>
        <v>Jan - Okt 2013</v>
      </c>
      <c r="L8" s="335" t="str">
        <f>+I8</f>
        <v>Odstupanje</v>
      </c>
      <c r="M8" s="345"/>
      <c r="N8" s="175" t="str">
        <f>+G8</f>
        <v>Ostvarenje</v>
      </c>
      <c r="O8" s="174" t="str">
        <f>+H8</f>
        <v>Plan</v>
      </c>
      <c r="P8" s="335" t="str">
        <f>+I8</f>
        <v>Odstupanje</v>
      </c>
      <c r="Q8" s="335"/>
      <c r="R8" s="174" t="str">
        <f>+CONCATENATE(Master!G235," ",Master!B4-1)</f>
        <v>Oktobar 2013</v>
      </c>
      <c r="S8" s="335" t="str">
        <f>+P8</f>
        <v>Odstupanje</v>
      </c>
      <c r="T8" s="336"/>
    </row>
    <row r="9" spans="1:20" ht="15.75" thickBot="1">
      <c r="A9" s="173"/>
      <c r="B9" s="342"/>
      <c r="C9" s="343"/>
      <c r="D9" s="343"/>
      <c r="E9" s="343"/>
      <c r="F9" s="344"/>
      <c r="G9" s="166" t="s">
        <v>437</v>
      </c>
      <c r="H9" s="166" t="s">
        <v>437</v>
      </c>
      <c r="I9" s="166" t="s">
        <v>437</v>
      </c>
      <c r="J9" s="166" t="s">
        <v>703</v>
      </c>
      <c r="K9" s="166" t="s">
        <v>437</v>
      </c>
      <c r="L9" s="166" t="s">
        <v>437</v>
      </c>
      <c r="M9" s="176" t="s">
        <v>703</v>
      </c>
      <c r="N9" s="177" t="s">
        <v>437</v>
      </c>
      <c r="O9" s="166" t="s">
        <v>437</v>
      </c>
      <c r="P9" s="166" t="s">
        <v>437</v>
      </c>
      <c r="Q9" s="166" t="s">
        <v>703</v>
      </c>
      <c r="R9" s="166" t="s">
        <v>437</v>
      </c>
      <c r="S9" s="166" t="s">
        <v>437</v>
      </c>
      <c r="T9" s="178" t="s">
        <v>703</v>
      </c>
    </row>
    <row r="10" spans="1:20" ht="15.75" thickBot="1">
      <c r="A10" s="179">
        <v>7</v>
      </c>
      <c r="B10" s="305" t="str">
        <f>+VLOOKUP($A10,Master!$D$22:$G$218,4,FALSE)</f>
        <v>Prihodi budžeta</v>
      </c>
      <c r="C10" s="306"/>
      <c r="D10" s="306"/>
      <c r="E10" s="306"/>
      <c r="F10" s="306"/>
      <c r="G10" s="180">
        <f>+SUMPRODUCT(('2014'!$G10:$R10)*('2014'!$G$5:$R$5&lt;=Master!$B$3))</f>
        <v>1098108818.9300001</v>
      </c>
      <c r="H10" s="180">
        <f>+SUMPRODUCT(('2014'!$G104:$R104)*('2014'!$G$5:$R$5&lt;=Master!$B$3))</f>
        <v>1031537806.045856</v>
      </c>
      <c r="I10" s="181">
        <f>+G10-H10</f>
        <v>66571012.884144068</v>
      </c>
      <c r="J10" s="182">
        <f>+IF(ISNUMBER(G10/H10-1),G10/H10-1,"…")</f>
        <v>6.4535698540538755E-2</v>
      </c>
      <c r="K10" s="180">
        <f>+SUMPRODUCT(('2013'!$G10:$R10)*('2013'!$G$5:$R$5&lt;=Master!$B$3))</f>
        <v>1001798336.1600001</v>
      </c>
      <c r="L10" s="181">
        <f>+G10-K10</f>
        <v>96310482.769999981</v>
      </c>
      <c r="M10" s="183">
        <f>+IF(ISNUMBER(G10/K10-1),G10/K10-1,"…")</f>
        <v>9.6137595056474456E-2</v>
      </c>
      <c r="N10" s="184">
        <f>+INDEX('2014'!$1:$1048576,MATCH(Analitika!$A10,'2014'!$A:$A,0),MATCH(Analitika!$N$6,'2014'!$6:$6,0))</f>
        <v>158183036.20000002</v>
      </c>
      <c r="O10" s="180">
        <f>+INDEX('2014'!$1:$1048576,MATCH(CONCATENATE(Analitika!$A10,"p"),'2014'!$A:$A,0),MATCH(Analitika!$O$6,'2014'!$100:$100,0))</f>
        <v>115456172.52182573</v>
      </c>
      <c r="P10" s="181">
        <f>+N10-O10</f>
        <v>42726863.678174287</v>
      </c>
      <c r="Q10" s="182">
        <f>+IF(ISNUMBER(N10/O10-1),N10/O10-1,"…")</f>
        <v>0.37006998192406937</v>
      </c>
      <c r="R10" s="180">
        <f>+INDEX('2013'!$1:$1048576,MATCH(Analitika!$A10,'2013'!$A:$A,0),MATCH(Analitika!$R$6,'2013'!$6:$6,0))</f>
        <v>118761640.25000001</v>
      </c>
      <c r="S10" s="181">
        <f>+N10-R10</f>
        <v>39421395.950000003</v>
      </c>
      <c r="T10" s="185">
        <f>+IF(ISNUMBER(N10/R10-1),N10/R10-1,"…")</f>
        <v>0.33193711258126557</v>
      </c>
    </row>
    <row r="11" spans="1:20">
      <c r="A11" s="179">
        <v>711</v>
      </c>
      <c r="B11" s="307" t="str">
        <f>+VLOOKUP($A11,Master!$D$22:$G$218,4,FALSE)</f>
        <v>Porezi</v>
      </c>
      <c r="C11" s="308"/>
      <c r="D11" s="308"/>
      <c r="E11" s="308"/>
      <c r="F11" s="308"/>
      <c r="G11" s="186">
        <f>+SUMPRODUCT(('2014'!$G11:$R11)*('2014'!$G$5:$R$5&lt;=Master!$B$3))</f>
        <v>706923539.98000002</v>
      </c>
      <c r="H11" s="186">
        <f>+SUMPRODUCT(('2014'!$G105:$R105)*('2014'!$G$5:$R$5&lt;=Master!$B$3))</f>
        <v>661283762.40678322</v>
      </c>
      <c r="I11" s="187">
        <f t="shared" ref="I11:I65" si="0">+G11-H11</f>
        <v>45639777.573216796</v>
      </c>
      <c r="J11" s="188">
        <f t="shared" ref="J11:J65" si="1">+IF(ISNUMBER(G11/H11-1),G11/H11-1,"…")</f>
        <v>6.9016933679284742E-2</v>
      </c>
      <c r="K11" s="186">
        <f>+SUMPRODUCT(('2013'!$G11:$R11)*('2013'!$G$5:$R$5&lt;=Master!$B$3))</f>
        <v>626494085.60000002</v>
      </c>
      <c r="L11" s="187">
        <f t="shared" ref="L11:L65" si="2">+G11-K11</f>
        <v>80429454.379999995</v>
      </c>
      <c r="M11" s="189">
        <f t="shared" ref="M11:M65" si="3">+IF(ISNUMBER(G11/K11-1),G11/K11-1,"…")</f>
        <v>0.1283802293248657</v>
      </c>
      <c r="N11" s="190">
        <f>+INDEX('2014'!$1:$1048576,MATCH(Analitika!$A11,'2014'!$A:$A,0),MATCH(Analitika!$N$6,'2014'!$6:$6,0))</f>
        <v>102761223.56000002</v>
      </c>
      <c r="O11" s="186">
        <f>+INDEX('2014'!$1:$1048576,MATCH(CONCATENATE(Analitika!$A11,"p"),'2014'!$A:$A,0),MATCH(Analitika!$O$6,'2014'!$100:$100,0))</f>
        <v>64936637.53359136</v>
      </c>
      <c r="P11" s="187">
        <f t="shared" ref="P11:P65" si="4">+N11-O11</f>
        <v>37824586.026408657</v>
      </c>
      <c r="Q11" s="188">
        <f t="shared" ref="Q11:Q65" si="5">+IF(ISNUMBER(N11/O11-1),N11/O11-1,"…")</f>
        <v>0.58248451818655078</v>
      </c>
      <c r="R11" s="186">
        <f>+INDEX('2013'!$1:$1048576,MATCH(Analitika!$A11,'2013'!$A:$A,0),MATCH(Analitika!$R$6,'2013'!$6:$6,0))</f>
        <v>66404277.470000006</v>
      </c>
      <c r="S11" s="187">
        <f t="shared" ref="S11:S65" si="6">+N11-R11</f>
        <v>36356946.090000011</v>
      </c>
      <c r="T11" s="191">
        <f t="shared" ref="T11:T65" si="7">+IF(ISNUMBER(N11/R11-1),N11/R11-1,"…")</f>
        <v>0.5475090984376012</v>
      </c>
    </row>
    <row r="12" spans="1:20">
      <c r="A12" s="179">
        <v>7111</v>
      </c>
      <c r="B12" s="309" t="str">
        <f>+VLOOKUP($A12,Master!$D$22:$G$218,4,FALSE)</f>
        <v>Porez na dohodak fizičkih lica</v>
      </c>
      <c r="C12" s="310"/>
      <c r="D12" s="310"/>
      <c r="E12" s="310"/>
      <c r="F12" s="310"/>
      <c r="G12" s="192">
        <f>+SUMPRODUCT(('2014'!$G12:$R12)*('2014'!$G$5:$R$5&lt;=Master!$B$3))</f>
        <v>81103644.719999984</v>
      </c>
      <c r="H12" s="192">
        <f>+SUMPRODUCT(('2014'!$G106:$R106)*('2014'!$G$5:$R$5&lt;=Master!$B$3))</f>
        <v>73081364.262661263</v>
      </c>
      <c r="I12" s="193">
        <f t="shared" si="0"/>
        <v>8022280.4573387206</v>
      </c>
      <c r="J12" s="194">
        <f t="shared" si="1"/>
        <v>0.10977190338847387</v>
      </c>
      <c r="K12" s="192">
        <f>+SUMPRODUCT(('2013'!$G12:$R12)*('2013'!$G$5:$R$5&lt;=Master!$B$3))</f>
        <v>72782055.750000015</v>
      </c>
      <c r="L12" s="193">
        <f t="shared" si="2"/>
        <v>8321588.969999969</v>
      </c>
      <c r="M12" s="195">
        <f t="shared" si="3"/>
        <v>0.11433572306041895</v>
      </c>
      <c r="N12" s="196">
        <f>+INDEX('2014'!$1:$1048576,MATCH(Analitika!$A12,'2014'!$A:$A,0),MATCH(Analitika!$N$6,'2014'!$6:$6,0))</f>
        <v>10375239.679999989</v>
      </c>
      <c r="O12" s="192">
        <f>+INDEX('2014'!$1:$1048576,MATCH(CONCATENATE(Analitika!$A12,"p"),'2014'!$A:$A,0),MATCH(Analitika!$O$6,'2014'!$100:$100,0))</f>
        <v>7322217.3457894176</v>
      </c>
      <c r="P12" s="193">
        <f t="shared" si="4"/>
        <v>3053022.3342105709</v>
      </c>
      <c r="Q12" s="194">
        <f t="shared" si="5"/>
        <v>0.4169532520044883</v>
      </c>
      <c r="R12" s="192">
        <f>+INDEX('2013'!$1:$1048576,MATCH(Analitika!$A12,'2013'!$A:$A,0),MATCH(Analitika!$R$6,'2013'!$6:$6,0))</f>
        <v>10279942.169999996</v>
      </c>
      <c r="S12" s="193">
        <f t="shared" si="6"/>
        <v>95297.509999992326</v>
      </c>
      <c r="T12" s="197">
        <f t="shared" si="7"/>
        <v>9.2702379472620056E-3</v>
      </c>
    </row>
    <row r="13" spans="1:20">
      <c r="A13" s="179">
        <v>7112</v>
      </c>
      <c r="B13" s="309" t="str">
        <f>+VLOOKUP($A13,Master!$D$22:$G$218,4,FALSE)</f>
        <v>Porez na dobit pravnih lica</v>
      </c>
      <c r="C13" s="310"/>
      <c r="D13" s="310"/>
      <c r="E13" s="310"/>
      <c r="F13" s="310"/>
      <c r="G13" s="192">
        <f>+SUMPRODUCT(('2014'!$G13:$R13)*('2014'!$G$5:$R$5&lt;=Master!$B$3))</f>
        <v>43039633.560000002</v>
      </c>
      <c r="H13" s="192">
        <f>+SUMPRODUCT(('2014'!$G107:$R107)*('2014'!$G$5:$R$5&lt;=Master!$B$3))</f>
        <v>42022090.178048618</v>
      </c>
      <c r="I13" s="193">
        <f t="shared" si="0"/>
        <v>1017543.3819513842</v>
      </c>
      <c r="J13" s="194">
        <f t="shared" si="1"/>
        <v>2.4214487609731661E-2</v>
      </c>
      <c r="K13" s="192">
        <f>+SUMPRODUCT(('2013'!$G13:$R13)*('2013'!$G$5:$R$5&lt;=Master!$B$3))</f>
        <v>38466033.290000007</v>
      </c>
      <c r="L13" s="193">
        <f t="shared" si="2"/>
        <v>4573600.2699999958</v>
      </c>
      <c r="M13" s="195">
        <f t="shared" si="3"/>
        <v>0.11889971174098135</v>
      </c>
      <c r="N13" s="196">
        <f>+INDEX('2014'!$1:$1048576,MATCH(Analitika!$A13,'2014'!$A:$A,0),MATCH(Analitika!$N$6,'2014'!$6:$6,0))</f>
        <v>1764157.9500000004</v>
      </c>
      <c r="O13" s="192">
        <f>+INDEX('2014'!$1:$1048576,MATCH(CONCATENATE(Analitika!$A13,"p"),'2014'!$A:$A,0),MATCH(Analitika!$O$6,'2014'!$100:$100,0))</f>
        <v>1409658.4171760734</v>
      </c>
      <c r="P13" s="193">
        <f t="shared" si="4"/>
        <v>354499.532823927</v>
      </c>
      <c r="Q13" s="194">
        <f t="shared" si="5"/>
        <v>0.25147903102234181</v>
      </c>
      <c r="R13" s="192">
        <f>+INDEX('2013'!$1:$1048576,MATCH(Analitika!$A13,'2013'!$A:$A,0),MATCH(Analitika!$R$6,'2013'!$6:$6,0))</f>
        <v>1290368.17</v>
      </c>
      <c r="S13" s="193">
        <f t="shared" si="6"/>
        <v>473789.78000000049</v>
      </c>
      <c r="T13" s="197">
        <f t="shared" si="7"/>
        <v>0.36717410659625971</v>
      </c>
    </row>
    <row r="14" spans="1:20">
      <c r="A14" s="179">
        <v>7113</v>
      </c>
      <c r="B14" s="309" t="str">
        <f>+VLOOKUP($A14,Master!$D$22:$G$218,4,FALSE)</f>
        <v>Porez na promet nepokretnosti</v>
      </c>
      <c r="C14" s="310"/>
      <c r="D14" s="310"/>
      <c r="E14" s="310"/>
      <c r="F14" s="310"/>
      <c r="G14" s="192">
        <f>+SUMPRODUCT(('2014'!$G14:$R14)*('2014'!$G$5:$R$5&lt;=Master!$B$3))</f>
        <v>1210827.5600000003</v>
      </c>
      <c r="H14" s="192">
        <f>+SUMPRODUCT(('2014'!$G108:$R108)*('2014'!$G$5:$R$5&lt;=Master!$B$3))</f>
        <v>1271677.0223967694</v>
      </c>
      <c r="I14" s="193">
        <f t="shared" si="0"/>
        <v>-60849.462396769086</v>
      </c>
      <c r="J14" s="194">
        <f t="shared" si="1"/>
        <v>-4.7849777360987611E-2</v>
      </c>
      <c r="K14" s="192">
        <f>+SUMPRODUCT(('2013'!$G14:$R14)*('2013'!$G$5:$R$5&lt;=Master!$B$3))</f>
        <v>1186073.3700000001</v>
      </c>
      <c r="L14" s="193">
        <f t="shared" si="2"/>
        <v>24754.190000000177</v>
      </c>
      <c r="M14" s="195">
        <f t="shared" si="3"/>
        <v>2.0870707180619119E-2</v>
      </c>
      <c r="N14" s="196">
        <f>+INDEX('2014'!$1:$1048576,MATCH(Analitika!$A14,'2014'!$A:$A,0),MATCH(Analitika!$N$6,'2014'!$6:$6,0))</f>
        <v>120976.31999999999</v>
      </c>
      <c r="O14" s="192">
        <f>+INDEX('2014'!$1:$1048576,MATCH(CONCATENATE(Analitika!$A14,"p"),'2014'!$A:$A,0),MATCH(Analitika!$O$6,'2014'!$100:$100,0))</f>
        <v>180714.58360820319</v>
      </c>
      <c r="P14" s="193">
        <f t="shared" si="4"/>
        <v>-59738.263608203197</v>
      </c>
      <c r="Q14" s="194">
        <f t="shared" si="5"/>
        <v>-0.33056692169193302</v>
      </c>
      <c r="R14" s="192">
        <f>+INDEX('2013'!$1:$1048576,MATCH(Analitika!$A14,'2013'!$A:$A,0),MATCH(Analitika!$R$6,'2013'!$6:$6,0))</f>
        <v>168549.68</v>
      </c>
      <c r="S14" s="193">
        <f t="shared" si="6"/>
        <v>-47573.36</v>
      </c>
      <c r="T14" s="197">
        <f t="shared" si="7"/>
        <v>-0.28225126265442924</v>
      </c>
    </row>
    <row r="15" spans="1:20">
      <c r="A15" s="179">
        <v>7114</v>
      </c>
      <c r="B15" s="309" t="str">
        <f>+VLOOKUP($A15,Master!$D$22:$G$218,4,FALSE)</f>
        <v>Porez na dodatu vrijednost</v>
      </c>
      <c r="C15" s="310"/>
      <c r="D15" s="310"/>
      <c r="E15" s="310"/>
      <c r="F15" s="310"/>
      <c r="G15" s="192">
        <f>+SUMPRODUCT(('2014'!$G15:$R15)*('2014'!$G$5:$R$5&lt;=Master!$B$3))</f>
        <v>426516615.26000011</v>
      </c>
      <c r="H15" s="192">
        <f>+SUMPRODUCT(('2014'!$G109:$R109)*('2014'!$G$5:$R$5&lt;=Master!$B$3))</f>
        <v>379336151.95685822</v>
      </c>
      <c r="I15" s="193">
        <f t="shared" si="0"/>
        <v>47180463.303141892</v>
      </c>
      <c r="J15" s="194">
        <f t="shared" si="1"/>
        <v>0.12437639560520375</v>
      </c>
      <c r="K15" s="192">
        <f>+SUMPRODUCT(('2013'!$G15:$R15)*('2013'!$G$5:$R$5&lt;=Master!$B$3))</f>
        <v>355490116.80000001</v>
      </c>
      <c r="L15" s="193">
        <f t="shared" si="2"/>
        <v>71026498.460000098</v>
      </c>
      <c r="M15" s="195">
        <f t="shared" si="3"/>
        <v>0.19979879918844512</v>
      </c>
      <c r="N15" s="196">
        <f>+INDEX('2014'!$1:$1048576,MATCH(Analitika!$A15,'2014'!$A:$A,0),MATCH(Analitika!$N$6,'2014'!$6:$6,0))</f>
        <v>74541408.470000014</v>
      </c>
      <c r="O15" s="192">
        <f>+INDEX('2014'!$1:$1048576,MATCH(CONCATENATE(Analitika!$A15,"p"),'2014'!$A:$A,0),MATCH(Analitika!$O$6,'2014'!$100:$100,0))</f>
        <v>38951776.984054103</v>
      </c>
      <c r="P15" s="193">
        <f t="shared" si="4"/>
        <v>35589631.48594591</v>
      </c>
      <c r="Q15" s="194">
        <f t="shared" si="5"/>
        <v>0.91368441292204539</v>
      </c>
      <c r="R15" s="192">
        <f>+INDEX('2013'!$1:$1048576,MATCH(Analitika!$A15,'2013'!$A:$A,0),MATCH(Analitika!$R$6,'2013'!$6:$6,0))</f>
        <v>37652216.650000013</v>
      </c>
      <c r="S15" s="193">
        <f t="shared" si="6"/>
        <v>36889191.82</v>
      </c>
      <c r="T15" s="197">
        <f t="shared" si="7"/>
        <v>0.97973492936437756</v>
      </c>
    </row>
    <row r="16" spans="1:20">
      <c r="A16" s="179">
        <v>7115</v>
      </c>
      <c r="B16" s="309" t="str">
        <f>+VLOOKUP($A16,Master!$D$22:$G$218,4,FALSE)</f>
        <v>Akcize</v>
      </c>
      <c r="C16" s="310"/>
      <c r="D16" s="310"/>
      <c r="E16" s="310"/>
      <c r="F16" s="310"/>
      <c r="G16" s="192">
        <f>+SUMPRODUCT(('2014'!$G16:$R16)*('2014'!$G$5:$R$5&lt;=Master!$B$3))</f>
        <v>131193309.81</v>
      </c>
      <c r="H16" s="192">
        <f>+SUMPRODUCT(('2014'!$G110:$R110)*('2014'!$G$5:$R$5&lt;=Master!$B$3))</f>
        <v>140924321.73509017</v>
      </c>
      <c r="I16" s="193">
        <f t="shared" si="0"/>
        <v>-9731011.9250901639</v>
      </c>
      <c r="J16" s="194">
        <f t="shared" si="1"/>
        <v>-6.9051330567214242E-2</v>
      </c>
      <c r="K16" s="192">
        <f>+SUMPRODUCT(('2013'!$G16:$R16)*('2013'!$G$5:$R$5&lt;=Master!$B$3))</f>
        <v>135174947.80000001</v>
      </c>
      <c r="L16" s="193">
        <f t="shared" si="2"/>
        <v>-3981637.9900000095</v>
      </c>
      <c r="M16" s="195">
        <f t="shared" si="3"/>
        <v>-2.9455443148319937E-2</v>
      </c>
      <c r="N16" s="196">
        <f>+INDEX('2014'!$1:$1048576,MATCH(Analitika!$A16,'2014'!$A:$A,0),MATCH(Analitika!$N$6,'2014'!$6:$6,0))</f>
        <v>13399782.050000008</v>
      </c>
      <c r="O16" s="192">
        <f>+INDEX('2014'!$1:$1048576,MATCH(CONCATENATE(Analitika!$A16,"p"),'2014'!$A:$A,0),MATCH(Analitika!$O$6,'2014'!$100:$100,0))</f>
        <v>14472590.829511227</v>
      </c>
      <c r="P16" s="193">
        <f t="shared" si="4"/>
        <v>-1072808.7795112189</v>
      </c>
      <c r="Q16" s="194">
        <f t="shared" si="5"/>
        <v>-7.4126933604979794E-2</v>
      </c>
      <c r="R16" s="192">
        <f>+INDEX('2013'!$1:$1048576,MATCH(Analitika!$A16,'2013'!$A:$A,0),MATCH(Analitika!$R$6,'2013'!$6:$6,0))</f>
        <v>14547164.490000002</v>
      </c>
      <c r="S16" s="193">
        <f t="shared" si="6"/>
        <v>-1147382.4399999939</v>
      </c>
      <c r="T16" s="197">
        <f t="shared" si="7"/>
        <v>-7.8873270511839344E-2</v>
      </c>
    </row>
    <row r="17" spans="1:20">
      <c r="A17" s="179">
        <v>7116</v>
      </c>
      <c r="B17" s="309" t="str">
        <f>+VLOOKUP($A17,Master!$D$22:$G$218,4,FALSE)</f>
        <v>Porez na međunarodnu trgovinu i transakcije</v>
      </c>
      <c r="C17" s="310"/>
      <c r="D17" s="310"/>
      <c r="E17" s="310"/>
      <c r="F17" s="310"/>
      <c r="G17" s="192">
        <f>+SUMPRODUCT(('2014'!$G17:$R17)*('2014'!$G$5:$R$5&lt;=Master!$B$3))</f>
        <v>18876967.990000006</v>
      </c>
      <c r="H17" s="192">
        <f>+SUMPRODUCT(('2014'!$G111:$R111)*('2014'!$G$5:$R$5&lt;=Master!$B$3))</f>
        <v>20356456.5338438</v>
      </c>
      <c r="I17" s="193">
        <f t="shared" si="0"/>
        <v>-1479488.5438437946</v>
      </c>
      <c r="J17" s="194">
        <f t="shared" si="1"/>
        <v>-7.2679080535655083E-2</v>
      </c>
      <c r="K17" s="192">
        <f>+SUMPRODUCT(('2013'!$G17:$R17)*('2013'!$G$5:$R$5&lt;=Master!$B$3))</f>
        <v>19099176.93</v>
      </c>
      <c r="L17" s="193">
        <f t="shared" si="2"/>
        <v>-222208.93999999389</v>
      </c>
      <c r="M17" s="195">
        <f t="shared" si="3"/>
        <v>-1.1634477276921795E-2</v>
      </c>
      <c r="N17" s="196">
        <f>+INDEX('2014'!$1:$1048576,MATCH(Analitika!$A17,'2014'!$A:$A,0),MATCH(Analitika!$N$6,'2014'!$6:$6,0))</f>
        <v>1997978.8699999999</v>
      </c>
      <c r="O17" s="192">
        <f>+INDEX('2014'!$1:$1048576,MATCH(CONCATENATE(Analitika!$A17,"p"),'2014'!$A:$A,0),MATCH(Analitika!$O$6,'2014'!$100:$100,0))</f>
        <v>2170247.5204897081</v>
      </c>
      <c r="P17" s="193">
        <f t="shared" si="4"/>
        <v>-172268.65048970818</v>
      </c>
      <c r="Q17" s="194">
        <f t="shared" si="5"/>
        <v>-7.9377420715051161E-2</v>
      </c>
      <c r="R17" s="192">
        <f>+INDEX('2013'!$1:$1048576,MATCH(Analitika!$A17,'2013'!$A:$A,0),MATCH(Analitika!$R$6,'2013'!$6:$6,0))</f>
        <v>2036206.1199999999</v>
      </c>
      <c r="S17" s="193">
        <f t="shared" si="6"/>
        <v>-38227.25</v>
      </c>
      <c r="T17" s="197">
        <f t="shared" si="7"/>
        <v>-1.8773762451907428E-2</v>
      </c>
    </row>
    <row r="18" spans="1:20">
      <c r="A18" s="179">
        <v>7117</v>
      </c>
      <c r="B18" s="309" t="str">
        <f>+VLOOKUP($A18,Master!$D$22:$G$218,4,FALSE)</f>
        <v>Lokalni porezi</v>
      </c>
      <c r="C18" s="310"/>
      <c r="D18" s="310"/>
      <c r="E18" s="310"/>
      <c r="F18" s="310"/>
      <c r="G18" s="192">
        <f>+SUMPRODUCT(('2014'!$G18:$R18)*('2014'!$G$5:$R$5&lt;=Master!$B$3))</f>
        <v>0</v>
      </c>
      <c r="H18" s="192">
        <f>+SUMPRODUCT(('2014'!$G112:$R112)*('2014'!$G$5:$R$5&lt;=Master!$B$3))</f>
        <v>0</v>
      </c>
      <c r="I18" s="193">
        <f t="shared" si="0"/>
        <v>0</v>
      </c>
      <c r="J18" s="194" t="str">
        <f t="shared" si="1"/>
        <v>…</v>
      </c>
      <c r="K18" s="192">
        <f>+SUMPRODUCT(('2013'!$G18:$R18)*('2013'!$G$5:$R$5&lt;=Master!$B$3))</f>
        <v>0</v>
      </c>
      <c r="L18" s="193">
        <f t="shared" si="2"/>
        <v>0</v>
      </c>
      <c r="M18" s="195" t="str">
        <f t="shared" si="3"/>
        <v>…</v>
      </c>
      <c r="N18" s="196">
        <f>+INDEX('2014'!$1:$1048576,MATCH(Analitika!$A18,'2014'!$A:$A,0),MATCH(Analitika!$N$6,'2014'!$6:$6,0))</f>
        <v>0</v>
      </c>
      <c r="O18" s="192">
        <f>+INDEX('2014'!$1:$1048576,MATCH(CONCATENATE(Analitika!$A18,"p"),'2014'!$A:$A,0),MATCH(Analitika!$O$6,'2014'!$100:$100,0))</f>
        <v>0</v>
      </c>
      <c r="P18" s="193">
        <f t="shared" si="4"/>
        <v>0</v>
      </c>
      <c r="Q18" s="194" t="str">
        <f t="shared" si="5"/>
        <v>…</v>
      </c>
      <c r="R18" s="192">
        <f>+INDEX('2013'!$1:$1048576,MATCH(Analitika!$A18,'2013'!$A:$A,0),MATCH(Analitika!$R$6,'2013'!$6:$6,0))</f>
        <v>0</v>
      </c>
      <c r="S18" s="193">
        <f t="shared" si="6"/>
        <v>0</v>
      </c>
      <c r="T18" s="197" t="str">
        <f t="shared" si="7"/>
        <v>…</v>
      </c>
    </row>
    <row r="19" spans="1:20">
      <c r="A19" s="179">
        <v>7118</v>
      </c>
      <c r="B19" s="309" t="str">
        <f>+VLOOKUP($A19,Master!$D$22:$G$218,4,FALSE)</f>
        <v>Ostali republički porezi</v>
      </c>
      <c r="C19" s="310"/>
      <c r="D19" s="310"/>
      <c r="E19" s="310"/>
      <c r="F19" s="310"/>
      <c r="G19" s="192">
        <f>+SUMPRODUCT(('2014'!$G19:$R19)*('2014'!$G$5:$R$5&lt;=Master!$B$3))</f>
        <v>4982541.0799999991</v>
      </c>
      <c r="H19" s="192">
        <f>+SUMPRODUCT(('2014'!$G113:$R113)*('2014'!$G$5:$R$5&lt;=Master!$B$3))</f>
        <v>4291700.7178843748</v>
      </c>
      <c r="I19" s="193">
        <f t="shared" si="0"/>
        <v>690840.36211562436</v>
      </c>
      <c r="J19" s="194">
        <f t="shared" si="1"/>
        <v>0.16097123437260064</v>
      </c>
      <c r="K19" s="192">
        <f>+SUMPRODUCT(('2013'!$G19:$R19)*('2013'!$G$5:$R$5&lt;=Master!$B$3))</f>
        <v>4295681.6600000011</v>
      </c>
      <c r="L19" s="193">
        <f t="shared" si="2"/>
        <v>686859.41999999806</v>
      </c>
      <c r="M19" s="195">
        <f t="shared" si="3"/>
        <v>0.15989532613550272</v>
      </c>
      <c r="N19" s="196">
        <f>+INDEX('2014'!$1:$1048576,MATCH(Analitika!$A19,'2014'!$A:$A,0),MATCH(Analitika!$N$6,'2014'!$6:$6,0))</f>
        <v>561680.22</v>
      </c>
      <c r="O19" s="192">
        <f>+INDEX('2014'!$1:$1048576,MATCH(CONCATENATE(Analitika!$A19,"p"),'2014'!$A:$A,0),MATCH(Analitika!$O$6,'2014'!$100:$100,0))</f>
        <v>429431.85296262795</v>
      </c>
      <c r="P19" s="193">
        <f t="shared" si="4"/>
        <v>132248.36703737202</v>
      </c>
      <c r="Q19" s="194">
        <f t="shared" si="5"/>
        <v>0.30796124256968227</v>
      </c>
      <c r="R19" s="192">
        <f>+INDEX('2013'!$1:$1048576,MATCH(Analitika!$A19,'2013'!$A:$A,0),MATCH(Analitika!$R$6,'2013'!$6:$6,0))</f>
        <v>429830.19</v>
      </c>
      <c r="S19" s="193">
        <f t="shared" si="6"/>
        <v>131850.02999999997</v>
      </c>
      <c r="T19" s="197">
        <f t="shared" si="7"/>
        <v>0.30674911410945782</v>
      </c>
    </row>
    <row r="20" spans="1:20">
      <c r="A20" s="179">
        <v>712</v>
      </c>
      <c r="B20" s="313" t="str">
        <f>+VLOOKUP($A20,Master!$D$22:$G$218,4,FALSE)</f>
        <v>Doprinosi</v>
      </c>
      <c r="C20" s="314"/>
      <c r="D20" s="314"/>
      <c r="E20" s="314"/>
      <c r="F20" s="314"/>
      <c r="G20" s="198">
        <f>+SUMPRODUCT(('2014'!$G20:$R20)*('2014'!$G$5:$R$5&lt;=Master!$B$3))</f>
        <v>333533022.11999995</v>
      </c>
      <c r="H20" s="198">
        <f>+SUMPRODUCT(('2014'!$G114:$R114)*('2014'!$G$5:$R$5&lt;=Master!$B$3))</f>
        <v>307541442.99429584</v>
      </c>
      <c r="I20" s="199">
        <f t="shared" si="0"/>
        <v>25991579.12570411</v>
      </c>
      <c r="J20" s="200">
        <f t="shared" si="1"/>
        <v>8.4514070275030218E-2</v>
      </c>
      <c r="K20" s="198">
        <f>+SUMPRODUCT(('2013'!$G20:$R20)*('2013'!$G$5:$R$5&lt;=Master!$B$3))</f>
        <v>308036881.67000002</v>
      </c>
      <c r="L20" s="199">
        <f t="shared" si="2"/>
        <v>25496140.449999928</v>
      </c>
      <c r="M20" s="201">
        <f t="shared" si="3"/>
        <v>8.2769765463714728E-2</v>
      </c>
      <c r="N20" s="202">
        <f>+INDEX('2014'!$1:$1048576,MATCH(Analitika!$A20,'2014'!$A:$A,0),MATCH(Analitika!$N$6,'2014'!$6:$6,0))</f>
        <v>48759873.820000008</v>
      </c>
      <c r="O20" s="198">
        <f>+INDEX('2014'!$1:$1048576,MATCH(CONCATENATE(Analitika!$A20,"p"),'2014'!$A:$A,0),MATCH(Analitika!$O$6,'2014'!$100:$100,0))</f>
        <v>43672969.77403643</v>
      </c>
      <c r="P20" s="199">
        <f t="shared" si="4"/>
        <v>5086904.0459635779</v>
      </c>
      <c r="Q20" s="200">
        <f t="shared" si="5"/>
        <v>0.11647717277490344</v>
      </c>
      <c r="R20" s="198">
        <f>+INDEX('2013'!$1:$1048576,MATCH(Analitika!$A20,'2013'!$A:$A,0),MATCH(Analitika!$R$6,'2013'!$6:$6,0))</f>
        <v>43749236.140000015</v>
      </c>
      <c r="S20" s="199">
        <f t="shared" si="6"/>
        <v>5010637.6799999923</v>
      </c>
      <c r="T20" s="203">
        <f t="shared" si="7"/>
        <v>0.11453086092670661</v>
      </c>
    </row>
    <row r="21" spans="1:20">
      <c r="A21" s="179">
        <v>7121</v>
      </c>
      <c r="B21" s="309" t="str">
        <f>+VLOOKUP($A21,Master!$D$22:$G$218,4,FALSE)</f>
        <v>Doprinosi za penzijsko i invalidsko osiguranje</v>
      </c>
      <c r="C21" s="310"/>
      <c r="D21" s="310"/>
      <c r="E21" s="310"/>
      <c r="F21" s="310"/>
      <c r="G21" s="192">
        <f>+SUMPRODUCT(('2014'!$G21:$R21)*('2014'!$G$5:$R$5&lt;=Master!$B$3))</f>
        <v>203019711.81</v>
      </c>
      <c r="H21" s="192">
        <f>+SUMPRODUCT(('2014'!$G115:$R115)*('2014'!$G$5:$R$5&lt;=Master!$B$3))</f>
        <v>181576812.40921387</v>
      </c>
      <c r="I21" s="193">
        <f t="shared" si="0"/>
        <v>21442899.400786132</v>
      </c>
      <c r="J21" s="194">
        <f t="shared" si="1"/>
        <v>0.11809271853754622</v>
      </c>
      <c r="K21" s="192">
        <f>+SUMPRODUCT(('2013'!$G21:$R21)*('2013'!$G$5:$R$5&lt;=Master!$B$3))</f>
        <v>187039954.44</v>
      </c>
      <c r="L21" s="193">
        <f t="shared" si="2"/>
        <v>15979757.370000005</v>
      </c>
      <c r="M21" s="195">
        <f t="shared" si="3"/>
        <v>8.5434993917976598E-2</v>
      </c>
      <c r="N21" s="196">
        <f>+INDEX('2014'!$1:$1048576,MATCH(Analitika!$A21,'2014'!$A:$A,0),MATCH(Analitika!$N$6,'2014'!$6:$6,0))</f>
        <v>29370699.49000001</v>
      </c>
      <c r="O21" s="192">
        <f>+INDEX('2014'!$1:$1048576,MATCH(CONCATENATE(Analitika!$A21,"p"),'2014'!$A:$A,0),MATCH(Analitika!$O$6,'2014'!$100:$100,0))</f>
        <v>25779256.658387903</v>
      </c>
      <c r="P21" s="193">
        <f t="shared" si="4"/>
        <v>3591442.8316121064</v>
      </c>
      <c r="Q21" s="194">
        <f t="shared" si="5"/>
        <v>0.13931522072974678</v>
      </c>
      <c r="R21" s="192">
        <f>+INDEX('2013'!$1:$1048576,MATCH(Analitika!$A21,'2013'!$A:$A,0),MATCH(Analitika!$R$6,'2013'!$6:$6,0))</f>
        <v>26554882.900000017</v>
      </c>
      <c r="S21" s="193">
        <f t="shared" si="6"/>
        <v>2815816.5899999924</v>
      </c>
      <c r="T21" s="197">
        <f t="shared" si="7"/>
        <v>0.10603762029769648</v>
      </c>
    </row>
    <row r="22" spans="1:20">
      <c r="A22" s="179">
        <v>7122</v>
      </c>
      <c r="B22" s="309" t="str">
        <f>+VLOOKUP($A22,Master!$D$22:$G$218,4,FALSE)</f>
        <v>Doprinosi za zdravstveno osiguranje</v>
      </c>
      <c r="C22" s="310"/>
      <c r="D22" s="310"/>
      <c r="E22" s="310"/>
      <c r="F22" s="310"/>
      <c r="G22" s="192">
        <f>+SUMPRODUCT(('2014'!$G22:$R22)*('2014'!$G$5:$R$5&lt;=Master!$B$3))</f>
        <v>113291973.82000001</v>
      </c>
      <c r="H22" s="192">
        <f>+SUMPRODUCT(('2014'!$G116:$R116)*('2014'!$G$5:$R$5&lt;=Master!$B$3))</f>
        <v>106981785.15980706</v>
      </c>
      <c r="I22" s="193">
        <f t="shared" si="0"/>
        <v>6310188.6601929516</v>
      </c>
      <c r="J22" s="194">
        <f t="shared" si="1"/>
        <v>5.8983766729700182E-2</v>
      </c>
      <c r="K22" s="192">
        <f>+SUMPRODUCT(('2013'!$G22:$R22)*('2013'!$G$5:$R$5&lt;=Master!$B$3))</f>
        <v>103924021.75</v>
      </c>
      <c r="L22" s="193">
        <f t="shared" si="2"/>
        <v>9367952.0700000077</v>
      </c>
      <c r="M22" s="195">
        <f t="shared" si="3"/>
        <v>9.0142316591014904E-2</v>
      </c>
      <c r="N22" s="196">
        <f>+INDEX('2014'!$1:$1048576,MATCH(Analitika!$A22,'2014'!$A:$A,0),MATCH(Analitika!$N$6,'2014'!$6:$6,0))</f>
        <v>16738445.110000003</v>
      </c>
      <c r="O22" s="192">
        <f>+INDEX('2014'!$1:$1048576,MATCH(CONCATENATE(Analitika!$A22,"p"),'2014'!$A:$A,0),MATCH(Analitika!$O$6,'2014'!$100:$100,0))</f>
        <v>15255623.222713828</v>
      </c>
      <c r="P22" s="193">
        <f t="shared" si="4"/>
        <v>1482821.887286175</v>
      </c>
      <c r="Q22" s="194">
        <f t="shared" si="5"/>
        <v>9.7198381582892512E-2</v>
      </c>
      <c r="R22" s="192">
        <f>+INDEX('2013'!$1:$1048576,MATCH(Analitika!$A22,'2013'!$A:$A,0),MATCH(Analitika!$R$6,'2013'!$6:$6,0))</f>
        <v>14819585.57</v>
      </c>
      <c r="S22" s="193">
        <f t="shared" si="6"/>
        <v>1918859.5400000028</v>
      </c>
      <c r="T22" s="197">
        <f t="shared" si="7"/>
        <v>0.12948132260084533</v>
      </c>
    </row>
    <row r="23" spans="1:20">
      <c r="A23" s="179">
        <v>7123</v>
      </c>
      <c r="B23" s="309" t="str">
        <f>+VLOOKUP($A23,Master!$D$22:$G$218,4,FALSE)</f>
        <v>Doprinosi za osiguranje od nezaposlenosti</v>
      </c>
      <c r="C23" s="310"/>
      <c r="D23" s="310"/>
      <c r="E23" s="310"/>
      <c r="F23" s="310"/>
      <c r="G23" s="192">
        <f>+SUMPRODUCT(('2014'!$G23:$R23)*('2014'!$G$5:$R$5&lt;=Master!$B$3))</f>
        <v>9120069.3900000006</v>
      </c>
      <c r="H23" s="192">
        <f>+SUMPRODUCT(('2014'!$G117:$R117)*('2014'!$G$5:$R$5&lt;=Master!$B$3))</f>
        <v>8938743.1112038754</v>
      </c>
      <c r="I23" s="193">
        <f t="shared" si="0"/>
        <v>181326.2787961252</v>
      </c>
      <c r="J23" s="194">
        <f t="shared" si="1"/>
        <v>2.0285433482124526E-2</v>
      </c>
      <c r="K23" s="192">
        <f>+SUMPRODUCT(('2013'!$G23:$R23)*('2013'!$G$5:$R$5&lt;=Master!$B$3))</f>
        <v>8286887.1999999993</v>
      </c>
      <c r="L23" s="193">
        <f t="shared" si="2"/>
        <v>833182.19000000134</v>
      </c>
      <c r="M23" s="195">
        <f t="shared" si="3"/>
        <v>0.10054223858628131</v>
      </c>
      <c r="N23" s="196">
        <f>+INDEX('2014'!$1:$1048576,MATCH(Analitika!$A23,'2014'!$A:$A,0),MATCH(Analitika!$N$6,'2014'!$6:$6,0))</f>
        <v>1351827.0300000005</v>
      </c>
      <c r="O23" s="192">
        <f>+INDEX('2014'!$1:$1048576,MATCH(CONCATENATE(Analitika!$A23,"p"),'2014'!$A:$A,0),MATCH(Analitika!$O$6,'2014'!$100:$100,0))</f>
        <v>1282491.8621105079</v>
      </c>
      <c r="P23" s="193">
        <f t="shared" si="4"/>
        <v>69335.167889492586</v>
      </c>
      <c r="Q23" s="194">
        <f t="shared" si="5"/>
        <v>5.406285212242401E-2</v>
      </c>
      <c r="R23" s="192">
        <f>+INDEX('2013'!$1:$1048576,MATCH(Analitika!$A23,'2013'!$A:$A,0),MATCH(Analitika!$R$6,'2013'!$6:$6,0))</f>
        <v>1188966.4200000004</v>
      </c>
      <c r="S23" s="193">
        <f t="shared" si="6"/>
        <v>162860.6100000001</v>
      </c>
      <c r="T23" s="197">
        <f t="shared" si="7"/>
        <v>0.13697662714477676</v>
      </c>
    </row>
    <row r="24" spans="1:20">
      <c r="A24" s="179">
        <v>7124</v>
      </c>
      <c r="B24" s="309" t="str">
        <f>+VLOOKUP($A24,Master!$D$22:$G$218,4,FALSE)</f>
        <v>Ostali doprinosi</v>
      </c>
      <c r="C24" s="310"/>
      <c r="D24" s="310"/>
      <c r="E24" s="310"/>
      <c r="F24" s="310"/>
      <c r="G24" s="192">
        <f>+SUMPRODUCT(('2014'!$G24:$R24)*('2014'!$G$5:$R$5&lt;=Master!$B$3))</f>
        <v>8101267.1000000006</v>
      </c>
      <c r="H24" s="192">
        <f>+SUMPRODUCT(('2014'!$G118:$R118)*('2014'!$G$5:$R$5&lt;=Master!$B$3))</f>
        <v>10044102.314071037</v>
      </c>
      <c r="I24" s="193">
        <f t="shared" si="0"/>
        <v>-1942835.2140710363</v>
      </c>
      <c r="J24" s="194">
        <f t="shared" si="1"/>
        <v>-0.19343044836861822</v>
      </c>
      <c r="K24" s="192">
        <f>+SUMPRODUCT(('2013'!$G24:$R24)*('2013'!$G$5:$R$5&lt;=Master!$B$3))</f>
        <v>8786018.2799999975</v>
      </c>
      <c r="L24" s="193">
        <f t="shared" si="2"/>
        <v>-684751.17999999691</v>
      </c>
      <c r="M24" s="195">
        <f t="shared" si="3"/>
        <v>-7.7936462021565123E-2</v>
      </c>
      <c r="N24" s="196">
        <f>+INDEX('2014'!$1:$1048576,MATCH(Analitika!$A24,'2014'!$A:$A,0),MATCH(Analitika!$N$6,'2014'!$6:$6,0))</f>
        <v>1298902.1899999995</v>
      </c>
      <c r="O24" s="192">
        <f>+INDEX('2014'!$1:$1048576,MATCH(CONCATENATE(Analitika!$A24,"p"),'2014'!$A:$A,0),MATCH(Analitika!$O$6,'2014'!$100:$100,0))</f>
        <v>1355598.0308241891</v>
      </c>
      <c r="P24" s="193">
        <f t="shared" si="4"/>
        <v>-56695.840824189596</v>
      </c>
      <c r="Q24" s="194">
        <f t="shared" si="5"/>
        <v>-4.1823490101795979E-2</v>
      </c>
      <c r="R24" s="192">
        <f>+INDEX('2013'!$1:$1048576,MATCH(Analitika!$A24,'2013'!$A:$A,0),MATCH(Analitika!$R$6,'2013'!$6:$6,0))</f>
        <v>1185801.2499999998</v>
      </c>
      <c r="S24" s="193">
        <f t="shared" si="6"/>
        <v>113100.93999999971</v>
      </c>
      <c r="T24" s="197">
        <f t="shared" si="7"/>
        <v>9.5379339497238425E-2</v>
      </c>
    </row>
    <row r="25" spans="1:20">
      <c r="A25" s="179">
        <v>713</v>
      </c>
      <c r="B25" s="311" t="str">
        <f>+VLOOKUP($A25,Master!$D$22:$G$218,4,FALSE)</f>
        <v>Takse</v>
      </c>
      <c r="C25" s="312"/>
      <c r="D25" s="312"/>
      <c r="E25" s="312"/>
      <c r="F25" s="312"/>
      <c r="G25" s="204">
        <f>+SUMPRODUCT(('2014'!$G25:$R25)*('2014'!$G$5:$R$5&lt;=Master!$B$3))</f>
        <v>12898762.760000002</v>
      </c>
      <c r="H25" s="204">
        <f>+SUMPRODUCT(('2014'!$G119:$R119)*('2014'!$G$5:$R$5&lt;=Master!$B$3))</f>
        <v>16470164.786547009</v>
      </c>
      <c r="I25" s="205">
        <f t="shared" si="0"/>
        <v>-3571402.0265470073</v>
      </c>
      <c r="J25" s="206">
        <f t="shared" si="1"/>
        <v>-0.21684069788203719</v>
      </c>
      <c r="K25" s="204">
        <f>+SUMPRODUCT(('2013'!$G25:$R25)*('2013'!$G$5:$R$5&lt;=Master!$B$3))</f>
        <v>21168058.359999999</v>
      </c>
      <c r="L25" s="205">
        <f t="shared" si="2"/>
        <v>-8269295.5999999978</v>
      </c>
      <c r="M25" s="207">
        <f t="shared" si="3"/>
        <v>-0.39064969773637748</v>
      </c>
      <c r="N25" s="208">
        <f>+INDEX('2014'!$1:$1048576,MATCH(Analitika!$A25,'2014'!$A:$A,0),MATCH(Analitika!$N$6,'2014'!$6:$6,0))</f>
        <v>1152342.1700000002</v>
      </c>
      <c r="O25" s="204">
        <f>+INDEX('2014'!$1:$1048576,MATCH(CONCATENATE(Analitika!$A25,"p"),'2014'!$A:$A,0),MATCH(Analitika!$O$6,'2014'!$100:$100,0))</f>
        <v>2107131.608306407</v>
      </c>
      <c r="P25" s="205">
        <f t="shared" si="4"/>
        <v>-954789.43830640684</v>
      </c>
      <c r="Q25" s="206">
        <f t="shared" si="5"/>
        <v>-0.4531228303645507</v>
      </c>
      <c r="R25" s="204">
        <f>+INDEX('2013'!$1:$1048576,MATCH(Analitika!$A25,'2013'!$A:$A,0),MATCH(Analitika!$R$6,'2013'!$6:$6,0))</f>
        <v>2895854.5</v>
      </c>
      <c r="S25" s="205">
        <f t="shared" si="6"/>
        <v>-1743512.3299999998</v>
      </c>
      <c r="T25" s="209">
        <f t="shared" si="7"/>
        <v>-0.60207179953274581</v>
      </c>
    </row>
    <row r="26" spans="1:20">
      <c r="A26" s="179">
        <v>714</v>
      </c>
      <c r="B26" s="311" t="str">
        <f>+VLOOKUP($A26,Master!$D$22:$G$218,4,FALSE)</f>
        <v>Naknade</v>
      </c>
      <c r="C26" s="312"/>
      <c r="D26" s="312"/>
      <c r="E26" s="312"/>
      <c r="F26" s="312"/>
      <c r="G26" s="204">
        <f>+SUMPRODUCT(('2014'!$G26:$R26)*('2014'!$G$5:$R$5&lt;=Master!$B$3))</f>
        <v>14384020.109999999</v>
      </c>
      <c r="H26" s="204">
        <f>+SUMPRODUCT(('2014'!$G120:$R120)*('2014'!$G$5:$R$5&lt;=Master!$B$3))</f>
        <v>10871836.653545789</v>
      </c>
      <c r="I26" s="205">
        <f t="shared" si="0"/>
        <v>3512183.45645421</v>
      </c>
      <c r="J26" s="206">
        <f t="shared" si="1"/>
        <v>0.32305336884441971</v>
      </c>
      <c r="K26" s="204">
        <f>+SUMPRODUCT(('2013'!$G26:$R26)*('2013'!$G$5:$R$5&lt;=Master!$B$3))</f>
        <v>11055857.719999999</v>
      </c>
      <c r="L26" s="205">
        <f t="shared" si="2"/>
        <v>3328162.3900000006</v>
      </c>
      <c r="M26" s="207">
        <f t="shared" si="3"/>
        <v>0.30103158653890505</v>
      </c>
      <c r="N26" s="208">
        <f>+INDEX('2014'!$1:$1048576,MATCH(Analitika!$A26,'2014'!$A:$A,0),MATCH(Analitika!$N$6,'2014'!$6:$6,0))</f>
        <v>2751386.49</v>
      </c>
      <c r="O26" s="204">
        <f>+INDEX('2014'!$1:$1048576,MATCH(CONCATENATE(Analitika!$A26,"p"),'2014'!$A:$A,0),MATCH(Analitika!$O$6,'2014'!$100:$100,0))</f>
        <v>1299421.3451732181</v>
      </c>
      <c r="P26" s="205">
        <f t="shared" si="4"/>
        <v>1451965.1448267822</v>
      </c>
      <c r="Q26" s="206">
        <f t="shared" si="5"/>
        <v>1.1173936384993195</v>
      </c>
      <c r="R26" s="204">
        <f>+INDEX('2013'!$1:$1048576,MATCH(Analitika!$A26,'2013'!$A:$A,0),MATCH(Analitika!$R$6,'2013'!$6:$6,0))</f>
        <v>1344708.9499999997</v>
      </c>
      <c r="S26" s="205">
        <f t="shared" si="6"/>
        <v>1406677.5400000005</v>
      </c>
      <c r="T26" s="209">
        <f t="shared" si="7"/>
        <v>1.0460832732614747</v>
      </c>
    </row>
    <row r="27" spans="1:20">
      <c r="A27" s="179">
        <v>715</v>
      </c>
      <c r="B27" s="311" t="str">
        <f>+VLOOKUP($A27,Master!$D$22:$G$218,4,FALSE)</f>
        <v>Ostali prihodi</v>
      </c>
      <c r="C27" s="312"/>
      <c r="D27" s="312"/>
      <c r="E27" s="312"/>
      <c r="F27" s="312"/>
      <c r="G27" s="204">
        <f>+SUMPRODUCT(('2014'!$G27:$R27)*('2014'!$G$5:$R$5&lt;=Master!$B$3))</f>
        <v>23728019.93</v>
      </c>
      <c r="H27" s="204">
        <f>+SUMPRODUCT(('2014'!$G121:$R121)*('2014'!$G$5:$R$5&lt;=Master!$B$3))</f>
        <v>22508499.234843194</v>
      </c>
      <c r="I27" s="205">
        <f t="shared" si="0"/>
        <v>1219520.6951568052</v>
      </c>
      <c r="J27" s="206">
        <f t="shared" si="1"/>
        <v>5.4180453455954236E-2</v>
      </c>
      <c r="K27" s="204">
        <f>+SUMPRODUCT(('2013'!$G27:$R27)*('2013'!$G$5:$R$5&lt;=Master!$B$3))</f>
        <v>23684615.32</v>
      </c>
      <c r="L27" s="205">
        <f t="shared" si="2"/>
        <v>43404.609999999404</v>
      </c>
      <c r="M27" s="207">
        <f t="shared" si="3"/>
        <v>1.8326077672601304E-3</v>
      </c>
      <c r="N27" s="208">
        <f>+INDEX('2014'!$1:$1048576,MATCH(Analitika!$A27,'2014'!$A:$A,0),MATCH(Analitika!$N$6,'2014'!$6:$6,0))</f>
        <v>2084130.5900000003</v>
      </c>
      <c r="O27" s="204">
        <f>+INDEX('2014'!$1:$1048576,MATCH(CONCATENATE(Analitika!$A27,"p"),'2014'!$A:$A,0),MATCH(Analitika!$O$6,'2014'!$100:$100,0))</f>
        <v>2200822.8981059212</v>
      </c>
      <c r="P27" s="205">
        <f t="shared" si="4"/>
        <v>-116692.30810592091</v>
      </c>
      <c r="Q27" s="206">
        <f t="shared" si="5"/>
        <v>-5.3022125590545643E-2</v>
      </c>
      <c r="R27" s="204">
        <f>+INDEX('2013'!$1:$1048576,MATCH(Analitika!$A27,'2013'!$A:$A,0),MATCH(Analitika!$R$6,'2013'!$6:$6,0))</f>
        <v>2305817.4300000016</v>
      </c>
      <c r="S27" s="205">
        <f t="shared" si="6"/>
        <v>-221686.84000000125</v>
      </c>
      <c r="T27" s="209">
        <f t="shared" si="7"/>
        <v>-9.6142407944240893E-2</v>
      </c>
    </row>
    <row r="28" spans="1:20">
      <c r="A28" s="179">
        <v>73</v>
      </c>
      <c r="B28" s="311" t="str">
        <f>+VLOOKUP($A28,Master!$D$22:$G$218,4,FALSE)</f>
        <v>Primici od otplate kredita i sredstva prenesena iz prethodne godine</v>
      </c>
      <c r="C28" s="312"/>
      <c r="D28" s="312"/>
      <c r="E28" s="312"/>
      <c r="F28" s="312"/>
      <c r="G28" s="204">
        <f>+SUMPRODUCT(('2014'!$G28:$R28)*('2014'!$G$5:$R$5&lt;=Master!$B$3))</f>
        <v>3180469.91</v>
      </c>
      <c r="H28" s="204">
        <f>+SUMPRODUCT(('2014'!$G122:$R122)*('2014'!$G$5:$R$5&lt;=Master!$B$3))</f>
        <v>6195433.3031743299</v>
      </c>
      <c r="I28" s="205">
        <f t="shared" si="0"/>
        <v>-3014963.3931743298</v>
      </c>
      <c r="J28" s="206">
        <f t="shared" si="1"/>
        <v>-0.48664286186884864</v>
      </c>
      <c r="K28" s="204">
        <f>+SUMPRODUCT(('2013'!$G28:$R28)*('2013'!$G$5:$R$5&lt;=Master!$B$3))</f>
        <v>6560876.5099999998</v>
      </c>
      <c r="L28" s="205">
        <f t="shared" si="2"/>
        <v>-3380406.5999999996</v>
      </c>
      <c r="M28" s="207">
        <f t="shared" si="3"/>
        <v>-0.51523704109468138</v>
      </c>
      <c r="N28" s="208">
        <f>+INDEX('2014'!$1:$1048576,MATCH(Analitika!$A28,'2014'!$A:$A,0),MATCH(Analitika!$N$6,'2014'!$6:$6,0))</f>
        <v>367209.82999999996</v>
      </c>
      <c r="O28" s="204">
        <f>+INDEX('2014'!$1:$1048576,MATCH(CONCATENATE(Analitika!$A28,"p"),'2014'!$A:$A,0),MATCH(Analitika!$O$6,'2014'!$100:$100,0))</f>
        <v>572522.69594572182</v>
      </c>
      <c r="P28" s="205">
        <f t="shared" si="4"/>
        <v>-205312.86594572186</v>
      </c>
      <c r="Q28" s="206">
        <f t="shared" si="5"/>
        <v>-0.35861087673838976</v>
      </c>
      <c r="R28" s="204">
        <f>+INDEX('2013'!$1:$1048576,MATCH(Analitika!$A28,'2013'!$A:$A,0),MATCH(Analitika!$R$6,'2013'!$6:$6,0))</f>
        <v>614629.94999999995</v>
      </c>
      <c r="S28" s="205">
        <f t="shared" si="6"/>
        <v>-247420.12</v>
      </c>
      <c r="T28" s="209">
        <f t="shared" si="7"/>
        <v>-0.40255135630797034</v>
      </c>
    </row>
    <row r="29" spans="1:20" ht="15.75" thickBot="1">
      <c r="A29" s="179">
        <v>74</v>
      </c>
      <c r="B29" s="315" t="str">
        <f>+VLOOKUP($A29,Master!$D$22:$G$218,4,FALSE)</f>
        <v>Donacije i transferi</v>
      </c>
      <c r="C29" s="316"/>
      <c r="D29" s="316"/>
      <c r="E29" s="316"/>
      <c r="F29" s="316"/>
      <c r="G29" s="204">
        <f>+SUMPRODUCT(('2014'!$G29:$R29)*('2014'!$G$5:$R$5&lt;=Master!$B$3))</f>
        <v>3460984.12</v>
      </c>
      <c r="H29" s="204">
        <f>+SUMPRODUCT(('2014'!$G123:$R123)*('2014'!$G$5:$R$5&lt;=Master!$B$3))</f>
        <v>6666666.666666667</v>
      </c>
      <c r="I29" s="205">
        <f t="shared" si="0"/>
        <v>-3205682.5466666669</v>
      </c>
      <c r="J29" s="206">
        <f t="shared" si="1"/>
        <v>-0.48085238200000002</v>
      </c>
      <c r="K29" s="204">
        <f>+SUMPRODUCT(('2013'!$G29:$R29)*('2013'!$G$5:$R$5&lt;=Master!$B$3))</f>
        <v>4797960.9800000004</v>
      </c>
      <c r="L29" s="205">
        <f t="shared" si="2"/>
        <v>-1336976.8600000003</v>
      </c>
      <c r="M29" s="207">
        <f t="shared" si="3"/>
        <v>-0.2786552174086252</v>
      </c>
      <c r="N29" s="208">
        <f>+INDEX('2014'!$1:$1048576,MATCH(Analitika!$A29,'2014'!$A:$A,0),MATCH(Analitika!$N$6,'2014'!$6:$6,0))</f>
        <v>306869.74</v>
      </c>
      <c r="O29" s="204">
        <f>+INDEX('2014'!$1:$1048576,MATCH(CONCATENATE(Analitika!$A29,"p"),'2014'!$A:$A,0),MATCH(Analitika!$O$6,'2014'!$100:$100,0))</f>
        <v>666666.66666666663</v>
      </c>
      <c r="P29" s="205">
        <f t="shared" si="4"/>
        <v>-359796.92666666664</v>
      </c>
      <c r="Q29" s="206">
        <f t="shared" si="5"/>
        <v>-0.53969539</v>
      </c>
      <c r="R29" s="204">
        <f>+INDEX('2013'!$1:$1048576,MATCH(Analitika!$A29,'2013'!$A:$A,0),MATCH(Analitika!$R$6,'2013'!$6:$6,0))</f>
        <v>1447115.81</v>
      </c>
      <c r="S29" s="205">
        <f t="shared" si="6"/>
        <v>-1140246.07</v>
      </c>
      <c r="T29" s="209">
        <f t="shared" si="7"/>
        <v>-0.78794389648745533</v>
      </c>
    </row>
    <row r="30" spans="1:20" ht="15.75" thickBot="1">
      <c r="A30" s="179">
        <v>4</v>
      </c>
      <c r="B30" s="317" t="str">
        <f>+VLOOKUP($A30,Master!$D$22:$G$218,4,FALSE)</f>
        <v>Budžetki izdaci</v>
      </c>
      <c r="C30" s="318"/>
      <c r="D30" s="318"/>
      <c r="E30" s="318"/>
      <c r="F30" s="318"/>
      <c r="G30" s="180">
        <f>+SUMPRODUCT(('2014'!$G30:$R30)*('2014'!$G$5:$R$5&lt;=Master!$B$3))</f>
        <v>1122754130.7800002</v>
      </c>
      <c r="H30" s="180">
        <f>+SUMPRODUCT(('2014'!$G124:$R124)*('2014'!$G$5:$R$5&lt;=Master!$B$3))</f>
        <v>1112887558.1833336</v>
      </c>
      <c r="I30" s="181">
        <f t="shared" si="0"/>
        <v>9866572.5966665745</v>
      </c>
      <c r="J30" s="182">
        <f t="shared" si="1"/>
        <v>8.8657407696899337E-3</v>
      </c>
      <c r="K30" s="180">
        <f>+SUMPRODUCT(('2013'!$G30:$R30)*('2013'!$G$5:$R$5&lt;=Master!$B$3))</f>
        <v>1115850263.6899998</v>
      </c>
      <c r="L30" s="181">
        <f t="shared" si="2"/>
        <v>6903867.090000391</v>
      </c>
      <c r="M30" s="183">
        <f t="shared" si="3"/>
        <v>6.1870909696879473E-3</v>
      </c>
      <c r="N30" s="184">
        <f>+INDEX('2014'!$1:$1048576,MATCH(Analitika!$A30,'2014'!$A:$A,0),MATCH(Analitika!$N$6,'2014'!$6:$6,0))</f>
        <v>157754001.53</v>
      </c>
      <c r="O30" s="180">
        <f>+INDEX('2014'!$1:$1048576,MATCH(CONCATENATE(Analitika!$A30,"p"),'2014'!$A:$A,0),MATCH(Analitika!$O$6,'2014'!$100:$100,0))</f>
        <v>111288755.81833336</v>
      </c>
      <c r="P30" s="181">
        <f t="shared" si="4"/>
        <v>46465245.711666644</v>
      </c>
      <c r="Q30" s="182">
        <f t="shared" si="5"/>
        <v>0.41751967995325634</v>
      </c>
      <c r="R30" s="180">
        <f>+INDEX('2013'!$1:$1048576,MATCH(Analitika!$A30,'2013'!$A:$A,0),MATCH(Analitika!$R$6,'2013'!$6:$6,0))</f>
        <v>98844023.269999966</v>
      </c>
      <c r="S30" s="181">
        <f t="shared" si="6"/>
        <v>58909978.260000035</v>
      </c>
      <c r="T30" s="185">
        <f t="shared" si="7"/>
        <v>0.5959892799899793</v>
      </c>
    </row>
    <row r="31" spans="1:20" ht="15.75" thickBot="1">
      <c r="A31" s="179">
        <v>41</v>
      </c>
      <c r="B31" s="319" t="str">
        <f>+VLOOKUP($A31,Master!$D$22:$G$218,4,FALSE)</f>
        <v>Tekući izdaci</v>
      </c>
      <c r="C31" s="320"/>
      <c r="D31" s="320"/>
      <c r="E31" s="320"/>
      <c r="F31" s="320"/>
      <c r="G31" s="210">
        <f>+SUMPRODUCT(('2014'!$G31:$R31)*('2014'!$G$5:$R$5&lt;=Master!$B$3))</f>
        <v>1071772808.5000001</v>
      </c>
      <c r="H31" s="210">
        <f>+SUMPRODUCT(('2014'!$G125:$R125)*('2014'!$G$5:$R$5&lt;=Master!$B$3))</f>
        <v>1028037141.5166667</v>
      </c>
      <c r="I31" s="211">
        <f t="shared" si="0"/>
        <v>43735666.983333468</v>
      </c>
      <c r="J31" s="212">
        <f t="shared" si="1"/>
        <v>4.2542886066168961E-2</v>
      </c>
      <c r="K31" s="210">
        <f>+SUMPRODUCT(('2013'!$G31:$R31)*('2013'!$G$5:$R$5&lt;=Master!$B$3))</f>
        <v>1077483615.78</v>
      </c>
      <c r="L31" s="211">
        <f t="shared" si="2"/>
        <v>-5710807.2799998522</v>
      </c>
      <c r="M31" s="213">
        <f t="shared" si="3"/>
        <v>-5.3001337527214254E-3</v>
      </c>
      <c r="N31" s="214">
        <f>+INDEX('2014'!$1:$1048576,MATCH(Analitika!$A31,'2014'!$A:$A,0),MATCH(Analitika!$N$6,'2014'!$6:$6,0))</f>
        <v>148580602.53</v>
      </c>
      <c r="O31" s="210">
        <f>+INDEX('2014'!$1:$1048576,MATCH(CONCATENATE(Analitika!$A31,"p"),'2014'!$A:$A,0),MATCH(Analitika!$O$6,'2014'!$100:$100,0))</f>
        <v>102803714.15166669</v>
      </c>
      <c r="P31" s="211">
        <f t="shared" si="4"/>
        <v>45776888.378333315</v>
      </c>
      <c r="Q31" s="212">
        <f t="shared" si="5"/>
        <v>0.44528438253503677</v>
      </c>
      <c r="R31" s="210">
        <f>+INDEX('2013'!$1:$1048576,MATCH(Analitika!$A31,'2013'!$A:$A,0),MATCH(Analitika!$R$6,'2013'!$6:$6,0))</f>
        <v>92868702.599999964</v>
      </c>
      <c r="S31" s="211">
        <f t="shared" si="6"/>
        <v>55711899.930000037</v>
      </c>
      <c r="T31" s="215">
        <f t="shared" si="7"/>
        <v>0.59989962571093414</v>
      </c>
    </row>
    <row r="32" spans="1:20">
      <c r="A32" s="179">
        <v>40</v>
      </c>
      <c r="B32" s="321" t="str">
        <f>+VLOOKUP($A32,Master!$D$22:$G$218,4,FALSE)</f>
        <v>Tekući budžetski izdaci</v>
      </c>
      <c r="C32" s="322"/>
      <c r="D32" s="322"/>
      <c r="E32" s="322"/>
      <c r="F32" s="322"/>
      <c r="G32" s="216">
        <f>+SUMPRODUCT(('2014'!$G32:$R32)*('2014'!$G$5:$R$5&lt;=Master!$B$3))</f>
        <v>553131373.79000008</v>
      </c>
      <c r="H32" s="216">
        <f>+SUMPRODUCT(('2014'!$G126:$R126)*('2014'!$G$5:$R$5&lt;=Master!$B$3))</f>
        <v>521272061.21666676</v>
      </c>
      <c r="I32" s="217">
        <f t="shared" si="0"/>
        <v>31859312.573333323</v>
      </c>
      <c r="J32" s="218">
        <f t="shared" si="1"/>
        <v>6.1118396598836666E-2</v>
      </c>
      <c r="K32" s="216">
        <f>+SUMPRODUCT(('2013'!$G32:$R32)*('2013'!$G$5:$R$5&lt;=Master!$B$3))</f>
        <v>488781972.44999999</v>
      </c>
      <c r="L32" s="217">
        <f t="shared" si="2"/>
        <v>64349401.340000093</v>
      </c>
      <c r="M32" s="219">
        <f t="shared" si="3"/>
        <v>0.13165256692559946</v>
      </c>
      <c r="N32" s="220">
        <f>+INDEX('2014'!$1:$1048576,MATCH(Analitika!$A32,'2014'!$A:$A,0),MATCH(Analitika!$N$6,'2014'!$6:$6,0))</f>
        <v>92955989.479999989</v>
      </c>
      <c r="O32" s="216">
        <f>+INDEX('2014'!$1:$1048576,MATCH(CONCATENATE(Analitika!$A32,"p"),'2014'!$A:$A,0),MATCH(Analitika!$O$6,'2014'!$100:$100,0))</f>
        <v>52127206.121666685</v>
      </c>
      <c r="P32" s="217">
        <f t="shared" si="4"/>
        <v>40828783.358333305</v>
      </c>
      <c r="Q32" s="218">
        <f t="shared" si="5"/>
        <v>0.78325286152949625</v>
      </c>
      <c r="R32" s="216">
        <f>+INDEX('2013'!$1:$1048576,MATCH(Analitika!$A32,'2013'!$A:$A,0),MATCH(Analitika!$R$6,'2013'!$6:$6,0))</f>
        <v>44963115.269999988</v>
      </c>
      <c r="S32" s="217">
        <f t="shared" si="6"/>
        <v>47992874.210000001</v>
      </c>
      <c r="T32" s="221">
        <f t="shared" si="7"/>
        <v>1.0673832078094798</v>
      </c>
    </row>
    <row r="33" spans="1:20">
      <c r="A33" s="179">
        <v>411</v>
      </c>
      <c r="B33" s="309" t="str">
        <f>+VLOOKUP($A33,Master!$D$22:$G$218,4,FALSE)</f>
        <v>Bruto zarade i doprinosi na teret poslodavca</v>
      </c>
      <c r="C33" s="310"/>
      <c r="D33" s="310"/>
      <c r="E33" s="310"/>
      <c r="F33" s="310"/>
      <c r="G33" s="192">
        <f>+SUMPRODUCT(('2014'!$G33:$R33)*('2014'!$G$5:$R$5&lt;=Master!$B$3))</f>
        <v>314945209.97000009</v>
      </c>
      <c r="H33" s="192">
        <f>+SUMPRODUCT(('2014'!$G127:$R127)*('2014'!$G$5:$R$5&lt;=Master!$B$3))</f>
        <v>322073911.4333334</v>
      </c>
      <c r="I33" s="193">
        <f t="shared" si="0"/>
        <v>-7128701.4633333087</v>
      </c>
      <c r="J33" s="194">
        <f t="shared" si="1"/>
        <v>-2.2133743871424638E-2</v>
      </c>
      <c r="K33" s="192">
        <f>+SUMPRODUCT(('2013'!$G33:$R33)*('2013'!$G$5:$R$5&lt;=Master!$B$3))</f>
        <v>307665131.43000001</v>
      </c>
      <c r="L33" s="193">
        <f t="shared" si="2"/>
        <v>7280078.5400000811</v>
      </c>
      <c r="M33" s="195">
        <f t="shared" si="3"/>
        <v>2.3662345180823552E-2</v>
      </c>
      <c r="N33" s="196">
        <f>+INDEX('2014'!$1:$1048576,MATCH(Analitika!$A33,'2014'!$A:$A,0),MATCH(Analitika!$N$6,'2014'!$6:$6,0))</f>
        <v>28307942.629999988</v>
      </c>
      <c r="O33" s="192">
        <f>+INDEX('2014'!$1:$1048576,MATCH(CONCATENATE(Analitika!$A33,"p"),'2014'!$A:$A,0),MATCH(Analitika!$O$6,'2014'!$100:$100,0))</f>
        <v>32207391.143333346</v>
      </c>
      <c r="P33" s="193">
        <f t="shared" si="4"/>
        <v>-3899448.5133333579</v>
      </c>
      <c r="Q33" s="194">
        <f t="shared" si="5"/>
        <v>-0.1210730945570706</v>
      </c>
      <c r="R33" s="192">
        <f>+INDEX('2013'!$1:$1048576,MATCH(Analitika!$A33,'2013'!$A:$A,0),MATCH(Analitika!$R$6,'2013'!$6:$6,0))</f>
        <v>30090664.149999991</v>
      </c>
      <c r="S33" s="193">
        <f t="shared" si="6"/>
        <v>-1782721.5200000033</v>
      </c>
      <c r="T33" s="197">
        <f t="shared" si="7"/>
        <v>-5.9245004068811946E-2</v>
      </c>
    </row>
    <row r="34" spans="1:20">
      <c r="A34" s="179">
        <v>412</v>
      </c>
      <c r="B34" s="309" t="str">
        <f>+VLOOKUP($A34,Master!$D$22:$G$218,4,FALSE)</f>
        <v>Ostala lična primanja</v>
      </c>
      <c r="C34" s="310"/>
      <c r="D34" s="310"/>
      <c r="E34" s="310"/>
      <c r="F34" s="310"/>
      <c r="G34" s="192">
        <f>+SUMPRODUCT(('2014'!$G34:$R34)*('2014'!$G$5:$R$5&lt;=Master!$B$3))</f>
        <v>8510198.849999994</v>
      </c>
      <c r="H34" s="192">
        <f>+SUMPRODUCT(('2014'!$G128:$R128)*('2014'!$G$5:$R$5&lt;=Master!$B$3))</f>
        <v>9565136.6333333328</v>
      </c>
      <c r="I34" s="193">
        <f t="shared" si="0"/>
        <v>-1054937.7833333388</v>
      </c>
      <c r="J34" s="194">
        <f t="shared" si="1"/>
        <v>-0.11028988123985695</v>
      </c>
      <c r="K34" s="192">
        <f>+SUMPRODUCT(('2013'!$G34:$R34)*('2013'!$G$5:$R$5&lt;=Master!$B$3))</f>
        <v>9572211.9300000034</v>
      </c>
      <c r="L34" s="193">
        <f t="shared" si="2"/>
        <v>-1062013.0800000094</v>
      </c>
      <c r="M34" s="195">
        <f t="shared" si="3"/>
        <v>-0.11094751012266912</v>
      </c>
      <c r="N34" s="196">
        <f>+INDEX('2014'!$1:$1048576,MATCH(Analitika!$A34,'2014'!$A:$A,0),MATCH(Analitika!$N$6,'2014'!$6:$6,0))</f>
        <v>1266569.8800000008</v>
      </c>
      <c r="O34" s="192">
        <f>+INDEX('2014'!$1:$1048576,MATCH(CONCATENATE(Analitika!$A34,"p"),'2014'!$A:$A,0),MATCH(Analitika!$O$6,'2014'!$100:$100,0))</f>
        <v>956513.66333333333</v>
      </c>
      <c r="P34" s="193">
        <f t="shared" si="4"/>
        <v>310056.21666666749</v>
      </c>
      <c r="Q34" s="194">
        <f t="shared" si="5"/>
        <v>0.32415241784017956</v>
      </c>
      <c r="R34" s="192">
        <f>+INDEX('2013'!$1:$1048576,MATCH(Analitika!$A34,'2013'!$A:$A,0),MATCH(Analitika!$R$6,'2013'!$6:$6,0))</f>
        <v>1094017.3800000004</v>
      </c>
      <c r="S34" s="193">
        <f t="shared" si="6"/>
        <v>172552.50000000047</v>
      </c>
      <c r="T34" s="197">
        <f t="shared" si="7"/>
        <v>0.15772372830128201</v>
      </c>
    </row>
    <row r="35" spans="1:20">
      <c r="A35" s="179">
        <v>413</v>
      </c>
      <c r="B35" s="309" t="str">
        <f>+VLOOKUP($A35,Master!$D$22:$G$218,4,FALSE)</f>
        <v>Rashodi za materijal</v>
      </c>
      <c r="C35" s="310"/>
      <c r="D35" s="310"/>
      <c r="E35" s="310"/>
      <c r="F35" s="310"/>
      <c r="G35" s="192">
        <f>+SUMPRODUCT(('2014'!$G35:$R35)*('2014'!$G$5:$R$5&lt;=Master!$B$3))</f>
        <v>19222631.379999999</v>
      </c>
      <c r="H35" s="192">
        <f>+SUMPRODUCT(('2014'!$G129:$R129)*('2014'!$G$5:$R$5&lt;=Master!$B$3))</f>
        <v>24412752.358333334</v>
      </c>
      <c r="I35" s="193">
        <f t="shared" si="0"/>
        <v>-5190120.9783333354</v>
      </c>
      <c r="J35" s="194">
        <f t="shared" si="1"/>
        <v>-0.21259876404561484</v>
      </c>
      <c r="K35" s="192">
        <f>+SUMPRODUCT(('2013'!$G35:$R35)*('2013'!$G$5:$R$5&lt;=Master!$B$3))</f>
        <v>19260702.980000004</v>
      </c>
      <c r="L35" s="193">
        <f t="shared" si="2"/>
        <v>-38071.600000005215</v>
      </c>
      <c r="M35" s="195">
        <f t="shared" si="3"/>
        <v>-1.9766464411781204E-3</v>
      </c>
      <c r="N35" s="196">
        <f>+INDEX('2014'!$1:$1048576,MATCH(Analitika!$A35,'2014'!$A:$A,0),MATCH(Analitika!$N$6,'2014'!$6:$6,0))</f>
        <v>1997456.86</v>
      </c>
      <c r="O35" s="192">
        <f>+INDEX('2014'!$1:$1048576,MATCH(CONCATENATE(Analitika!$A35,"p"),'2014'!$A:$A,0),MATCH(Analitika!$O$6,'2014'!$100:$100,0))</f>
        <v>2441275.2358333338</v>
      </c>
      <c r="P35" s="193">
        <f t="shared" si="4"/>
        <v>-443818.3758333337</v>
      </c>
      <c r="Q35" s="194">
        <f t="shared" si="5"/>
        <v>-0.18179776262787328</v>
      </c>
      <c r="R35" s="192">
        <f>+INDEX('2013'!$1:$1048576,MATCH(Analitika!$A35,'2013'!$A:$A,0),MATCH(Analitika!$R$6,'2013'!$6:$6,0))</f>
        <v>2217702.7299999995</v>
      </c>
      <c r="S35" s="193">
        <f t="shared" si="6"/>
        <v>-220245.86999999941</v>
      </c>
      <c r="T35" s="197">
        <f t="shared" si="7"/>
        <v>-9.9312620677523999E-2</v>
      </c>
    </row>
    <row r="36" spans="1:20">
      <c r="A36" s="179">
        <v>414</v>
      </c>
      <c r="B36" s="309" t="str">
        <f>+VLOOKUP($A36,Master!$D$22:$G$218,4,FALSE)</f>
        <v>Rashodi za usluge</v>
      </c>
      <c r="C36" s="310"/>
      <c r="D36" s="310"/>
      <c r="E36" s="310"/>
      <c r="F36" s="310"/>
      <c r="G36" s="192">
        <f>+SUMPRODUCT(('2014'!$G36:$R36)*('2014'!$G$5:$R$5&lt;=Master!$B$3))</f>
        <v>38045016.220000036</v>
      </c>
      <c r="H36" s="192">
        <f>+SUMPRODUCT(('2014'!$G130:$R130)*('2014'!$G$5:$R$5&lt;=Master!$B$3))</f>
        <v>33910704.833333336</v>
      </c>
      <c r="I36" s="193">
        <f t="shared" si="0"/>
        <v>4134311.3866667002</v>
      </c>
      <c r="J36" s="194">
        <f t="shared" si="1"/>
        <v>0.12191758935670305</v>
      </c>
      <c r="K36" s="192">
        <f>+SUMPRODUCT(('2013'!$G36:$R36)*('2013'!$G$5:$R$5&lt;=Master!$B$3))</f>
        <v>34927147.470000021</v>
      </c>
      <c r="L36" s="193">
        <f t="shared" si="2"/>
        <v>3117868.7500000149</v>
      </c>
      <c r="M36" s="195">
        <f t="shared" si="3"/>
        <v>8.9267775236384406E-2</v>
      </c>
      <c r="N36" s="196">
        <f>+INDEX('2014'!$1:$1048576,MATCH(Analitika!$A36,'2014'!$A:$A,0),MATCH(Analitika!$N$6,'2014'!$6:$6,0))</f>
        <v>6691301.8300000075</v>
      </c>
      <c r="O36" s="192">
        <f>+INDEX('2014'!$1:$1048576,MATCH(CONCATENATE(Analitika!$A36,"p"),'2014'!$A:$A,0),MATCH(Analitika!$O$6,'2014'!$100:$100,0))</f>
        <v>3391070.4833333329</v>
      </c>
      <c r="P36" s="193">
        <f t="shared" si="4"/>
        <v>3300231.3466666746</v>
      </c>
      <c r="Q36" s="194">
        <f t="shared" si="5"/>
        <v>0.97321225344235085</v>
      </c>
      <c r="R36" s="192">
        <f>+INDEX('2013'!$1:$1048576,MATCH(Analitika!$A36,'2013'!$A:$A,0),MATCH(Analitika!$R$6,'2013'!$6:$6,0))</f>
        <v>5063438.4500000048</v>
      </c>
      <c r="S36" s="193">
        <f t="shared" si="6"/>
        <v>1627863.3800000027</v>
      </c>
      <c r="T36" s="197">
        <f t="shared" si="7"/>
        <v>0.32149366405352486</v>
      </c>
    </row>
    <row r="37" spans="1:20">
      <c r="A37" s="179">
        <v>415</v>
      </c>
      <c r="B37" s="309" t="str">
        <f>+VLOOKUP($A37,Master!$D$22:$G$218,4,FALSE)</f>
        <v>Rashodi za tekuće održavanje</v>
      </c>
      <c r="C37" s="310"/>
      <c r="D37" s="310"/>
      <c r="E37" s="310"/>
      <c r="F37" s="310"/>
      <c r="G37" s="192">
        <f>+SUMPRODUCT(('2014'!$G37:$R37)*('2014'!$G$5:$R$5&lt;=Master!$B$3))</f>
        <v>16766138.780000001</v>
      </c>
      <c r="H37" s="192">
        <f>+SUMPRODUCT(('2014'!$G131:$R131)*('2014'!$G$5:$R$5&lt;=Master!$B$3))</f>
        <v>18046169.333333332</v>
      </c>
      <c r="I37" s="193">
        <f t="shared" si="0"/>
        <v>-1280030.5533333309</v>
      </c>
      <c r="J37" s="194">
        <f t="shared" si="1"/>
        <v>-7.0930873455175236E-2</v>
      </c>
      <c r="K37" s="192">
        <f>+SUMPRODUCT(('2013'!$G37:$R37)*('2013'!$G$5:$R$5&lt;=Master!$B$3))</f>
        <v>14172605.819999998</v>
      </c>
      <c r="L37" s="193">
        <f t="shared" si="2"/>
        <v>2593532.9600000028</v>
      </c>
      <c r="M37" s="195">
        <f t="shared" si="3"/>
        <v>0.18299619653148613</v>
      </c>
      <c r="N37" s="196">
        <f>+INDEX('2014'!$1:$1048576,MATCH(Analitika!$A37,'2014'!$A:$A,0),MATCH(Analitika!$N$6,'2014'!$6:$6,0))</f>
        <v>2645946.2399999993</v>
      </c>
      <c r="O37" s="192">
        <f>+INDEX('2014'!$1:$1048576,MATCH(CONCATENATE(Analitika!$A37,"p"),'2014'!$A:$A,0),MATCH(Analitika!$O$6,'2014'!$100:$100,0))</f>
        <v>1804616.9333333331</v>
      </c>
      <c r="P37" s="193">
        <f t="shared" si="4"/>
        <v>841329.30666666618</v>
      </c>
      <c r="Q37" s="194">
        <f t="shared" si="5"/>
        <v>0.46620936062737428</v>
      </c>
      <c r="R37" s="192">
        <f>+INDEX('2013'!$1:$1048576,MATCH(Analitika!$A37,'2013'!$A:$A,0),MATCH(Analitika!$R$6,'2013'!$6:$6,0))</f>
        <v>1316206.53</v>
      </c>
      <c r="S37" s="193">
        <f t="shared" si="6"/>
        <v>1329739.7099999993</v>
      </c>
      <c r="T37" s="197">
        <f t="shared" si="7"/>
        <v>1.0102819578018649</v>
      </c>
    </row>
    <row r="38" spans="1:20">
      <c r="A38" s="179">
        <v>416</v>
      </c>
      <c r="B38" s="309" t="str">
        <f>+VLOOKUP($A38,Master!$D$22:$G$218,4,FALSE)</f>
        <v>Kamate</v>
      </c>
      <c r="C38" s="310"/>
      <c r="D38" s="310"/>
      <c r="E38" s="310"/>
      <c r="F38" s="310"/>
      <c r="G38" s="192">
        <f>+SUMPRODUCT(('2014'!$G38:$R38)*('2014'!$G$5:$R$5&lt;=Master!$B$3))</f>
        <v>65324422.700000003</v>
      </c>
      <c r="H38" s="192">
        <f>+SUMPRODUCT(('2014'!$G132:$R132)*('2014'!$G$5:$R$5&lt;=Master!$B$3))</f>
        <v>61096769.266666681</v>
      </c>
      <c r="I38" s="193">
        <f t="shared" si="0"/>
        <v>4227653.4333333224</v>
      </c>
      <c r="J38" s="194">
        <f t="shared" si="1"/>
        <v>6.9196022704262061E-2</v>
      </c>
      <c r="K38" s="192">
        <f>+SUMPRODUCT(('2013'!$G38:$R38)*('2013'!$G$5:$R$5&lt;=Master!$B$3))</f>
        <v>61561790.620000005</v>
      </c>
      <c r="L38" s="193">
        <f t="shared" si="2"/>
        <v>3762632.0799999982</v>
      </c>
      <c r="M38" s="195">
        <f t="shared" si="3"/>
        <v>6.1119601007473046E-2</v>
      </c>
      <c r="N38" s="196">
        <f>+INDEX('2014'!$1:$1048576,MATCH(Analitika!$A38,'2014'!$A:$A,0),MATCH(Analitika!$N$6,'2014'!$6:$6,0))</f>
        <v>585695.47000000009</v>
      </c>
      <c r="O38" s="192">
        <f>+INDEX('2014'!$1:$1048576,MATCH(CONCATENATE(Analitika!$A38,"p"),'2014'!$A:$A,0),MATCH(Analitika!$O$6,'2014'!$100:$100,0))</f>
        <v>6109676.9266666668</v>
      </c>
      <c r="P38" s="193">
        <f t="shared" si="4"/>
        <v>-5523981.456666667</v>
      </c>
      <c r="Q38" s="194">
        <f t="shared" si="5"/>
        <v>-0.9041364253740426</v>
      </c>
      <c r="R38" s="192">
        <f>+INDEX('2013'!$1:$1048576,MATCH(Analitika!$A38,'2013'!$A:$A,0),MATCH(Analitika!$R$6,'2013'!$6:$6,0))</f>
        <v>797388.29</v>
      </c>
      <c r="S38" s="193">
        <f t="shared" si="6"/>
        <v>-211692.81999999995</v>
      </c>
      <c r="T38" s="197">
        <f t="shared" si="7"/>
        <v>-0.26548272987555399</v>
      </c>
    </row>
    <row r="39" spans="1:20">
      <c r="A39" s="179">
        <v>417</v>
      </c>
      <c r="B39" s="309" t="str">
        <f>+VLOOKUP($A39,Master!$D$22:$G$218,4,FALSE)</f>
        <v>Renta</v>
      </c>
      <c r="C39" s="310"/>
      <c r="D39" s="310"/>
      <c r="E39" s="310"/>
      <c r="F39" s="310"/>
      <c r="G39" s="192">
        <f>+SUMPRODUCT(('2014'!$G39:$R39)*('2014'!$G$5:$R$5&lt;=Master!$B$3))</f>
        <v>6881671.4399999995</v>
      </c>
      <c r="H39" s="192">
        <f>+SUMPRODUCT(('2014'!$G133:$R133)*('2014'!$G$5:$R$5&lt;=Master!$B$3))</f>
        <v>6810668.4499999983</v>
      </c>
      <c r="I39" s="193">
        <f t="shared" si="0"/>
        <v>71002.990000001155</v>
      </c>
      <c r="J39" s="194">
        <f t="shared" si="1"/>
        <v>1.0425260093229305E-2</v>
      </c>
      <c r="K39" s="192">
        <f>+SUMPRODUCT(('2013'!$G39:$R39)*('2013'!$G$5:$R$5&lt;=Master!$B$3))</f>
        <v>6726880.9900000002</v>
      </c>
      <c r="L39" s="193">
        <f t="shared" si="2"/>
        <v>154790.44999999925</v>
      </c>
      <c r="M39" s="195">
        <f t="shared" si="3"/>
        <v>2.301073115907748E-2</v>
      </c>
      <c r="N39" s="196">
        <f>+INDEX('2014'!$1:$1048576,MATCH(Analitika!$A39,'2014'!$A:$A,0),MATCH(Analitika!$N$6,'2014'!$6:$6,0))</f>
        <v>878175.46000000008</v>
      </c>
      <c r="O39" s="192">
        <f>+INDEX('2014'!$1:$1048576,MATCH(CONCATENATE(Analitika!$A39,"p"),'2014'!$A:$A,0),MATCH(Analitika!$O$6,'2014'!$100:$100,0))</f>
        <v>681066.84499999997</v>
      </c>
      <c r="P39" s="193">
        <f t="shared" si="4"/>
        <v>197108.61500000011</v>
      </c>
      <c r="Q39" s="194">
        <f t="shared" si="5"/>
        <v>0.28941155548395558</v>
      </c>
      <c r="R39" s="192">
        <f>+INDEX('2013'!$1:$1048576,MATCH(Analitika!$A39,'2013'!$A:$A,0),MATCH(Analitika!$R$6,'2013'!$6:$6,0))</f>
        <v>927461.39000000025</v>
      </c>
      <c r="S39" s="193">
        <f t="shared" si="6"/>
        <v>-49285.930000000168</v>
      </c>
      <c r="T39" s="197">
        <f t="shared" si="7"/>
        <v>-5.3140681144689061E-2</v>
      </c>
    </row>
    <row r="40" spans="1:20">
      <c r="A40" s="179">
        <v>418</v>
      </c>
      <c r="B40" s="309" t="str">
        <f>+VLOOKUP($A40,Master!$D$22:$G$218,4,FALSE)</f>
        <v>Subvencije</v>
      </c>
      <c r="C40" s="310"/>
      <c r="D40" s="310"/>
      <c r="E40" s="310"/>
      <c r="F40" s="310"/>
      <c r="G40" s="192">
        <f>+SUMPRODUCT(('2014'!$G40:$R40)*('2014'!$G$5:$R$5&lt;=Master!$B$3))</f>
        <v>13238406.260000002</v>
      </c>
      <c r="H40" s="192">
        <f>+SUMPRODUCT(('2014'!$G134:$R134)*('2014'!$G$5:$R$5&lt;=Master!$B$3))</f>
        <v>15728833.333333336</v>
      </c>
      <c r="I40" s="193">
        <f t="shared" si="0"/>
        <v>-2490427.0733333342</v>
      </c>
      <c r="J40" s="194">
        <f t="shared" si="1"/>
        <v>-0.15833514289044537</v>
      </c>
      <c r="K40" s="192">
        <f>+SUMPRODUCT(('2013'!$G40:$R40)*('2013'!$G$5:$R$5&lt;=Master!$B$3))</f>
        <v>11249247.470000001</v>
      </c>
      <c r="L40" s="193">
        <f t="shared" si="2"/>
        <v>1989158.790000001</v>
      </c>
      <c r="M40" s="195">
        <f t="shared" si="3"/>
        <v>0.17682594282904507</v>
      </c>
      <c r="N40" s="196">
        <f>+INDEX('2014'!$1:$1048576,MATCH(Analitika!$A40,'2014'!$A:$A,0),MATCH(Analitika!$N$6,'2014'!$6:$6,0))</f>
        <v>1158637.43</v>
      </c>
      <c r="O40" s="192">
        <f>+INDEX('2014'!$1:$1048576,MATCH(CONCATENATE(Analitika!$A40,"p"),'2014'!$A:$A,0),MATCH(Analitika!$O$6,'2014'!$100:$100,0))</f>
        <v>1572883.3333333333</v>
      </c>
      <c r="P40" s="193">
        <f t="shared" si="4"/>
        <v>-414245.90333333332</v>
      </c>
      <c r="Q40" s="194">
        <f t="shared" si="5"/>
        <v>-0.26336721519926254</v>
      </c>
      <c r="R40" s="192">
        <f>+INDEX('2013'!$1:$1048576,MATCH(Analitika!$A40,'2013'!$A:$A,0),MATCH(Analitika!$R$6,'2013'!$6:$6,0))</f>
        <v>1143142.19</v>
      </c>
      <c r="S40" s="193">
        <f t="shared" si="6"/>
        <v>15495.239999999991</v>
      </c>
      <c r="T40" s="197">
        <f t="shared" si="7"/>
        <v>1.355495417416086E-2</v>
      </c>
    </row>
    <row r="41" spans="1:20">
      <c r="A41" s="179">
        <v>419</v>
      </c>
      <c r="B41" s="309" t="str">
        <f>+VLOOKUP($A41,Master!$D$22:$G$218,4,FALSE)</f>
        <v>Ostali izdaci</v>
      </c>
      <c r="C41" s="310"/>
      <c r="D41" s="310"/>
      <c r="E41" s="310"/>
      <c r="F41" s="310"/>
      <c r="G41" s="192">
        <f>+SUMPRODUCT(('2014'!$G41:$R41)*('2014'!$G$5:$R$5&lt;=Master!$B$3))</f>
        <v>18518058.449999999</v>
      </c>
      <c r="H41" s="192">
        <f>+SUMPRODUCT(('2014'!$G135:$R135)*('2014'!$G$5:$R$5&lt;=Master!$B$3))</f>
        <v>20874646.141666662</v>
      </c>
      <c r="I41" s="193">
        <f t="shared" si="0"/>
        <v>-2356587.6916666627</v>
      </c>
      <c r="J41" s="194">
        <f t="shared" si="1"/>
        <v>-0.11289234201497744</v>
      </c>
      <c r="K41" s="192">
        <f>+SUMPRODUCT(('2013'!$G41:$R41)*('2013'!$G$5:$R$5&lt;=Master!$B$3))</f>
        <v>16638206.880000005</v>
      </c>
      <c r="L41" s="193">
        <f t="shared" si="2"/>
        <v>1879851.5699999947</v>
      </c>
      <c r="M41" s="195">
        <f t="shared" si="3"/>
        <v>0.11298402427365373</v>
      </c>
      <c r="N41" s="196">
        <f>+INDEX('2014'!$1:$1048576,MATCH(Analitika!$A41,'2014'!$A:$A,0),MATCH(Analitika!$N$6,'2014'!$6:$6,0))</f>
        <v>2465442.3999999994</v>
      </c>
      <c r="O41" s="192">
        <f>+INDEX('2014'!$1:$1048576,MATCH(CONCATENATE(Analitika!$A41,"p"),'2014'!$A:$A,0),MATCH(Analitika!$O$6,'2014'!$100:$100,0))</f>
        <v>2087464.6141666668</v>
      </c>
      <c r="P41" s="193">
        <f t="shared" si="4"/>
        <v>377977.78583333269</v>
      </c>
      <c r="Q41" s="194">
        <f t="shared" si="5"/>
        <v>0.18107027217044558</v>
      </c>
      <c r="R41" s="192">
        <f>+INDEX('2013'!$1:$1048576,MATCH(Analitika!$A41,'2013'!$A:$A,0),MATCH(Analitika!$R$6,'2013'!$6:$6,0))</f>
        <v>1657284.7900000003</v>
      </c>
      <c r="S41" s="193">
        <f t="shared" si="6"/>
        <v>808157.60999999917</v>
      </c>
      <c r="T41" s="197">
        <f t="shared" si="7"/>
        <v>0.48763955047219065</v>
      </c>
    </row>
    <row r="42" spans="1:20">
      <c r="A42" s="179">
        <v>440</v>
      </c>
      <c r="B42" s="309" t="str">
        <f>+VLOOKUP($A42,Master!$D$22:$G$218,4,FALSE)</f>
        <v>Kapitalni izdaci u tekućem budžetu</v>
      </c>
      <c r="C42" s="310"/>
      <c r="D42" s="310"/>
      <c r="E42" s="310"/>
      <c r="F42" s="310"/>
      <c r="G42" s="192">
        <f>+SUMPRODUCT(('2014'!$G42:$R42)*('2014'!$G$5:$R$5&lt;=Master!$B$3))</f>
        <v>51679619.740000002</v>
      </c>
      <c r="H42" s="192">
        <f>+SUMPRODUCT(('2014'!$G136:$R136)*('2014'!$G$5:$R$5&lt;=Master!$B$3))</f>
        <v>8752469.4333333336</v>
      </c>
      <c r="I42" s="193">
        <f t="shared" si="0"/>
        <v>42927150.306666672</v>
      </c>
      <c r="J42" s="194">
        <f t="shared" si="1"/>
        <v>4.9045758609771095</v>
      </c>
      <c r="K42" s="192">
        <f>+SUMPRODUCT(('2013'!$G42:$R42)*('2013'!$G$5:$R$5&lt;=Master!$B$3))</f>
        <v>7008046.8600000013</v>
      </c>
      <c r="L42" s="193">
        <f t="shared" si="2"/>
        <v>44671572.880000003</v>
      </c>
      <c r="M42" s="195">
        <f t="shared" si="3"/>
        <v>6.3743256534103701</v>
      </c>
      <c r="N42" s="196">
        <f>+INDEX('2014'!$1:$1048576,MATCH(Analitika!$A42,'2014'!$A:$A,0),MATCH(Analitika!$N$6,'2014'!$6:$6,0))</f>
        <v>46958821.280000001</v>
      </c>
      <c r="O42" s="192">
        <f>+INDEX('2014'!$1:$1048576,MATCH(CONCATENATE(Analitika!$A42,"p"),'2014'!$A:$A,0),MATCH(Analitika!$O$6,'2014'!$100:$100,0))</f>
        <v>875246.94333333336</v>
      </c>
      <c r="P42" s="193">
        <f t="shared" si="4"/>
        <v>46083574.336666666</v>
      </c>
      <c r="Q42" s="194">
        <f t="shared" si="5"/>
        <v>52.652082578157568</v>
      </c>
      <c r="R42" s="192">
        <f>+INDEX('2013'!$1:$1048576,MATCH(Analitika!$A42,'2013'!$A:$A,0),MATCH(Analitika!$R$6,'2013'!$6:$6,0))</f>
        <v>655809.37</v>
      </c>
      <c r="S42" s="193">
        <f t="shared" si="6"/>
        <v>46303011.910000004</v>
      </c>
      <c r="T42" s="197">
        <f t="shared" si="7"/>
        <v>70.604376863355895</v>
      </c>
    </row>
    <row r="43" spans="1:20">
      <c r="A43" s="179">
        <v>42</v>
      </c>
      <c r="B43" s="325" t="str">
        <f>+VLOOKUP($A43,Master!$D$22:$G$218,4,FALSE)</f>
        <v>Transferi za socijalnu zaštitu</v>
      </c>
      <c r="C43" s="326"/>
      <c r="D43" s="326"/>
      <c r="E43" s="326"/>
      <c r="F43" s="326"/>
      <c r="G43" s="222">
        <f>+SUMPRODUCT(('2014'!$G43:$R43)*('2014'!$G$5:$R$5&lt;=Master!$B$3))</f>
        <v>408420258.19</v>
      </c>
      <c r="H43" s="222">
        <f>+SUMPRODUCT(('2014'!$G137:$R137)*('2014'!$G$5:$R$5&lt;=Master!$B$3))</f>
        <v>415186165.8083334</v>
      </c>
      <c r="I43" s="223">
        <f t="shared" si="0"/>
        <v>-6765907.6183333993</v>
      </c>
      <c r="J43" s="224">
        <f t="shared" si="1"/>
        <v>-1.6296081554549757E-2</v>
      </c>
      <c r="K43" s="222">
        <f>+SUMPRODUCT(('2013'!$G43:$R43)*('2013'!$G$5:$R$5&lt;=Master!$B$3))</f>
        <v>400084558.68999994</v>
      </c>
      <c r="L43" s="223">
        <f t="shared" si="2"/>
        <v>8335699.5000000596</v>
      </c>
      <c r="M43" s="225">
        <f t="shared" si="3"/>
        <v>2.0834844332142444E-2</v>
      </c>
      <c r="N43" s="226">
        <f>+INDEX('2014'!$1:$1048576,MATCH(Analitika!$A43,'2014'!$A:$A,0),MATCH(Analitika!$N$6,'2014'!$6:$6,0))</f>
        <v>40455528.219999991</v>
      </c>
      <c r="O43" s="222">
        <f>+INDEX('2014'!$1:$1048576,MATCH(CONCATENATE(Analitika!$A43,"p"),'2014'!$A:$A,0),MATCH(Analitika!$O$6,'2014'!$100:$100,0))</f>
        <v>41518616.580833346</v>
      </c>
      <c r="P43" s="223">
        <f t="shared" si="4"/>
        <v>-1063088.3608333543</v>
      </c>
      <c r="Q43" s="224">
        <f t="shared" si="5"/>
        <v>-2.5605100756755927E-2</v>
      </c>
      <c r="R43" s="222">
        <f>+INDEX('2013'!$1:$1048576,MATCH(Analitika!$A43,'2013'!$A:$A,0),MATCH(Analitika!$R$6,'2013'!$6:$6,0))</f>
        <v>39790180.209999979</v>
      </c>
      <c r="S43" s="223">
        <f t="shared" si="6"/>
        <v>665348.01000001281</v>
      </c>
      <c r="T43" s="227">
        <f t="shared" si="7"/>
        <v>1.6721412330592988E-2</v>
      </c>
    </row>
    <row r="44" spans="1:20">
      <c r="A44" s="179">
        <v>421</v>
      </c>
      <c r="B44" s="309" t="str">
        <f>+VLOOKUP($A44,Master!$D$22:$G$218,4,FALSE)</f>
        <v>Prava iz oblasti socijalne zaštite</v>
      </c>
      <c r="C44" s="310"/>
      <c r="D44" s="310"/>
      <c r="E44" s="310"/>
      <c r="F44" s="310"/>
      <c r="G44" s="192">
        <f>+SUMPRODUCT(('2014'!$G44:$R44)*('2014'!$G$5:$R$5&lt;=Master!$B$3))</f>
        <v>51105928.339999996</v>
      </c>
      <c r="H44" s="192">
        <f>+SUMPRODUCT(('2014'!$G138:$R138)*('2014'!$G$5:$R$5&lt;=Master!$B$3))</f>
        <v>48870833.333333336</v>
      </c>
      <c r="I44" s="193">
        <f t="shared" si="0"/>
        <v>2235095.0066666603</v>
      </c>
      <c r="J44" s="194">
        <f t="shared" si="1"/>
        <v>4.5734743081251361E-2</v>
      </c>
      <c r="K44" s="192">
        <f>+SUMPRODUCT(('2013'!$G44:$R44)*('2013'!$G$5:$R$5&lt;=Master!$B$3))</f>
        <v>53293652.289999999</v>
      </c>
      <c r="L44" s="193">
        <f t="shared" si="2"/>
        <v>-2187723.950000003</v>
      </c>
      <c r="M44" s="195">
        <f t="shared" si="3"/>
        <v>-4.1050366338103439E-2</v>
      </c>
      <c r="N44" s="196">
        <f>+INDEX('2014'!$1:$1048576,MATCH(Analitika!$A44,'2014'!$A:$A,0),MATCH(Analitika!$N$6,'2014'!$6:$6,0))</f>
        <v>5059119.72</v>
      </c>
      <c r="O44" s="192">
        <f>+INDEX('2014'!$1:$1048576,MATCH(CONCATENATE(Analitika!$A44,"p"),'2014'!$A:$A,0),MATCH(Analitika!$O$6,'2014'!$100:$100,0))</f>
        <v>4887083.333333333</v>
      </c>
      <c r="P44" s="193">
        <f t="shared" si="4"/>
        <v>172036.38666666672</v>
      </c>
      <c r="Q44" s="194">
        <f t="shared" si="5"/>
        <v>3.5202261744394336E-2</v>
      </c>
      <c r="R44" s="192">
        <f>+INDEX('2013'!$1:$1048576,MATCH(Analitika!$A44,'2013'!$A:$A,0),MATCH(Analitika!$R$6,'2013'!$6:$6,0))</f>
        <v>4994196.5700000012</v>
      </c>
      <c r="S44" s="193">
        <f t="shared" si="6"/>
        <v>64923.14999999851</v>
      </c>
      <c r="T44" s="197">
        <f t="shared" si="7"/>
        <v>1.2999718591372611E-2</v>
      </c>
    </row>
    <row r="45" spans="1:20">
      <c r="A45" s="179">
        <v>422</v>
      </c>
      <c r="B45" s="309" t="str">
        <f>+VLOOKUP($A45,Master!$D$22:$G$218,4,FALSE)</f>
        <v>Sredstva za tehnološke viškove</v>
      </c>
      <c r="C45" s="310"/>
      <c r="D45" s="310"/>
      <c r="E45" s="310"/>
      <c r="F45" s="310"/>
      <c r="G45" s="192">
        <f>+SUMPRODUCT(('2014'!$G45:$R45)*('2014'!$G$5:$R$5&lt;=Master!$B$3))</f>
        <v>18288292.669999998</v>
      </c>
      <c r="H45" s="192">
        <f>+SUMPRODUCT(('2014'!$G139:$R139)*('2014'!$G$5:$R$5&lt;=Master!$B$3))</f>
        <v>17298436.666666664</v>
      </c>
      <c r="I45" s="193">
        <f t="shared" si="0"/>
        <v>989856.00333333388</v>
      </c>
      <c r="J45" s="194">
        <f t="shared" si="1"/>
        <v>5.7222280972982098E-2</v>
      </c>
      <c r="K45" s="192">
        <f>+SUMPRODUCT(('2013'!$G45:$R45)*('2013'!$G$5:$R$5&lt;=Master!$B$3))</f>
        <v>10168830.389999999</v>
      </c>
      <c r="L45" s="193">
        <f t="shared" si="2"/>
        <v>8119462.2799999993</v>
      </c>
      <c r="M45" s="195">
        <f t="shared" si="3"/>
        <v>0.79846570043932075</v>
      </c>
      <c r="N45" s="196">
        <f>+INDEX('2014'!$1:$1048576,MATCH(Analitika!$A45,'2014'!$A:$A,0),MATCH(Analitika!$N$6,'2014'!$6:$6,0))</f>
        <v>1235836.97</v>
      </c>
      <c r="O45" s="192">
        <f>+INDEX('2014'!$1:$1048576,MATCH(CONCATENATE(Analitika!$A45,"p"),'2014'!$A:$A,0),MATCH(Analitika!$O$6,'2014'!$100:$100,0))</f>
        <v>1729843.6666666665</v>
      </c>
      <c r="P45" s="193">
        <f t="shared" si="4"/>
        <v>-494006.69666666654</v>
      </c>
      <c r="Q45" s="194">
        <f t="shared" si="5"/>
        <v>-0.28557881049366496</v>
      </c>
      <c r="R45" s="192">
        <f>+INDEX('2013'!$1:$1048576,MATCH(Analitika!$A45,'2013'!$A:$A,0),MATCH(Analitika!$R$6,'2013'!$6:$6,0))</f>
        <v>1095627.2599999998</v>
      </c>
      <c r="S45" s="193">
        <f t="shared" si="6"/>
        <v>140209.7100000002</v>
      </c>
      <c r="T45" s="197">
        <f t="shared" si="7"/>
        <v>0.1279720897050336</v>
      </c>
    </row>
    <row r="46" spans="1:20">
      <c r="A46" s="179">
        <v>423</v>
      </c>
      <c r="B46" s="309" t="str">
        <f>+VLOOKUP($A46,Master!$D$22:$G$218,4,FALSE)</f>
        <v>Prava iz oblasti penzijskog i invalidskog osiguranja</v>
      </c>
      <c r="C46" s="310"/>
      <c r="D46" s="310"/>
      <c r="E46" s="310"/>
      <c r="F46" s="310"/>
      <c r="G46" s="192">
        <f>+SUMPRODUCT(('2014'!$G46:$R46)*('2014'!$G$5:$R$5&lt;=Master!$B$3))</f>
        <v>320250020</v>
      </c>
      <c r="H46" s="192">
        <f>+SUMPRODUCT(('2014'!$G140:$R140)*('2014'!$G$5:$R$5&lt;=Master!$B$3))</f>
        <v>331100229.14166671</v>
      </c>
      <c r="I46" s="193">
        <f t="shared" si="0"/>
        <v>-10850209.14166671</v>
      </c>
      <c r="J46" s="194">
        <f t="shared" si="1"/>
        <v>-3.2770165003492835E-2</v>
      </c>
      <c r="K46" s="192">
        <f>+SUMPRODUCT(('2013'!$G46:$R46)*('2013'!$G$5:$R$5&lt;=Master!$B$3))</f>
        <v>318873038.08999991</v>
      </c>
      <c r="L46" s="193">
        <f t="shared" si="2"/>
        <v>1376981.9100000858</v>
      </c>
      <c r="M46" s="195">
        <f t="shared" si="3"/>
        <v>4.3182763843816474E-3</v>
      </c>
      <c r="N46" s="196">
        <f>+INDEX('2014'!$1:$1048576,MATCH(Analitika!$A46,'2014'!$A:$A,0),MATCH(Analitika!$N$6,'2014'!$6:$6,0))</f>
        <v>31859689.86999999</v>
      </c>
      <c r="O46" s="192">
        <f>+INDEX('2014'!$1:$1048576,MATCH(CONCATENATE(Analitika!$A46,"p"),'2014'!$A:$A,0),MATCH(Analitika!$O$6,'2014'!$100:$100,0))</f>
        <v>33110022.91416667</v>
      </c>
      <c r="P46" s="193">
        <f t="shared" si="4"/>
        <v>-1250333.0441666804</v>
      </c>
      <c r="Q46" s="194">
        <f t="shared" si="5"/>
        <v>-3.7762977313788082E-2</v>
      </c>
      <c r="R46" s="192">
        <f>+INDEX('2013'!$1:$1048576,MATCH(Analitika!$A46,'2013'!$A:$A,0),MATCH(Analitika!$R$6,'2013'!$6:$6,0))</f>
        <v>31877312.889999986</v>
      </c>
      <c r="S46" s="193">
        <f t="shared" si="6"/>
        <v>-17623.019999995828</v>
      </c>
      <c r="T46" s="197">
        <f t="shared" si="7"/>
        <v>-5.5283894413582502E-4</v>
      </c>
    </row>
    <row r="47" spans="1:20">
      <c r="A47" s="179">
        <v>424</v>
      </c>
      <c r="B47" s="309" t="str">
        <f>+VLOOKUP($A47,Master!$D$22:$G$218,4,FALSE)</f>
        <v>Ostala prava iz oblasti zdravstvene zaštite</v>
      </c>
      <c r="C47" s="310"/>
      <c r="D47" s="310"/>
      <c r="E47" s="310"/>
      <c r="F47" s="310"/>
      <c r="G47" s="192">
        <f>+SUMPRODUCT(('2014'!$G47:$R47)*('2014'!$G$5:$R$5&lt;=Master!$B$3))</f>
        <v>12321124.029999999</v>
      </c>
      <c r="H47" s="192">
        <f>+SUMPRODUCT(('2014'!$G141:$R141)*('2014'!$G$5:$R$5&lt;=Master!$B$3))</f>
        <v>12083333.333333334</v>
      </c>
      <c r="I47" s="193">
        <f t="shared" si="0"/>
        <v>237790.69666666538</v>
      </c>
      <c r="J47" s="194">
        <f t="shared" si="1"/>
        <v>1.9679230068965436E-2</v>
      </c>
      <c r="K47" s="192">
        <f>+SUMPRODUCT(('2013'!$G47:$R47)*('2013'!$G$5:$R$5&lt;=Master!$B$3))</f>
        <v>11694036.039999999</v>
      </c>
      <c r="L47" s="193">
        <f t="shared" si="2"/>
        <v>627087.99000000022</v>
      </c>
      <c r="M47" s="195">
        <f t="shared" si="3"/>
        <v>5.3624598714679506E-2</v>
      </c>
      <c r="N47" s="196">
        <f>+INDEX('2014'!$1:$1048576,MATCH(Analitika!$A47,'2014'!$A:$A,0),MATCH(Analitika!$N$6,'2014'!$6:$6,0))</f>
        <v>1504324.0299999996</v>
      </c>
      <c r="O47" s="192">
        <f>+INDEX('2014'!$1:$1048576,MATCH(CONCATENATE(Analitika!$A47,"p"),'2014'!$A:$A,0),MATCH(Analitika!$O$6,'2014'!$100:$100,0))</f>
        <v>1208333.3333333333</v>
      </c>
      <c r="P47" s="193">
        <f t="shared" si="4"/>
        <v>295990.69666666631</v>
      </c>
      <c r="Q47" s="194">
        <f t="shared" si="5"/>
        <v>0.24495781793103411</v>
      </c>
      <c r="R47" s="192">
        <f>+INDEX('2013'!$1:$1048576,MATCH(Analitika!$A47,'2013'!$A:$A,0),MATCH(Analitika!$R$6,'2013'!$6:$6,0))</f>
        <v>1261101.8699999999</v>
      </c>
      <c r="S47" s="193">
        <f t="shared" si="6"/>
        <v>243222.15999999968</v>
      </c>
      <c r="T47" s="197">
        <f t="shared" si="7"/>
        <v>0.19286480004981654</v>
      </c>
    </row>
    <row r="48" spans="1:20">
      <c r="A48" s="179">
        <v>425</v>
      </c>
      <c r="B48" s="309" t="str">
        <f>+VLOOKUP($A48,Master!$D$22:$G$218,4,FALSE)</f>
        <v>Ostala prava iz zdravstvenog osiguranja</v>
      </c>
      <c r="C48" s="310"/>
      <c r="D48" s="310"/>
      <c r="E48" s="310"/>
      <c r="F48" s="310"/>
      <c r="G48" s="192">
        <f>+SUMPRODUCT(('2014'!$G48:$R48)*('2014'!$G$5:$R$5&lt;=Master!$B$3))</f>
        <v>6454893.1500000004</v>
      </c>
      <c r="H48" s="192">
        <f>+SUMPRODUCT(('2014'!$G142:$R142)*('2014'!$G$5:$R$5&lt;=Master!$B$3))</f>
        <v>5833333.3333333312</v>
      </c>
      <c r="I48" s="193">
        <f t="shared" si="0"/>
        <v>621559.81666666921</v>
      </c>
      <c r="J48" s="194">
        <f t="shared" si="1"/>
        <v>0.10655311142857182</v>
      </c>
      <c r="K48" s="192">
        <f>+SUMPRODUCT(('2013'!$G48:$R48)*('2013'!$G$5:$R$5&lt;=Master!$B$3))</f>
        <v>6055001.8799999999</v>
      </c>
      <c r="L48" s="193">
        <f t="shared" si="2"/>
        <v>399891.27000000048</v>
      </c>
      <c r="M48" s="195">
        <f t="shared" si="3"/>
        <v>6.6043128957707253E-2</v>
      </c>
      <c r="N48" s="196">
        <f>+INDEX('2014'!$1:$1048576,MATCH(Analitika!$A48,'2014'!$A:$A,0),MATCH(Analitika!$N$6,'2014'!$6:$6,0))</f>
        <v>796557.62999999977</v>
      </c>
      <c r="O48" s="192">
        <f>+INDEX('2014'!$1:$1048576,MATCH(CONCATENATE(Analitika!$A48,"p"),'2014'!$A:$A,0),MATCH(Analitika!$O$6,'2014'!$100:$100,0))</f>
        <v>583333.33333333326</v>
      </c>
      <c r="P48" s="193">
        <f t="shared" si="4"/>
        <v>213224.29666666652</v>
      </c>
      <c r="Q48" s="194">
        <f t="shared" si="5"/>
        <v>0.36552736571428546</v>
      </c>
      <c r="R48" s="192">
        <f>+INDEX('2013'!$1:$1048576,MATCH(Analitika!$A48,'2013'!$A:$A,0),MATCH(Analitika!$R$6,'2013'!$6:$6,0))</f>
        <v>561941.62</v>
      </c>
      <c r="S48" s="193">
        <f t="shared" si="6"/>
        <v>234616.00999999978</v>
      </c>
      <c r="T48" s="197">
        <f t="shared" si="7"/>
        <v>0.41750958044360509</v>
      </c>
    </row>
    <row r="49" spans="1:20">
      <c r="A49" s="179">
        <v>43</v>
      </c>
      <c r="B49" s="323" t="str">
        <f>+VLOOKUP($A49,Master!$D$22:$G$218,4,FALSE)</f>
        <v xml:space="preserve">Transferi institucijama, pojedincima, nevladinom i javnom sektoru </v>
      </c>
      <c r="C49" s="324"/>
      <c r="D49" s="324"/>
      <c r="E49" s="324"/>
      <c r="F49" s="324"/>
      <c r="G49" s="204">
        <f>+SUMPRODUCT(('2014'!$G49:$R49)*('2014'!$G$5:$R$5&lt;=Master!$B$3))</f>
        <v>82844741.150000006</v>
      </c>
      <c r="H49" s="204">
        <f>+SUMPRODUCT(('2014'!$G143:$R143)*('2014'!$G$5:$R$5&lt;=Master!$B$3))</f>
        <v>84200039.683333337</v>
      </c>
      <c r="I49" s="205">
        <f t="shared" si="0"/>
        <v>-1355298.5333333313</v>
      </c>
      <c r="J49" s="206">
        <f t="shared" si="1"/>
        <v>-1.6096174519993789E-2</v>
      </c>
      <c r="K49" s="204">
        <f>+SUMPRODUCT(('2013'!$G49:$R49)*('2013'!$G$5:$R$5&lt;=Master!$B$3))</f>
        <v>71702008.100000024</v>
      </c>
      <c r="L49" s="205">
        <f t="shared" si="2"/>
        <v>11142733.049999982</v>
      </c>
      <c r="M49" s="207">
        <f t="shared" si="3"/>
        <v>0.15540336101130725</v>
      </c>
      <c r="N49" s="208">
        <f>+INDEX('2014'!$1:$1048576,MATCH(Analitika!$A49,'2014'!$A:$A,0),MATCH(Analitika!$N$6,'2014'!$6:$6,0))</f>
        <v>13729651.66</v>
      </c>
      <c r="O49" s="204">
        <f>+INDEX('2014'!$1:$1048576,MATCH(CONCATENATE(Analitika!$A49,"p"),'2014'!$A:$A,0),MATCH(Analitika!$O$6,'2014'!$100:$100,0))</f>
        <v>8420003.9683333337</v>
      </c>
      <c r="P49" s="205">
        <f t="shared" si="4"/>
        <v>5309647.6916666664</v>
      </c>
      <c r="Q49" s="206">
        <f t="shared" si="5"/>
        <v>0.63059919112100671</v>
      </c>
      <c r="R49" s="204">
        <f>+INDEX('2013'!$1:$1048576,MATCH(Analitika!$A49,'2013'!$A:$A,0),MATCH(Analitika!$R$6,'2013'!$6:$6,0))</f>
        <v>7298462.070000005</v>
      </c>
      <c r="S49" s="205">
        <f t="shared" si="6"/>
        <v>6431189.5899999952</v>
      </c>
      <c r="T49" s="209">
        <f t="shared" si="7"/>
        <v>0.88117051624274456</v>
      </c>
    </row>
    <row r="50" spans="1:20">
      <c r="A50" s="179">
        <v>44</v>
      </c>
      <c r="B50" s="323" t="str">
        <f>+VLOOKUP($A50,Master!$D$22:$G$218,4,FALSE)</f>
        <v>Kapitalni budžet</v>
      </c>
      <c r="C50" s="324"/>
      <c r="D50" s="324"/>
      <c r="E50" s="324"/>
      <c r="F50" s="324"/>
      <c r="G50" s="204">
        <f>+SUMPRODUCT(('2014'!$G50:$R50)*('2014'!$G$5:$R$5&lt;=Master!$B$3))</f>
        <v>50981322.280000016</v>
      </c>
      <c r="H50" s="204">
        <f>+SUMPRODUCT(('2014'!$G144:$R144)*('2014'!$G$5:$R$5&lt;=Master!$B$3))</f>
        <v>84850416.666666672</v>
      </c>
      <c r="I50" s="205">
        <f t="shared" si="0"/>
        <v>-33869094.386666656</v>
      </c>
      <c r="J50" s="206">
        <f t="shared" si="1"/>
        <v>-0.39916238148506422</v>
      </c>
      <c r="K50" s="204">
        <f>+SUMPRODUCT(('2013'!$G50:$R50)*('2013'!$G$5:$R$5&lt;=Master!$B$3))</f>
        <v>38366647.910000004</v>
      </c>
      <c r="L50" s="205">
        <f t="shared" si="2"/>
        <v>12614674.370000012</v>
      </c>
      <c r="M50" s="207">
        <f t="shared" si="3"/>
        <v>0.32879271599623072</v>
      </c>
      <c r="N50" s="208">
        <f>+INDEX('2014'!$1:$1048576,MATCH(Analitika!$A50,'2014'!$A:$A,0),MATCH(Analitika!$N$6,'2014'!$6:$6,0))</f>
        <v>9173399.000000013</v>
      </c>
      <c r="O50" s="204">
        <f>+INDEX('2014'!$1:$1048576,MATCH(CONCATENATE(Analitika!$A50,"p"),'2014'!$A:$A,0),MATCH(Analitika!$O$6,'2014'!$100:$100,0))</f>
        <v>8485041.666666666</v>
      </c>
      <c r="P50" s="205">
        <f t="shared" si="4"/>
        <v>688357.33333334699</v>
      </c>
      <c r="Q50" s="206">
        <f t="shared" si="5"/>
        <v>8.1125981506672717E-2</v>
      </c>
      <c r="R50" s="204">
        <f>+INDEX('2013'!$1:$1048576,MATCH(Analitika!$A50,'2013'!$A:$A,0),MATCH(Analitika!$R$6,'2013'!$6:$6,0))</f>
        <v>5975320.669999999</v>
      </c>
      <c r="S50" s="205">
        <f t="shared" si="6"/>
        <v>3198078.330000014</v>
      </c>
      <c r="T50" s="209">
        <f t="shared" si="7"/>
        <v>0.53521451092264383</v>
      </c>
    </row>
    <row r="51" spans="1:20">
      <c r="A51" s="179">
        <v>451</v>
      </c>
      <c r="B51" s="327" t="str">
        <f>+VLOOKUP($A51,Master!$D$22:$G$218,4,FALSE)</f>
        <v>Pozajmice i krediti</v>
      </c>
      <c r="C51" s="328"/>
      <c r="D51" s="328"/>
      <c r="E51" s="328"/>
      <c r="F51" s="328"/>
      <c r="G51" s="192">
        <f>+SUMPRODUCT(('2014'!$G51:$R51)*('2014'!$G$5:$R$5&lt;=Master!$B$3))</f>
        <v>1780010.46</v>
      </c>
      <c r="H51" s="192">
        <f>+SUMPRODUCT(('2014'!$G145:$R145)*('2014'!$G$5:$R$5&lt;=Master!$B$3))</f>
        <v>0</v>
      </c>
      <c r="I51" s="193">
        <f t="shared" si="0"/>
        <v>1780010.46</v>
      </c>
      <c r="J51" s="194" t="str">
        <f t="shared" si="1"/>
        <v>…</v>
      </c>
      <c r="K51" s="192">
        <f>+SUMPRODUCT(('2013'!$G51:$R51)*('2013'!$G$5:$R$5&lt;=Master!$B$3))</f>
        <v>1853985.5799999998</v>
      </c>
      <c r="L51" s="193">
        <f t="shared" si="2"/>
        <v>-73975.119999999879</v>
      </c>
      <c r="M51" s="195">
        <f t="shared" si="3"/>
        <v>-3.9900590812577907E-2</v>
      </c>
      <c r="N51" s="196">
        <f>+INDEX('2014'!$1:$1048576,MATCH(Analitika!$A51,'2014'!$A:$A,0),MATCH(Analitika!$N$6,'2014'!$6:$6,0))</f>
        <v>5000</v>
      </c>
      <c r="O51" s="192">
        <f>+INDEX('2014'!$1:$1048576,MATCH(CONCATENATE(Analitika!$A51,"p"),'2014'!$A:$A,0),MATCH(Analitika!$O$6,'2014'!$100:$100,0))</f>
        <v>0</v>
      </c>
      <c r="P51" s="193">
        <f t="shared" si="4"/>
        <v>5000</v>
      </c>
      <c r="Q51" s="194" t="str">
        <f t="shared" si="5"/>
        <v>…</v>
      </c>
      <c r="R51" s="192">
        <f>+INDEX('2013'!$1:$1048576,MATCH(Analitika!$A51,'2013'!$A:$A,0),MATCH(Analitika!$R$6,'2013'!$6:$6,0))</f>
        <v>533513.18999999994</v>
      </c>
      <c r="S51" s="193">
        <f t="shared" si="6"/>
        <v>-528513.18999999994</v>
      </c>
      <c r="T51" s="197">
        <f t="shared" si="7"/>
        <v>-0.99062816047715707</v>
      </c>
    </row>
    <row r="52" spans="1:20">
      <c r="A52" s="179">
        <v>47</v>
      </c>
      <c r="B52" s="327" t="str">
        <f>+VLOOKUP($A52,Master!$D$22:$G$218,4,FALSE)</f>
        <v>Rezerve</v>
      </c>
      <c r="C52" s="328"/>
      <c r="D52" s="328"/>
      <c r="E52" s="328"/>
      <c r="F52" s="328"/>
      <c r="G52" s="192">
        <f>+SUMPRODUCT(('2014'!$G52:$R52)*('2014'!$G$5:$R$5&lt;=Master!$B$3))</f>
        <v>10337493.959999999</v>
      </c>
      <c r="H52" s="192">
        <f>+SUMPRODUCT(('2014'!$G146:$R146)*('2014'!$G$5:$R$5&lt;=Master!$B$3))</f>
        <v>7378874.8083333317</v>
      </c>
      <c r="I52" s="193">
        <f t="shared" si="0"/>
        <v>2958619.1516666673</v>
      </c>
      <c r="J52" s="194">
        <f t="shared" si="1"/>
        <v>0.40095803608503444</v>
      </c>
      <c r="K52" s="192">
        <f>+SUMPRODUCT(('2013'!$G52:$R52)*('2013'!$G$5:$R$5&lt;=Master!$B$3))</f>
        <v>11958796.579999998</v>
      </c>
      <c r="L52" s="193">
        <f t="shared" si="2"/>
        <v>-1621302.6199999992</v>
      </c>
      <c r="M52" s="195">
        <f t="shared" si="3"/>
        <v>-0.13557406124889526</v>
      </c>
      <c r="N52" s="196">
        <f>+INDEX('2014'!$1:$1048576,MATCH(Analitika!$A52,'2014'!$A:$A,0),MATCH(Analitika!$N$6,'2014'!$6:$6,0))</f>
        <v>1434433.1700000002</v>
      </c>
      <c r="O52" s="192">
        <f>+INDEX('2014'!$1:$1048576,MATCH(CONCATENATE(Analitika!$A52,"p"),'2014'!$A:$A,0),MATCH(Analitika!$O$6,'2014'!$100:$100,0))</f>
        <v>737887.48083333333</v>
      </c>
      <c r="P52" s="193">
        <f t="shared" si="4"/>
        <v>696545.68916666682</v>
      </c>
      <c r="Q52" s="194">
        <f t="shared" si="5"/>
        <v>0.94397276991340573</v>
      </c>
      <c r="R52" s="192">
        <f>+INDEX('2013'!$1:$1048576,MATCH(Analitika!$A52,'2013'!$A:$A,0),MATCH(Analitika!$R$6,'2013'!$6:$6,0))</f>
        <v>283431.86</v>
      </c>
      <c r="S52" s="193">
        <f t="shared" si="6"/>
        <v>1151001.31</v>
      </c>
      <c r="T52" s="197">
        <f t="shared" si="7"/>
        <v>4.0609454067725492</v>
      </c>
    </row>
    <row r="53" spans="1:20" ht="15.75" thickBot="1">
      <c r="A53" s="179">
        <v>462</v>
      </c>
      <c r="B53" s="329" t="str">
        <f>+VLOOKUP($A53,Master!$D$22:$G$218,4,FALSE)</f>
        <v>Otplata garancija</v>
      </c>
      <c r="C53" s="330"/>
      <c r="D53" s="330"/>
      <c r="E53" s="330"/>
      <c r="F53" s="330"/>
      <c r="G53" s="228">
        <f>+SUMPRODUCT(('2014'!$G53:$R53)*('2014'!$G$5:$R$5&lt;=Master!$B$3))</f>
        <v>15258930.949999999</v>
      </c>
      <c r="H53" s="228">
        <f>+SUMPRODUCT(('2014'!$G147:$R147)*('2014'!$G$5:$R$5&lt;=Master!$B$3))</f>
        <v>0</v>
      </c>
      <c r="I53" s="229">
        <f t="shared" si="0"/>
        <v>15258930.949999999</v>
      </c>
      <c r="J53" s="230" t="str">
        <f t="shared" si="1"/>
        <v>…</v>
      </c>
      <c r="K53" s="228">
        <f>+SUMPRODUCT(('2013'!$G53:$R53)*('2013'!$G$5:$R$5&lt;=Master!$B$3))</f>
        <v>103102294.38</v>
      </c>
      <c r="L53" s="229">
        <f t="shared" si="2"/>
        <v>-87843363.429999992</v>
      </c>
      <c r="M53" s="231">
        <f t="shared" si="3"/>
        <v>-0.85200202341025733</v>
      </c>
      <c r="N53" s="232">
        <f>+INDEX('2014'!$1:$1048576,MATCH(Analitika!$A53,'2014'!$A:$A,0),MATCH(Analitika!$N$6,'2014'!$6:$6,0))</f>
        <v>0</v>
      </c>
      <c r="O53" s="228">
        <f>+INDEX('2014'!$1:$1048576,MATCH(CONCATENATE(Analitika!$A53,"p"),'2014'!$A:$A,0),MATCH(Analitika!$O$6,'2014'!$100:$100,0))</f>
        <v>0</v>
      </c>
      <c r="P53" s="229">
        <f t="shared" si="4"/>
        <v>0</v>
      </c>
      <c r="Q53" s="230" t="str">
        <f t="shared" si="5"/>
        <v>…</v>
      </c>
      <c r="R53" s="228">
        <f>+INDEX('2013'!$1:$1048576,MATCH(Analitika!$A53,'2013'!$A:$A,0),MATCH(Analitika!$R$6,'2013'!$6:$6,0))</f>
        <v>0</v>
      </c>
      <c r="S53" s="229">
        <f t="shared" si="6"/>
        <v>0</v>
      </c>
      <c r="T53" s="233" t="str">
        <f t="shared" si="7"/>
        <v>…</v>
      </c>
    </row>
    <row r="54" spans="1:20" ht="15.75" thickBot="1">
      <c r="A54" s="173">
        <v>1000</v>
      </c>
      <c r="B54" s="331" t="str">
        <f>+VLOOKUP($A54,Master!$D$22:$G$218,4,FALSE)</f>
        <v>Suficit / deficit</v>
      </c>
      <c r="C54" s="332"/>
      <c r="D54" s="332"/>
      <c r="E54" s="332"/>
      <c r="F54" s="332"/>
      <c r="G54" s="180">
        <f>+SUMPRODUCT(('2014'!$G54:$R54)*('2014'!$G$5:$R$5&lt;=Master!$B$3))</f>
        <v>-24645311.850000069</v>
      </c>
      <c r="H54" s="180">
        <f>+SUMPRODUCT(('2014'!$G148:$R148)*('2014'!$G$5:$R$5&lt;=Master!$B$3))</f>
        <v>-81349752.137477502</v>
      </c>
      <c r="I54" s="181">
        <f t="shared" si="0"/>
        <v>56704440.287477434</v>
      </c>
      <c r="J54" s="182">
        <f t="shared" si="1"/>
        <v>-0.6970450283812718</v>
      </c>
      <c r="K54" s="180">
        <f>+SUMPRODUCT(('2013'!$G54:$R54)*('2013'!$G$5:$R$5&lt;=Master!$B$3))</f>
        <v>-114051927.52999982</v>
      </c>
      <c r="L54" s="181">
        <f t="shared" si="2"/>
        <v>89406615.679999754</v>
      </c>
      <c r="M54" s="183">
        <f t="shared" si="3"/>
        <v>-0.7839114832713594</v>
      </c>
      <c r="N54" s="184">
        <f>+INDEX('2014'!$1:$1048576,MATCH(Analitika!$A54,'2014'!$A:$A,0),MATCH(Analitika!$N$6,'2014'!$6:$6,0))</f>
        <v>429034.67000001669</v>
      </c>
      <c r="O54" s="180">
        <f>+INDEX('2014'!$1:$1048576,MATCH(CONCATENATE(Analitika!$A54,"p"),'2014'!$A:$A,0),MATCH(Analitika!$O$6,'2014'!$100:$100,0))</f>
        <v>4167416.7034923732</v>
      </c>
      <c r="P54" s="181">
        <f t="shared" si="4"/>
        <v>-3738382.0334923565</v>
      </c>
      <c r="Q54" s="182">
        <f t="shared" si="5"/>
        <v>-0.89705021107189076</v>
      </c>
      <c r="R54" s="180">
        <f>+INDEX('2013'!$1:$1048576,MATCH(Analitika!$A54,'2013'!$A:$A,0),MATCH(Analitika!$R$6,'2013'!$6:$6,0))</f>
        <v>19917616.980000049</v>
      </c>
      <c r="S54" s="181">
        <f t="shared" si="6"/>
        <v>-19488582.310000032</v>
      </c>
      <c r="T54" s="185">
        <f t="shared" si="7"/>
        <v>-0.9784595380847606</v>
      </c>
    </row>
    <row r="55" spans="1:20" ht="15.75" thickBot="1">
      <c r="A55" s="173">
        <v>1001</v>
      </c>
      <c r="B55" s="333" t="str">
        <f>+VLOOKUP($A55,Master!$D$22:$G$218,4,FALSE)</f>
        <v>Primarni bilans</v>
      </c>
      <c r="C55" s="334"/>
      <c r="D55" s="334"/>
      <c r="E55" s="334"/>
      <c r="F55" s="334"/>
      <c r="G55" s="234">
        <f>+SUMPRODUCT(('2014'!$G55:$R55)*('2014'!$G$5:$R$5&lt;=Master!$B$3))</f>
        <v>40679110.849999934</v>
      </c>
      <c r="H55" s="234">
        <f>+SUMPRODUCT(('2014'!$G149:$R149)*('2014'!$G$5:$R$5&lt;=Master!$B$3))</f>
        <v>-20252982.870810859</v>
      </c>
      <c r="I55" s="235">
        <f t="shared" si="0"/>
        <v>60932093.720810793</v>
      </c>
      <c r="J55" s="236">
        <f t="shared" si="1"/>
        <v>-3.0085491164181923</v>
      </c>
      <c r="K55" s="234">
        <f>+SUMPRODUCT(('2013'!$G55:$R55)*('2013'!$G$5:$R$5&lt;=Master!$B$3))</f>
        <v>-52490136.90999984</v>
      </c>
      <c r="L55" s="235">
        <f t="shared" si="2"/>
        <v>93169247.759999782</v>
      </c>
      <c r="M55" s="237">
        <f t="shared" si="3"/>
        <v>-1.7749858019945495</v>
      </c>
      <c r="N55" s="238">
        <f>+INDEX('2014'!$1:$1048576,MATCH(Analitika!$A55,'2014'!$A:$A,0),MATCH(Analitika!$N$6,'2014'!$6:$6,0))</f>
        <v>1014730.1400000168</v>
      </c>
      <c r="O55" s="234">
        <f>+INDEX('2014'!$1:$1048576,MATCH(CONCATENATE(Analitika!$A55,"p"),'2014'!$A:$A,0),MATCH(Analitika!$O$6,'2014'!$100:$100,0))</f>
        <v>10277093.630159039</v>
      </c>
      <c r="P55" s="235">
        <f t="shared" si="4"/>
        <v>-9262363.4901590217</v>
      </c>
      <c r="Q55" s="236">
        <f t="shared" si="5"/>
        <v>-0.9012629273881283</v>
      </c>
      <c r="R55" s="234">
        <f>+INDEX('2013'!$1:$1048576,MATCH(Analitika!$A55,'2013'!$A:$A,0),MATCH(Analitika!$R$6,'2013'!$6:$6,0))</f>
        <v>20715005.270000048</v>
      </c>
      <c r="S55" s="235">
        <f t="shared" si="6"/>
        <v>-19700275.130000032</v>
      </c>
      <c r="T55" s="239">
        <f t="shared" si="7"/>
        <v>-0.95101472933393005</v>
      </c>
    </row>
    <row r="56" spans="1:20">
      <c r="A56" s="173">
        <v>46</v>
      </c>
      <c r="B56" s="325" t="str">
        <f>+VLOOKUP($A56,Master!$D$22:$G$218,4,FALSE)</f>
        <v>Otplata dugova</v>
      </c>
      <c r="C56" s="326"/>
      <c r="D56" s="326"/>
      <c r="E56" s="326"/>
      <c r="F56" s="326"/>
      <c r="G56" s="222">
        <f>+SUMPRODUCT(('2014'!$G56:$R56)*('2014'!$G$5:$R$5&lt;=Master!$B$3))</f>
        <v>211157406.80000001</v>
      </c>
      <c r="H56" s="222">
        <f>+SUMPRODUCT(('2014'!$G150:$R150)*('2014'!$G$5:$R$5&lt;=Master!$B$3))</f>
        <v>142855754.57499999</v>
      </c>
      <c r="I56" s="223">
        <f t="shared" si="0"/>
        <v>68301652.225000024</v>
      </c>
      <c r="J56" s="224">
        <f t="shared" si="1"/>
        <v>0.47811621189639442</v>
      </c>
      <c r="K56" s="222">
        <f>+SUMPRODUCT(('2013'!$G56:$R56)*('2013'!$G$5:$R$5&lt;=Master!$B$3))</f>
        <v>152740318.40000001</v>
      </c>
      <c r="L56" s="223">
        <f t="shared" si="2"/>
        <v>58417088.400000006</v>
      </c>
      <c r="M56" s="225">
        <f t="shared" si="3"/>
        <v>0.3824601716949152</v>
      </c>
      <c r="N56" s="226">
        <f>+INDEX('2014'!$1:$1048576,MATCH(Analitika!$A56,'2014'!$A:$A,0),MATCH(Analitika!$N$6,'2014'!$6:$6,0))</f>
        <v>11610209.390000001</v>
      </c>
      <c r="O56" s="222">
        <f>+INDEX('2014'!$1:$1048576,MATCH(CONCATENATE(Analitika!$A56,"p"),'2014'!$A:$A,0),MATCH(Analitika!$O$6,'2014'!$100:$100,0))</f>
        <v>14285575.4575</v>
      </c>
      <c r="P56" s="223">
        <f t="shared" si="4"/>
        <v>-2675366.067499999</v>
      </c>
      <c r="Q56" s="224">
        <f t="shared" si="5"/>
        <v>-0.18727744468252538</v>
      </c>
      <c r="R56" s="222">
        <f>+INDEX('2013'!$1:$1048576,MATCH(Analitika!$A56,'2013'!$A:$A,0),MATCH(Analitika!$R$6,'2013'!$6:$6,0))</f>
        <v>14005707.24</v>
      </c>
      <c r="S56" s="223">
        <f t="shared" si="6"/>
        <v>-2395497.8499999996</v>
      </c>
      <c r="T56" s="227">
        <f t="shared" si="7"/>
        <v>-0.17103726423457644</v>
      </c>
    </row>
    <row r="57" spans="1:20">
      <c r="A57" s="173">
        <v>4611</v>
      </c>
      <c r="B57" s="351" t="str">
        <f>+VLOOKUP($A57,Master!$D$22:$G$218,4,FALSE)</f>
        <v>Otplata hartija od vrijednosti i kredita rezidentima</v>
      </c>
      <c r="C57" s="352"/>
      <c r="D57" s="352"/>
      <c r="E57" s="352"/>
      <c r="F57" s="352"/>
      <c r="G57" s="240">
        <f>+SUMPRODUCT(('2014'!$G57:$R57)*('2014'!$G$5:$R$5&lt;=Master!$B$3))</f>
        <v>89151284.75999999</v>
      </c>
      <c r="H57" s="240">
        <f>+SUMPRODUCT(('2014'!$G151:$R151)*('2014'!$G$5:$R$5&lt;=Master!$B$3))</f>
        <v>25006954.391666662</v>
      </c>
      <c r="I57" s="241">
        <f t="shared" si="0"/>
        <v>64144330.368333325</v>
      </c>
      <c r="J57" s="242">
        <f t="shared" si="1"/>
        <v>2.5650596775474921</v>
      </c>
      <c r="K57" s="240">
        <f>+SUMPRODUCT(('2013'!$G57:$R57)*('2013'!$G$5:$R$5&lt;=Master!$B$3))</f>
        <v>53900964.929999992</v>
      </c>
      <c r="L57" s="241">
        <f t="shared" si="2"/>
        <v>35250319.829999998</v>
      </c>
      <c r="M57" s="243">
        <f t="shared" si="3"/>
        <v>0.65398309428743651</v>
      </c>
      <c r="N57" s="244">
        <f>+INDEX('2014'!$1:$1048576,MATCH(Analitika!$A57,'2014'!$A:$A,0),MATCH(Analitika!$N$6,'2014'!$6:$6,0))</f>
        <v>5540883.2199999997</v>
      </c>
      <c r="O57" s="240">
        <f>+INDEX('2014'!$1:$1048576,MATCH(CONCATENATE(Analitika!$A57,"p"),'2014'!$A:$A,0),MATCH(Analitika!$O$6,'2014'!$100:$100,0))</f>
        <v>2500695.4391666665</v>
      </c>
      <c r="P57" s="241">
        <f t="shared" si="4"/>
        <v>3040187.7808333333</v>
      </c>
      <c r="Q57" s="242">
        <f t="shared" si="5"/>
        <v>1.2157369239040352</v>
      </c>
      <c r="R57" s="240">
        <f>+INDEX('2013'!$1:$1048576,MATCH(Analitika!$A57,'2013'!$A:$A,0),MATCH(Analitika!$R$6,'2013'!$6:$6,0))</f>
        <v>7710797.4799999995</v>
      </c>
      <c r="S57" s="241">
        <f t="shared" si="6"/>
        <v>-2169914.2599999998</v>
      </c>
      <c r="T57" s="245">
        <f t="shared" si="7"/>
        <v>-0.28141243050777154</v>
      </c>
    </row>
    <row r="58" spans="1:20">
      <c r="A58" s="173">
        <v>4612</v>
      </c>
      <c r="B58" s="327" t="str">
        <f>+VLOOKUP($A58,Master!$D$22:$G$218,4,FALSE)</f>
        <v>Otplata hartija od vrijednosti i kredita nerezidentima</v>
      </c>
      <c r="C58" s="328"/>
      <c r="D58" s="328"/>
      <c r="E58" s="328"/>
      <c r="F58" s="328"/>
      <c r="G58" s="240">
        <f>+SUMPRODUCT(('2014'!$G58:$R58)*('2014'!$G$5:$R$5&lt;=Master!$B$3))</f>
        <v>81589861.480000004</v>
      </c>
      <c r="H58" s="240">
        <f>+SUMPRODUCT(('2014'!$G152:$R152)*('2014'!$G$5:$R$5&lt;=Master!$B$3))</f>
        <v>90067000.208333328</v>
      </c>
      <c r="I58" s="241">
        <f t="shared" si="0"/>
        <v>-8477138.7283333242</v>
      </c>
      <c r="J58" s="242">
        <f t="shared" si="1"/>
        <v>-9.412036271581059E-2</v>
      </c>
      <c r="K58" s="240">
        <f>+SUMPRODUCT(('2013'!$G58:$R58)*('2013'!$G$5:$R$5&lt;=Master!$B$3))</f>
        <v>48528314.559999995</v>
      </c>
      <c r="L58" s="241">
        <f t="shared" si="2"/>
        <v>33061546.920000009</v>
      </c>
      <c r="M58" s="243">
        <f t="shared" si="3"/>
        <v>0.68128364275093456</v>
      </c>
      <c r="N58" s="244">
        <f>+INDEX('2014'!$1:$1048576,MATCH(Analitika!$A58,'2014'!$A:$A,0),MATCH(Analitika!$N$6,'2014'!$6:$6,0))</f>
        <v>4611861.1400000006</v>
      </c>
      <c r="O58" s="240">
        <f>+INDEX('2014'!$1:$1048576,MATCH(CONCATENATE(Analitika!$A58,"p"),'2014'!$A:$A,0),MATCH(Analitika!$O$6,'2014'!$100:$100,0))</f>
        <v>9006700.020833334</v>
      </c>
      <c r="P58" s="241">
        <f t="shared" si="4"/>
        <v>-4394838.8808333334</v>
      </c>
      <c r="Q58" s="242">
        <f t="shared" si="5"/>
        <v>-0.48795217678702107</v>
      </c>
      <c r="R58" s="240">
        <f>+INDEX('2013'!$1:$1048576,MATCH(Analitika!$A58,'2013'!$A:$A,0),MATCH(Analitika!$R$6,'2013'!$6:$6,0))</f>
        <v>3516922.2900000005</v>
      </c>
      <c r="S58" s="241">
        <f t="shared" si="6"/>
        <v>1094938.8500000001</v>
      </c>
      <c r="T58" s="245">
        <f t="shared" si="7"/>
        <v>0.31133438834100602</v>
      </c>
    </row>
    <row r="59" spans="1:20" ht="15.75" thickBot="1">
      <c r="A59" s="173">
        <v>4630</v>
      </c>
      <c r="B59" s="329" t="str">
        <f>+VLOOKUP($A59,Master!$D$22:$G$218,4,FALSE)</f>
        <v>Otplata obaveza iz prethodnih godina</v>
      </c>
      <c r="C59" s="330"/>
      <c r="D59" s="330"/>
      <c r="E59" s="330"/>
      <c r="F59" s="330"/>
      <c r="G59" s="240">
        <f>+SUMPRODUCT(('2014'!$G59:$R59)*('2014'!$G$5:$R$5&lt;=Master!$B$3))</f>
        <v>40416260.56000001</v>
      </c>
      <c r="H59" s="240">
        <f>+SUMPRODUCT(('2014'!$G153:$R153)*('2014'!$G$5:$R$5&lt;=Master!$B$3))</f>
        <v>27781799.97499999</v>
      </c>
      <c r="I59" s="241">
        <f t="shared" si="0"/>
        <v>12634460.58500002</v>
      </c>
      <c r="J59" s="242">
        <f t="shared" si="1"/>
        <v>0.45477473008838132</v>
      </c>
      <c r="K59" s="240">
        <f>+SUMPRODUCT(('2013'!$G59:$R59)*('2013'!$G$5:$R$5&lt;=Master!$B$3))</f>
        <v>50311038.910000011</v>
      </c>
      <c r="L59" s="241">
        <f t="shared" si="2"/>
        <v>-9894778.3500000015</v>
      </c>
      <c r="M59" s="243">
        <f t="shared" si="3"/>
        <v>-0.19667211340438606</v>
      </c>
      <c r="N59" s="244">
        <f>+INDEX('2014'!$1:$1048576,MATCH(Analitika!$A59,'2014'!$A:$A,0),MATCH(Analitika!$N$6,'2014'!$6:$6,0))</f>
        <v>1457465.0300000005</v>
      </c>
      <c r="O59" s="240">
        <f>+INDEX('2014'!$1:$1048576,MATCH(CONCATENATE(Analitika!$A59,"p"),'2014'!$A:$A,0),MATCH(Analitika!$O$6,'2014'!$100:$100,0))</f>
        <v>2778179.9974999996</v>
      </c>
      <c r="P59" s="241">
        <f t="shared" si="4"/>
        <v>-1320714.9674999991</v>
      </c>
      <c r="Q59" s="242">
        <f t="shared" si="5"/>
        <v>-0.47538855246545242</v>
      </c>
      <c r="R59" s="240">
        <f>+INDEX('2013'!$1:$1048576,MATCH(Analitika!$A59,'2013'!$A:$A,0),MATCH(Analitika!$R$6,'2013'!$6:$6,0))</f>
        <v>2777987.4700000011</v>
      </c>
      <c r="S59" s="241">
        <f t="shared" si="6"/>
        <v>-1320522.4400000006</v>
      </c>
      <c r="T59" s="245">
        <f t="shared" si="7"/>
        <v>-0.47535219444312327</v>
      </c>
    </row>
    <row r="60" spans="1:20" ht="15.75" thickBot="1">
      <c r="A60" s="173">
        <v>1002</v>
      </c>
      <c r="B60" s="353" t="str">
        <f>+VLOOKUP($A60,Master!$D$22:$G$218,4,FALSE)</f>
        <v>Nedostajuća sredstva</v>
      </c>
      <c r="C60" s="354"/>
      <c r="D60" s="354"/>
      <c r="E60" s="354"/>
      <c r="F60" s="354"/>
      <c r="G60" s="246">
        <f>+SUMPRODUCT(('2014'!$G60:$R60)*('2014'!$G$5:$R$5&lt;=Master!$B$3))</f>
        <v>-235802718.6500001</v>
      </c>
      <c r="H60" s="246">
        <f>+SUMPRODUCT(('2014'!$G154:$R154)*('2014'!$G$5:$R$5&lt;=Master!$B$3))</f>
        <v>-224205506.71247751</v>
      </c>
      <c r="I60" s="247">
        <f t="shared" si="0"/>
        <v>-11597211.93752259</v>
      </c>
      <c r="J60" s="248">
        <f t="shared" si="1"/>
        <v>5.1725812213858413E-2</v>
      </c>
      <c r="K60" s="246">
        <f>+SUMPRODUCT(('2013'!$G60:$R60)*('2013'!$G$5:$R$5&lt;=Master!$B$3))</f>
        <v>-266792245.92999986</v>
      </c>
      <c r="L60" s="247">
        <f t="shared" si="2"/>
        <v>30989527.279999763</v>
      </c>
      <c r="M60" s="249">
        <f t="shared" si="3"/>
        <v>-0.11615602684393866</v>
      </c>
      <c r="N60" s="250">
        <f>+INDEX('2014'!$1:$1048576,MATCH(Analitika!$A60,'2014'!$A:$A,0),MATCH(Analitika!$N$6,'2014'!$6:$6,0))</f>
        <v>-11181174.719999984</v>
      </c>
      <c r="O60" s="246">
        <f>+INDEX('2014'!$1:$1048576,MATCH(CONCATENATE(Analitika!$A60,"p"),'2014'!$A:$A,0),MATCH(Analitika!$O$6,'2014'!$100:$100,0))</f>
        <v>-10118158.754007626</v>
      </c>
      <c r="P60" s="247">
        <f t="shared" si="4"/>
        <v>-1063015.9659923576</v>
      </c>
      <c r="Q60" s="248">
        <f t="shared" si="5"/>
        <v>0.10506021815197508</v>
      </c>
      <c r="R60" s="246">
        <f>+INDEX('2013'!$1:$1048576,MATCH(Analitika!$A60,'2013'!$A:$A,0),MATCH(Analitika!$R$6,'2013'!$6:$6,0))</f>
        <v>5911909.7400000487</v>
      </c>
      <c r="S60" s="247">
        <f t="shared" si="6"/>
        <v>-17093084.460000031</v>
      </c>
      <c r="T60" s="251">
        <f t="shared" si="7"/>
        <v>-2.8912965880294195</v>
      </c>
    </row>
    <row r="61" spans="1:20" ht="15.75" thickBot="1">
      <c r="A61" s="173">
        <v>1003</v>
      </c>
      <c r="B61" s="317" t="str">
        <f>+VLOOKUP($A61,Master!$D$22:$G$218,4,FALSE)</f>
        <v>Finansiranje</v>
      </c>
      <c r="C61" s="318"/>
      <c r="D61" s="318"/>
      <c r="E61" s="318"/>
      <c r="F61" s="318"/>
      <c r="G61" s="180">
        <f>+SUMPRODUCT(('2014'!$G61:$R61)*('2014'!$G$5:$R$5&lt;=Master!$B$3))</f>
        <v>235802718.6500001</v>
      </c>
      <c r="H61" s="180">
        <f>+SUMPRODUCT(('2014'!$G155:$R155)*('2014'!$G$5:$R$5&lt;=Master!$B$3))</f>
        <v>224205506.71247751</v>
      </c>
      <c r="I61" s="181">
        <f t="shared" si="0"/>
        <v>11597211.93752259</v>
      </c>
      <c r="J61" s="182">
        <f t="shared" si="1"/>
        <v>5.1725812213858413E-2</v>
      </c>
      <c r="K61" s="180">
        <f>+SUMPRODUCT(('2013'!$G61:$R61)*('2013'!$G$5:$R$5&lt;=Master!$B$3))</f>
        <v>266792245.92999986</v>
      </c>
      <c r="L61" s="181">
        <f t="shared" si="2"/>
        <v>-30989527.279999763</v>
      </c>
      <c r="M61" s="183">
        <f t="shared" si="3"/>
        <v>-0.11615602684393866</v>
      </c>
      <c r="N61" s="184">
        <f>+INDEX('2014'!$1:$1048576,MATCH(Analitika!$A61,'2014'!$A:$A,0),MATCH(Analitika!$N$6,'2014'!$6:$6,0))</f>
        <v>11181174.719999984</v>
      </c>
      <c r="O61" s="180">
        <f>+INDEX('2014'!$1:$1048576,MATCH(CONCATENATE(Analitika!$A61,"p"),'2014'!$A:$A,0),MATCH(Analitika!$O$6,'2014'!$100:$100,0))</f>
        <v>10118158.754007626</v>
      </c>
      <c r="P61" s="181">
        <f t="shared" si="4"/>
        <v>1063015.9659923576</v>
      </c>
      <c r="Q61" s="182">
        <f t="shared" si="5"/>
        <v>0.10506021815197508</v>
      </c>
      <c r="R61" s="180">
        <f>+INDEX('2013'!$1:$1048576,MATCH(Analitika!$A61,'2013'!$A:$A,0),MATCH(Analitika!$R$6,'2013'!$6:$6,0))</f>
        <v>-5911909.7400000487</v>
      </c>
      <c r="S61" s="181">
        <f t="shared" si="6"/>
        <v>17093084.460000031</v>
      </c>
      <c r="T61" s="185">
        <f t="shared" si="7"/>
        <v>-2.8912965880294195</v>
      </c>
    </row>
    <row r="62" spans="1:20">
      <c r="A62" s="173">
        <v>7511</v>
      </c>
      <c r="B62" s="351" t="str">
        <f>+VLOOKUP($A62,Master!$D$22:$G$218,4,FALSE)</f>
        <v>Pozajmice i krediti od domaćih izvora</v>
      </c>
      <c r="C62" s="352"/>
      <c r="D62" s="352"/>
      <c r="E62" s="352"/>
      <c r="F62" s="352"/>
      <c r="G62" s="240">
        <f>+SUMPRODUCT(('2014'!$G62:$R62)*('2014'!$G$5:$R$5&lt;=Master!$B$3))</f>
        <v>98410759.670000002</v>
      </c>
      <c r="H62" s="240">
        <f>+SUMPRODUCT(('2014'!$G156:$R156)*('2014'!$G$5:$R$5&lt;=Master!$B$3))</f>
        <v>0</v>
      </c>
      <c r="I62" s="241">
        <f t="shared" si="0"/>
        <v>98410759.670000002</v>
      </c>
      <c r="J62" s="242" t="str">
        <f t="shared" si="1"/>
        <v>…</v>
      </c>
      <c r="K62" s="240">
        <f>+SUMPRODUCT(('2013'!$G62:$R62)*('2013'!$G$5:$R$5&lt;=Master!$B$3))</f>
        <v>125350142</v>
      </c>
      <c r="L62" s="241">
        <f t="shared" si="2"/>
        <v>-26939382.329999998</v>
      </c>
      <c r="M62" s="243">
        <f t="shared" si="3"/>
        <v>-0.21491305793654381</v>
      </c>
      <c r="N62" s="244">
        <f>+INDEX('2014'!$1:$1048576,MATCH(Analitika!$A62,'2014'!$A:$A,0),MATCH(Analitika!$N$6,'2014'!$6:$6,0))</f>
        <v>0</v>
      </c>
      <c r="O62" s="240">
        <f>+INDEX('2014'!$1:$1048576,MATCH(CONCATENATE(Analitika!$A62,"p"),'2014'!$A:$A,0),MATCH(Analitika!$O$6,'2014'!$100:$100,0))</f>
        <v>0</v>
      </c>
      <c r="P62" s="241">
        <f t="shared" si="4"/>
        <v>0</v>
      </c>
      <c r="Q62" s="242" t="str">
        <f t="shared" si="5"/>
        <v>…</v>
      </c>
      <c r="R62" s="240">
        <f>+INDEX('2013'!$1:$1048576,MATCH(Analitika!$A62,'2013'!$A:$A,0),MATCH(Analitika!$R$6,'2013'!$6:$6,0))</f>
        <v>0</v>
      </c>
      <c r="S62" s="241">
        <f t="shared" si="6"/>
        <v>0</v>
      </c>
      <c r="T62" s="245" t="str">
        <f t="shared" si="7"/>
        <v>…</v>
      </c>
    </row>
    <row r="63" spans="1:20">
      <c r="A63" s="173">
        <v>7512</v>
      </c>
      <c r="B63" s="327" t="str">
        <f>+VLOOKUP($A63,Master!$D$22:$G$218,4,FALSE)</f>
        <v>Pozajmice i krediti od inostranih izvora</v>
      </c>
      <c r="C63" s="328"/>
      <c r="D63" s="328"/>
      <c r="E63" s="328"/>
      <c r="F63" s="328"/>
      <c r="G63" s="240">
        <f>+SUMPRODUCT(('2014'!$G63:$R63)*('2014'!$G$5:$R$5&lt;=Master!$B$3))</f>
        <v>193516973.63999996</v>
      </c>
      <c r="H63" s="240">
        <f>+SUMPRODUCT(('2014'!$G157:$R157)*('2014'!$G$5:$R$5&lt;=Master!$B$3))</f>
        <v>189979646.55235788</v>
      </c>
      <c r="I63" s="241">
        <f t="shared" si="0"/>
        <v>3537327.0876420736</v>
      </c>
      <c r="J63" s="242">
        <f t="shared" si="1"/>
        <v>1.8619505572494033E-2</v>
      </c>
      <c r="K63" s="240">
        <f>+SUMPRODUCT(('2013'!$G63:$R63)*('2013'!$G$5:$R$5&lt;=Master!$B$3))</f>
        <v>104082068.31000002</v>
      </c>
      <c r="L63" s="241">
        <f t="shared" si="2"/>
        <v>89434905.329999939</v>
      </c>
      <c r="M63" s="243">
        <f t="shared" si="3"/>
        <v>0.85927294472689875</v>
      </c>
      <c r="N63" s="244">
        <f>+INDEX('2014'!$1:$1048576,MATCH(Analitika!$A63,'2014'!$A:$A,0),MATCH(Analitika!$N$6,'2014'!$6:$6,0))</f>
        <v>667139.21999999974</v>
      </c>
      <c r="O63" s="240">
        <f>+INDEX('2014'!$1:$1048576,MATCH(CONCATENATE(Analitika!$A63,"p"),'2014'!$A:$A,0),MATCH(Analitika!$O$6,'2014'!$100:$100,0))</f>
        <v>18997964.655235786</v>
      </c>
      <c r="P63" s="241">
        <f t="shared" si="4"/>
        <v>-18330825.435235787</v>
      </c>
      <c r="Q63" s="242">
        <f t="shared" si="5"/>
        <v>-0.96488364769032575</v>
      </c>
      <c r="R63" s="240">
        <f>+INDEX('2013'!$1:$1048576,MATCH(Analitika!$A63,'2013'!$A:$A,0),MATCH(Analitika!$R$6,'2013'!$6:$6,0))</f>
        <v>443723.68999999994</v>
      </c>
      <c r="S63" s="241">
        <f t="shared" si="6"/>
        <v>223415.5299999998</v>
      </c>
      <c r="T63" s="245">
        <f t="shared" si="7"/>
        <v>0.50350146957445485</v>
      </c>
    </row>
    <row r="64" spans="1:20">
      <c r="A64" s="173">
        <v>72</v>
      </c>
      <c r="B64" s="327" t="str">
        <f>+VLOOKUP($A64,Master!$D$22:$G$218,4,FALSE)</f>
        <v>Primici od prodaje imovine</v>
      </c>
      <c r="C64" s="328"/>
      <c r="D64" s="328"/>
      <c r="E64" s="328"/>
      <c r="F64" s="328"/>
      <c r="G64" s="240">
        <f>+SUMPRODUCT(('2014'!$G64:$R64)*('2014'!$G$5:$R$5&lt;=Master!$B$3))</f>
        <v>3379696.58</v>
      </c>
      <c r="H64" s="240">
        <f>+SUMPRODUCT(('2014'!$G158:$R158)*('2014'!$G$5:$R$5&lt;=Master!$B$3))</f>
        <v>4166666.666666666</v>
      </c>
      <c r="I64" s="241">
        <f t="shared" si="0"/>
        <v>-786970.08666666597</v>
      </c>
      <c r="J64" s="242">
        <f t="shared" si="1"/>
        <v>-0.1888728207999999</v>
      </c>
      <c r="K64" s="240">
        <f>+SUMPRODUCT(('2013'!$G64:$R64)*('2013'!$G$5:$R$5&lt;=Master!$B$3))</f>
        <v>1349848.2</v>
      </c>
      <c r="L64" s="241">
        <f t="shared" si="2"/>
        <v>2029848.3800000001</v>
      </c>
      <c r="M64" s="243">
        <f t="shared" si="3"/>
        <v>1.5037604821045805</v>
      </c>
      <c r="N64" s="244">
        <f>+INDEX('2014'!$1:$1048576,MATCH(Analitika!$A64,'2014'!$A:$A,0),MATCH(Analitika!$N$6,'2014'!$6:$6,0))</f>
        <v>112214.6</v>
      </c>
      <c r="O64" s="240">
        <f>+INDEX('2014'!$1:$1048576,MATCH(CONCATENATE(Analitika!$A64,"p"),'2014'!$A:$A,0),MATCH(Analitika!$O$6,'2014'!$100:$100,0))</f>
        <v>416666.66666666669</v>
      </c>
      <c r="P64" s="241">
        <f t="shared" si="4"/>
        <v>-304452.06666666665</v>
      </c>
      <c r="Q64" s="242">
        <f t="shared" si="5"/>
        <v>-0.73068496000000005</v>
      </c>
      <c r="R64" s="240">
        <f>+INDEX('2013'!$1:$1048576,MATCH(Analitika!$A64,'2013'!$A:$A,0),MATCH(Analitika!$R$6,'2013'!$6:$6,0))</f>
        <v>129626.43999999999</v>
      </c>
      <c r="S64" s="241">
        <f t="shared" si="6"/>
        <v>-17411.839999999982</v>
      </c>
      <c r="T64" s="245">
        <f t="shared" si="7"/>
        <v>-0.13432321369004641</v>
      </c>
    </row>
    <row r="65" spans="1:20" ht="15.75" thickBot="1">
      <c r="A65" s="173">
        <v>1004</v>
      </c>
      <c r="B65" s="252" t="str">
        <f>+VLOOKUP($A65,Master!$D$22:$G$218,4,FALSE)</f>
        <v>Povećanje / smanjenje depozita</v>
      </c>
      <c r="C65" s="253"/>
      <c r="D65" s="253"/>
      <c r="E65" s="253"/>
      <c r="F65" s="253"/>
      <c r="G65" s="254">
        <f>+SUMPRODUCT(('2014'!$G65:$R65)*('2014'!$G$5:$R$5&lt;=Master!$B$3))</f>
        <v>-59504711.239999868</v>
      </c>
      <c r="H65" s="254">
        <f>+SUMPRODUCT(('2014'!$G159:$R159)*('2014'!$G$5:$R$5&lt;=Master!$B$3))</f>
        <v>30059193.493452925</v>
      </c>
      <c r="I65" s="255">
        <f t="shared" si="0"/>
        <v>-89563904.733452797</v>
      </c>
      <c r="J65" s="256">
        <f t="shared" si="1"/>
        <v>-2.9795844240784555</v>
      </c>
      <c r="K65" s="254">
        <f>+SUMPRODUCT(('2013'!$G65:$R65)*('2013'!$G$5:$R$5&lt;=Master!$B$3))</f>
        <v>36010187.419999838</v>
      </c>
      <c r="L65" s="255">
        <f t="shared" si="2"/>
        <v>-95514898.659999698</v>
      </c>
      <c r="M65" s="257">
        <f t="shared" si="3"/>
        <v>-2.6524410313663438</v>
      </c>
      <c r="N65" s="258">
        <f>+INDEX('2014'!$1:$1048576,MATCH(Analitika!$A65,'2014'!$A:$A,0),MATCH(Analitika!$N$6,'2014'!$6:$6,0))</f>
        <v>10401820.899999984</v>
      </c>
      <c r="O65" s="254">
        <f>+INDEX('2014'!$1:$1048576,MATCH(CONCATENATE(Analitika!$A65,"p"),'2014'!$A:$A,0),MATCH(Analitika!$O$6,'2014'!$100:$100,0))</f>
        <v>-9296472.5678948276</v>
      </c>
      <c r="P65" s="255">
        <f t="shared" si="4"/>
        <v>19698293.467894811</v>
      </c>
      <c r="Q65" s="256">
        <f t="shared" si="5"/>
        <v>-2.1188997573039101</v>
      </c>
      <c r="R65" s="254">
        <f>+INDEX('2013'!$1:$1048576,MATCH(Analitika!$A65,'2013'!$A:$A,0),MATCH(Analitika!$R$6,'2013'!$6:$6,0))</f>
        <v>-6485259.8700000485</v>
      </c>
      <c r="S65" s="255">
        <f t="shared" si="6"/>
        <v>16887080.770000033</v>
      </c>
      <c r="T65" s="259">
        <f t="shared" si="7"/>
        <v>-2.6039173616029521</v>
      </c>
    </row>
  </sheetData>
  <sheetProtection sheet="1" objects="1" scenarios="1"/>
  <mergeCells count="62">
    <mergeCell ref="S8:T8"/>
    <mergeCell ref="B63:F63"/>
    <mergeCell ref="B7:F9"/>
    <mergeCell ref="B64:F64"/>
    <mergeCell ref="I8:J8"/>
    <mergeCell ref="L8:M8"/>
    <mergeCell ref="G7:M7"/>
    <mergeCell ref="N7:T7"/>
    <mergeCell ref="P8:Q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T159"/>
  <sheetViews>
    <sheetView showRowColHeaders="0" workbookViewId="0">
      <pane ySplit="5" topLeftCell="A101" activePane="bottomLeft" state="frozen"/>
      <selection pane="bottomLeft" activeCell="A101" sqref="A101:A159"/>
    </sheetView>
  </sheetViews>
  <sheetFormatPr defaultRowHeight="12.75"/>
  <cols>
    <col min="1" max="1" width="9.140625" style="74"/>
    <col min="2" max="6" width="9.140625" style="66"/>
    <col min="7" max="18" width="10.7109375" style="66" customWidth="1"/>
    <col min="19" max="20" width="11" style="66" customWidth="1"/>
    <col min="21" max="16384" width="9.140625" style="66"/>
  </cols>
  <sheetData>
    <row r="1" spans="1:20" s="1" customFormat="1" ht="15">
      <c r="A1" s="73"/>
    </row>
    <row r="2" spans="1:20" s="1" customFormat="1" ht="15">
      <c r="A2" s="260"/>
      <c r="B2" s="152"/>
      <c r="C2" s="153"/>
      <c r="D2" s="152"/>
      <c r="E2" s="154" t="str">
        <f>+Master!G6</f>
        <v>Crna Gora</v>
      </c>
      <c r="F2" s="152"/>
      <c r="G2" s="152"/>
      <c r="H2" s="152"/>
      <c r="I2" s="155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s="1" customFormat="1" ht="15">
      <c r="A3" s="260"/>
      <c r="B3" s="152"/>
      <c r="C3" s="152"/>
      <c r="D3" s="152"/>
      <c r="E3" s="155" t="str">
        <f>+Master!G7</f>
        <v>Ministarstvo finansija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s="1" customFormat="1" ht="15">
      <c r="A4" s="260"/>
      <c r="B4" s="152"/>
      <c r="C4" s="152"/>
      <c r="D4" s="152"/>
      <c r="E4" s="155" t="str">
        <f>+Master!G8</f>
        <v>Direktorat za ekonomsku politiku i razvoj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1:20" s="1" customFormat="1" ht="15">
      <c r="A5" s="260"/>
      <c r="B5" s="152"/>
      <c r="C5" s="152"/>
      <c r="D5" s="152"/>
      <c r="E5" s="152"/>
      <c r="F5" s="152"/>
      <c r="G5" s="261">
        <f>+RIGHT(G6,2)*1</f>
        <v>1</v>
      </c>
      <c r="H5" s="261">
        <f t="shared" ref="H5:R5" si="0">+RIGHT(H6,2)*1</f>
        <v>2</v>
      </c>
      <c r="I5" s="261">
        <f t="shared" si="0"/>
        <v>3</v>
      </c>
      <c r="J5" s="261">
        <f t="shared" si="0"/>
        <v>4</v>
      </c>
      <c r="K5" s="261">
        <f t="shared" si="0"/>
        <v>5</v>
      </c>
      <c r="L5" s="261">
        <f t="shared" si="0"/>
        <v>6</v>
      </c>
      <c r="M5" s="261">
        <f t="shared" si="0"/>
        <v>7</v>
      </c>
      <c r="N5" s="261">
        <f t="shared" si="0"/>
        <v>8</v>
      </c>
      <c r="O5" s="261">
        <f t="shared" si="0"/>
        <v>9</v>
      </c>
      <c r="P5" s="261">
        <f t="shared" si="0"/>
        <v>10</v>
      </c>
      <c r="Q5" s="261">
        <f t="shared" si="0"/>
        <v>11</v>
      </c>
      <c r="R5" s="261">
        <f t="shared" si="0"/>
        <v>12</v>
      </c>
      <c r="S5" s="152"/>
      <c r="T5" s="152"/>
    </row>
    <row r="6" spans="1:20" ht="13.5" thickBot="1">
      <c r="A6" s="173"/>
      <c r="B6" s="262"/>
      <c r="C6" s="262"/>
      <c r="D6" s="262"/>
      <c r="E6" s="262"/>
      <c r="F6" s="262"/>
      <c r="G6" s="263" t="s">
        <v>539</v>
      </c>
      <c r="H6" s="263" t="s">
        <v>540</v>
      </c>
      <c r="I6" s="263" t="s">
        <v>541</v>
      </c>
      <c r="J6" s="263" t="s">
        <v>542</v>
      </c>
      <c r="K6" s="263" t="s">
        <v>543</v>
      </c>
      <c r="L6" s="263" t="s">
        <v>544</v>
      </c>
      <c r="M6" s="263" t="s">
        <v>545</v>
      </c>
      <c r="N6" s="263" t="s">
        <v>546</v>
      </c>
      <c r="O6" s="263" t="s">
        <v>547</v>
      </c>
      <c r="P6" s="263" t="s">
        <v>548</v>
      </c>
      <c r="Q6" s="263" t="s">
        <v>549</v>
      </c>
      <c r="R6" s="263" t="s">
        <v>550</v>
      </c>
      <c r="S6" s="262"/>
      <c r="T6" s="262"/>
    </row>
    <row r="7" spans="1:20" ht="15" customHeight="1" thickBot="1">
      <c r="A7" s="173"/>
      <c r="B7" s="337" t="str">
        <f>+Master!G242</f>
        <v>Ostvarenje budžeta</v>
      </c>
      <c r="C7" s="338"/>
      <c r="D7" s="338"/>
      <c r="E7" s="338"/>
      <c r="F7" s="338"/>
      <c r="G7" s="346">
        <v>2014</v>
      </c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50"/>
      <c r="S7" s="264" t="str">
        <f>+Master!G239</f>
        <v>BDP</v>
      </c>
      <c r="T7" s="265">
        <v>3393200615</v>
      </c>
    </row>
    <row r="8" spans="1:20" ht="16.5" customHeight="1">
      <c r="A8" s="173"/>
      <c r="B8" s="339"/>
      <c r="C8" s="340"/>
      <c r="D8" s="340"/>
      <c r="E8" s="340"/>
      <c r="F8" s="341"/>
      <c r="G8" s="174" t="str">
        <f>+Master!G222</f>
        <v>Januar</v>
      </c>
      <c r="H8" s="174" t="str">
        <f>+Master!G223</f>
        <v>Februar</v>
      </c>
      <c r="I8" s="174" t="str">
        <f>+Master!G224</f>
        <v>Mart</v>
      </c>
      <c r="J8" s="174" t="str">
        <f>+Master!G225</f>
        <v>April</v>
      </c>
      <c r="K8" s="174" t="str">
        <f>+Master!G226</f>
        <v>Maj</v>
      </c>
      <c r="L8" s="174" t="str">
        <f>+Master!G227</f>
        <v>Jun</v>
      </c>
      <c r="M8" s="174" t="str">
        <f>+Master!G228</f>
        <v>Jul</v>
      </c>
      <c r="N8" s="174" t="str">
        <f>+Master!G229</f>
        <v>Avgust</v>
      </c>
      <c r="O8" s="174" t="str">
        <f>+Master!G230</f>
        <v>Septembar</v>
      </c>
      <c r="P8" s="174" t="str">
        <f>+Master!G231</f>
        <v>Oktobar</v>
      </c>
      <c r="Q8" s="174" t="str">
        <f>+Master!G232</f>
        <v>Novembar</v>
      </c>
      <c r="R8" s="174" t="str">
        <f>+Master!G233</f>
        <v>Decembar</v>
      </c>
      <c r="S8" s="346" t="str">
        <f>+Master!G236</f>
        <v>Jan - Okt</v>
      </c>
      <c r="T8" s="350"/>
    </row>
    <row r="9" spans="1:20" ht="13.5" thickBot="1">
      <c r="A9" s="173"/>
      <c r="B9" s="342"/>
      <c r="C9" s="343"/>
      <c r="D9" s="343"/>
      <c r="E9" s="343"/>
      <c r="F9" s="344"/>
      <c r="G9" s="166" t="s">
        <v>437</v>
      </c>
      <c r="H9" s="166" t="s">
        <v>437</v>
      </c>
      <c r="I9" s="166" t="s">
        <v>437</v>
      </c>
      <c r="J9" s="166" t="s">
        <v>437</v>
      </c>
      <c r="K9" s="166" t="s">
        <v>437</v>
      </c>
      <c r="L9" s="166" t="s">
        <v>437</v>
      </c>
      <c r="M9" s="166" t="s">
        <v>437</v>
      </c>
      <c r="N9" s="166" t="s">
        <v>437</v>
      </c>
      <c r="O9" s="166" t="s">
        <v>437</v>
      </c>
      <c r="P9" s="166" t="s">
        <v>437</v>
      </c>
      <c r="Q9" s="166" t="s">
        <v>437</v>
      </c>
      <c r="R9" s="166" t="s">
        <v>437</v>
      </c>
      <c r="S9" s="266" t="s">
        <v>437</v>
      </c>
      <c r="T9" s="267" t="str">
        <f>+Master!G240</f>
        <v>% BDP</v>
      </c>
    </row>
    <row r="10" spans="1:20" ht="13.5" thickBot="1">
      <c r="A10" s="179">
        <v>7</v>
      </c>
      <c r="B10" s="305" t="str">
        <f>+VLOOKUP($A10,Master!$D$22:$G$218,4,FALSE)</f>
        <v>Prihodi budžeta</v>
      </c>
      <c r="C10" s="306"/>
      <c r="D10" s="306"/>
      <c r="E10" s="306"/>
      <c r="F10" s="306"/>
      <c r="G10" s="180">
        <f>+G11+G20+SUM(G25:G29)</f>
        <v>70782033.379999995</v>
      </c>
      <c r="H10" s="180">
        <f t="shared" ref="H10:R10" si="1">+H11+H20+SUM(H25:H29)</f>
        <v>82133335.86999999</v>
      </c>
      <c r="I10" s="180">
        <f t="shared" si="1"/>
        <v>100708163.93000002</v>
      </c>
      <c r="J10" s="180">
        <f t="shared" si="1"/>
        <v>109084385.14999999</v>
      </c>
      <c r="K10" s="180">
        <f t="shared" si="1"/>
        <v>102197698.78</v>
      </c>
      <c r="L10" s="180">
        <f t="shared" si="1"/>
        <v>109841607.17999999</v>
      </c>
      <c r="M10" s="180">
        <f t="shared" si="1"/>
        <v>120720236.02999999</v>
      </c>
      <c r="N10" s="180">
        <f t="shared" si="1"/>
        <v>126556297.33</v>
      </c>
      <c r="O10" s="180">
        <f t="shared" si="1"/>
        <v>117902025.08</v>
      </c>
      <c r="P10" s="180">
        <f t="shared" si="1"/>
        <v>158183036.20000002</v>
      </c>
      <c r="Q10" s="180">
        <f t="shared" si="1"/>
        <v>0</v>
      </c>
      <c r="R10" s="180">
        <f t="shared" si="1"/>
        <v>0</v>
      </c>
      <c r="S10" s="268">
        <f>+SUM(G10:P10)</f>
        <v>1098108818.9300001</v>
      </c>
      <c r="T10" s="269">
        <f>+S10/$T$7</f>
        <v>0.32362036422948132</v>
      </c>
    </row>
    <row r="11" spans="1:20">
      <c r="A11" s="179">
        <v>711</v>
      </c>
      <c r="B11" s="307" t="str">
        <f>+VLOOKUP($A11,Master!$D$22:$G$218,4,FALSE)</f>
        <v>Porezi</v>
      </c>
      <c r="C11" s="308"/>
      <c r="D11" s="308"/>
      <c r="E11" s="308"/>
      <c r="F11" s="308"/>
      <c r="G11" s="186">
        <f>+SUM(G12:G19)</f>
        <v>48388139.909999996</v>
      </c>
      <c r="H11" s="186">
        <f t="shared" ref="H11:R11" si="2">+SUM(H12:H19)</f>
        <v>48891680.68999999</v>
      </c>
      <c r="I11" s="186">
        <f t="shared" si="2"/>
        <v>66983401.859999999</v>
      </c>
      <c r="J11" s="186">
        <f t="shared" si="2"/>
        <v>71590015.019999996</v>
      </c>
      <c r="K11" s="186">
        <f t="shared" si="2"/>
        <v>59304955.359999999</v>
      </c>
      <c r="L11" s="186">
        <f t="shared" si="2"/>
        <v>65704527.310000002</v>
      </c>
      <c r="M11" s="186">
        <f t="shared" si="2"/>
        <v>79435217.059999973</v>
      </c>
      <c r="N11" s="186">
        <f t="shared" si="2"/>
        <v>84181706.100000024</v>
      </c>
      <c r="O11" s="186">
        <f t="shared" si="2"/>
        <v>79682673.109999999</v>
      </c>
      <c r="P11" s="186">
        <f t="shared" si="2"/>
        <v>102761223.56000002</v>
      </c>
      <c r="Q11" s="186">
        <f t="shared" si="2"/>
        <v>0</v>
      </c>
      <c r="R11" s="270">
        <f t="shared" si="2"/>
        <v>0</v>
      </c>
      <c r="S11" s="271">
        <f t="shared" ref="S11:S65" si="3">+SUM(G11:P11)</f>
        <v>706923539.98000002</v>
      </c>
      <c r="T11" s="272">
        <f t="shared" ref="T11:T65" si="4">+S11/$T$7</f>
        <v>0.20833532118760389</v>
      </c>
    </row>
    <row r="12" spans="1:20">
      <c r="A12" s="179">
        <v>7111</v>
      </c>
      <c r="B12" s="309" t="str">
        <f>+VLOOKUP($A12,Master!$D$22:$G$218,4,FALSE)</f>
        <v>Porez na dohodak fizičkih lica</v>
      </c>
      <c r="C12" s="310"/>
      <c r="D12" s="310"/>
      <c r="E12" s="310"/>
      <c r="F12" s="310"/>
      <c r="G12" s="192">
        <f>+INDEX(DataEx!$1:$1048576,MATCH('2014'!$A12,DataEx!$D:$D,0),MATCH('2014'!G$6,DataEx!$8:$8,0))</f>
        <v>3618675.8600000003</v>
      </c>
      <c r="H12" s="192">
        <f>+INDEX(DataEx!$1:$1048576,MATCH('2014'!$A12,DataEx!$D:$D,0),MATCH('2014'!H$6,DataEx!$8:$8,0))</f>
        <v>6667541.5399999944</v>
      </c>
      <c r="I12" s="192">
        <f>+INDEX(DataEx!$1:$1048576,MATCH('2014'!$A12,DataEx!$D:$D,0),MATCH('2014'!I$6,DataEx!$8:$8,0))</f>
        <v>8194536.0300000012</v>
      </c>
      <c r="J12" s="192">
        <f>+INDEX(DataEx!$1:$1048576,MATCH('2014'!$A12,DataEx!$D:$D,0),MATCH('2014'!J$6,DataEx!$8:$8,0))</f>
        <v>8012567.6999999937</v>
      </c>
      <c r="K12" s="192">
        <f>+INDEX(DataEx!$1:$1048576,MATCH('2014'!$A12,DataEx!$D:$D,0),MATCH('2014'!K$6,DataEx!$8:$8,0))</f>
        <v>8930235.6399999987</v>
      </c>
      <c r="L12" s="192">
        <f>+INDEX(DataEx!$1:$1048576,MATCH('2014'!$A12,DataEx!$D:$D,0),MATCH('2014'!L$6,DataEx!$8:$8,0))</f>
        <v>8873002.2799999956</v>
      </c>
      <c r="M12" s="192">
        <f>+INDEX(DataEx!$1:$1048576,MATCH('2014'!$A12,DataEx!$D:$D,0),MATCH('2014'!M$6,DataEx!$8:$8,0))</f>
        <v>8846190.8500000034</v>
      </c>
      <c r="N12" s="192">
        <f>+INDEX(DataEx!$1:$1048576,MATCH('2014'!$A12,DataEx!$D:$D,0),MATCH('2014'!N$6,DataEx!$8:$8,0))</f>
        <v>9451996.9200000055</v>
      </c>
      <c r="O12" s="192">
        <f>+INDEX(DataEx!$1:$1048576,MATCH('2014'!$A12,DataEx!$D:$D,0),MATCH('2014'!O$6,DataEx!$8:$8,0))</f>
        <v>8133658.2200000035</v>
      </c>
      <c r="P12" s="192">
        <f>+INDEX(DataEx!$1:$1048576,MATCH('2014'!$A12,DataEx!$D:$D,0),MATCH('2014'!P$6,DataEx!$8:$8,0))</f>
        <v>10375239.679999989</v>
      </c>
      <c r="Q12" s="192">
        <f>+INDEX(DataEx!$1:$1048576,MATCH('2014'!$A12,DataEx!$D:$D,0),MATCH('2014'!Q$6,DataEx!$8:$8,0))</f>
        <v>0</v>
      </c>
      <c r="R12" s="192">
        <f>+INDEX(DataEx!$1:$1048576,MATCH('2014'!$A12,DataEx!$D:$D,0),MATCH('2014'!R$6,DataEx!$8:$8,0))</f>
        <v>0</v>
      </c>
      <c r="S12" s="273">
        <f t="shared" si="3"/>
        <v>81103644.719999984</v>
      </c>
      <c r="T12" s="274">
        <f t="shared" si="4"/>
        <v>2.3901812454433964E-2</v>
      </c>
    </row>
    <row r="13" spans="1:20">
      <c r="A13" s="179">
        <v>7112</v>
      </c>
      <c r="B13" s="309" t="str">
        <f>+VLOOKUP($A13,Master!$D$22:$G$218,4,FALSE)</f>
        <v>Porez na dobit pravnih lica</v>
      </c>
      <c r="C13" s="310"/>
      <c r="D13" s="310"/>
      <c r="E13" s="310"/>
      <c r="F13" s="310"/>
      <c r="G13" s="192">
        <f>+INDEX(DataEx!$1:$1048576,MATCH('2014'!$A13,DataEx!$D:$D,0),MATCH('2014'!G$6,DataEx!$8:$8,0))</f>
        <v>1541172.2700000003</v>
      </c>
      <c r="H13" s="192">
        <f>+INDEX(DataEx!$1:$1048576,MATCH('2014'!$A13,DataEx!$D:$D,0),MATCH('2014'!H$6,DataEx!$8:$8,0))</f>
        <v>956251.89999999991</v>
      </c>
      <c r="I13" s="192">
        <f>+INDEX(DataEx!$1:$1048576,MATCH('2014'!$A13,DataEx!$D:$D,0),MATCH('2014'!I$6,DataEx!$8:$8,0))</f>
        <v>12105724.379999999</v>
      </c>
      <c r="J13" s="192">
        <f>+INDEX(DataEx!$1:$1048576,MATCH('2014'!$A13,DataEx!$D:$D,0),MATCH('2014'!J$6,DataEx!$8:$8,0))</f>
        <v>11308140.51</v>
      </c>
      <c r="K13" s="192">
        <f>+INDEX(DataEx!$1:$1048576,MATCH('2014'!$A13,DataEx!$D:$D,0),MATCH('2014'!K$6,DataEx!$8:$8,0))</f>
        <v>2493246.7900000005</v>
      </c>
      <c r="L13" s="192">
        <f>+INDEX(DataEx!$1:$1048576,MATCH('2014'!$A13,DataEx!$D:$D,0),MATCH('2014'!L$6,DataEx!$8:$8,0))</f>
        <v>2382596.060000001</v>
      </c>
      <c r="M13" s="192">
        <f>+INDEX(DataEx!$1:$1048576,MATCH('2014'!$A13,DataEx!$D:$D,0),MATCH('2014'!M$6,DataEx!$8:$8,0))</f>
        <v>5915301.0899999989</v>
      </c>
      <c r="N13" s="192">
        <f>+INDEX(DataEx!$1:$1048576,MATCH('2014'!$A13,DataEx!$D:$D,0),MATCH('2014'!N$6,DataEx!$8:$8,0))</f>
        <v>2518646.2199999993</v>
      </c>
      <c r="O13" s="192">
        <f>+INDEX(DataEx!$1:$1048576,MATCH('2014'!$A13,DataEx!$D:$D,0),MATCH('2014'!O$6,DataEx!$8:$8,0))</f>
        <v>2054396.3899999994</v>
      </c>
      <c r="P13" s="192">
        <f>+INDEX(DataEx!$1:$1048576,MATCH('2014'!$A13,DataEx!$D:$D,0),MATCH('2014'!P$6,DataEx!$8:$8,0))</f>
        <v>1764157.9500000004</v>
      </c>
      <c r="Q13" s="192">
        <f>+INDEX(DataEx!$1:$1048576,MATCH('2014'!$A13,DataEx!$D:$D,0),MATCH('2014'!Q$6,DataEx!$8:$8,0))</f>
        <v>0</v>
      </c>
      <c r="R13" s="192">
        <f>+INDEX(DataEx!$1:$1048576,MATCH('2014'!$A13,DataEx!$D:$D,0),MATCH('2014'!R$6,DataEx!$8:$8,0))</f>
        <v>0</v>
      </c>
      <c r="S13" s="273">
        <f t="shared" si="3"/>
        <v>43039633.560000002</v>
      </c>
      <c r="T13" s="274">
        <f t="shared" si="4"/>
        <v>1.2684081621858365E-2</v>
      </c>
    </row>
    <row r="14" spans="1:20">
      <c r="A14" s="179">
        <v>7113</v>
      </c>
      <c r="B14" s="309" t="str">
        <f>+VLOOKUP($A14,Master!$D$22:$G$218,4,FALSE)</f>
        <v>Porez na promet nepokretnosti</v>
      </c>
      <c r="C14" s="310"/>
      <c r="D14" s="310"/>
      <c r="E14" s="310"/>
      <c r="F14" s="310"/>
      <c r="G14" s="192">
        <f>+INDEX(DataEx!$1:$1048576,MATCH('2014'!$A14,DataEx!$D:$D,0),MATCH('2014'!G$6,DataEx!$8:$8,0))</f>
        <v>101912.43000000001</v>
      </c>
      <c r="H14" s="192">
        <f>+INDEX(DataEx!$1:$1048576,MATCH('2014'!$A14,DataEx!$D:$D,0),MATCH('2014'!H$6,DataEx!$8:$8,0))</f>
        <v>108443.93000000001</v>
      </c>
      <c r="I14" s="192">
        <f>+INDEX(DataEx!$1:$1048576,MATCH('2014'!$A14,DataEx!$D:$D,0),MATCH('2014'!I$6,DataEx!$8:$8,0))</f>
        <v>147063.38999999998</v>
      </c>
      <c r="J14" s="192">
        <f>+INDEX(DataEx!$1:$1048576,MATCH('2014'!$A14,DataEx!$D:$D,0),MATCH('2014'!J$6,DataEx!$8:$8,0))</f>
        <v>141709.28</v>
      </c>
      <c r="K14" s="192">
        <f>+INDEX(DataEx!$1:$1048576,MATCH('2014'!$A14,DataEx!$D:$D,0),MATCH('2014'!K$6,DataEx!$8:$8,0))</f>
        <v>99243.099999999991</v>
      </c>
      <c r="L14" s="192">
        <f>+INDEX(DataEx!$1:$1048576,MATCH('2014'!$A14,DataEx!$D:$D,0),MATCH('2014'!L$6,DataEx!$8:$8,0))</f>
        <v>122243.61</v>
      </c>
      <c r="M14" s="192">
        <f>+INDEX(DataEx!$1:$1048576,MATCH('2014'!$A14,DataEx!$D:$D,0),MATCH('2014'!M$6,DataEx!$8:$8,0))</f>
        <v>137366.94000000003</v>
      </c>
      <c r="N14" s="192">
        <f>+INDEX(DataEx!$1:$1048576,MATCH('2014'!$A14,DataEx!$D:$D,0),MATCH('2014'!N$6,DataEx!$8:$8,0))</f>
        <v>107633.93</v>
      </c>
      <c r="O14" s="192">
        <f>+INDEX(DataEx!$1:$1048576,MATCH('2014'!$A14,DataEx!$D:$D,0),MATCH('2014'!O$6,DataEx!$8:$8,0))</f>
        <v>124234.63</v>
      </c>
      <c r="P14" s="192">
        <f>+INDEX(DataEx!$1:$1048576,MATCH('2014'!$A14,DataEx!$D:$D,0),MATCH('2014'!P$6,DataEx!$8:$8,0))</f>
        <v>120976.31999999999</v>
      </c>
      <c r="Q14" s="192">
        <f>+INDEX(DataEx!$1:$1048576,MATCH('2014'!$A14,DataEx!$D:$D,0),MATCH('2014'!Q$6,DataEx!$8:$8,0))</f>
        <v>0</v>
      </c>
      <c r="R14" s="192">
        <f>+INDEX(DataEx!$1:$1048576,MATCH('2014'!$A14,DataEx!$D:$D,0),MATCH('2014'!R$6,DataEx!$8:$8,0))</f>
        <v>0</v>
      </c>
      <c r="S14" s="273">
        <f t="shared" si="3"/>
        <v>1210827.5600000003</v>
      </c>
      <c r="T14" s="274">
        <f t="shared" si="4"/>
        <v>3.5683936712949121E-4</v>
      </c>
    </row>
    <row r="15" spans="1:20">
      <c r="A15" s="179">
        <v>7114</v>
      </c>
      <c r="B15" s="309" t="str">
        <f>+VLOOKUP($A15,Master!$D$22:$G$218,4,FALSE)</f>
        <v>Porez na dodatu vrijednost</v>
      </c>
      <c r="C15" s="310"/>
      <c r="D15" s="310"/>
      <c r="E15" s="310"/>
      <c r="F15" s="310"/>
      <c r="G15" s="192">
        <f>+INDEX(DataEx!$1:$1048576,MATCH('2014'!$A15,DataEx!$D:$D,0),MATCH('2014'!G$6,DataEx!$8:$8,0))</f>
        <v>32174209.809999999</v>
      </c>
      <c r="H15" s="192">
        <f>+INDEX(DataEx!$1:$1048576,MATCH('2014'!$A15,DataEx!$D:$D,0),MATCH('2014'!H$6,DataEx!$8:$8,0))</f>
        <v>31155049.949999992</v>
      </c>
      <c r="I15" s="192">
        <f>+INDEX(DataEx!$1:$1048576,MATCH('2014'!$A15,DataEx!$D:$D,0),MATCH('2014'!I$6,DataEx!$8:$8,0))</f>
        <v>34924206.759999998</v>
      </c>
      <c r="J15" s="192">
        <f>+INDEX(DataEx!$1:$1048576,MATCH('2014'!$A15,DataEx!$D:$D,0),MATCH('2014'!J$6,DataEx!$8:$8,0))</f>
        <v>39010711.420000002</v>
      </c>
      <c r="K15" s="192">
        <f>+INDEX(DataEx!$1:$1048576,MATCH('2014'!$A15,DataEx!$D:$D,0),MATCH('2014'!K$6,DataEx!$8:$8,0))</f>
        <v>33083866.59</v>
      </c>
      <c r="L15" s="192">
        <f>+INDEX(DataEx!$1:$1048576,MATCH('2014'!$A15,DataEx!$D:$D,0),MATCH('2014'!L$6,DataEx!$8:$8,0))</f>
        <v>37063129.88000001</v>
      </c>
      <c r="M15" s="192">
        <f>+INDEX(DataEx!$1:$1048576,MATCH('2014'!$A15,DataEx!$D:$D,0),MATCH('2014'!M$6,DataEx!$8:$8,0))</f>
        <v>45610499.039999984</v>
      </c>
      <c r="N15" s="192">
        <f>+INDEX(DataEx!$1:$1048576,MATCH('2014'!$A15,DataEx!$D:$D,0),MATCH('2014'!N$6,DataEx!$8:$8,0))</f>
        <v>49644681.740000017</v>
      </c>
      <c r="O15" s="192">
        <f>+INDEX(DataEx!$1:$1048576,MATCH('2014'!$A15,DataEx!$D:$D,0),MATCH('2014'!O$6,DataEx!$8:$8,0))</f>
        <v>49308851.600000009</v>
      </c>
      <c r="P15" s="192">
        <f>+INDEX(DataEx!$1:$1048576,MATCH('2014'!$A15,DataEx!$D:$D,0),MATCH('2014'!P$6,DataEx!$8:$8,0))</f>
        <v>74541408.470000014</v>
      </c>
      <c r="Q15" s="192">
        <f>+INDEX(DataEx!$1:$1048576,MATCH('2014'!$A15,DataEx!$D:$D,0),MATCH('2014'!Q$6,DataEx!$8:$8,0))</f>
        <v>0</v>
      </c>
      <c r="R15" s="192">
        <f>+INDEX(DataEx!$1:$1048576,MATCH('2014'!$A15,DataEx!$D:$D,0),MATCH('2014'!R$6,DataEx!$8:$8,0))</f>
        <v>0</v>
      </c>
      <c r="S15" s="273">
        <f t="shared" si="3"/>
        <v>426516615.26000011</v>
      </c>
      <c r="T15" s="274">
        <f t="shared" si="4"/>
        <v>0.12569743544620929</v>
      </c>
    </row>
    <row r="16" spans="1:20">
      <c r="A16" s="179">
        <v>7115</v>
      </c>
      <c r="B16" s="309" t="str">
        <f>+VLOOKUP($A16,Master!$D$22:$G$218,4,FALSE)</f>
        <v>Akcize</v>
      </c>
      <c r="C16" s="310"/>
      <c r="D16" s="310"/>
      <c r="E16" s="310"/>
      <c r="F16" s="310"/>
      <c r="G16" s="192">
        <f>+INDEX(DataEx!$1:$1048576,MATCH('2014'!$A16,DataEx!$D:$D,0),MATCH('2014'!G$6,DataEx!$8:$8,0))</f>
        <v>9737815.5600000042</v>
      </c>
      <c r="H16" s="192">
        <f>+INDEX(DataEx!$1:$1048576,MATCH('2014'!$A16,DataEx!$D:$D,0),MATCH('2014'!H$6,DataEx!$8:$8,0))</f>
        <v>8372894.3800000008</v>
      </c>
      <c r="I16" s="192">
        <f>+INDEX(DataEx!$1:$1048576,MATCH('2014'!$A16,DataEx!$D:$D,0),MATCH('2014'!I$6,DataEx!$8:$8,0))</f>
        <v>9529436.2399999984</v>
      </c>
      <c r="J16" s="192">
        <f>+INDEX(DataEx!$1:$1048576,MATCH('2014'!$A16,DataEx!$D:$D,0),MATCH('2014'!J$6,DataEx!$8:$8,0))</f>
        <v>10780925.279999999</v>
      </c>
      <c r="K16" s="192">
        <f>+INDEX(DataEx!$1:$1048576,MATCH('2014'!$A16,DataEx!$D:$D,0),MATCH('2014'!K$6,DataEx!$8:$8,0))</f>
        <v>12293075.980000004</v>
      </c>
      <c r="L16" s="192">
        <f>+INDEX(DataEx!$1:$1048576,MATCH('2014'!$A16,DataEx!$D:$D,0),MATCH('2014'!L$6,DataEx!$8:$8,0))</f>
        <v>14553419.619999999</v>
      </c>
      <c r="M16" s="192">
        <f>+INDEX(DataEx!$1:$1048576,MATCH('2014'!$A16,DataEx!$D:$D,0),MATCH('2014'!M$6,DataEx!$8:$8,0))</f>
        <v>15754067.459999999</v>
      </c>
      <c r="N16" s="192">
        <f>+INDEX(DataEx!$1:$1048576,MATCH('2014'!$A16,DataEx!$D:$D,0),MATCH('2014'!N$6,DataEx!$8:$8,0))</f>
        <v>19490192.980000008</v>
      </c>
      <c r="O16" s="192">
        <f>+INDEX(DataEx!$1:$1048576,MATCH('2014'!$A16,DataEx!$D:$D,0),MATCH('2014'!O$6,DataEx!$8:$8,0))</f>
        <v>17281700.259999998</v>
      </c>
      <c r="P16" s="192">
        <f>+INDEX(DataEx!$1:$1048576,MATCH('2014'!$A16,DataEx!$D:$D,0),MATCH('2014'!P$6,DataEx!$8:$8,0))</f>
        <v>13399782.050000008</v>
      </c>
      <c r="Q16" s="192">
        <f>+INDEX(DataEx!$1:$1048576,MATCH('2014'!$A16,DataEx!$D:$D,0),MATCH('2014'!Q$6,DataEx!$8:$8,0))</f>
        <v>0</v>
      </c>
      <c r="R16" s="192">
        <f>+INDEX(DataEx!$1:$1048576,MATCH('2014'!$A16,DataEx!$D:$D,0),MATCH('2014'!R$6,DataEx!$8:$8,0))</f>
        <v>0</v>
      </c>
      <c r="S16" s="273">
        <f t="shared" si="3"/>
        <v>131193309.81</v>
      </c>
      <c r="T16" s="274">
        <f t="shared" si="4"/>
        <v>3.8663587773162068E-2</v>
      </c>
    </row>
    <row r="17" spans="1:20">
      <c r="A17" s="179">
        <v>7116</v>
      </c>
      <c r="B17" s="309" t="str">
        <f>+VLOOKUP($A17,Master!$D$22:$G$218,4,FALSE)</f>
        <v>Porez na međunarodnu trgovinu i transakcije</v>
      </c>
      <c r="C17" s="310"/>
      <c r="D17" s="310"/>
      <c r="E17" s="310"/>
      <c r="F17" s="310"/>
      <c r="G17" s="192">
        <f>+INDEX(DataEx!$1:$1048576,MATCH('2014'!$A17,DataEx!$D:$D,0),MATCH('2014'!G$6,DataEx!$8:$8,0))</f>
        <v>956509.68000000017</v>
      </c>
      <c r="H17" s="192">
        <f>+INDEX(DataEx!$1:$1048576,MATCH('2014'!$A17,DataEx!$D:$D,0),MATCH('2014'!H$6,DataEx!$8:$8,0))</f>
        <v>1301360.3200000005</v>
      </c>
      <c r="I17" s="192">
        <f>+INDEX(DataEx!$1:$1048576,MATCH('2014'!$A17,DataEx!$D:$D,0),MATCH('2014'!I$6,DataEx!$8:$8,0))</f>
        <v>1639263.4999999998</v>
      </c>
      <c r="J17" s="192">
        <f>+INDEX(DataEx!$1:$1048576,MATCH('2014'!$A17,DataEx!$D:$D,0),MATCH('2014'!J$6,DataEx!$8:$8,0))</f>
        <v>1828424.6200000006</v>
      </c>
      <c r="K17" s="192">
        <f>+INDEX(DataEx!$1:$1048576,MATCH('2014'!$A17,DataEx!$D:$D,0),MATCH('2014'!K$6,DataEx!$8:$8,0))</f>
        <v>1872868.8600000008</v>
      </c>
      <c r="L17" s="192">
        <f>+INDEX(DataEx!$1:$1048576,MATCH('2014'!$A17,DataEx!$D:$D,0),MATCH('2014'!L$6,DataEx!$8:$8,0))</f>
        <v>2141367.0400000005</v>
      </c>
      <c r="M17" s="192">
        <f>+INDEX(DataEx!$1:$1048576,MATCH('2014'!$A17,DataEx!$D:$D,0),MATCH('2014'!M$6,DataEx!$8:$8,0))</f>
        <v>2584330.9100000011</v>
      </c>
      <c r="N17" s="192">
        <f>+INDEX(DataEx!$1:$1048576,MATCH('2014'!$A17,DataEx!$D:$D,0),MATCH('2014'!N$6,DataEx!$8:$8,0))</f>
        <v>2351659.0900000012</v>
      </c>
      <c r="O17" s="192">
        <f>+INDEX(DataEx!$1:$1048576,MATCH('2014'!$A17,DataEx!$D:$D,0),MATCH('2014'!O$6,DataEx!$8:$8,0))</f>
        <v>2203205.100000001</v>
      </c>
      <c r="P17" s="192">
        <f>+INDEX(DataEx!$1:$1048576,MATCH('2014'!$A17,DataEx!$D:$D,0),MATCH('2014'!P$6,DataEx!$8:$8,0))</f>
        <v>1997978.8699999999</v>
      </c>
      <c r="Q17" s="192">
        <f>+INDEX(DataEx!$1:$1048576,MATCH('2014'!$A17,DataEx!$D:$D,0),MATCH('2014'!Q$6,DataEx!$8:$8,0))</f>
        <v>0</v>
      </c>
      <c r="R17" s="192">
        <f>+INDEX(DataEx!$1:$1048576,MATCH('2014'!$A17,DataEx!$D:$D,0),MATCH('2014'!R$6,DataEx!$8:$8,0))</f>
        <v>0</v>
      </c>
      <c r="S17" s="273">
        <f t="shared" si="3"/>
        <v>18876967.990000006</v>
      </c>
      <c r="T17" s="274">
        <f t="shared" si="4"/>
        <v>5.5631747520474874E-3</v>
      </c>
    </row>
    <row r="18" spans="1:20">
      <c r="A18" s="179">
        <v>7117</v>
      </c>
      <c r="B18" s="309" t="str">
        <f>+VLOOKUP($A18,Master!$D$22:$G$218,4,FALSE)</f>
        <v>Lokalni porezi</v>
      </c>
      <c r="C18" s="310"/>
      <c r="D18" s="310"/>
      <c r="E18" s="310"/>
      <c r="F18" s="310"/>
      <c r="G18" s="192">
        <f>+INDEX(DataEx!$1:$1048576,MATCH('2014'!$A18,DataEx!$D:$D,0),MATCH('2014'!G$6,DataEx!$8:$8,0))</f>
        <v>0</v>
      </c>
      <c r="H18" s="192">
        <f>+INDEX(DataEx!$1:$1048576,MATCH('2014'!$A18,DataEx!$D:$D,0),MATCH('2014'!H$6,DataEx!$8:$8,0))</f>
        <v>0</v>
      </c>
      <c r="I18" s="192">
        <f>+INDEX(DataEx!$1:$1048576,MATCH('2014'!$A18,DataEx!$D:$D,0),MATCH('2014'!I$6,DataEx!$8:$8,0))</f>
        <v>0</v>
      </c>
      <c r="J18" s="192">
        <f>+INDEX(DataEx!$1:$1048576,MATCH('2014'!$A18,DataEx!$D:$D,0),MATCH('2014'!J$6,DataEx!$8:$8,0))</f>
        <v>0</v>
      </c>
      <c r="K18" s="192">
        <f>+INDEX(DataEx!$1:$1048576,MATCH('2014'!$A18,DataEx!$D:$D,0),MATCH('2014'!K$6,DataEx!$8:$8,0))</f>
        <v>0</v>
      </c>
      <c r="L18" s="192">
        <f>+INDEX(DataEx!$1:$1048576,MATCH('2014'!$A18,DataEx!$D:$D,0),MATCH('2014'!L$6,DataEx!$8:$8,0))</f>
        <v>0</v>
      </c>
      <c r="M18" s="192">
        <f>+INDEX(DataEx!$1:$1048576,MATCH('2014'!$A18,DataEx!$D:$D,0),MATCH('2014'!M$6,DataEx!$8:$8,0))</f>
        <v>0</v>
      </c>
      <c r="N18" s="192">
        <f>+INDEX(DataEx!$1:$1048576,MATCH('2014'!$A18,DataEx!$D:$D,0),MATCH('2014'!N$6,DataEx!$8:$8,0))</f>
        <v>0</v>
      </c>
      <c r="O18" s="192">
        <f>+INDEX(DataEx!$1:$1048576,MATCH('2014'!$A18,DataEx!$D:$D,0),MATCH('2014'!O$6,DataEx!$8:$8,0))</f>
        <v>0</v>
      </c>
      <c r="P18" s="192">
        <f>+INDEX(DataEx!$1:$1048576,MATCH('2014'!$A18,DataEx!$D:$D,0),MATCH('2014'!P$6,DataEx!$8:$8,0))</f>
        <v>0</v>
      </c>
      <c r="Q18" s="192">
        <f>+INDEX(DataEx!$1:$1048576,MATCH('2014'!$A18,DataEx!$D:$D,0),MATCH('2014'!Q$6,DataEx!$8:$8,0))</f>
        <v>0</v>
      </c>
      <c r="R18" s="192">
        <f>+INDEX(DataEx!$1:$1048576,MATCH('2014'!$A18,DataEx!$D:$D,0),MATCH('2014'!R$6,DataEx!$8:$8,0))</f>
        <v>0</v>
      </c>
      <c r="S18" s="273">
        <f t="shared" si="3"/>
        <v>0</v>
      </c>
      <c r="T18" s="274">
        <f t="shared" si="4"/>
        <v>0</v>
      </c>
    </row>
    <row r="19" spans="1:20">
      <c r="A19" s="179">
        <v>7118</v>
      </c>
      <c r="B19" s="309" t="str">
        <f>+VLOOKUP($A19,Master!$D$22:$G$218,4,FALSE)</f>
        <v>Ostali republički porezi</v>
      </c>
      <c r="C19" s="310"/>
      <c r="D19" s="310"/>
      <c r="E19" s="310"/>
      <c r="F19" s="310"/>
      <c r="G19" s="192">
        <f>+INDEX(DataEx!$1:$1048576,MATCH('2014'!$A19,DataEx!$D:$D,0),MATCH('2014'!G$6,DataEx!$8:$8,0))</f>
        <v>257844.29999999993</v>
      </c>
      <c r="H19" s="192">
        <f>+INDEX(DataEx!$1:$1048576,MATCH('2014'!$A19,DataEx!$D:$D,0),MATCH('2014'!H$6,DataEx!$8:$8,0))</f>
        <v>330138.67000000004</v>
      </c>
      <c r="I19" s="192">
        <f>+INDEX(DataEx!$1:$1048576,MATCH('2014'!$A19,DataEx!$D:$D,0),MATCH('2014'!I$6,DataEx!$8:$8,0))</f>
        <v>443171.55999999988</v>
      </c>
      <c r="J19" s="192">
        <f>+INDEX(DataEx!$1:$1048576,MATCH('2014'!$A19,DataEx!$D:$D,0),MATCH('2014'!J$6,DataEx!$8:$8,0))</f>
        <v>507536.20999999996</v>
      </c>
      <c r="K19" s="192">
        <f>+INDEX(DataEx!$1:$1048576,MATCH('2014'!$A19,DataEx!$D:$D,0),MATCH('2014'!K$6,DataEx!$8:$8,0))</f>
        <v>532418.4</v>
      </c>
      <c r="L19" s="192">
        <f>+INDEX(DataEx!$1:$1048576,MATCH('2014'!$A19,DataEx!$D:$D,0),MATCH('2014'!L$6,DataEx!$8:$8,0))</f>
        <v>568768.81999999995</v>
      </c>
      <c r="M19" s="192">
        <f>+INDEX(DataEx!$1:$1048576,MATCH('2014'!$A19,DataEx!$D:$D,0),MATCH('2014'!M$6,DataEx!$8:$8,0))</f>
        <v>587460.77000000014</v>
      </c>
      <c r="N19" s="192">
        <f>+INDEX(DataEx!$1:$1048576,MATCH('2014'!$A19,DataEx!$D:$D,0),MATCH('2014'!N$6,DataEx!$8:$8,0))</f>
        <v>616895.22</v>
      </c>
      <c r="O19" s="192">
        <f>+INDEX(DataEx!$1:$1048576,MATCH('2014'!$A19,DataEx!$D:$D,0),MATCH('2014'!O$6,DataEx!$8:$8,0))</f>
        <v>576626.91</v>
      </c>
      <c r="P19" s="192">
        <f>+INDEX(DataEx!$1:$1048576,MATCH('2014'!$A19,DataEx!$D:$D,0),MATCH('2014'!P$6,DataEx!$8:$8,0))</f>
        <v>561680.22</v>
      </c>
      <c r="Q19" s="192">
        <f>+INDEX(DataEx!$1:$1048576,MATCH('2014'!$A19,DataEx!$D:$D,0),MATCH('2014'!Q$6,DataEx!$8:$8,0))</f>
        <v>0</v>
      </c>
      <c r="R19" s="192">
        <f>+INDEX(DataEx!$1:$1048576,MATCH('2014'!$A19,DataEx!$D:$D,0),MATCH('2014'!R$6,DataEx!$8:$8,0))</f>
        <v>0</v>
      </c>
      <c r="S19" s="273">
        <f t="shared" si="3"/>
        <v>4982541.0799999991</v>
      </c>
      <c r="T19" s="274">
        <f t="shared" si="4"/>
        <v>1.4683897727632586E-3</v>
      </c>
    </row>
    <row r="20" spans="1:20">
      <c r="A20" s="179">
        <v>712</v>
      </c>
      <c r="B20" s="313" t="str">
        <f>+VLOOKUP($A20,Master!$D$22:$G$218,4,FALSE)</f>
        <v>Doprinosi</v>
      </c>
      <c r="C20" s="314"/>
      <c r="D20" s="314"/>
      <c r="E20" s="314"/>
      <c r="F20" s="314"/>
      <c r="G20" s="198">
        <f>+INDEX(DataEx!$1:$1048576,MATCH('2014'!$A20,DataEx!$D:$D,0),MATCH('2014'!G$6,DataEx!$8:$8,0))</f>
        <v>17610366.019999992</v>
      </c>
      <c r="H20" s="198">
        <f>+INDEX(DataEx!$1:$1048576,MATCH('2014'!$A20,DataEx!$D:$D,0),MATCH('2014'!H$6,DataEx!$8:$8,0))</f>
        <v>27692962.629999995</v>
      </c>
      <c r="I20" s="198">
        <f>+INDEX(DataEx!$1:$1048576,MATCH('2014'!$A20,DataEx!$D:$D,0),MATCH('2014'!I$6,DataEx!$8:$8,0))</f>
        <v>29711005.170000013</v>
      </c>
      <c r="J20" s="198">
        <f>+INDEX(DataEx!$1:$1048576,MATCH('2014'!$A20,DataEx!$D:$D,0),MATCH('2014'!J$6,DataEx!$8:$8,0))</f>
        <v>32199860.619999997</v>
      </c>
      <c r="K20" s="198">
        <f>+INDEX(DataEx!$1:$1048576,MATCH('2014'!$A20,DataEx!$D:$D,0),MATCH('2014'!K$6,DataEx!$8:$8,0))</f>
        <v>36807892.170000002</v>
      </c>
      <c r="L20" s="198">
        <f>+INDEX(DataEx!$1:$1048576,MATCH('2014'!$A20,DataEx!$D:$D,0),MATCH('2014'!L$6,DataEx!$8:$8,0))</f>
        <v>36834320.209999993</v>
      </c>
      <c r="M20" s="198">
        <f>+INDEX(DataEx!$1:$1048576,MATCH('2014'!$A20,DataEx!$D:$D,0),MATCH('2014'!M$6,DataEx!$8:$8,0))</f>
        <v>35671054.020000011</v>
      </c>
      <c r="N20" s="198">
        <f>+INDEX(DataEx!$1:$1048576,MATCH('2014'!$A20,DataEx!$D:$D,0),MATCH('2014'!N$6,DataEx!$8:$8,0))</f>
        <v>35976379.269999973</v>
      </c>
      <c r="O20" s="198">
        <f>+INDEX(DataEx!$1:$1048576,MATCH('2014'!$A20,DataEx!$D:$D,0),MATCH('2014'!O$6,DataEx!$8:$8,0))</f>
        <v>32269308.189999994</v>
      </c>
      <c r="P20" s="198">
        <f>+INDEX(DataEx!$1:$1048576,MATCH('2014'!$A20,DataEx!$D:$D,0),MATCH('2014'!P$6,DataEx!$8:$8,0))</f>
        <v>48759873.820000008</v>
      </c>
      <c r="Q20" s="198">
        <f>+INDEX(DataEx!$1:$1048576,MATCH('2014'!$A20,DataEx!$D:$D,0),MATCH('2014'!Q$6,DataEx!$8:$8,0))</f>
        <v>0</v>
      </c>
      <c r="R20" s="275">
        <f>+INDEX(DataEx!$1:$1048576,MATCH('2014'!$A20,DataEx!$D:$D,0),MATCH('2014'!R$6,DataEx!$8:$8,0))</f>
        <v>0</v>
      </c>
      <c r="S20" s="276">
        <f t="shared" si="3"/>
        <v>333533022.11999995</v>
      </c>
      <c r="T20" s="277">
        <f t="shared" si="4"/>
        <v>9.8294518940490044E-2</v>
      </c>
    </row>
    <row r="21" spans="1:20">
      <c r="A21" s="179">
        <v>7121</v>
      </c>
      <c r="B21" s="309" t="str">
        <f>+VLOOKUP($A21,Master!$D$22:$G$218,4,FALSE)</f>
        <v>Doprinosi za penzijsko i invalidsko osiguranje</v>
      </c>
      <c r="C21" s="310"/>
      <c r="D21" s="310"/>
      <c r="E21" s="310"/>
      <c r="F21" s="310"/>
      <c r="G21" s="192">
        <f>+INDEX(DataEx!$1:$1048576,MATCH('2014'!$A21,DataEx!$D:$D,0),MATCH('2014'!G$6,DataEx!$8:$8,0))</f>
        <v>11471497.619999995</v>
      </c>
      <c r="H21" s="192">
        <f>+INDEX(DataEx!$1:$1048576,MATCH('2014'!$A21,DataEx!$D:$D,0),MATCH('2014'!H$6,DataEx!$8:$8,0))</f>
        <v>17428110.199999996</v>
      </c>
      <c r="I21" s="192">
        <f>+INDEX(DataEx!$1:$1048576,MATCH('2014'!$A21,DataEx!$D:$D,0),MATCH('2014'!I$6,DataEx!$8:$8,0))</f>
        <v>17730616.320000015</v>
      </c>
      <c r="J21" s="192">
        <f>+INDEX(DataEx!$1:$1048576,MATCH('2014'!$A21,DataEx!$D:$D,0),MATCH('2014'!J$6,DataEx!$8:$8,0))</f>
        <v>19478759.109999992</v>
      </c>
      <c r="K21" s="192">
        <f>+INDEX(DataEx!$1:$1048576,MATCH('2014'!$A21,DataEx!$D:$D,0),MATCH('2014'!K$6,DataEx!$8:$8,0))</f>
        <v>22230622.68</v>
      </c>
      <c r="L21" s="192">
        <f>+INDEX(DataEx!$1:$1048576,MATCH('2014'!$A21,DataEx!$D:$D,0),MATCH('2014'!L$6,DataEx!$8:$8,0))</f>
        <v>22243647.519999988</v>
      </c>
      <c r="M21" s="192">
        <f>+INDEX(DataEx!$1:$1048576,MATCH('2014'!$A21,DataEx!$D:$D,0),MATCH('2014'!M$6,DataEx!$8:$8,0))</f>
        <v>21915813.260000009</v>
      </c>
      <c r="N21" s="192">
        <f>+INDEX(DataEx!$1:$1048576,MATCH('2014'!$A21,DataEx!$D:$D,0),MATCH('2014'!N$6,DataEx!$8:$8,0))</f>
        <v>21555700.869999986</v>
      </c>
      <c r="O21" s="192">
        <f>+INDEX(DataEx!$1:$1048576,MATCH('2014'!$A21,DataEx!$D:$D,0),MATCH('2014'!O$6,DataEx!$8:$8,0))</f>
        <v>19594244.739999998</v>
      </c>
      <c r="P21" s="192">
        <f>+INDEX(DataEx!$1:$1048576,MATCH('2014'!$A21,DataEx!$D:$D,0),MATCH('2014'!P$6,DataEx!$8:$8,0))</f>
        <v>29370699.49000001</v>
      </c>
      <c r="Q21" s="192">
        <f>+INDEX(DataEx!$1:$1048576,MATCH('2014'!$A21,DataEx!$D:$D,0),MATCH('2014'!Q$6,DataEx!$8:$8,0))</f>
        <v>0</v>
      </c>
      <c r="R21" s="192">
        <f>+INDEX(DataEx!$1:$1048576,MATCH('2014'!$A21,DataEx!$D:$D,0),MATCH('2014'!R$6,DataEx!$8:$8,0))</f>
        <v>0</v>
      </c>
      <c r="S21" s="273">
        <f t="shared" si="3"/>
        <v>203019711.81</v>
      </c>
      <c r="T21" s="274">
        <f t="shared" si="4"/>
        <v>5.9831331785256084E-2</v>
      </c>
    </row>
    <row r="22" spans="1:20">
      <c r="A22" s="179">
        <v>7122</v>
      </c>
      <c r="B22" s="309" t="str">
        <f>+VLOOKUP($A22,Master!$D$22:$G$218,4,FALSE)</f>
        <v>Doprinosi za zdravstveno osiguranje</v>
      </c>
      <c r="C22" s="310"/>
      <c r="D22" s="310"/>
      <c r="E22" s="310"/>
      <c r="F22" s="310"/>
      <c r="G22" s="192">
        <f>+INDEX(DataEx!$1:$1048576,MATCH('2014'!$A22,DataEx!$D:$D,0),MATCH('2014'!G$6,DataEx!$8:$8,0))</f>
        <v>5448406.1600000001</v>
      </c>
      <c r="H22" s="192">
        <f>+INDEX(DataEx!$1:$1048576,MATCH('2014'!$A22,DataEx!$D:$D,0),MATCH('2014'!H$6,DataEx!$8:$8,0))</f>
        <v>8879083.2599999998</v>
      </c>
      <c r="I22" s="192">
        <f>+INDEX(DataEx!$1:$1048576,MATCH('2014'!$A22,DataEx!$D:$D,0),MATCH('2014'!I$6,DataEx!$8:$8,0))</f>
        <v>10464094.869999997</v>
      </c>
      <c r="J22" s="192">
        <f>+INDEX(DataEx!$1:$1048576,MATCH('2014'!$A22,DataEx!$D:$D,0),MATCH('2014'!J$6,DataEx!$8:$8,0))</f>
        <v>11013856.120000005</v>
      </c>
      <c r="K22" s="192">
        <f>+INDEX(DataEx!$1:$1048576,MATCH('2014'!$A22,DataEx!$D:$D,0),MATCH('2014'!K$6,DataEx!$8:$8,0))</f>
        <v>12764297.089999996</v>
      </c>
      <c r="L22" s="192">
        <f>+INDEX(DataEx!$1:$1048576,MATCH('2014'!$A22,DataEx!$D:$D,0),MATCH('2014'!L$6,DataEx!$8:$8,0))</f>
        <v>12628126.410000004</v>
      </c>
      <c r="M22" s="192">
        <f>+INDEX(DataEx!$1:$1048576,MATCH('2014'!$A22,DataEx!$D:$D,0),MATCH('2014'!M$6,DataEx!$8:$8,0))</f>
        <v>11914884.220000001</v>
      </c>
      <c r="N22" s="192">
        <f>+INDEX(DataEx!$1:$1048576,MATCH('2014'!$A22,DataEx!$D:$D,0),MATCH('2014'!N$6,DataEx!$8:$8,0))</f>
        <v>12465801.639999993</v>
      </c>
      <c r="O22" s="192">
        <f>+INDEX(DataEx!$1:$1048576,MATCH('2014'!$A22,DataEx!$D:$D,0),MATCH('2014'!O$6,DataEx!$8:$8,0))</f>
        <v>10974978.939999996</v>
      </c>
      <c r="P22" s="192">
        <f>+INDEX(DataEx!$1:$1048576,MATCH('2014'!$A22,DataEx!$D:$D,0),MATCH('2014'!P$6,DataEx!$8:$8,0))</f>
        <v>16738445.110000003</v>
      </c>
      <c r="Q22" s="192">
        <f>+INDEX(DataEx!$1:$1048576,MATCH('2014'!$A22,DataEx!$D:$D,0),MATCH('2014'!Q$6,DataEx!$8:$8,0))</f>
        <v>0</v>
      </c>
      <c r="R22" s="192">
        <f>+INDEX(DataEx!$1:$1048576,MATCH('2014'!$A22,DataEx!$D:$D,0),MATCH('2014'!R$6,DataEx!$8:$8,0))</f>
        <v>0</v>
      </c>
      <c r="S22" s="273">
        <f t="shared" si="3"/>
        <v>113291973.82000001</v>
      </c>
      <c r="T22" s="274">
        <f t="shared" si="4"/>
        <v>3.3387938608516375E-2</v>
      </c>
    </row>
    <row r="23" spans="1:20">
      <c r="A23" s="179">
        <v>7123</v>
      </c>
      <c r="B23" s="309" t="str">
        <f>+VLOOKUP($A23,Master!$D$22:$G$218,4,FALSE)</f>
        <v>Doprinosi za osiguranje od nezaposlenosti</v>
      </c>
      <c r="C23" s="310"/>
      <c r="D23" s="310"/>
      <c r="E23" s="310"/>
      <c r="F23" s="310"/>
      <c r="G23" s="192">
        <f>+INDEX(DataEx!$1:$1048576,MATCH('2014'!$A23,DataEx!$D:$D,0),MATCH('2014'!G$6,DataEx!$8:$8,0))</f>
        <v>423773.65000000031</v>
      </c>
      <c r="H23" s="192">
        <f>+INDEX(DataEx!$1:$1048576,MATCH('2014'!$A23,DataEx!$D:$D,0),MATCH('2014'!H$6,DataEx!$8:$8,0))</f>
        <v>737969.59999999986</v>
      </c>
      <c r="I23" s="192">
        <f>+INDEX(DataEx!$1:$1048576,MATCH('2014'!$A23,DataEx!$D:$D,0),MATCH('2014'!I$6,DataEx!$8:$8,0))</f>
        <v>824174.47000000032</v>
      </c>
      <c r="J23" s="192">
        <f>+INDEX(DataEx!$1:$1048576,MATCH('2014'!$A23,DataEx!$D:$D,0),MATCH('2014'!J$6,DataEx!$8:$8,0))</f>
        <v>896402.01999999967</v>
      </c>
      <c r="K23" s="192">
        <f>+INDEX(DataEx!$1:$1048576,MATCH('2014'!$A23,DataEx!$D:$D,0),MATCH('2014'!K$6,DataEx!$8:$8,0))</f>
        <v>1004316.5599999998</v>
      </c>
      <c r="L23" s="192">
        <f>+INDEX(DataEx!$1:$1048576,MATCH('2014'!$A23,DataEx!$D:$D,0),MATCH('2014'!L$6,DataEx!$8:$8,0))</f>
        <v>1020288.9000000001</v>
      </c>
      <c r="M23" s="192">
        <f>+INDEX(DataEx!$1:$1048576,MATCH('2014'!$A23,DataEx!$D:$D,0),MATCH('2014'!M$6,DataEx!$8:$8,0))</f>
        <v>956259.21999999974</v>
      </c>
      <c r="N23" s="192">
        <f>+INDEX(DataEx!$1:$1048576,MATCH('2014'!$A23,DataEx!$D:$D,0),MATCH('2014'!N$6,DataEx!$8:$8,0))</f>
        <v>1012670.5000000005</v>
      </c>
      <c r="O23" s="192">
        <f>+INDEX(DataEx!$1:$1048576,MATCH('2014'!$A23,DataEx!$D:$D,0),MATCH('2014'!O$6,DataEx!$8:$8,0))</f>
        <v>892387.44</v>
      </c>
      <c r="P23" s="192">
        <f>+INDEX(DataEx!$1:$1048576,MATCH('2014'!$A23,DataEx!$D:$D,0),MATCH('2014'!P$6,DataEx!$8:$8,0))</f>
        <v>1351827.0300000005</v>
      </c>
      <c r="Q23" s="192">
        <f>+INDEX(DataEx!$1:$1048576,MATCH('2014'!$A23,DataEx!$D:$D,0),MATCH('2014'!Q$6,DataEx!$8:$8,0))</f>
        <v>0</v>
      </c>
      <c r="R23" s="192">
        <f>+INDEX(DataEx!$1:$1048576,MATCH('2014'!$A23,DataEx!$D:$D,0),MATCH('2014'!R$6,DataEx!$8:$8,0))</f>
        <v>0</v>
      </c>
      <c r="S23" s="273">
        <f t="shared" si="3"/>
        <v>9120069.3900000006</v>
      </c>
      <c r="T23" s="274">
        <f t="shared" si="4"/>
        <v>2.6877483605548622E-3</v>
      </c>
    </row>
    <row r="24" spans="1:20">
      <c r="A24" s="179">
        <v>7124</v>
      </c>
      <c r="B24" s="309" t="str">
        <f>+VLOOKUP($A24,Master!$D$22:$G$218,4,FALSE)</f>
        <v>Ostali doprinosi</v>
      </c>
      <c r="C24" s="310"/>
      <c r="D24" s="310"/>
      <c r="E24" s="310"/>
      <c r="F24" s="310"/>
      <c r="G24" s="192">
        <f>+INDEX(DataEx!$1:$1048576,MATCH('2014'!$A24,DataEx!$D:$D,0),MATCH('2014'!G$6,DataEx!$8:$8,0))</f>
        <v>266688.59000000003</v>
      </c>
      <c r="H24" s="192">
        <f>+INDEX(DataEx!$1:$1048576,MATCH('2014'!$A24,DataEx!$D:$D,0),MATCH('2014'!H$6,DataEx!$8:$8,0))</f>
        <v>647799.57000000007</v>
      </c>
      <c r="I24" s="192">
        <f>+INDEX(DataEx!$1:$1048576,MATCH('2014'!$A24,DataEx!$D:$D,0),MATCH('2014'!I$6,DataEx!$8:$8,0))</f>
        <v>692119.51000000047</v>
      </c>
      <c r="J24" s="192">
        <f>+INDEX(DataEx!$1:$1048576,MATCH('2014'!$A24,DataEx!$D:$D,0),MATCH('2014'!J$6,DataEx!$8:$8,0))</f>
        <v>810843.37000000058</v>
      </c>
      <c r="K24" s="192">
        <f>+INDEX(DataEx!$1:$1048576,MATCH('2014'!$A24,DataEx!$D:$D,0),MATCH('2014'!K$6,DataEx!$8:$8,0))</f>
        <v>808655.84</v>
      </c>
      <c r="L24" s="192">
        <f>+INDEX(DataEx!$1:$1048576,MATCH('2014'!$A24,DataEx!$D:$D,0),MATCH('2014'!L$6,DataEx!$8:$8,0))</f>
        <v>942257.38000000012</v>
      </c>
      <c r="M24" s="192">
        <f>+INDEX(DataEx!$1:$1048576,MATCH('2014'!$A24,DataEx!$D:$D,0),MATCH('2014'!M$6,DataEx!$8:$8,0))</f>
        <v>884097.32000000018</v>
      </c>
      <c r="N24" s="192">
        <f>+INDEX(DataEx!$1:$1048576,MATCH('2014'!$A24,DataEx!$D:$D,0),MATCH('2014'!N$6,DataEx!$8:$8,0))</f>
        <v>942206.25999999966</v>
      </c>
      <c r="O24" s="192">
        <f>+INDEX(DataEx!$1:$1048576,MATCH('2014'!$A24,DataEx!$D:$D,0),MATCH('2014'!O$6,DataEx!$8:$8,0))</f>
        <v>807697.07000000007</v>
      </c>
      <c r="P24" s="192">
        <f>+INDEX(DataEx!$1:$1048576,MATCH('2014'!$A24,DataEx!$D:$D,0),MATCH('2014'!P$6,DataEx!$8:$8,0))</f>
        <v>1298902.1899999995</v>
      </c>
      <c r="Q24" s="192">
        <f>+INDEX(DataEx!$1:$1048576,MATCH('2014'!$A24,DataEx!$D:$D,0),MATCH('2014'!Q$6,DataEx!$8:$8,0))</f>
        <v>0</v>
      </c>
      <c r="R24" s="192">
        <f>+INDEX(DataEx!$1:$1048576,MATCH('2014'!$A24,DataEx!$D:$D,0),MATCH('2014'!R$6,DataEx!$8:$8,0))</f>
        <v>0</v>
      </c>
      <c r="S24" s="273">
        <f t="shared" si="3"/>
        <v>8101267.1000000006</v>
      </c>
      <c r="T24" s="274">
        <f t="shared" si="4"/>
        <v>2.3875001861627331E-3</v>
      </c>
    </row>
    <row r="25" spans="1:20">
      <c r="A25" s="179">
        <v>713</v>
      </c>
      <c r="B25" s="311" t="str">
        <f>+VLOOKUP($A25,Master!$D$22:$G$218,4,FALSE)</f>
        <v>Takse</v>
      </c>
      <c r="C25" s="312"/>
      <c r="D25" s="312"/>
      <c r="E25" s="312"/>
      <c r="F25" s="312"/>
      <c r="G25" s="204">
        <f>+INDEX(DataEx!$1:$1048576,MATCH('2014'!$A25,DataEx!$D:$D,0),MATCH('2014'!G$6,DataEx!$8:$8,0))</f>
        <v>987210.25999999978</v>
      </c>
      <c r="H25" s="204">
        <f>+INDEX(DataEx!$1:$1048576,MATCH('2014'!$A25,DataEx!$D:$D,0),MATCH('2014'!H$6,DataEx!$8:$8,0))</f>
        <v>2559133.91</v>
      </c>
      <c r="I25" s="204">
        <f>+INDEX(DataEx!$1:$1048576,MATCH('2014'!$A25,DataEx!$D:$D,0),MATCH('2014'!I$6,DataEx!$8:$8,0))</f>
        <v>1026658.4100000001</v>
      </c>
      <c r="J25" s="204">
        <f>+INDEX(DataEx!$1:$1048576,MATCH('2014'!$A25,DataEx!$D:$D,0),MATCH('2014'!J$6,DataEx!$8:$8,0))</f>
        <v>1154845.0500000003</v>
      </c>
      <c r="K25" s="204">
        <f>+INDEX(DataEx!$1:$1048576,MATCH('2014'!$A25,DataEx!$D:$D,0),MATCH('2014'!K$6,DataEx!$8:$8,0))</f>
        <v>1020195.28</v>
      </c>
      <c r="L25" s="204">
        <f>+INDEX(DataEx!$1:$1048576,MATCH('2014'!$A25,DataEx!$D:$D,0),MATCH('2014'!L$6,DataEx!$8:$8,0))</f>
        <v>1227617.2</v>
      </c>
      <c r="M25" s="204">
        <f>+INDEX(DataEx!$1:$1048576,MATCH('2014'!$A25,DataEx!$D:$D,0),MATCH('2014'!M$6,DataEx!$8:$8,0))</f>
        <v>1201295.81</v>
      </c>
      <c r="N25" s="204">
        <f>+INDEX(DataEx!$1:$1048576,MATCH('2014'!$A25,DataEx!$D:$D,0),MATCH('2014'!N$6,DataEx!$8:$8,0))</f>
        <v>1330351.8500000001</v>
      </c>
      <c r="O25" s="204">
        <f>+INDEX(DataEx!$1:$1048576,MATCH('2014'!$A25,DataEx!$D:$D,0),MATCH('2014'!O$6,DataEx!$8:$8,0))</f>
        <v>1239112.82</v>
      </c>
      <c r="P25" s="204">
        <f>+INDEX(DataEx!$1:$1048576,MATCH('2014'!$A25,DataEx!$D:$D,0),MATCH('2014'!P$6,DataEx!$8:$8,0))</f>
        <v>1152342.1700000002</v>
      </c>
      <c r="Q25" s="204">
        <f>+INDEX(DataEx!$1:$1048576,MATCH('2014'!$A25,DataEx!$D:$D,0),MATCH('2014'!Q$6,DataEx!$8:$8,0))</f>
        <v>0</v>
      </c>
      <c r="R25" s="278">
        <f>+INDEX(DataEx!$1:$1048576,MATCH('2014'!$A25,DataEx!$D:$D,0),MATCH('2014'!R$6,DataEx!$8:$8,0))</f>
        <v>0</v>
      </c>
      <c r="S25" s="276">
        <f t="shared" si="3"/>
        <v>12898762.760000002</v>
      </c>
      <c r="T25" s="277">
        <f t="shared" si="4"/>
        <v>3.8013557768967932E-3</v>
      </c>
    </row>
    <row r="26" spans="1:20">
      <c r="A26" s="179">
        <v>714</v>
      </c>
      <c r="B26" s="311" t="str">
        <f>+VLOOKUP($A26,Master!$D$22:$G$218,4,FALSE)</f>
        <v>Naknade</v>
      </c>
      <c r="C26" s="312"/>
      <c r="D26" s="312"/>
      <c r="E26" s="312"/>
      <c r="F26" s="312"/>
      <c r="G26" s="204">
        <f>+INDEX(DataEx!$1:$1048576,MATCH('2014'!$A26,DataEx!$D:$D,0),MATCH('2014'!G$6,DataEx!$8:$8,0))</f>
        <v>1287580.6800000002</v>
      </c>
      <c r="H26" s="204">
        <f>+INDEX(DataEx!$1:$1048576,MATCH('2014'!$A26,DataEx!$D:$D,0),MATCH('2014'!H$6,DataEx!$8:$8,0))</f>
        <v>715085.04999999993</v>
      </c>
      <c r="I26" s="204">
        <f>+INDEX(DataEx!$1:$1048576,MATCH('2014'!$A26,DataEx!$D:$D,0),MATCH('2014'!I$6,DataEx!$8:$8,0))</f>
        <v>890846.15</v>
      </c>
      <c r="J26" s="204">
        <f>+INDEX(DataEx!$1:$1048576,MATCH('2014'!$A26,DataEx!$D:$D,0),MATCH('2014'!J$6,DataEx!$8:$8,0))</f>
        <v>876230.8</v>
      </c>
      <c r="K26" s="204">
        <f>+INDEX(DataEx!$1:$1048576,MATCH('2014'!$A26,DataEx!$D:$D,0),MATCH('2014'!K$6,DataEx!$8:$8,0))</f>
        <v>1494813.69</v>
      </c>
      <c r="L26" s="204">
        <f>+INDEX(DataEx!$1:$1048576,MATCH('2014'!$A26,DataEx!$D:$D,0),MATCH('2014'!L$6,DataEx!$8:$8,0))</f>
        <v>1663478.8399999999</v>
      </c>
      <c r="M26" s="204">
        <f>+INDEX(DataEx!$1:$1048576,MATCH('2014'!$A26,DataEx!$D:$D,0),MATCH('2014'!M$6,DataEx!$8:$8,0))</f>
        <v>1730168.37</v>
      </c>
      <c r="N26" s="204">
        <f>+INDEX(DataEx!$1:$1048576,MATCH('2014'!$A26,DataEx!$D:$D,0),MATCH('2014'!N$6,DataEx!$8:$8,0))</f>
        <v>1561341.14</v>
      </c>
      <c r="O26" s="204">
        <f>+INDEX(DataEx!$1:$1048576,MATCH('2014'!$A26,DataEx!$D:$D,0),MATCH('2014'!O$6,DataEx!$8:$8,0))</f>
        <v>1413088.9</v>
      </c>
      <c r="P26" s="204">
        <f>+INDEX(DataEx!$1:$1048576,MATCH('2014'!$A26,DataEx!$D:$D,0),MATCH('2014'!P$6,DataEx!$8:$8,0))</f>
        <v>2751386.49</v>
      </c>
      <c r="Q26" s="204">
        <f>+INDEX(DataEx!$1:$1048576,MATCH('2014'!$A26,DataEx!$D:$D,0),MATCH('2014'!Q$6,DataEx!$8:$8,0))</f>
        <v>0</v>
      </c>
      <c r="R26" s="278">
        <f>+INDEX(DataEx!$1:$1048576,MATCH('2014'!$A26,DataEx!$D:$D,0),MATCH('2014'!R$6,DataEx!$8:$8,0))</f>
        <v>0</v>
      </c>
      <c r="S26" s="276">
        <f t="shared" si="3"/>
        <v>14384020.109999999</v>
      </c>
      <c r="T26" s="277">
        <f t="shared" si="4"/>
        <v>4.2390715262793262E-3</v>
      </c>
    </row>
    <row r="27" spans="1:20">
      <c r="A27" s="179">
        <v>715</v>
      </c>
      <c r="B27" s="311" t="str">
        <f>+VLOOKUP($A27,Master!$D$22:$G$218,4,FALSE)</f>
        <v>Ostali prihodi</v>
      </c>
      <c r="C27" s="312"/>
      <c r="D27" s="312"/>
      <c r="E27" s="312"/>
      <c r="F27" s="312"/>
      <c r="G27" s="204">
        <f>+INDEX(DataEx!$1:$1048576,MATCH('2014'!$A27,DataEx!$D:$D,0),MATCH('2014'!G$6,DataEx!$8:$8,0))</f>
        <v>2213002.5600000019</v>
      </c>
      <c r="H27" s="204">
        <f>+INDEX(DataEx!$1:$1048576,MATCH('2014'!$A27,DataEx!$D:$D,0),MATCH('2014'!H$6,DataEx!$8:$8,0))</f>
        <v>1442024.7200000009</v>
      </c>
      <c r="I27" s="204">
        <f>+INDEX(DataEx!$1:$1048576,MATCH('2014'!$A27,DataEx!$D:$D,0),MATCH('2014'!I$6,DataEx!$8:$8,0))</f>
        <v>1630424.6899999995</v>
      </c>
      <c r="J27" s="204">
        <f>+INDEX(DataEx!$1:$1048576,MATCH('2014'!$A27,DataEx!$D:$D,0),MATCH('2014'!J$6,DataEx!$8:$8,0))</f>
        <v>2256756.5300000003</v>
      </c>
      <c r="K27" s="204">
        <f>+INDEX(DataEx!$1:$1048576,MATCH('2014'!$A27,DataEx!$D:$D,0),MATCH('2014'!K$6,DataEx!$8:$8,0))</f>
        <v>3156529.71</v>
      </c>
      <c r="L27" s="204">
        <f>+INDEX(DataEx!$1:$1048576,MATCH('2014'!$A27,DataEx!$D:$D,0),MATCH('2014'!L$6,DataEx!$8:$8,0))</f>
        <v>3367439.830000001</v>
      </c>
      <c r="M27" s="204">
        <f>+INDEX(DataEx!$1:$1048576,MATCH('2014'!$A27,DataEx!$D:$D,0),MATCH('2014'!M$6,DataEx!$8:$8,0))</f>
        <v>2293849.2599999984</v>
      </c>
      <c r="N27" s="204">
        <f>+INDEX(DataEx!$1:$1048576,MATCH('2014'!$A27,DataEx!$D:$D,0),MATCH('2014'!N$6,DataEx!$8:$8,0))</f>
        <v>2870214.09</v>
      </c>
      <c r="O27" s="204">
        <f>+INDEX(DataEx!$1:$1048576,MATCH('2014'!$A27,DataEx!$D:$D,0),MATCH('2014'!O$6,DataEx!$8:$8,0))</f>
        <v>2413647.9500000002</v>
      </c>
      <c r="P27" s="204">
        <f>+INDEX(DataEx!$1:$1048576,MATCH('2014'!$A27,DataEx!$D:$D,0),MATCH('2014'!P$6,DataEx!$8:$8,0))</f>
        <v>2084130.5900000003</v>
      </c>
      <c r="Q27" s="204">
        <f>+INDEX(DataEx!$1:$1048576,MATCH('2014'!$A27,DataEx!$D:$D,0),MATCH('2014'!Q$6,DataEx!$8:$8,0))</f>
        <v>0</v>
      </c>
      <c r="R27" s="278">
        <f>+INDEX(DataEx!$1:$1048576,MATCH('2014'!$A27,DataEx!$D:$D,0),MATCH('2014'!R$6,DataEx!$8:$8,0))</f>
        <v>0</v>
      </c>
      <c r="S27" s="276">
        <f t="shared" si="3"/>
        <v>23728019.93</v>
      </c>
      <c r="T27" s="277">
        <f t="shared" si="4"/>
        <v>6.9928137538074796E-3</v>
      </c>
    </row>
    <row r="28" spans="1:20">
      <c r="A28" s="179">
        <v>73</v>
      </c>
      <c r="B28" s="311" t="str">
        <f>+VLOOKUP($A28,Master!$D$22:$G$218,4,FALSE)</f>
        <v>Primici od otplate kredita i sredstva prenesena iz prethodne godine</v>
      </c>
      <c r="C28" s="312"/>
      <c r="D28" s="312"/>
      <c r="E28" s="312"/>
      <c r="F28" s="312"/>
      <c r="G28" s="204">
        <f>+INDEX(DataEx!$1:$1048576,MATCH('2014'!$A28,DataEx!$D:$D,0),MATCH('2014'!G$6,DataEx!$8:$8,0))</f>
        <v>145969.23000000001</v>
      </c>
      <c r="H28" s="204">
        <f>+INDEX(DataEx!$1:$1048576,MATCH('2014'!$A28,DataEx!$D:$D,0),MATCH('2014'!H$6,DataEx!$8:$8,0))</f>
        <v>107462.68</v>
      </c>
      <c r="I28" s="204">
        <f>+INDEX(DataEx!$1:$1048576,MATCH('2014'!$A28,DataEx!$D:$D,0),MATCH('2014'!I$6,DataEx!$8:$8,0))</f>
        <v>292731.87</v>
      </c>
      <c r="J28" s="204">
        <f>+INDEX(DataEx!$1:$1048576,MATCH('2014'!$A28,DataEx!$D:$D,0),MATCH('2014'!J$6,DataEx!$8:$8,0))</f>
        <v>369726.11</v>
      </c>
      <c r="K28" s="204">
        <f>+INDEX(DataEx!$1:$1048576,MATCH('2014'!$A28,DataEx!$D:$D,0),MATCH('2014'!K$6,DataEx!$8:$8,0))</f>
        <v>118088.34</v>
      </c>
      <c r="L28" s="204">
        <f>+INDEX(DataEx!$1:$1048576,MATCH('2014'!$A28,DataEx!$D:$D,0),MATCH('2014'!L$6,DataEx!$8:$8,0))</f>
        <v>898562.28999999992</v>
      </c>
      <c r="M28" s="204">
        <f>+INDEX(DataEx!$1:$1048576,MATCH('2014'!$A28,DataEx!$D:$D,0),MATCH('2014'!M$6,DataEx!$8:$8,0))</f>
        <v>98780.82</v>
      </c>
      <c r="N28" s="204">
        <f>+INDEX(DataEx!$1:$1048576,MATCH('2014'!$A28,DataEx!$D:$D,0),MATCH('2014'!N$6,DataEx!$8:$8,0))</f>
        <v>305044.76</v>
      </c>
      <c r="O28" s="204">
        <f>+INDEX(DataEx!$1:$1048576,MATCH('2014'!$A28,DataEx!$D:$D,0),MATCH('2014'!O$6,DataEx!$8:$8,0))</f>
        <v>476893.98000000004</v>
      </c>
      <c r="P28" s="204">
        <f>+INDEX(DataEx!$1:$1048576,MATCH('2014'!$A28,DataEx!$D:$D,0),MATCH('2014'!P$6,DataEx!$8:$8,0))</f>
        <v>367209.82999999996</v>
      </c>
      <c r="Q28" s="204">
        <f>+INDEX(DataEx!$1:$1048576,MATCH('2014'!$A28,DataEx!$D:$D,0),MATCH('2014'!Q$6,DataEx!$8:$8,0))</f>
        <v>0</v>
      </c>
      <c r="R28" s="278">
        <f>+INDEX(DataEx!$1:$1048576,MATCH('2014'!$A28,DataEx!$D:$D,0),MATCH('2014'!R$6,DataEx!$8:$8,0))</f>
        <v>0</v>
      </c>
      <c r="S28" s="276">
        <f t="shared" si="3"/>
        <v>3180469.91</v>
      </c>
      <c r="T28" s="277">
        <f t="shared" si="4"/>
        <v>9.3730677046927275E-4</v>
      </c>
    </row>
    <row r="29" spans="1:20" ht="13.5" thickBot="1">
      <c r="A29" s="179">
        <v>74</v>
      </c>
      <c r="B29" s="315" t="str">
        <f>+VLOOKUP($A29,Master!$D$22:$G$218,4,FALSE)</f>
        <v>Donacije i transferi</v>
      </c>
      <c r="C29" s="316"/>
      <c r="D29" s="316"/>
      <c r="E29" s="316"/>
      <c r="F29" s="316"/>
      <c r="G29" s="204">
        <f>+INDEX(DataEx!$1:$1048576,MATCH('2014'!$A29,DataEx!$D:$D,0),MATCH('2014'!G$6,DataEx!$8:$8,0))</f>
        <v>149764.72</v>
      </c>
      <c r="H29" s="204">
        <f>+INDEX(DataEx!$1:$1048576,MATCH('2014'!$A29,DataEx!$D:$D,0),MATCH('2014'!H$6,DataEx!$8:$8,0))</f>
        <v>724986.19</v>
      </c>
      <c r="I29" s="204">
        <f>+INDEX(DataEx!$1:$1048576,MATCH('2014'!$A29,DataEx!$D:$D,0),MATCH('2014'!I$6,DataEx!$8:$8,0))</f>
        <v>173095.78000000003</v>
      </c>
      <c r="J29" s="204">
        <f>+INDEX(DataEx!$1:$1048576,MATCH('2014'!$A29,DataEx!$D:$D,0),MATCH('2014'!J$6,DataEx!$8:$8,0))</f>
        <v>636951.02</v>
      </c>
      <c r="K29" s="204">
        <f>+INDEX(DataEx!$1:$1048576,MATCH('2014'!$A29,DataEx!$D:$D,0),MATCH('2014'!K$6,DataEx!$8:$8,0))</f>
        <v>295224.23000000004</v>
      </c>
      <c r="L29" s="204">
        <f>+INDEX(DataEx!$1:$1048576,MATCH('2014'!$A29,DataEx!$D:$D,0),MATCH('2014'!L$6,DataEx!$8:$8,0))</f>
        <v>145661.49999999997</v>
      </c>
      <c r="M29" s="204">
        <f>+INDEX(DataEx!$1:$1048576,MATCH('2014'!$A29,DataEx!$D:$D,0),MATCH('2014'!M$6,DataEx!$8:$8,0))</f>
        <v>289870.69000000006</v>
      </c>
      <c r="N29" s="204">
        <f>+INDEX(DataEx!$1:$1048576,MATCH('2014'!$A29,DataEx!$D:$D,0),MATCH('2014'!N$6,DataEx!$8:$8,0))</f>
        <v>331260.11999999994</v>
      </c>
      <c r="O29" s="204">
        <f>+INDEX(DataEx!$1:$1048576,MATCH('2014'!$A29,DataEx!$D:$D,0),MATCH('2014'!O$6,DataEx!$8:$8,0))</f>
        <v>407300.13000000006</v>
      </c>
      <c r="P29" s="204">
        <f>+INDEX(DataEx!$1:$1048576,MATCH('2014'!$A29,DataEx!$D:$D,0),MATCH('2014'!P$6,DataEx!$8:$8,0))</f>
        <v>306869.74</v>
      </c>
      <c r="Q29" s="204">
        <f>+INDEX(DataEx!$1:$1048576,MATCH('2014'!$A29,DataEx!$D:$D,0),MATCH('2014'!Q$6,DataEx!$8:$8,0))</f>
        <v>0</v>
      </c>
      <c r="R29" s="278">
        <f>+INDEX(DataEx!$1:$1048576,MATCH('2014'!$A29,DataEx!$D:$D,0),MATCH('2014'!R$6,DataEx!$8:$8,0))</f>
        <v>0</v>
      </c>
      <c r="S29" s="279">
        <f t="shared" si="3"/>
        <v>3460984.12</v>
      </c>
      <c r="T29" s="280">
        <f t="shared" si="4"/>
        <v>1.0199762739345137E-3</v>
      </c>
    </row>
    <row r="30" spans="1:20" ht="13.5" thickBot="1">
      <c r="A30" s="179">
        <v>4</v>
      </c>
      <c r="B30" s="317" t="str">
        <f>+VLOOKUP($A30,Master!$D$22:$G$218,4,FALSE)</f>
        <v>Budžetki izdaci</v>
      </c>
      <c r="C30" s="318"/>
      <c r="D30" s="318"/>
      <c r="E30" s="318"/>
      <c r="F30" s="318"/>
      <c r="G30" s="180">
        <f>+G32+G43+G49+SUM(G50:G53)</f>
        <v>94321896.899999976</v>
      </c>
      <c r="H30" s="180">
        <f t="shared" ref="H30:R30" si="5">+H32+H43+H49+SUM(H50:H53)</f>
        <v>88931362.890000001</v>
      </c>
      <c r="I30" s="180">
        <f t="shared" si="5"/>
        <v>115880628.72999999</v>
      </c>
      <c r="J30" s="180">
        <f t="shared" si="5"/>
        <v>122325744.22000001</v>
      </c>
      <c r="K30" s="180">
        <f t="shared" si="5"/>
        <v>101779654.76000002</v>
      </c>
      <c r="L30" s="180">
        <f t="shared" si="5"/>
        <v>105767679.32000004</v>
      </c>
      <c r="M30" s="180">
        <f t="shared" si="5"/>
        <v>107264685.88000001</v>
      </c>
      <c r="N30" s="180">
        <f t="shared" si="5"/>
        <v>107871168.94000001</v>
      </c>
      <c r="O30" s="180">
        <f t="shared" si="5"/>
        <v>120857307.61</v>
      </c>
      <c r="P30" s="180">
        <f t="shared" si="5"/>
        <v>157754001.53</v>
      </c>
      <c r="Q30" s="180">
        <f t="shared" si="5"/>
        <v>0</v>
      </c>
      <c r="R30" s="180">
        <f t="shared" si="5"/>
        <v>0</v>
      </c>
      <c r="S30" s="281">
        <f t="shared" si="3"/>
        <v>1122754130.7800002</v>
      </c>
      <c r="T30" s="282">
        <f t="shared" si="4"/>
        <v>0.33088351034028096</v>
      </c>
    </row>
    <row r="31" spans="1:20" ht="13.5" thickBot="1">
      <c r="A31" s="179">
        <v>41</v>
      </c>
      <c r="B31" s="319" t="str">
        <f>+VLOOKUP($A31,Master!$D$22:$G$218,4,FALSE)</f>
        <v>Tekući izdaci</v>
      </c>
      <c r="C31" s="320"/>
      <c r="D31" s="320"/>
      <c r="E31" s="320"/>
      <c r="F31" s="320"/>
      <c r="G31" s="210">
        <f>+G30-G50</f>
        <v>92660915.219999984</v>
      </c>
      <c r="H31" s="210">
        <f t="shared" ref="H31:R31" si="6">+H30-H50</f>
        <v>88224788.409999996</v>
      </c>
      <c r="I31" s="210">
        <f t="shared" si="6"/>
        <v>109679980.09999999</v>
      </c>
      <c r="J31" s="210">
        <f t="shared" si="6"/>
        <v>119224007.11000001</v>
      </c>
      <c r="K31" s="210">
        <f t="shared" si="6"/>
        <v>95695068.190000027</v>
      </c>
      <c r="L31" s="210">
        <f t="shared" si="6"/>
        <v>99786522.820000038</v>
      </c>
      <c r="M31" s="210">
        <f t="shared" si="6"/>
        <v>101395560.31</v>
      </c>
      <c r="N31" s="210">
        <f t="shared" si="6"/>
        <v>100378655.10000001</v>
      </c>
      <c r="O31" s="210">
        <f t="shared" si="6"/>
        <v>116146708.71000001</v>
      </c>
      <c r="P31" s="210">
        <f t="shared" si="6"/>
        <v>148580602.53</v>
      </c>
      <c r="Q31" s="210">
        <f t="shared" si="6"/>
        <v>0</v>
      </c>
      <c r="R31" s="210">
        <f t="shared" si="6"/>
        <v>0</v>
      </c>
      <c r="S31" s="283">
        <f t="shared" si="3"/>
        <v>1071772808.5000001</v>
      </c>
      <c r="T31" s="284">
        <f t="shared" si="4"/>
        <v>0.31585895739913394</v>
      </c>
    </row>
    <row r="32" spans="1:20">
      <c r="A32" s="179">
        <v>40</v>
      </c>
      <c r="B32" s="321" t="str">
        <f>+VLOOKUP($A32,Master!$D$22:$G$218,4,FALSE)</f>
        <v>Tekući budžetski izdaci</v>
      </c>
      <c r="C32" s="322"/>
      <c r="D32" s="322"/>
      <c r="E32" s="322"/>
      <c r="F32" s="322"/>
      <c r="G32" s="216">
        <f>+SUM(G33:G42)</f>
        <v>42216035.849999994</v>
      </c>
      <c r="H32" s="216">
        <f t="shared" ref="H32:R32" si="7">+SUM(H33:H42)</f>
        <v>41130298.030000016</v>
      </c>
      <c r="I32" s="216">
        <f t="shared" si="7"/>
        <v>49493169.750000007</v>
      </c>
      <c r="J32" s="216">
        <f t="shared" si="7"/>
        <v>69712441.910000026</v>
      </c>
      <c r="K32" s="216">
        <f t="shared" si="7"/>
        <v>47001494.920000002</v>
      </c>
      <c r="L32" s="216">
        <f t="shared" si="7"/>
        <v>49625821.550000019</v>
      </c>
      <c r="M32" s="216">
        <f t="shared" si="7"/>
        <v>50530753.330000021</v>
      </c>
      <c r="N32" s="216">
        <f t="shared" si="7"/>
        <v>48437215.780000001</v>
      </c>
      <c r="O32" s="216">
        <f t="shared" si="7"/>
        <v>62028153.189999998</v>
      </c>
      <c r="P32" s="216">
        <f t="shared" si="7"/>
        <v>92955989.479999989</v>
      </c>
      <c r="Q32" s="216">
        <f t="shared" si="7"/>
        <v>0</v>
      </c>
      <c r="R32" s="285">
        <f t="shared" si="7"/>
        <v>0</v>
      </c>
      <c r="S32" s="271">
        <f t="shared" si="3"/>
        <v>553131373.79000008</v>
      </c>
      <c r="T32" s="272">
        <f t="shared" si="4"/>
        <v>0.16301169207173449</v>
      </c>
    </row>
    <row r="33" spans="1:20">
      <c r="A33" s="179">
        <v>411</v>
      </c>
      <c r="B33" s="309" t="str">
        <f>+VLOOKUP($A33,Master!$D$22:$G$218,4,FALSE)</f>
        <v>Bruto zarade i doprinosi na teret poslodavca</v>
      </c>
      <c r="C33" s="310"/>
      <c r="D33" s="310"/>
      <c r="E33" s="310"/>
      <c r="F33" s="310"/>
      <c r="G33" s="192">
        <f>+INDEX(DataEx!$1:$1048576,MATCH('2014'!$A33,DataEx!$D:$D,0),MATCH('2014'!G$6,DataEx!$8:$8,0))</f>
        <v>31746411.439999998</v>
      </c>
      <c r="H33" s="192">
        <f>+INDEX(DataEx!$1:$1048576,MATCH('2014'!$A33,DataEx!$D:$D,0),MATCH('2014'!H$6,DataEx!$8:$8,0))</f>
        <v>31990959.730000015</v>
      </c>
      <c r="I33" s="192">
        <f>+INDEX(DataEx!$1:$1048576,MATCH('2014'!$A33,DataEx!$D:$D,0),MATCH('2014'!I$6,DataEx!$8:$8,0))</f>
        <v>28950708.150000006</v>
      </c>
      <c r="J33" s="192">
        <f>+INDEX(DataEx!$1:$1048576,MATCH('2014'!$A33,DataEx!$D:$D,0),MATCH('2014'!J$6,DataEx!$8:$8,0))</f>
        <v>33400618.050000034</v>
      </c>
      <c r="K33" s="192">
        <f>+INDEX(DataEx!$1:$1048576,MATCH('2014'!$A33,DataEx!$D:$D,0),MATCH('2014'!K$6,DataEx!$8:$8,0))</f>
        <v>33991909.009999998</v>
      </c>
      <c r="L33" s="192">
        <f>+INDEX(DataEx!$1:$1048576,MATCH('2014'!$A33,DataEx!$D:$D,0),MATCH('2014'!L$6,DataEx!$8:$8,0))</f>
        <v>29160070.500000022</v>
      </c>
      <c r="M33" s="192">
        <f>+INDEX(DataEx!$1:$1048576,MATCH('2014'!$A33,DataEx!$D:$D,0),MATCH('2014'!M$6,DataEx!$8:$8,0))</f>
        <v>31638711.200000018</v>
      </c>
      <c r="N33" s="192">
        <f>+INDEX(DataEx!$1:$1048576,MATCH('2014'!$A33,DataEx!$D:$D,0),MATCH('2014'!N$6,DataEx!$8:$8,0))</f>
        <v>33567786.789999999</v>
      </c>
      <c r="O33" s="192">
        <f>+INDEX(DataEx!$1:$1048576,MATCH('2014'!$A33,DataEx!$D:$D,0),MATCH('2014'!O$6,DataEx!$8:$8,0))</f>
        <v>32190092.469999991</v>
      </c>
      <c r="P33" s="192">
        <f>+INDEX(DataEx!$1:$1048576,MATCH('2014'!$A33,DataEx!$D:$D,0),MATCH('2014'!P$6,DataEx!$8:$8,0))</f>
        <v>28307942.629999988</v>
      </c>
      <c r="Q33" s="192">
        <f>+INDEX(DataEx!$1:$1048576,MATCH('2014'!$A33,DataEx!$D:$D,0),MATCH('2014'!Q$6,DataEx!$8:$8,0))</f>
        <v>0</v>
      </c>
      <c r="R33" s="192">
        <f>+INDEX(DataEx!$1:$1048576,MATCH('2014'!$A33,DataEx!$D:$D,0),MATCH('2014'!R$6,DataEx!$8:$8,0))</f>
        <v>0</v>
      </c>
      <c r="S33" s="273">
        <f t="shared" si="3"/>
        <v>314945209.97000009</v>
      </c>
      <c r="T33" s="274">
        <f t="shared" si="4"/>
        <v>9.2816560440827367E-2</v>
      </c>
    </row>
    <row r="34" spans="1:20">
      <c r="A34" s="179">
        <v>412</v>
      </c>
      <c r="B34" s="309" t="str">
        <f>+VLOOKUP($A34,Master!$D$22:$G$218,4,FALSE)</f>
        <v>Ostala lična primanja</v>
      </c>
      <c r="C34" s="310"/>
      <c r="D34" s="310"/>
      <c r="E34" s="310"/>
      <c r="F34" s="310"/>
      <c r="G34" s="192">
        <f>+INDEX(DataEx!$1:$1048576,MATCH('2014'!$A34,DataEx!$D:$D,0),MATCH('2014'!G$6,DataEx!$8:$8,0))</f>
        <v>439879.61999999988</v>
      </c>
      <c r="H34" s="192">
        <f>+INDEX(DataEx!$1:$1048576,MATCH('2014'!$A34,DataEx!$D:$D,0),MATCH('2014'!H$6,DataEx!$8:$8,0))</f>
        <v>458274.3799999996</v>
      </c>
      <c r="I34" s="192">
        <f>+INDEX(DataEx!$1:$1048576,MATCH('2014'!$A34,DataEx!$D:$D,0),MATCH('2014'!I$6,DataEx!$8:$8,0))</f>
        <v>1312845.2299999986</v>
      </c>
      <c r="J34" s="192">
        <f>+INDEX(DataEx!$1:$1048576,MATCH('2014'!$A34,DataEx!$D:$D,0),MATCH('2014'!J$6,DataEx!$8:$8,0))</f>
        <v>817179.90999999957</v>
      </c>
      <c r="K34" s="192">
        <f>+INDEX(DataEx!$1:$1048576,MATCH('2014'!$A34,DataEx!$D:$D,0),MATCH('2014'!K$6,DataEx!$8:$8,0))</f>
        <v>624959.39999999921</v>
      </c>
      <c r="L34" s="192">
        <f>+INDEX(DataEx!$1:$1048576,MATCH('2014'!$A34,DataEx!$D:$D,0),MATCH('2014'!L$6,DataEx!$8:$8,0))</f>
        <v>907125.79999999935</v>
      </c>
      <c r="M34" s="192">
        <f>+INDEX(DataEx!$1:$1048576,MATCH('2014'!$A34,DataEx!$D:$D,0),MATCH('2014'!M$6,DataEx!$8:$8,0))</f>
        <v>1035451.5999999981</v>
      </c>
      <c r="N34" s="192">
        <f>+INDEX(DataEx!$1:$1048576,MATCH('2014'!$A34,DataEx!$D:$D,0),MATCH('2014'!N$6,DataEx!$8:$8,0))</f>
        <v>804790.15999999922</v>
      </c>
      <c r="O34" s="192">
        <f>+INDEX(DataEx!$1:$1048576,MATCH('2014'!$A34,DataEx!$D:$D,0),MATCH('2014'!O$6,DataEx!$8:$8,0))</f>
        <v>843122.86999999988</v>
      </c>
      <c r="P34" s="192">
        <f>+INDEX(DataEx!$1:$1048576,MATCH('2014'!$A34,DataEx!$D:$D,0),MATCH('2014'!P$6,DataEx!$8:$8,0))</f>
        <v>1266569.8800000008</v>
      </c>
      <c r="Q34" s="192">
        <f>+INDEX(DataEx!$1:$1048576,MATCH('2014'!$A34,DataEx!$D:$D,0),MATCH('2014'!Q$6,DataEx!$8:$8,0))</f>
        <v>0</v>
      </c>
      <c r="R34" s="192">
        <f>+INDEX(DataEx!$1:$1048576,MATCH('2014'!$A34,DataEx!$D:$D,0),MATCH('2014'!R$6,DataEx!$8:$8,0))</f>
        <v>0</v>
      </c>
      <c r="S34" s="273">
        <f t="shared" si="3"/>
        <v>8510198.849999994</v>
      </c>
      <c r="T34" s="274">
        <f t="shared" si="4"/>
        <v>2.5080152385861787E-3</v>
      </c>
    </row>
    <row r="35" spans="1:20">
      <c r="A35" s="179">
        <v>413</v>
      </c>
      <c r="B35" s="309" t="str">
        <f>+VLOOKUP($A35,Master!$D$22:$G$218,4,FALSE)</f>
        <v>Rashodi za materijal</v>
      </c>
      <c r="C35" s="310"/>
      <c r="D35" s="310"/>
      <c r="E35" s="310"/>
      <c r="F35" s="310"/>
      <c r="G35" s="192">
        <f>+INDEX(DataEx!$1:$1048576,MATCH('2014'!$A35,DataEx!$D:$D,0),MATCH('2014'!G$6,DataEx!$8:$8,0))</f>
        <v>1654244.6599999997</v>
      </c>
      <c r="H35" s="192">
        <f>+INDEX(DataEx!$1:$1048576,MATCH('2014'!$A35,DataEx!$D:$D,0),MATCH('2014'!H$6,DataEx!$8:$8,0))</f>
        <v>1756878.32</v>
      </c>
      <c r="I35" s="192">
        <f>+INDEX(DataEx!$1:$1048576,MATCH('2014'!$A35,DataEx!$D:$D,0),MATCH('2014'!I$6,DataEx!$8:$8,0))</f>
        <v>2361059.9200000004</v>
      </c>
      <c r="J35" s="192">
        <f>+INDEX(DataEx!$1:$1048576,MATCH('2014'!$A35,DataEx!$D:$D,0),MATCH('2014'!J$6,DataEx!$8:$8,0))</f>
        <v>1598969.7499999998</v>
      </c>
      <c r="K35" s="192">
        <f>+INDEX(DataEx!$1:$1048576,MATCH('2014'!$A35,DataEx!$D:$D,0),MATCH('2014'!K$6,DataEx!$8:$8,0))</f>
        <v>1736657.1300000001</v>
      </c>
      <c r="L35" s="192">
        <f>+INDEX(DataEx!$1:$1048576,MATCH('2014'!$A35,DataEx!$D:$D,0),MATCH('2014'!L$6,DataEx!$8:$8,0))</f>
        <v>2742207.45</v>
      </c>
      <c r="M35" s="192">
        <f>+INDEX(DataEx!$1:$1048576,MATCH('2014'!$A35,DataEx!$D:$D,0),MATCH('2014'!M$6,DataEx!$8:$8,0))</f>
        <v>1644397.4700000007</v>
      </c>
      <c r="N35" s="192">
        <f>+INDEX(DataEx!$1:$1048576,MATCH('2014'!$A35,DataEx!$D:$D,0),MATCH('2014'!N$6,DataEx!$8:$8,0))</f>
        <v>1795823.86</v>
      </c>
      <c r="O35" s="192">
        <f>+INDEX(DataEx!$1:$1048576,MATCH('2014'!$A35,DataEx!$D:$D,0),MATCH('2014'!O$6,DataEx!$8:$8,0))</f>
        <v>1934935.9600000007</v>
      </c>
      <c r="P35" s="192">
        <f>+INDEX(DataEx!$1:$1048576,MATCH('2014'!$A35,DataEx!$D:$D,0),MATCH('2014'!P$6,DataEx!$8:$8,0))</f>
        <v>1997456.86</v>
      </c>
      <c r="Q35" s="192">
        <f>+INDEX(DataEx!$1:$1048576,MATCH('2014'!$A35,DataEx!$D:$D,0),MATCH('2014'!Q$6,DataEx!$8:$8,0))</f>
        <v>0</v>
      </c>
      <c r="R35" s="192">
        <f>+INDEX(DataEx!$1:$1048576,MATCH('2014'!$A35,DataEx!$D:$D,0),MATCH('2014'!R$6,DataEx!$8:$8,0))</f>
        <v>0</v>
      </c>
      <c r="S35" s="273">
        <f t="shared" si="3"/>
        <v>19222631.379999999</v>
      </c>
      <c r="T35" s="274">
        <f t="shared" si="4"/>
        <v>5.6650441754090035E-3</v>
      </c>
    </row>
    <row r="36" spans="1:20">
      <c r="A36" s="179">
        <v>414</v>
      </c>
      <c r="B36" s="309" t="str">
        <f>+VLOOKUP($A36,Master!$D$22:$G$218,4,FALSE)</f>
        <v>Rashodi za usluge</v>
      </c>
      <c r="C36" s="310"/>
      <c r="D36" s="310"/>
      <c r="E36" s="310"/>
      <c r="F36" s="310"/>
      <c r="G36" s="192">
        <f>+INDEX(DataEx!$1:$1048576,MATCH('2014'!$A36,DataEx!$D:$D,0),MATCH('2014'!G$6,DataEx!$8:$8,0))</f>
        <v>1469717.6599999997</v>
      </c>
      <c r="H36" s="192">
        <f>+INDEX(DataEx!$1:$1048576,MATCH('2014'!$A36,DataEx!$D:$D,0),MATCH('2014'!H$6,DataEx!$8:$8,0))</f>
        <v>2666787.4400000023</v>
      </c>
      <c r="I36" s="192">
        <f>+INDEX(DataEx!$1:$1048576,MATCH('2014'!$A36,DataEx!$D:$D,0),MATCH('2014'!I$6,DataEx!$8:$8,0))</f>
        <v>4045459.9400000065</v>
      </c>
      <c r="J36" s="192">
        <f>+INDEX(DataEx!$1:$1048576,MATCH('2014'!$A36,DataEx!$D:$D,0),MATCH('2014'!J$6,DataEx!$8:$8,0))</f>
        <v>3646674.5000000028</v>
      </c>
      <c r="K36" s="192">
        <f>+INDEX(DataEx!$1:$1048576,MATCH('2014'!$A36,DataEx!$D:$D,0),MATCH('2014'!K$6,DataEx!$8:$8,0))</f>
        <v>3825881.7700000019</v>
      </c>
      <c r="L36" s="192">
        <f>+INDEX(DataEx!$1:$1048576,MATCH('2014'!$A36,DataEx!$D:$D,0),MATCH('2014'!L$6,DataEx!$8:$8,0))</f>
        <v>3875089.3900000076</v>
      </c>
      <c r="M36" s="192">
        <f>+INDEX(DataEx!$1:$1048576,MATCH('2014'!$A36,DataEx!$D:$D,0),MATCH('2014'!M$6,DataEx!$8:$8,0))</f>
        <v>4316636.1600000048</v>
      </c>
      <c r="N36" s="192">
        <f>+INDEX(DataEx!$1:$1048576,MATCH('2014'!$A36,DataEx!$D:$D,0),MATCH('2014'!N$6,DataEx!$8:$8,0))</f>
        <v>4147376.0900000054</v>
      </c>
      <c r="O36" s="192">
        <f>+INDEX(DataEx!$1:$1048576,MATCH('2014'!$A36,DataEx!$D:$D,0),MATCH('2014'!O$6,DataEx!$8:$8,0))</f>
        <v>3360091.4400000013</v>
      </c>
      <c r="P36" s="192">
        <f>+INDEX(DataEx!$1:$1048576,MATCH('2014'!$A36,DataEx!$D:$D,0),MATCH('2014'!P$6,DataEx!$8:$8,0))</f>
        <v>6691301.8300000075</v>
      </c>
      <c r="Q36" s="192">
        <f>+INDEX(DataEx!$1:$1048576,MATCH('2014'!$A36,DataEx!$D:$D,0),MATCH('2014'!Q$6,DataEx!$8:$8,0))</f>
        <v>0</v>
      </c>
      <c r="R36" s="192">
        <f>+INDEX(DataEx!$1:$1048576,MATCH('2014'!$A36,DataEx!$D:$D,0),MATCH('2014'!R$6,DataEx!$8:$8,0))</f>
        <v>0</v>
      </c>
      <c r="S36" s="273">
        <f t="shared" si="3"/>
        <v>38045016.220000036</v>
      </c>
      <c r="T36" s="274">
        <f t="shared" si="4"/>
        <v>1.12121328906455E-2</v>
      </c>
    </row>
    <row r="37" spans="1:20">
      <c r="A37" s="179">
        <v>415</v>
      </c>
      <c r="B37" s="309" t="str">
        <f>+VLOOKUP($A37,Master!$D$22:$G$218,4,FALSE)</f>
        <v>Rashodi za tekuće održavanje</v>
      </c>
      <c r="C37" s="310"/>
      <c r="D37" s="310"/>
      <c r="E37" s="310"/>
      <c r="F37" s="310"/>
      <c r="G37" s="192">
        <f>+INDEX(DataEx!$1:$1048576,MATCH('2014'!$A37,DataEx!$D:$D,0),MATCH('2014'!G$6,DataEx!$8:$8,0))</f>
        <v>639522.21</v>
      </c>
      <c r="H37" s="192">
        <f>+INDEX(DataEx!$1:$1048576,MATCH('2014'!$A37,DataEx!$D:$D,0),MATCH('2014'!H$6,DataEx!$8:$8,0))</f>
        <v>185129.93999999997</v>
      </c>
      <c r="I37" s="192">
        <f>+INDEX(DataEx!$1:$1048576,MATCH('2014'!$A37,DataEx!$D:$D,0),MATCH('2014'!I$6,DataEx!$8:$8,0))</f>
        <v>1189329.8499999999</v>
      </c>
      <c r="J37" s="192">
        <f>+INDEX(DataEx!$1:$1048576,MATCH('2014'!$A37,DataEx!$D:$D,0),MATCH('2014'!J$6,DataEx!$8:$8,0))</f>
        <v>2186869.6</v>
      </c>
      <c r="K37" s="192">
        <f>+INDEX(DataEx!$1:$1048576,MATCH('2014'!$A37,DataEx!$D:$D,0),MATCH('2014'!K$6,DataEx!$8:$8,0))</f>
        <v>2500201.56</v>
      </c>
      <c r="L37" s="192">
        <f>+INDEX(DataEx!$1:$1048576,MATCH('2014'!$A37,DataEx!$D:$D,0),MATCH('2014'!L$6,DataEx!$8:$8,0))</f>
        <v>1421763.2600000002</v>
      </c>
      <c r="M37" s="192">
        <f>+INDEX(DataEx!$1:$1048576,MATCH('2014'!$A37,DataEx!$D:$D,0),MATCH('2014'!M$6,DataEx!$8:$8,0))</f>
        <v>1944244.05</v>
      </c>
      <c r="N37" s="192">
        <f>+INDEX(DataEx!$1:$1048576,MATCH('2014'!$A37,DataEx!$D:$D,0),MATCH('2014'!N$6,DataEx!$8:$8,0))</f>
        <v>1888022.9799999997</v>
      </c>
      <c r="O37" s="192">
        <f>+INDEX(DataEx!$1:$1048576,MATCH('2014'!$A37,DataEx!$D:$D,0),MATCH('2014'!O$6,DataEx!$8:$8,0))</f>
        <v>2165109.09</v>
      </c>
      <c r="P37" s="192">
        <f>+INDEX(DataEx!$1:$1048576,MATCH('2014'!$A37,DataEx!$D:$D,0),MATCH('2014'!P$6,DataEx!$8:$8,0))</f>
        <v>2645946.2399999993</v>
      </c>
      <c r="Q37" s="192">
        <f>+INDEX(DataEx!$1:$1048576,MATCH('2014'!$A37,DataEx!$D:$D,0),MATCH('2014'!Q$6,DataEx!$8:$8,0))</f>
        <v>0</v>
      </c>
      <c r="R37" s="192">
        <f>+INDEX(DataEx!$1:$1048576,MATCH('2014'!$A37,DataEx!$D:$D,0),MATCH('2014'!R$6,DataEx!$8:$8,0))</f>
        <v>0</v>
      </c>
      <c r="S37" s="273">
        <f t="shared" si="3"/>
        <v>16766138.780000001</v>
      </c>
      <c r="T37" s="274">
        <f t="shared" si="4"/>
        <v>4.9410985916610774E-3</v>
      </c>
    </row>
    <row r="38" spans="1:20">
      <c r="A38" s="179">
        <v>416</v>
      </c>
      <c r="B38" s="309" t="str">
        <f>+VLOOKUP($A38,Master!$D$22:$G$218,4,FALSE)</f>
        <v>Kamate</v>
      </c>
      <c r="C38" s="310"/>
      <c r="D38" s="310"/>
      <c r="E38" s="310"/>
      <c r="F38" s="310"/>
      <c r="G38" s="192">
        <f>+INDEX(DataEx!$1:$1048576,MATCH('2014'!$A38,DataEx!$D:$D,0),MATCH('2014'!G$6,DataEx!$8:$8,0))</f>
        <v>2311659.59</v>
      </c>
      <c r="H38" s="192">
        <f>+INDEX(DataEx!$1:$1048576,MATCH('2014'!$A38,DataEx!$D:$D,0),MATCH('2014'!H$6,DataEx!$8:$8,0))</f>
        <v>1110012.8900000001</v>
      </c>
      <c r="I38" s="192">
        <f>+INDEX(DataEx!$1:$1048576,MATCH('2014'!$A38,DataEx!$D:$D,0),MATCH('2014'!I$6,DataEx!$8:$8,0))</f>
        <v>4624851.26</v>
      </c>
      <c r="J38" s="192">
        <f>+INDEX(DataEx!$1:$1048576,MATCH('2014'!$A38,DataEx!$D:$D,0),MATCH('2014'!J$6,DataEx!$8:$8,0))</f>
        <v>24662562.759999998</v>
      </c>
      <c r="K38" s="192">
        <f>+INDEX(DataEx!$1:$1048576,MATCH('2014'!$A38,DataEx!$D:$D,0),MATCH('2014'!K$6,DataEx!$8:$8,0))</f>
        <v>921382.46</v>
      </c>
      <c r="L38" s="192">
        <f>+INDEX(DataEx!$1:$1048576,MATCH('2014'!$A38,DataEx!$D:$D,0),MATCH('2014'!L$6,DataEx!$8:$8,0))</f>
        <v>5612578.3699999992</v>
      </c>
      <c r="M38" s="192">
        <f>+INDEX(DataEx!$1:$1048576,MATCH('2014'!$A38,DataEx!$D:$D,0),MATCH('2014'!M$6,DataEx!$8:$8,0))</f>
        <v>6410905.9299999997</v>
      </c>
      <c r="N38" s="192">
        <f>+INDEX(DataEx!$1:$1048576,MATCH('2014'!$A38,DataEx!$D:$D,0),MATCH('2014'!N$6,DataEx!$8:$8,0))</f>
        <v>1237255.25</v>
      </c>
      <c r="O38" s="192">
        <f>+INDEX(DataEx!$1:$1048576,MATCH('2014'!$A38,DataEx!$D:$D,0),MATCH('2014'!O$6,DataEx!$8:$8,0))</f>
        <v>17847518.720000003</v>
      </c>
      <c r="P38" s="192">
        <f>+INDEX(DataEx!$1:$1048576,MATCH('2014'!$A38,DataEx!$D:$D,0),MATCH('2014'!P$6,DataEx!$8:$8,0))</f>
        <v>585695.47000000009</v>
      </c>
      <c r="Q38" s="192">
        <f>+INDEX(DataEx!$1:$1048576,MATCH('2014'!$A38,DataEx!$D:$D,0),MATCH('2014'!Q$6,DataEx!$8:$8,0))</f>
        <v>0</v>
      </c>
      <c r="R38" s="192">
        <f>+INDEX(DataEx!$1:$1048576,MATCH('2014'!$A38,DataEx!$D:$D,0),MATCH('2014'!R$6,DataEx!$8:$8,0))</f>
        <v>0</v>
      </c>
      <c r="S38" s="273">
        <f t="shared" si="3"/>
        <v>65324422.700000003</v>
      </c>
      <c r="T38" s="274">
        <f t="shared" si="4"/>
        <v>1.9251565148027654E-2</v>
      </c>
    </row>
    <row r="39" spans="1:20">
      <c r="A39" s="179">
        <v>417</v>
      </c>
      <c r="B39" s="309" t="str">
        <f>+VLOOKUP($A39,Master!$D$22:$G$218,4,FALSE)</f>
        <v>Renta</v>
      </c>
      <c r="C39" s="310"/>
      <c r="D39" s="310"/>
      <c r="E39" s="310"/>
      <c r="F39" s="310"/>
      <c r="G39" s="192">
        <f>+INDEX(DataEx!$1:$1048576,MATCH('2014'!$A39,DataEx!$D:$D,0),MATCH('2014'!G$6,DataEx!$8:$8,0))</f>
        <v>940663.68000000028</v>
      </c>
      <c r="H39" s="192">
        <f>+INDEX(DataEx!$1:$1048576,MATCH('2014'!$A39,DataEx!$D:$D,0),MATCH('2014'!H$6,DataEx!$8:$8,0))</f>
        <v>532115.69999999995</v>
      </c>
      <c r="I39" s="192">
        <f>+INDEX(DataEx!$1:$1048576,MATCH('2014'!$A39,DataEx!$D:$D,0),MATCH('2014'!I$6,DataEx!$8:$8,0))</f>
        <v>635952.7300000001</v>
      </c>
      <c r="J39" s="192">
        <f>+INDEX(DataEx!$1:$1048576,MATCH('2014'!$A39,DataEx!$D:$D,0),MATCH('2014'!J$6,DataEx!$8:$8,0))</f>
        <v>682674.54999999993</v>
      </c>
      <c r="K39" s="192">
        <f>+INDEX(DataEx!$1:$1048576,MATCH('2014'!$A39,DataEx!$D:$D,0),MATCH('2014'!K$6,DataEx!$8:$8,0))</f>
        <v>791656.24999999988</v>
      </c>
      <c r="L39" s="192">
        <f>+INDEX(DataEx!$1:$1048576,MATCH('2014'!$A39,DataEx!$D:$D,0),MATCH('2014'!L$6,DataEx!$8:$8,0))</f>
        <v>768899.79999999993</v>
      </c>
      <c r="M39" s="192">
        <f>+INDEX(DataEx!$1:$1048576,MATCH('2014'!$A39,DataEx!$D:$D,0),MATCH('2014'!M$6,DataEx!$8:$8,0))</f>
        <v>704468.67000000016</v>
      </c>
      <c r="N39" s="192">
        <f>+INDEX(DataEx!$1:$1048576,MATCH('2014'!$A39,DataEx!$D:$D,0),MATCH('2014'!N$6,DataEx!$8:$8,0))</f>
        <v>564493.41999999993</v>
      </c>
      <c r="O39" s="192">
        <f>+INDEX(DataEx!$1:$1048576,MATCH('2014'!$A39,DataEx!$D:$D,0),MATCH('2014'!O$6,DataEx!$8:$8,0))</f>
        <v>382571.17999999993</v>
      </c>
      <c r="P39" s="192">
        <f>+INDEX(DataEx!$1:$1048576,MATCH('2014'!$A39,DataEx!$D:$D,0),MATCH('2014'!P$6,DataEx!$8:$8,0))</f>
        <v>878175.46000000008</v>
      </c>
      <c r="Q39" s="192">
        <f>+INDEX(DataEx!$1:$1048576,MATCH('2014'!$A39,DataEx!$D:$D,0),MATCH('2014'!Q$6,DataEx!$8:$8,0))</f>
        <v>0</v>
      </c>
      <c r="R39" s="192">
        <f>+INDEX(DataEx!$1:$1048576,MATCH('2014'!$A39,DataEx!$D:$D,0),MATCH('2014'!R$6,DataEx!$8:$8,0))</f>
        <v>0</v>
      </c>
      <c r="S39" s="273">
        <f t="shared" si="3"/>
        <v>6881671.4399999995</v>
      </c>
      <c r="T39" s="274">
        <f t="shared" si="4"/>
        <v>2.0280767985184395E-3</v>
      </c>
    </row>
    <row r="40" spans="1:20">
      <c r="A40" s="179">
        <v>418</v>
      </c>
      <c r="B40" s="309" t="str">
        <f>+VLOOKUP($A40,Master!$D$22:$G$218,4,FALSE)</f>
        <v>Subvencije</v>
      </c>
      <c r="C40" s="310"/>
      <c r="D40" s="310"/>
      <c r="E40" s="310"/>
      <c r="F40" s="310"/>
      <c r="G40" s="192">
        <f>+INDEX(DataEx!$1:$1048576,MATCH('2014'!$A40,DataEx!$D:$D,0),MATCH('2014'!G$6,DataEx!$8:$8,0))</f>
        <v>2104751.61</v>
      </c>
      <c r="H40" s="192">
        <f>+INDEX(DataEx!$1:$1048576,MATCH('2014'!$A40,DataEx!$D:$D,0),MATCH('2014'!H$6,DataEx!$8:$8,0))</f>
        <v>964053.87</v>
      </c>
      <c r="I40" s="192">
        <f>+INDEX(DataEx!$1:$1048576,MATCH('2014'!$A40,DataEx!$D:$D,0),MATCH('2014'!I$6,DataEx!$8:$8,0))</f>
        <v>3024119.0700000003</v>
      </c>
      <c r="J40" s="192">
        <f>+INDEX(DataEx!$1:$1048576,MATCH('2014'!$A40,DataEx!$D:$D,0),MATCH('2014'!J$6,DataEx!$8:$8,0))</f>
        <v>1097205.7600000002</v>
      </c>
      <c r="K40" s="192">
        <f>+INDEX(DataEx!$1:$1048576,MATCH('2014'!$A40,DataEx!$D:$D,0),MATCH('2014'!K$6,DataEx!$8:$8,0))</f>
        <v>593941.83000000007</v>
      </c>
      <c r="L40" s="192">
        <f>+INDEX(DataEx!$1:$1048576,MATCH('2014'!$A40,DataEx!$D:$D,0),MATCH('2014'!L$6,DataEx!$8:$8,0))</f>
        <v>2276344.9</v>
      </c>
      <c r="M40" s="192">
        <f>+INDEX(DataEx!$1:$1048576,MATCH('2014'!$A40,DataEx!$D:$D,0),MATCH('2014'!M$6,DataEx!$8:$8,0))</f>
        <v>349559.56000000006</v>
      </c>
      <c r="N40" s="192">
        <f>+INDEX(DataEx!$1:$1048576,MATCH('2014'!$A40,DataEx!$D:$D,0),MATCH('2014'!N$6,DataEx!$8:$8,0))</f>
        <v>1341562.3399999999</v>
      </c>
      <c r="O40" s="192">
        <f>+INDEX(DataEx!$1:$1048576,MATCH('2014'!$A40,DataEx!$D:$D,0),MATCH('2014'!O$6,DataEx!$8:$8,0))</f>
        <v>328229.89</v>
      </c>
      <c r="P40" s="192">
        <f>+INDEX(DataEx!$1:$1048576,MATCH('2014'!$A40,DataEx!$D:$D,0),MATCH('2014'!P$6,DataEx!$8:$8,0))</f>
        <v>1158637.43</v>
      </c>
      <c r="Q40" s="192">
        <f>+INDEX(DataEx!$1:$1048576,MATCH('2014'!$A40,DataEx!$D:$D,0),MATCH('2014'!Q$6,DataEx!$8:$8,0))</f>
        <v>0</v>
      </c>
      <c r="R40" s="192">
        <f>+INDEX(DataEx!$1:$1048576,MATCH('2014'!$A40,DataEx!$D:$D,0),MATCH('2014'!R$6,DataEx!$8:$8,0))</f>
        <v>0</v>
      </c>
      <c r="S40" s="273">
        <f t="shared" si="3"/>
        <v>13238406.260000002</v>
      </c>
      <c r="T40" s="274">
        <f t="shared" si="4"/>
        <v>3.901451096489325E-3</v>
      </c>
    </row>
    <row r="41" spans="1:20">
      <c r="A41" s="179">
        <v>419</v>
      </c>
      <c r="B41" s="309" t="str">
        <f>+VLOOKUP($A41,Master!$D$22:$G$218,4,FALSE)</f>
        <v>Ostali izdaci</v>
      </c>
      <c r="C41" s="310"/>
      <c r="D41" s="310"/>
      <c r="E41" s="310"/>
      <c r="F41" s="310"/>
      <c r="G41" s="192">
        <f>+INDEX(DataEx!$1:$1048576,MATCH('2014'!$A41,DataEx!$D:$D,0),MATCH('2014'!G$6,DataEx!$8:$8,0))</f>
        <v>895446.35000000172</v>
      </c>
      <c r="H41" s="192">
        <f>+INDEX(DataEx!$1:$1048576,MATCH('2014'!$A41,DataEx!$D:$D,0),MATCH('2014'!H$6,DataEx!$8:$8,0))</f>
        <v>1098193.1100000006</v>
      </c>
      <c r="I41" s="192">
        <f>+INDEX(DataEx!$1:$1048576,MATCH('2014'!$A41,DataEx!$D:$D,0),MATCH('2014'!I$6,DataEx!$8:$8,0))</f>
        <v>2924489.21</v>
      </c>
      <c r="J41" s="192">
        <f>+INDEX(DataEx!$1:$1048576,MATCH('2014'!$A41,DataEx!$D:$D,0),MATCH('2014'!J$6,DataEx!$8:$8,0))</f>
        <v>1209220.0199999998</v>
      </c>
      <c r="K41" s="192">
        <f>+INDEX(DataEx!$1:$1048576,MATCH('2014'!$A41,DataEx!$D:$D,0),MATCH('2014'!K$6,DataEx!$8:$8,0))</f>
        <v>1380836.0100000007</v>
      </c>
      <c r="L41" s="192">
        <f>+INDEX(DataEx!$1:$1048576,MATCH('2014'!$A41,DataEx!$D:$D,0),MATCH('2014'!L$6,DataEx!$8:$8,0))</f>
        <v>2095342.0500000005</v>
      </c>
      <c r="M41" s="192">
        <f>+INDEX(DataEx!$1:$1048576,MATCH('2014'!$A41,DataEx!$D:$D,0),MATCH('2014'!M$6,DataEx!$8:$8,0))</f>
        <v>1959342.9099999995</v>
      </c>
      <c r="N41" s="192">
        <f>+INDEX(DataEx!$1:$1048576,MATCH('2014'!$A41,DataEx!$D:$D,0),MATCH('2014'!N$6,DataEx!$8:$8,0))</f>
        <v>2009638.33</v>
      </c>
      <c r="O41" s="192">
        <f>+INDEX(DataEx!$1:$1048576,MATCH('2014'!$A41,DataEx!$D:$D,0),MATCH('2014'!O$6,DataEx!$8:$8,0))</f>
        <v>2480108.0599999991</v>
      </c>
      <c r="P41" s="192">
        <f>+INDEX(DataEx!$1:$1048576,MATCH('2014'!$A41,DataEx!$D:$D,0),MATCH('2014'!P$6,DataEx!$8:$8,0))</f>
        <v>2465442.3999999994</v>
      </c>
      <c r="Q41" s="192">
        <f>+INDEX(DataEx!$1:$1048576,MATCH('2014'!$A41,DataEx!$D:$D,0),MATCH('2014'!Q$6,DataEx!$8:$8,0))</f>
        <v>0</v>
      </c>
      <c r="R41" s="192">
        <f>+INDEX(DataEx!$1:$1048576,MATCH('2014'!$A41,DataEx!$D:$D,0),MATCH('2014'!R$6,DataEx!$8:$8,0))</f>
        <v>0</v>
      </c>
      <c r="S41" s="273">
        <f t="shared" si="3"/>
        <v>18518058.449999999</v>
      </c>
      <c r="T41" s="274">
        <f t="shared" si="4"/>
        <v>5.4574015954550331E-3</v>
      </c>
    </row>
    <row r="42" spans="1:20">
      <c r="A42" s="179">
        <v>440</v>
      </c>
      <c r="B42" s="309" t="str">
        <f>+VLOOKUP($A42,Master!$D$22:$G$218,4,FALSE)</f>
        <v>Kapitalni izdaci u tekućem budžetu</v>
      </c>
      <c r="C42" s="310"/>
      <c r="D42" s="310"/>
      <c r="E42" s="310"/>
      <c r="F42" s="310"/>
      <c r="G42" s="192">
        <f>+INDEX(DataEx!$1:$1048576,MATCH('2014'!$A42,DataEx!$D:$D,0),MATCH('2014'!G$6,DataEx!$8:$8,0))</f>
        <v>13739.029999999999</v>
      </c>
      <c r="H42" s="192">
        <f>+INDEX(DataEx!$1:$1048576,MATCH('2014'!$A42,DataEx!$D:$D,0),MATCH('2014'!H$6,DataEx!$8:$8,0))</f>
        <v>367892.64999999973</v>
      </c>
      <c r="I42" s="192">
        <f>+INDEX(DataEx!$1:$1048576,MATCH('2014'!$A42,DataEx!$D:$D,0),MATCH('2014'!I$6,DataEx!$8:$8,0))</f>
        <v>424354.38999999996</v>
      </c>
      <c r="J42" s="192">
        <f>+INDEX(DataEx!$1:$1048576,MATCH('2014'!$A42,DataEx!$D:$D,0),MATCH('2014'!J$6,DataEx!$8:$8,0))</f>
        <v>410467.00999999995</v>
      </c>
      <c r="K42" s="192">
        <f>+INDEX(DataEx!$1:$1048576,MATCH('2014'!$A42,DataEx!$D:$D,0),MATCH('2014'!K$6,DataEx!$8:$8,0))</f>
        <v>634069.50000000012</v>
      </c>
      <c r="L42" s="192">
        <f>+INDEX(DataEx!$1:$1048576,MATCH('2014'!$A42,DataEx!$D:$D,0),MATCH('2014'!L$6,DataEx!$8:$8,0))</f>
        <v>766400.02999999991</v>
      </c>
      <c r="M42" s="192">
        <f>+INDEX(DataEx!$1:$1048576,MATCH('2014'!$A42,DataEx!$D:$D,0),MATCH('2014'!M$6,DataEx!$8:$8,0))</f>
        <v>527035.77999999991</v>
      </c>
      <c r="N42" s="192">
        <f>+INDEX(DataEx!$1:$1048576,MATCH('2014'!$A42,DataEx!$D:$D,0),MATCH('2014'!N$6,DataEx!$8:$8,0))</f>
        <v>1080466.5599999998</v>
      </c>
      <c r="O42" s="192">
        <f>+INDEX(DataEx!$1:$1048576,MATCH('2014'!$A42,DataEx!$D:$D,0),MATCH('2014'!O$6,DataEx!$8:$8,0))</f>
        <v>496373.51000000007</v>
      </c>
      <c r="P42" s="192">
        <f>+INDEX(DataEx!$1:$1048576,MATCH('2014'!$A42,DataEx!$D:$D,0),MATCH('2014'!P$6,DataEx!$8:$8,0))</f>
        <v>46958821.280000001</v>
      </c>
      <c r="Q42" s="192">
        <f>+INDEX(DataEx!$1:$1048576,MATCH('2014'!$A42,DataEx!$D:$D,0),MATCH('2014'!Q$6,DataEx!$8:$8,0))</f>
        <v>0</v>
      </c>
      <c r="R42" s="192">
        <f>+INDEX(DataEx!$1:$1048576,MATCH('2014'!$A42,DataEx!$D:$D,0),MATCH('2014'!R$6,DataEx!$8:$8,0))</f>
        <v>0</v>
      </c>
      <c r="S42" s="273">
        <f t="shared" si="3"/>
        <v>51679619.740000002</v>
      </c>
      <c r="T42" s="274">
        <f t="shared" si="4"/>
        <v>1.5230346096114922E-2</v>
      </c>
    </row>
    <row r="43" spans="1:20">
      <c r="A43" s="179">
        <v>42</v>
      </c>
      <c r="B43" s="325" t="str">
        <f>+VLOOKUP($A43,Master!$D$22:$G$218,4,FALSE)</f>
        <v>Transferi za socijalnu zaštitu</v>
      </c>
      <c r="C43" s="326"/>
      <c r="D43" s="326"/>
      <c r="E43" s="326"/>
      <c r="F43" s="326"/>
      <c r="G43" s="222">
        <f>+SUM(G44:G48)</f>
        <v>39555878.579999991</v>
      </c>
      <c r="H43" s="222">
        <f t="shared" ref="H43:R43" si="8">+SUM(H44:H48)</f>
        <v>41425187.059999987</v>
      </c>
      <c r="I43" s="222">
        <f t="shared" si="8"/>
        <v>41909906.139999971</v>
      </c>
      <c r="J43" s="222">
        <f t="shared" si="8"/>
        <v>40423629.729999989</v>
      </c>
      <c r="K43" s="222">
        <f t="shared" si="8"/>
        <v>40506895.870000027</v>
      </c>
      <c r="L43" s="222">
        <f t="shared" si="8"/>
        <v>40386120.24000001</v>
      </c>
      <c r="M43" s="222">
        <f t="shared" si="8"/>
        <v>42646776.50999999</v>
      </c>
      <c r="N43" s="222">
        <f t="shared" si="8"/>
        <v>41817476.330000013</v>
      </c>
      <c r="O43" s="222">
        <f t="shared" si="8"/>
        <v>39292859.510000005</v>
      </c>
      <c r="P43" s="222">
        <f t="shared" si="8"/>
        <v>40455528.219999991</v>
      </c>
      <c r="Q43" s="222">
        <f t="shared" si="8"/>
        <v>0</v>
      </c>
      <c r="R43" s="286">
        <f t="shared" si="8"/>
        <v>0</v>
      </c>
      <c r="S43" s="276">
        <f t="shared" si="3"/>
        <v>408420258.19</v>
      </c>
      <c r="T43" s="277">
        <f t="shared" si="4"/>
        <v>0.12036431220262525</v>
      </c>
    </row>
    <row r="44" spans="1:20">
      <c r="A44" s="179">
        <v>421</v>
      </c>
      <c r="B44" s="309" t="str">
        <f>+VLOOKUP($A44,Master!$D$22:$G$218,4,FALSE)</f>
        <v>Prava iz oblasti socijalne zaštite</v>
      </c>
      <c r="C44" s="310"/>
      <c r="D44" s="310"/>
      <c r="E44" s="310"/>
      <c r="F44" s="310"/>
      <c r="G44" s="192">
        <f>+INDEX(DataEx!$1:$1048576,MATCH('2014'!$A44,DataEx!$D:$D,0),MATCH('2014'!G$6,DataEx!$8:$8,0))</f>
        <v>5197554.8999999994</v>
      </c>
      <c r="H44" s="192">
        <f>+INDEX(DataEx!$1:$1048576,MATCH('2014'!$A44,DataEx!$D:$D,0),MATCH('2014'!H$6,DataEx!$8:$8,0))</f>
        <v>5250468.459999999</v>
      </c>
      <c r="I44" s="192">
        <f>+INDEX(DataEx!$1:$1048576,MATCH('2014'!$A44,DataEx!$D:$D,0),MATCH('2014'!I$6,DataEx!$8:$8,0))</f>
        <v>4943694.8400000008</v>
      </c>
      <c r="J44" s="192">
        <f>+INDEX(DataEx!$1:$1048576,MATCH('2014'!$A44,DataEx!$D:$D,0),MATCH('2014'!J$6,DataEx!$8:$8,0))</f>
        <v>5048089.1399999997</v>
      </c>
      <c r="K44" s="192">
        <f>+INDEX(DataEx!$1:$1048576,MATCH('2014'!$A44,DataEx!$D:$D,0),MATCH('2014'!K$6,DataEx!$8:$8,0))</f>
        <v>4807265.8800000008</v>
      </c>
      <c r="L44" s="192">
        <f>+INDEX(DataEx!$1:$1048576,MATCH('2014'!$A44,DataEx!$D:$D,0),MATCH('2014'!L$6,DataEx!$8:$8,0))</f>
        <v>5282073.3999999994</v>
      </c>
      <c r="M44" s="192">
        <f>+INDEX(DataEx!$1:$1048576,MATCH('2014'!$A44,DataEx!$D:$D,0),MATCH('2014'!M$6,DataEx!$8:$8,0))</f>
        <v>5431940.5699999994</v>
      </c>
      <c r="N44" s="192">
        <f>+INDEX(DataEx!$1:$1048576,MATCH('2014'!$A44,DataEx!$D:$D,0),MATCH('2014'!N$6,DataEx!$8:$8,0))</f>
        <v>5056103.28</v>
      </c>
      <c r="O44" s="192">
        <f>+INDEX(DataEx!$1:$1048576,MATCH('2014'!$A44,DataEx!$D:$D,0),MATCH('2014'!O$6,DataEx!$8:$8,0))</f>
        <v>5029618.1500000004</v>
      </c>
      <c r="P44" s="192">
        <f>+INDEX(DataEx!$1:$1048576,MATCH('2014'!$A44,DataEx!$D:$D,0),MATCH('2014'!P$6,DataEx!$8:$8,0))</f>
        <v>5059119.72</v>
      </c>
      <c r="Q44" s="192">
        <f>+INDEX(DataEx!$1:$1048576,MATCH('2014'!$A44,DataEx!$D:$D,0),MATCH('2014'!Q$6,DataEx!$8:$8,0))</f>
        <v>0</v>
      </c>
      <c r="R44" s="192">
        <f>+INDEX(DataEx!$1:$1048576,MATCH('2014'!$A44,DataEx!$D:$D,0),MATCH('2014'!R$6,DataEx!$8:$8,0))</f>
        <v>0</v>
      </c>
      <c r="S44" s="273">
        <f t="shared" si="3"/>
        <v>51105928.339999996</v>
      </c>
      <c r="T44" s="274">
        <f t="shared" si="4"/>
        <v>1.5061275220239223E-2</v>
      </c>
    </row>
    <row r="45" spans="1:20">
      <c r="A45" s="179">
        <v>422</v>
      </c>
      <c r="B45" s="309" t="str">
        <f>+VLOOKUP($A45,Master!$D$22:$G$218,4,FALSE)</f>
        <v>Sredstva za tehnološke viškove</v>
      </c>
      <c r="C45" s="310"/>
      <c r="D45" s="310"/>
      <c r="E45" s="310"/>
      <c r="F45" s="310"/>
      <c r="G45" s="192">
        <f>+INDEX(DataEx!$1:$1048576,MATCH('2014'!$A45,DataEx!$D:$D,0),MATCH('2014'!G$6,DataEx!$8:$8,0))</f>
        <v>631049.96999999986</v>
      </c>
      <c r="H45" s="192">
        <f>+INDEX(DataEx!$1:$1048576,MATCH('2014'!$A45,DataEx!$D:$D,0),MATCH('2014'!H$6,DataEx!$8:$8,0))</f>
        <v>2339008.5</v>
      </c>
      <c r="I45" s="192">
        <f>+INDEX(DataEx!$1:$1048576,MATCH('2014'!$A45,DataEx!$D:$D,0),MATCH('2014'!I$6,DataEx!$8:$8,0))</f>
        <v>3379279.58</v>
      </c>
      <c r="J45" s="192">
        <f>+INDEX(DataEx!$1:$1048576,MATCH('2014'!$A45,DataEx!$D:$D,0),MATCH('2014'!J$6,DataEx!$8:$8,0))</f>
        <v>1009266.9</v>
      </c>
      <c r="K45" s="192">
        <f>+INDEX(DataEx!$1:$1048576,MATCH('2014'!$A45,DataEx!$D:$D,0),MATCH('2014'!K$6,DataEx!$8:$8,0))</f>
        <v>1685588.0299999998</v>
      </c>
      <c r="L45" s="192">
        <f>+INDEX(DataEx!$1:$1048576,MATCH('2014'!$A45,DataEx!$D:$D,0),MATCH('2014'!L$6,DataEx!$8:$8,0))</f>
        <v>985386.37999999989</v>
      </c>
      <c r="M45" s="192">
        <f>+INDEX(DataEx!$1:$1048576,MATCH('2014'!$A45,DataEx!$D:$D,0),MATCH('2014'!M$6,DataEx!$8:$8,0))</f>
        <v>3437238.8899999997</v>
      </c>
      <c r="N45" s="192">
        <f>+INDEX(DataEx!$1:$1048576,MATCH('2014'!$A45,DataEx!$D:$D,0),MATCH('2014'!N$6,DataEx!$8:$8,0))</f>
        <v>2362835.4900000002</v>
      </c>
      <c r="O45" s="192">
        <f>+INDEX(DataEx!$1:$1048576,MATCH('2014'!$A45,DataEx!$D:$D,0),MATCH('2014'!O$6,DataEx!$8:$8,0))</f>
        <v>1222801.96</v>
      </c>
      <c r="P45" s="192">
        <f>+INDEX(DataEx!$1:$1048576,MATCH('2014'!$A45,DataEx!$D:$D,0),MATCH('2014'!P$6,DataEx!$8:$8,0))</f>
        <v>1235836.97</v>
      </c>
      <c r="Q45" s="192">
        <f>+INDEX(DataEx!$1:$1048576,MATCH('2014'!$A45,DataEx!$D:$D,0),MATCH('2014'!Q$6,DataEx!$8:$8,0))</f>
        <v>0</v>
      </c>
      <c r="R45" s="192">
        <f>+INDEX(DataEx!$1:$1048576,MATCH('2014'!$A45,DataEx!$D:$D,0),MATCH('2014'!R$6,DataEx!$8:$8,0))</f>
        <v>0</v>
      </c>
      <c r="S45" s="273">
        <f t="shared" si="3"/>
        <v>18288292.669999998</v>
      </c>
      <c r="T45" s="274">
        <f t="shared" si="4"/>
        <v>5.3896880099439676E-3</v>
      </c>
    </row>
    <row r="46" spans="1:20">
      <c r="A46" s="179">
        <v>423</v>
      </c>
      <c r="B46" s="309" t="str">
        <f>+VLOOKUP($A46,Master!$D$22:$G$218,4,FALSE)</f>
        <v>Prava iz oblasti penzijskog i invalidskog osiguranja</v>
      </c>
      <c r="C46" s="310"/>
      <c r="D46" s="310"/>
      <c r="E46" s="310"/>
      <c r="F46" s="310"/>
      <c r="G46" s="192">
        <f>+INDEX(DataEx!$1:$1048576,MATCH('2014'!$A46,DataEx!$D:$D,0),MATCH('2014'!G$6,DataEx!$8:$8,0))</f>
        <v>31930605.569999997</v>
      </c>
      <c r="H46" s="192">
        <f>+INDEX(DataEx!$1:$1048576,MATCH('2014'!$A46,DataEx!$D:$D,0),MATCH('2014'!H$6,DataEx!$8:$8,0))</f>
        <v>32322505.829999994</v>
      </c>
      <c r="I46" s="192">
        <f>+INDEX(DataEx!$1:$1048576,MATCH('2014'!$A46,DataEx!$D:$D,0),MATCH('2014'!I$6,DataEx!$8:$8,0))</f>
        <v>32139547.499999974</v>
      </c>
      <c r="J46" s="192">
        <f>+INDEX(DataEx!$1:$1048576,MATCH('2014'!$A46,DataEx!$D:$D,0),MATCH('2014'!J$6,DataEx!$8:$8,0))</f>
        <v>32175533.069999993</v>
      </c>
      <c r="K46" s="192">
        <f>+INDEX(DataEx!$1:$1048576,MATCH('2014'!$A46,DataEx!$D:$D,0),MATCH('2014'!K$6,DataEx!$8:$8,0))</f>
        <v>32122857.830000021</v>
      </c>
      <c r="L46" s="192">
        <f>+INDEX(DataEx!$1:$1048576,MATCH('2014'!$A46,DataEx!$D:$D,0),MATCH('2014'!L$6,DataEx!$8:$8,0))</f>
        <v>32009351.620000005</v>
      </c>
      <c r="M46" s="192">
        <f>+INDEX(DataEx!$1:$1048576,MATCH('2014'!$A46,DataEx!$D:$D,0),MATCH('2014'!M$6,DataEx!$8:$8,0))</f>
        <v>31956410.149999995</v>
      </c>
      <c r="N46" s="192">
        <f>+INDEX(DataEx!$1:$1048576,MATCH('2014'!$A46,DataEx!$D:$D,0),MATCH('2014'!N$6,DataEx!$8:$8,0))</f>
        <v>31961103.480000004</v>
      </c>
      <c r="O46" s="192">
        <f>+INDEX(DataEx!$1:$1048576,MATCH('2014'!$A46,DataEx!$D:$D,0),MATCH('2014'!O$6,DataEx!$8:$8,0))</f>
        <v>31772415.080000002</v>
      </c>
      <c r="P46" s="192">
        <f>+INDEX(DataEx!$1:$1048576,MATCH('2014'!$A46,DataEx!$D:$D,0),MATCH('2014'!P$6,DataEx!$8:$8,0))</f>
        <v>31859689.86999999</v>
      </c>
      <c r="Q46" s="192">
        <f>+INDEX(DataEx!$1:$1048576,MATCH('2014'!$A46,DataEx!$D:$D,0),MATCH('2014'!Q$6,DataEx!$8:$8,0))</f>
        <v>0</v>
      </c>
      <c r="R46" s="192">
        <f>+INDEX(DataEx!$1:$1048576,MATCH('2014'!$A46,DataEx!$D:$D,0),MATCH('2014'!R$6,DataEx!$8:$8,0))</f>
        <v>0</v>
      </c>
      <c r="S46" s="273">
        <f t="shared" si="3"/>
        <v>320250020</v>
      </c>
      <c r="T46" s="274">
        <f t="shared" si="4"/>
        <v>9.4379925131541337E-2</v>
      </c>
    </row>
    <row r="47" spans="1:20">
      <c r="A47" s="179">
        <v>424</v>
      </c>
      <c r="B47" s="309" t="str">
        <f>+VLOOKUP($A47,Master!$D$22:$G$218,4,FALSE)</f>
        <v>Ostala prava iz oblasti zdravstvene zaštite</v>
      </c>
      <c r="C47" s="310"/>
      <c r="D47" s="310"/>
      <c r="E47" s="310"/>
      <c r="F47" s="310"/>
      <c r="G47" s="192">
        <f>+INDEX(DataEx!$1:$1048576,MATCH('2014'!$A47,DataEx!$D:$D,0),MATCH('2014'!G$6,DataEx!$8:$8,0))</f>
        <v>1293482.73</v>
      </c>
      <c r="H47" s="192">
        <f>+INDEX(DataEx!$1:$1048576,MATCH('2014'!$A47,DataEx!$D:$D,0),MATCH('2014'!H$6,DataEx!$8:$8,0))</f>
        <v>1086849.98</v>
      </c>
      <c r="I47" s="192">
        <f>+INDEX(DataEx!$1:$1048576,MATCH('2014'!$A47,DataEx!$D:$D,0),MATCH('2014'!I$6,DataEx!$8:$8,0))</f>
        <v>818430.35000000021</v>
      </c>
      <c r="J47" s="192">
        <f>+INDEX(DataEx!$1:$1048576,MATCH('2014'!$A47,DataEx!$D:$D,0),MATCH('2014'!J$6,DataEx!$8:$8,0))</f>
        <v>1570673.3899999997</v>
      </c>
      <c r="K47" s="192">
        <f>+INDEX(DataEx!$1:$1048576,MATCH('2014'!$A47,DataEx!$D:$D,0),MATCH('2014'!K$6,DataEx!$8:$8,0))</f>
        <v>1228987.7900000005</v>
      </c>
      <c r="L47" s="192">
        <f>+INDEX(DataEx!$1:$1048576,MATCH('2014'!$A47,DataEx!$D:$D,0),MATCH('2014'!L$6,DataEx!$8:$8,0))</f>
        <v>1337111.77</v>
      </c>
      <c r="M47" s="192">
        <f>+INDEX(DataEx!$1:$1048576,MATCH('2014'!$A47,DataEx!$D:$D,0),MATCH('2014'!M$6,DataEx!$8:$8,0))</f>
        <v>1115187.4400000002</v>
      </c>
      <c r="N47" s="192">
        <f>+INDEX(DataEx!$1:$1048576,MATCH('2014'!$A47,DataEx!$D:$D,0),MATCH('2014'!N$6,DataEx!$8:$8,0))</f>
        <v>1756755.5599999998</v>
      </c>
      <c r="O47" s="192">
        <f>+INDEX(DataEx!$1:$1048576,MATCH('2014'!$A47,DataEx!$D:$D,0),MATCH('2014'!O$6,DataEx!$8:$8,0))</f>
        <v>609320.99000000011</v>
      </c>
      <c r="P47" s="192">
        <f>+INDEX(DataEx!$1:$1048576,MATCH('2014'!$A47,DataEx!$D:$D,0),MATCH('2014'!P$6,DataEx!$8:$8,0))</f>
        <v>1504324.0299999996</v>
      </c>
      <c r="Q47" s="192">
        <f>+INDEX(DataEx!$1:$1048576,MATCH('2014'!$A47,DataEx!$D:$D,0),MATCH('2014'!Q$6,DataEx!$8:$8,0))</f>
        <v>0</v>
      </c>
      <c r="R47" s="192">
        <f>+INDEX(DataEx!$1:$1048576,MATCH('2014'!$A47,DataEx!$D:$D,0),MATCH('2014'!R$6,DataEx!$8:$8,0))</f>
        <v>0</v>
      </c>
      <c r="S47" s="273">
        <f t="shared" si="3"/>
        <v>12321124.029999999</v>
      </c>
      <c r="T47" s="274">
        <f t="shared" si="4"/>
        <v>3.6311215952081273E-3</v>
      </c>
    </row>
    <row r="48" spans="1:20">
      <c r="A48" s="179">
        <v>425</v>
      </c>
      <c r="B48" s="309" t="str">
        <f>+VLOOKUP($A48,Master!$D$22:$G$218,4,FALSE)</f>
        <v>Ostala prava iz zdravstvenog osiguranja</v>
      </c>
      <c r="C48" s="310"/>
      <c r="D48" s="310"/>
      <c r="E48" s="310"/>
      <c r="F48" s="310"/>
      <c r="G48" s="192">
        <f>+INDEX(DataEx!$1:$1048576,MATCH('2014'!$A48,DataEx!$D:$D,0),MATCH('2014'!G$6,DataEx!$8:$8,0))</f>
        <v>503185.41</v>
      </c>
      <c r="H48" s="192">
        <f>+INDEX(DataEx!$1:$1048576,MATCH('2014'!$A48,DataEx!$D:$D,0),MATCH('2014'!H$6,DataEx!$8:$8,0))</f>
        <v>426354.28999999992</v>
      </c>
      <c r="I48" s="192">
        <f>+INDEX(DataEx!$1:$1048576,MATCH('2014'!$A48,DataEx!$D:$D,0),MATCH('2014'!I$6,DataEx!$8:$8,0))</f>
        <v>628953.87</v>
      </c>
      <c r="J48" s="192">
        <f>+INDEX(DataEx!$1:$1048576,MATCH('2014'!$A48,DataEx!$D:$D,0),MATCH('2014'!J$6,DataEx!$8:$8,0))</f>
        <v>620067.22999999986</v>
      </c>
      <c r="K48" s="192">
        <f>+INDEX(DataEx!$1:$1048576,MATCH('2014'!$A48,DataEx!$D:$D,0),MATCH('2014'!K$6,DataEx!$8:$8,0))</f>
        <v>662196.34000000008</v>
      </c>
      <c r="L48" s="192">
        <f>+INDEX(DataEx!$1:$1048576,MATCH('2014'!$A48,DataEx!$D:$D,0),MATCH('2014'!L$6,DataEx!$8:$8,0))</f>
        <v>772197.06999999983</v>
      </c>
      <c r="M48" s="192">
        <f>+INDEX(DataEx!$1:$1048576,MATCH('2014'!$A48,DataEx!$D:$D,0),MATCH('2014'!M$6,DataEx!$8:$8,0))</f>
        <v>705999.46</v>
      </c>
      <c r="N48" s="192">
        <f>+INDEX(DataEx!$1:$1048576,MATCH('2014'!$A48,DataEx!$D:$D,0),MATCH('2014'!N$6,DataEx!$8:$8,0))</f>
        <v>680678.52000000025</v>
      </c>
      <c r="O48" s="192">
        <f>+INDEX(DataEx!$1:$1048576,MATCH('2014'!$A48,DataEx!$D:$D,0),MATCH('2014'!O$6,DataEx!$8:$8,0))</f>
        <v>658703.32999999996</v>
      </c>
      <c r="P48" s="192">
        <f>+INDEX(DataEx!$1:$1048576,MATCH('2014'!$A48,DataEx!$D:$D,0),MATCH('2014'!P$6,DataEx!$8:$8,0))</f>
        <v>796557.62999999977</v>
      </c>
      <c r="Q48" s="192">
        <f>+INDEX(DataEx!$1:$1048576,MATCH('2014'!$A48,DataEx!$D:$D,0),MATCH('2014'!Q$6,DataEx!$8:$8,0))</f>
        <v>0</v>
      </c>
      <c r="R48" s="192">
        <f>+INDEX(DataEx!$1:$1048576,MATCH('2014'!$A48,DataEx!$D:$D,0),MATCH('2014'!R$6,DataEx!$8:$8,0))</f>
        <v>0</v>
      </c>
      <c r="S48" s="273">
        <f t="shared" si="3"/>
        <v>6454893.1500000004</v>
      </c>
      <c r="T48" s="274">
        <f t="shared" si="4"/>
        <v>1.9023022456925967E-3</v>
      </c>
    </row>
    <row r="49" spans="1:20">
      <c r="A49" s="179">
        <v>43</v>
      </c>
      <c r="B49" s="323" t="str">
        <f>+VLOOKUP($A49,Master!$D$22:$G$218,4,FALSE)</f>
        <v xml:space="preserve">Transferi institucijama, pojedincima, nevladinom i javnom sektoru </v>
      </c>
      <c r="C49" s="324"/>
      <c r="D49" s="324"/>
      <c r="E49" s="324"/>
      <c r="F49" s="324"/>
      <c r="G49" s="204">
        <f>+INDEX(DataEx!$1:$1048576,MATCH('2014'!$A49,DataEx!$D:$D,0),MATCH('2014'!G$6,DataEx!$8:$8,0))</f>
        <v>4729453.0199999968</v>
      </c>
      <c r="H49" s="204">
        <f>+INDEX(DataEx!$1:$1048576,MATCH('2014'!$A49,DataEx!$D:$D,0),MATCH('2014'!H$6,DataEx!$8:$8,0))</f>
        <v>3668588.0200000005</v>
      </c>
      <c r="I49" s="204">
        <f>+INDEX(DataEx!$1:$1048576,MATCH('2014'!$A49,DataEx!$D:$D,0),MATCH('2014'!I$6,DataEx!$8:$8,0))</f>
        <v>11943087.780000003</v>
      </c>
      <c r="J49" s="204">
        <f>+INDEX(DataEx!$1:$1048576,MATCH('2014'!$A49,DataEx!$D:$D,0),MATCH('2014'!J$6,DataEx!$8:$8,0))</f>
        <v>8801515.4700000044</v>
      </c>
      <c r="K49" s="204">
        <f>+INDEX(DataEx!$1:$1048576,MATCH('2014'!$A49,DataEx!$D:$D,0),MATCH('2014'!K$6,DataEx!$8:$8,0))</f>
        <v>7959182.730000007</v>
      </c>
      <c r="L49" s="204">
        <f>+INDEX(DataEx!$1:$1048576,MATCH('2014'!$A49,DataEx!$D:$D,0),MATCH('2014'!L$6,DataEx!$8:$8,0))</f>
        <v>8709222.3800000045</v>
      </c>
      <c r="M49" s="204">
        <f>+INDEX(DataEx!$1:$1048576,MATCH('2014'!$A49,DataEx!$D:$D,0),MATCH('2014'!M$6,DataEx!$8:$8,0))</f>
        <v>7344002.3300000029</v>
      </c>
      <c r="N49" s="204">
        <f>+INDEX(DataEx!$1:$1048576,MATCH('2014'!$A49,DataEx!$D:$D,0),MATCH('2014'!N$6,DataEx!$8:$8,0))</f>
        <v>8854976.2599999998</v>
      </c>
      <c r="O49" s="204">
        <f>+INDEX(DataEx!$1:$1048576,MATCH('2014'!$A49,DataEx!$D:$D,0),MATCH('2014'!O$6,DataEx!$8:$8,0))</f>
        <v>7105061.4999999991</v>
      </c>
      <c r="P49" s="204">
        <f>+INDEX(DataEx!$1:$1048576,MATCH('2014'!$A49,DataEx!$D:$D,0),MATCH('2014'!P$6,DataEx!$8:$8,0))</f>
        <v>13729651.66</v>
      </c>
      <c r="Q49" s="204">
        <f>+INDEX(DataEx!$1:$1048576,MATCH('2014'!$A49,DataEx!$D:$D,0),MATCH('2014'!Q$6,DataEx!$8:$8,0))</f>
        <v>0</v>
      </c>
      <c r="R49" s="278">
        <f>+INDEX(DataEx!$1:$1048576,MATCH('2014'!$A49,DataEx!$D:$D,0),MATCH('2014'!R$6,DataEx!$8:$8,0))</f>
        <v>0</v>
      </c>
      <c r="S49" s="276">
        <f t="shared" si="3"/>
        <v>82844741.150000006</v>
      </c>
      <c r="T49" s="277">
        <f t="shared" si="4"/>
        <v>2.441492577355318E-2</v>
      </c>
    </row>
    <row r="50" spans="1:20">
      <c r="A50" s="179">
        <v>44</v>
      </c>
      <c r="B50" s="323" t="str">
        <f>+VLOOKUP($A50,Master!$D$22:$G$218,4,FALSE)</f>
        <v>Kapitalni budžet</v>
      </c>
      <c r="C50" s="324"/>
      <c r="D50" s="324"/>
      <c r="E50" s="324"/>
      <c r="F50" s="324"/>
      <c r="G50" s="204">
        <f>+INDEX(DataEx!$1:$1048576,MATCH('2014'!$A50,DataEx!$D:$D,0),MATCH('2014'!G$6,DataEx!$8:$8,0))</f>
        <v>1660981.6799999992</v>
      </c>
      <c r="H50" s="204">
        <f>+INDEX(DataEx!$1:$1048576,MATCH('2014'!$A50,DataEx!$D:$D,0),MATCH('2014'!H$6,DataEx!$8:$8,0))</f>
        <v>706574.4800000001</v>
      </c>
      <c r="I50" s="204">
        <f>+INDEX(DataEx!$1:$1048576,MATCH('2014'!$A50,DataEx!$D:$D,0),MATCH('2014'!I$6,DataEx!$8:$8,0))</f>
        <v>6200648.6300000018</v>
      </c>
      <c r="J50" s="204">
        <f>+INDEX(DataEx!$1:$1048576,MATCH('2014'!$A50,DataEx!$D:$D,0),MATCH('2014'!J$6,DataEx!$8:$8,0))</f>
        <v>3101737.11</v>
      </c>
      <c r="K50" s="204">
        <f>+INDEX(DataEx!$1:$1048576,MATCH('2014'!$A50,DataEx!$D:$D,0),MATCH('2014'!K$6,DataEx!$8:$8,0))</f>
        <v>6084586.5699999984</v>
      </c>
      <c r="L50" s="204">
        <f>+INDEX(DataEx!$1:$1048576,MATCH('2014'!$A50,DataEx!$D:$D,0),MATCH('2014'!L$6,DataEx!$8:$8,0))</f>
        <v>5981156.5000000019</v>
      </c>
      <c r="M50" s="204">
        <f>+INDEX(DataEx!$1:$1048576,MATCH('2014'!$A50,DataEx!$D:$D,0),MATCH('2014'!M$6,DataEx!$8:$8,0))</f>
        <v>5869125.5700000059</v>
      </c>
      <c r="N50" s="204">
        <f>+INDEX(DataEx!$1:$1048576,MATCH('2014'!$A50,DataEx!$D:$D,0),MATCH('2014'!N$6,DataEx!$8:$8,0))</f>
        <v>7492513.8399999971</v>
      </c>
      <c r="O50" s="204">
        <f>+INDEX(DataEx!$1:$1048576,MATCH('2014'!$A50,DataEx!$D:$D,0),MATCH('2014'!O$6,DataEx!$8:$8,0))</f>
        <v>4710598.8999999985</v>
      </c>
      <c r="P50" s="204">
        <f>+INDEX(DataEx!$1:$1048576,MATCH('2014'!$A50,DataEx!$D:$D,0),MATCH('2014'!P$6,DataEx!$8:$8,0))</f>
        <v>9173399.000000013</v>
      </c>
      <c r="Q50" s="204">
        <f>+INDEX(DataEx!$1:$1048576,MATCH('2014'!$A50,DataEx!$D:$D,0),MATCH('2014'!Q$6,DataEx!$8:$8,0))</f>
        <v>0</v>
      </c>
      <c r="R50" s="204">
        <f>+INDEX(DataEx!$1:$1048576,MATCH('2014'!$A50,DataEx!$D:$D,0),MATCH('2014'!R$6,DataEx!$8:$8,0))</f>
        <v>0</v>
      </c>
      <c r="S50" s="276">
        <f t="shared" si="3"/>
        <v>50981322.280000016</v>
      </c>
      <c r="T50" s="277">
        <f t="shared" si="4"/>
        <v>1.5024552941146987E-2</v>
      </c>
    </row>
    <row r="51" spans="1:20">
      <c r="A51" s="179">
        <v>451</v>
      </c>
      <c r="B51" s="327" t="str">
        <f>+VLOOKUP($A51,Master!$D$22:$G$218,4,FALSE)</f>
        <v>Pozajmice i krediti</v>
      </c>
      <c r="C51" s="328"/>
      <c r="D51" s="328"/>
      <c r="E51" s="328"/>
      <c r="F51" s="328"/>
      <c r="G51" s="192">
        <f>+INDEX(DataEx!$1:$1048576,MATCH('2014'!$A51,DataEx!$D:$D,0),MATCH('2014'!G$6,DataEx!$8:$8,0))</f>
        <v>46726.67</v>
      </c>
      <c r="H51" s="192">
        <f>+INDEX(DataEx!$1:$1048576,MATCH('2014'!$A51,DataEx!$D:$D,0),MATCH('2014'!H$6,DataEx!$8:$8,0))</f>
        <v>493119.12</v>
      </c>
      <c r="I51" s="192">
        <f>+INDEX(DataEx!$1:$1048576,MATCH('2014'!$A51,DataEx!$D:$D,0),MATCH('2014'!I$6,DataEx!$8:$8,0))</f>
        <v>0</v>
      </c>
      <c r="J51" s="192">
        <f>+INDEX(DataEx!$1:$1048576,MATCH('2014'!$A51,DataEx!$D:$D,0),MATCH('2014'!J$6,DataEx!$8:$8,0))</f>
        <v>286420</v>
      </c>
      <c r="K51" s="192">
        <f>+INDEX(DataEx!$1:$1048576,MATCH('2014'!$A51,DataEx!$D:$D,0),MATCH('2014'!K$6,DataEx!$8:$8,0))</f>
        <v>0</v>
      </c>
      <c r="L51" s="192">
        <f>+INDEX(DataEx!$1:$1048576,MATCH('2014'!$A51,DataEx!$D:$D,0),MATCH('2014'!L$6,DataEx!$8:$8,0))</f>
        <v>411760.67</v>
      </c>
      <c r="M51" s="192">
        <f>+INDEX(DataEx!$1:$1048576,MATCH('2014'!$A51,DataEx!$D:$D,0),MATCH('2014'!M$6,DataEx!$8:$8,0))</f>
        <v>16000</v>
      </c>
      <c r="N51" s="192">
        <f>+INDEX(DataEx!$1:$1048576,MATCH('2014'!$A51,DataEx!$D:$D,0),MATCH('2014'!N$6,DataEx!$8:$8,0))</f>
        <v>15000</v>
      </c>
      <c r="O51" s="192">
        <f>+INDEX(DataEx!$1:$1048576,MATCH('2014'!$A51,DataEx!$D:$D,0),MATCH('2014'!O$6,DataEx!$8:$8,0))</f>
        <v>505984</v>
      </c>
      <c r="P51" s="192">
        <f>+INDEX(DataEx!$1:$1048576,MATCH('2014'!$A51,DataEx!$D:$D,0),MATCH('2014'!P$6,DataEx!$8:$8,0))</f>
        <v>5000</v>
      </c>
      <c r="Q51" s="192">
        <f>+INDEX(DataEx!$1:$1048576,MATCH('2014'!$A51,DataEx!$D:$D,0),MATCH('2014'!Q$6,DataEx!$8:$8,0))</f>
        <v>0</v>
      </c>
      <c r="R51" s="192">
        <f>+INDEX(DataEx!$1:$1048576,MATCH('2014'!$A51,DataEx!$D:$D,0),MATCH('2014'!R$6,DataEx!$8:$8,0))</f>
        <v>0</v>
      </c>
      <c r="S51" s="273">
        <f t="shared" si="3"/>
        <v>1780010.46</v>
      </c>
      <c r="T51" s="274">
        <f t="shared" si="4"/>
        <v>5.2458155646066919E-4</v>
      </c>
    </row>
    <row r="52" spans="1:20">
      <c r="A52" s="179">
        <v>47</v>
      </c>
      <c r="B52" s="327" t="str">
        <f>+VLOOKUP($A52,Master!$D$22:$G$218,4,FALSE)</f>
        <v>Rezerve</v>
      </c>
      <c r="C52" s="328"/>
      <c r="D52" s="328"/>
      <c r="E52" s="328"/>
      <c r="F52" s="328"/>
      <c r="G52" s="192">
        <f>+INDEX(DataEx!$1:$1048576,MATCH('2014'!$A52,DataEx!$D:$D,0),MATCH('2014'!G$6,DataEx!$8:$8,0))</f>
        <v>987800</v>
      </c>
      <c r="H52" s="192">
        <f>+INDEX(DataEx!$1:$1048576,MATCH('2014'!$A52,DataEx!$D:$D,0),MATCH('2014'!H$6,DataEx!$8:$8,0))</f>
        <v>1479416.02</v>
      </c>
      <c r="I52" s="192">
        <f>+INDEX(DataEx!$1:$1048576,MATCH('2014'!$A52,DataEx!$D:$D,0),MATCH('2014'!I$6,DataEx!$8:$8,0))</f>
        <v>1804250.6199999999</v>
      </c>
      <c r="J52" s="192">
        <f>+INDEX(DataEx!$1:$1048576,MATCH('2014'!$A52,DataEx!$D:$D,0),MATCH('2014'!J$6,DataEx!$8:$8,0))</f>
        <v>0</v>
      </c>
      <c r="K52" s="192">
        <f>+INDEX(DataEx!$1:$1048576,MATCH('2014'!$A52,DataEx!$D:$D,0),MATCH('2014'!K$6,DataEx!$8:$8,0))</f>
        <v>227494.67</v>
      </c>
      <c r="L52" s="192">
        <f>+INDEX(DataEx!$1:$1048576,MATCH('2014'!$A52,DataEx!$D:$D,0),MATCH('2014'!L$6,DataEx!$8:$8,0))</f>
        <v>653597.98</v>
      </c>
      <c r="M52" s="192">
        <f>+INDEX(DataEx!$1:$1048576,MATCH('2014'!$A52,DataEx!$D:$D,0),MATCH('2014'!M$6,DataEx!$8:$8,0))</f>
        <v>858028.14000000013</v>
      </c>
      <c r="N52" s="192">
        <f>+INDEX(DataEx!$1:$1048576,MATCH('2014'!$A52,DataEx!$D:$D,0),MATCH('2014'!N$6,DataEx!$8:$8,0))</f>
        <v>1253986.73</v>
      </c>
      <c r="O52" s="192">
        <f>+INDEX(DataEx!$1:$1048576,MATCH('2014'!$A52,DataEx!$D:$D,0),MATCH('2014'!O$6,DataEx!$8:$8,0))</f>
        <v>1638486.63</v>
      </c>
      <c r="P52" s="192">
        <f>+INDEX(DataEx!$1:$1048576,MATCH('2014'!$A52,DataEx!$D:$D,0),MATCH('2014'!P$6,DataEx!$8:$8,0))</f>
        <v>1434433.1700000002</v>
      </c>
      <c r="Q52" s="192">
        <f>+INDEX(DataEx!$1:$1048576,MATCH('2014'!$A52,DataEx!$D:$D,0),MATCH('2014'!Q$6,DataEx!$8:$8,0))</f>
        <v>0</v>
      </c>
      <c r="R52" s="192">
        <f>+INDEX(DataEx!$1:$1048576,MATCH('2014'!$A52,DataEx!$D:$D,0),MATCH('2014'!R$6,DataEx!$8:$8,0))</f>
        <v>0</v>
      </c>
      <c r="S52" s="273">
        <f t="shared" si="3"/>
        <v>10337493.959999999</v>
      </c>
      <c r="T52" s="274">
        <f t="shared" si="4"/>
        <v>3.0465319127616622E-3</v>
      </c>
    </row>
    <row r="53" spans="1:20" ht="13.5" thickBot="1">
      <c r="A53" s="179">
        <v>462</v>
      </c>
      <c r="B53" s="329" t="str">
        <f>+VLOOKUP($A53,Master!$D$22:$G$218,4,FALSE)</f>
        <v>Otplata garancija</v>
      </c>
      <c r="C53" s="330"/>
      <c r="D53" s="330"/>
      <c r="E53" s="330"/>
      <c r="F53" s="330"/>
      <c r="G53" s="228">
        <f>+INDEX(DataEx!$1:$1048576,MATCH('2014'!$A53,DataEx!$D:$D,0),MATCH('2014'!G$6,DataEx!$8:$8,0))</f>
        <v>5125021.1000000006</v>
      </c>
      <c r="H53" s="228">
        <f>+INDEX(DataEx!$1:$1048576,MATCH('2014'!$A53,DataEx!$D:$D,0),MATCH('2014'!H$6,DataEx!$8:$8,0))</f>
        <v>28180.16</v>
      </c>
      <c r="I53" s="228">
        <f>+INDEX(DataEx!$1:$1048576,MATCH('2014'!$A53,DataEx!$D:$D,0),MATCH('2014'!I$6,DataEx!$8:$8,0))</f>
        <v>4529565.8099999996</v>
      </c>
      <c r="J53" s="228">
        <f>+INDEX(DataEx!$1:$1048576,MATCH('2014'!$A53,DataEx!$D:$D,0),MATCH('2014'!J$6,DataEx!$8:$8,0))</f>
        <v>0</v>
      </c>
      <c r="K53" s="228">
        <f>+INDEX(DataEx!$1:$1048576,MATCH('2014'!$A53,DataEx!$D:$D,0),MATCH('2014'!K$6,DataEx!$8:$8,0))</f>
        <v>0</v>
      </c>
      <c r="L53" s="228">
        <f>+INDEX(DataEx!$1:$1048576,MATCH('2014'!$A53,DataEx!$D:$D,0),MATCH('2014'!L$6,DataEx!$8:$8,0))</f>
        <v>0</v>
      </c>
      <c r="M53" s="228">
        <f>+INDEX(DataEx!$1:$1048576,MATCH('2014'!$A53,DataEx!$D:$D,0),MATCH('2014'!M$6,DataEx!$8:$8,0))</f>
        <v>0</v>
      </c>
      <c r="N53" s="228">
        <f>+INDEX(DataEx!$1:$1048576,MATCH('2014'!$A53,DataEx!$D:$D,0),MATCH('2014'!N$6,DataEx!$8:$8,0))</f>
        <v>0</v>
      </c>
      <c r="O53" s="228">
        <f>+INDEX(DataEx!$1:$1048576,MATCH('2014'!$A53,DataEx!$D:$D,0),MATCH('2014'!O$6,DataEx!$8:$8,0))</f>
        <v>5576163.8799999999</v>
      </c>
      <c r="P53" s="228">
        <f>+INDEX(DataEx!$1:$1048576,MATCH('2014'!$A53,DataEx!$D:$D,0),MATCH('2014'!P$6,DataEx!$8:$8,0))</f>
        <v>0</v>
      </c>
      <c r="Q53" s="228">
        <f>+INDEX(DataEx!$1:$1048576,MATCH('2014'!$A53,DataEx!$D:$D,0),MATCH('2014'!Q$6,DataEx!$8:$8,0))</f>
        <v>0</v>
      </c>
      <c r="R53" s="228">
        <f>+INDEX(DataEx!$1:$1048576,MATCH('2014'!$A53,DataEx!$D:$D,0),MATCH('2014'!R$6,DataEx!$8:$8,0))</f>
        <v>0</v>
      </c>
      <c r="S53" s="287">
        <f t="shared" si="3"/>
        <v>15258930.949999999</v>
      </c>
      <c r="T53" s="288">
        <f t="shared" si="4"/>
        <v>4.4969138819986919E-3</v>
      </c>
    </row>
    <row r="54" spans="1:20" ht="13.5" thickBot="1">
      <c r="A54" s="173">
        <v>1000</v>
      </c>
      <c r="B54" s="331" t="str">
        <f>+VLOOKUP($A54,Master!$D$22:$G$218,4,FALSE)</f>
        <v>Suficit / deficit</v>
      </c>
      <c r="C54" s="332"/>
      <c r="D54" s="332"/>
      <c r="E54" s="332"/>
      <c r="F54" s="332"/>
      <c r="G54" s="180">
        <f>+G10-G30</f>
        <v>-23539863.519999981</v>
      </c>
      <c r="H54" s="180">
        <f t="shared" ref="H54:R54" si="9">+H10-H30</f>
        <v>-6798027.0200000107</v>
      </c>
      <c r="I54" s="180">
        <f t="shared" si="9"/>
        <v>-15172464.799999967</v>
      </c>
      <c r="J54" s="180">
        <f t="shared" si="9"/>
        <v>-13241359.070000023</v>
      </c>
      <c r="K54" s="180">
        <f t="shared" si="9"/>
        <v>418044.01999998093</v>
      </c>
      <c r="L54" s="180">
        <f t="shared" si="9"/>
        <v>4073927.8599999547</v>
      </c>
      <c r="M54" s="180">
        <f t="shared" si="9"/>
        <v>13455550.149999976</v>
      </c>
      <c r="N54" s="180">
        <f t="shared" si="9"/>
        <v>18685128.389999986</v>
      </c>
      <c r="O54" s="180">
        <f t="shared" si="9"/>
        <v>-2955282.5300000012</v>
      </c>
      <c r="P54" s="180">
        <f t="shared" si="9"/>
        <v>429034.67000001669</v>
      </c>
      <c r="Q54" s="180">
        <f t="shared" si="9"/>
        <v>0</v>
      </c>
      <c r="R54" s="180">
        <f t="shared" si="9"/>
        <v>0</v>
      </c>
      <c r="S54" s="289">
        <f t="shared" si="3"/>
        <v>-24645311.850000069</v>
      </c>
      <c r="T54" s="290">
        <f t="shared" si="4"/>
        <v>-7.263146110799602E-3</v>
      </c>
    </row>
    <row r="55" spans="1:20" ht="13.5" thickBot="1">
      <c r="A55" s="173">
        <v>1001</v>
      </c>
      <c r="B55" s="333" t="str">
        <f>+VLOOKUP($A55,Master!$D$22:$G$218,4,FALSE)</f>
        <v>Primarni bilans</v>
      </c>
      <c r="C55" s="334"/>
      <c r="D55" s="334"/>
      <c r="E55" s="334"/>
      <c r="F55" s="334"/>
      <c r="G55" s="234">
        <f>+G54+G38</f>
        <v>-21228203.929999981</v>
      </c>
      <c r="H55" s="234">
        <f t="shared" ref="H55:R55" si="10">+H54+H38</f>
        <v>-5688014.1300000101</v>
      </c>
      <c r="I55" s="234">
        <f t="shared" si="10"/>
        <v>-10547613.539999967</v>
      </c>
      <c r="J55" s="234">
        <f t="shared" si="10"/>
        <v>11421203.689999975</v>
      </c>
      <c r="K55" s="234">
        <f t="shared" si="10"/>
        <v>1339426.4799999809</v>
      </c>
      <c r="L55" s="234">
        <f t="shared" si="10"/>
        <v>9686506.2299999539</v>
      </c>
      <c r="M55" s="234">
        <f t="shared" si="10"/>
        <v>19866456.079999976</v>
      </c>
      <c r="N55" s="234">
        <f t="shared" si="10"/>
        <v>19922383.639999986</v>
      </c>
      <c r="O55" s="234">
        <f t="shared" si="10"/>
        <v>14892236.190000001</v>
      </c>
      <c r="P55" s="234">
        <f t="shared" si="10"/>
        <v>1014730.1400000168</v>
      </c>
      <c r="Q55" s="234">
        <f t="shared" si="10"/>
        <v>0</v>
      </c>
      <c r="R55" s="234">
        <f t="shared" si="10"/>
        <v>0</v>
      </c>
      <c r="S55" s="289">
        <f t="shared" si="3"/>
        <v>40679110.849999934</v>
      </c>
      <c r="T55" s="290">
        <f t="shared" si="4"/>
        <v>1.1988419037228052E-2</v>
      </c>
    </row>
    <row r="56" spans="1:20">
      <c r="A56" s="173">
        <v>46</v>
      </c>
      <c r="B56" s="325" t="str">
        <f>+VLOOKUP($A56,Master!$D$22:$G$218,4,FALSE)</f>
        <v>Otplata dugova</v>
      </c>
      <c r="C56" s="326"/>
      <c r="D56" s="326"/>
      <c r="E56" s="326"/>
      <c r="F56" s="326"/>
      <c r="G56" s="222">
        <f>+SUM(G57:G59)</f>
        <v>6532985.9199999981</v>
      </c>
      <c r="H56" s="222">
        <f t="shared" ref="H56:R56" si="11">+SUM(H57:H59)</f>
        <v>4955586.28</v>
      </c>
      <c r="I56" s="222">
        <f t="shared" si="11"/>
        <v>9833270.4099999983</v>
      </c>
      <c r="J56" s="222">
        <f t="shared" si="11"/>
        <v>38709994.940000005</v>
      </c>
      <c r="K56" s="222">
        <f t="shared" si="11"/>
        <v>8791984.5900000017</v>
      </c>
      <c r="L56" s="222">
        <f t="shared" si="11"/>
        <v>60609498.650000006</v>
      </c>
      <c r="M56" s="222">
        <f t="shared" si="11"/>
        <v>42133995.180000007</v>
      </c>
      <c r="N56" s="222">
        <f t="shared" si="11"/>
        <v>11787455.410000002</v>
      </c>
      <c r="O56" s="222">
        <f t="shared" si="11"/>
        <v>16192426.030000003</v>
      </c>
      <c r="P56" s="222">
        <f t="shared" si="11"/>
        <v>11610209.390000001</v>
      </c>
      <c r="Q56" s="222">
        <f t="shared" si="11"/>
        <v>0</v>
      </c>
      <c r="R56" s="222">
        <f t="shared" si="11"/>
        <v>0</v>
      </c>
      <c r="S56" s="291">
        <f t="shared" si="3"/>
        <v>211157406.80000001</v>
      </c>
      <c r="T56" s="292">
        <f t="shared" si="4"/>
        <v>6.2229567525879992E-2</v>
      </c>
    </row>
    <row r="57" spans="1:20">
      <c r="A57" s="173">
        <v>4611</v>
      </c>
      <c r="B57" s="351" t="str">
        <f>+VLOOKUP($A57,Master!$D$22:$G$218,4,FALSE)</f>
        <v>Otplata hartija od vrijednosti i kredita rezidentima</v>
      </c>
      <c r="C57" s="352"/>
      <c r="D57" s="352"/>
      <c r="E57" s="352"/>
      <c r="F57" s="352"/>
      <c r="G57" s="240">
        <f>+INDEX(DataEx!$1:$1048576,MATCH('2014'!$A57,DataEx!$D:$D,0),MATCH('2014'!G$6,DataEx!$8:$8,0))</f>
        <v>572002.05999999994</v>
      </c>
      <c r="H57" s="240">
        <f>+INDEX(DataEx!$1:$1048576,MATCH('2014'!$A57,DataEx!$D:$D,0),MATCH('2014'!H$6,DataEx!$8:$8,0))</f>
        <v>2585632.2399999998</v>
      </c>
      <c r="I57" s="240">
        <f>+INDEX(DataEx!$1:$1048576,MATCH('2014'!$A57,DataEx!$D:$D,0),MATCH('2014'!I$6,DataEx!$8:$8,0))</f>
        <v>4238041.8499999996</v>
      </c>
      <c r="J57" s="240">
        <f>+INDEX(DataEx!$1:$1048576,MATCH('2014'!$A57,DataEx!$D:$D,0),MATCH('2014'!J$6,DataEx!$8:$8,0))</f>
        <v>3685616.07</v>
      </c>
      <c r="K57" s="240">
        <f>+INDEX(DataEx!$1:$1048576,MATCH('2014'!$A57,DataEx!$D:$D,0),MATCH('2014'!K$6,DataEx!$8:$8,0))</f>
        <v>5144317.790000001</v>
      </c>
      <c r="L57" s="240">
        <f>+INDEX(DataEx!$1:$1048576,MATCH('2014'!$A57,DataEx!$D:$D,0),MATCH('2014'!L$6,DataEx!$8:$8,0))</f>
        <v>35693419.079999998</v>
      </c>
      <c r="M57" s="240">
        <f>+INDEX(DataEx!$1:$1048576,MATCH('2014'!$A57,DataEx!$D:$D,0),MATCH('2014'!M$6,DataEx!$8:$8,0))</f>
        <v>17351336.920000002</v>
      </c>
      <c r="N57" s="240">
        <f>+INDEX(DataEx!$1:$1048576,MATCH('2014'!$A57,DataEx!$D:$D,0),MATCH('2014'!N$6,DataEx!$8:$8,0))</f>
        <v>3355572.06</v>
      </c>
      <c r="O57" s="240">
        <f>+INDEX(DataEx!$1:$1048576,MATCH('2014'!$A57,DataEx!$D:$D,0),MATCH('2014'!O$6,DataEx!$8:$8,0))</f>
        <v>10984463.470000003</v>
      </c>
      <c r="P57" s="240">
        <f>+INDEX(DataEx!$1:$1048576,MATCH('2014'!$A57,DataEx!$D:$D,0),MATCH('2014'!P$6,DataEx!$8:$8,0))</f>
        <v>5540883.2199999997</v>
      </c>
      <c r="Q57" s="240">
        <f>+INDEX(DataEx!$1:$1048576,MATCH('2014'!$A57,DataEx!$D:$D,0),MATCH('2014'!Q$6,DataEx!$8:$8,0))</f>
        <v>0</v>
      </c>
      <c r="R57" s="240">
        <f>+INDEX(DataEx!$1:$1048576,MATCH('2014'!$A57,DataEx!$D:$D,0),MATCH('2014'!R$6,DataEx!$8:$8,0))</f>
        <v>0</v>
      </c>
      <c r="S57" s="293">
        <f t="shared" si="3"/>
        <v>89151284.75999999</v>
      </c>
      <c r="T57" s="294">
        <f t="shared" si="4"/>
        <v>2.6273508370208754E-2</v>
      </c>
    </row>
    <row r="58" spans="1:20">
      <c r="A58" s="173">
        <v>4612</v>
      </c>
      <c r="B58" s="327" t="str">
        <f>+VLOOKUP($A58,Master!$D$22:$G$218,4,FALSE)</f>
        <v>Otplata hartija od vrijednosti i kredita nerezidentima</v>
      </c>
      <c r="C58" s="328"/>
      <c r="D58" s="328"/>
      <c r="E58" s="328"/>
      <c r="F58" s="328"/>
      <c r="G58" s="240">
        <f>+INDEX(DataEx!$1:$1048576,MATCH('2014'!$A58,DataEx!$D:$D,0),MATCH('2014'!G$6,DataEx!$8:$8,0))</f>
        <v>2423585.7000000002</v>
      </c>
      <c r="H58" s="240">
        <f>+INDEX(DataEx!$1:$1048576,MATCH('2014'!$A58,DataEx!$D:$D,0),MATCH('2014'!H$6,DataEx!$8:$8,0))</f>
        <v>750667.6399999999</v>
      </c>
      <c r="I58" s="240">
        <f>+INDEX(DataEx!$1:$1048576,MATCH('2014'!$A58,DataEx!$D:$D,0),MATCH('2014'!I$6,DataEx!$8:$8,0))</f>
        <v>3746284.2799999993</v>
      </c>
      <c r="J58" s="240">
        <f>+INDEX(DataEx!$1:$1048576,MATCH('2014'!$A58,DataEx!$D:$D,0),MATCH('2014'!J$6,DataEx!$8:$8,0))</f>
        <v>33645805.930000007</v>
      </c>
      <c r="K58" s="240">
        <f>+INDEX(DataEx!$1:$1048576,MATCH('2014'!$A58,DataEx!$D:$D,0),MATCH('2014'!K$6,DataEx!$8:$8,0))</f>
        <v>2346974.08</v>
      </c>
      <c r="L58" s="240">
        <f>+INDEX(DataEx!$1:$1048576,MATCH('2014'!$A58,DataEx!$D:$D,0),MATCH('2014'!L$6,DataEx!$8:$8,0))</f>
        <v>15387656.430000003</v>
      </c>
      <c r="M58" s="240">
        <f>+INDEX(DataEx!$1:$1048576,MATCH('2014'!$A58,DataEx!$D:$D,0),MATCH('2014'!M$6,DataEx!$8:$8,0))</f>
        <v>14066209.220000001</v>
      </c>
      <c r="N58" s="240">
        <f>+INDEX(DataEx!$1:$1048576,MATCH('2014'!$A58,DataEx!$D:$D,0),MATCH('2014'!N$6,DataEx!$8:$8,0))</f>
        <v>1025264.8800000001</v>
      </c>
      <c r="O58" s="240">
        <f>+INDEX(DataEx!$1:$1048576,MATCH('2014'!$A58,DataEx!$D:$D,0),MATCH('2014'!O$6,DataEx!$8:$8,0))</f>
        <v>3585552.18</v>
      </c>
      <c r="P58" s="240">
        <f>+INDEX(DataEx!$1:$1048576,MATCH('2014'!$A58,DataEx!$D:$D,0),MATCH('2014'!P$6,DataEx!$8:$8,0))</f>
        <v>4611861.1400000006</v>
      </c>
      <c r="Q58" s="240">
        <f>+INDEX(DataEx!$1:$1048576,MATCH('2014'!$A58,DataEx!$D:$D,0),MATCH('2014'!Q$6,DataEx!$8:$8,0))</f>
        <v>0</v>
      </c>
      <c r="R58" s="240">
        <f>+INDEX(DataEx!$1:$1048576,MATCH('2014'!$A58,DataEx!$D:$D,0),MATCH('2014'!R$6,DataEx!$8:$8,0))</f>
        <v>0</v>
      </c>
      <c r="S58" s="293">
        <f t="shared" si="3"/>
        <v>81589861.480000004</v>
      </c>
      <c r="T58" s="294">
        <f t="shared" si="4"/>
        <v>2.4045103940899766E-2</v>
      </c>
    </row>
    <row r="59" spans="1:20" ht="13.5" thickBot="1">
      <c r="A59" s="173">
        <v>4630</v>
      </c>
      <c r="B59" s="329" t="str">
        <f>+VLOOKUP($A59,Master!$D$22:$G$218,4,FALSE)</f>
        <v>Otplata obaveza iz prethodnih godina</v>
      </c>
      <c r="C59" s="330"/>
      <c r="D59" s="330"/>
      <c r="E59" s="330"/>
      <c r="F59" s="330"/>
      <c r="G59" s="240">
        <f>+INDEX(DataEx!$1:$1048576,MATCH('2014'!$A59,DataEx!$D:$D,0),MATCH('2014'!G$6,DataEx!$8:$8,0))</f>
        <v>3537398.1599999983</v>
      </c>
      <c r="H59" s="240">
        <f>+INDEX(DataEx!$1:$1048576,MATCH('2014'!$A59,DataEx!$D:$D,0),MATCH('2014'!H$6,DataEx!$8:$8,0))</f>
        <v>1619286.4000000001</v>
      </c>
      <c r="I59" s="240">
        <f>+INDEX(DataEx!$1:$1048576,MATCH('2014'!$A59,DataEx!$D:$D,0),MATCH('2014'!I$6,DataEx!$8:$8,0))</f>
        <v>1848944.2799999998</v>
      </c>
      <c r="J59" s="240">
        <f>+INDEX(DataEx!$1:$1048576,MATCH('2014'!$A59,DataEx!$D:$D,0),MATCH('2014'!J$6,DataEx!$8:$8,0))</f>
        <v>1378572.94</v>
      </c>
      <c r="K59" s="240">
        <f>+INDEX(DataEx!$1:$1048576,MATCH('2014'!$A59,DataEx!$D:$D,0),MATCH('2014'!K$6,DataEx!$8:$8,0))</f>
        <v>1300692.7200000014</v>
      </c>
      <c r="L59" s="240">
        <f>+INDEX(DataEx!$1:$1048576,MATCH('2014'!$A59,DataEx!$D:$D,0),MATCH('2014'!L$6,DataEx!$8:$8,0))</f>
        <v>9528423.1400000006</v>
      </c>
      <c r="M59" s="240">
        <f>+INDEX(DataEx!$1:$1048576,MATCH('2014'!$A59,DataEx!$D:$D,0),MATCH('2014'!M$6,DataEx!$8:$8,0))</f>
        <v>10716449.040000005</v>
      </c>
      <c r="N59" s="240">
        <f>+INDEX(DataEx!$1:$1048576,MATCH('2014'!$A59,DataEx!$D:$D,0),MATCH('2014'!N$6,DataEx!$8:$8,0))</f>
        <v>7406618.4700000016</v>
      </c>
      <c r="O59" s="240">
        <f>+INDEX(DataEx!$1:$1048576,MATCH('2014'!$A59,DataEx!$D:$D,0),MATCH('2014'!O$6,DataEx!$8:$8,0))</f>
        <v>1622410.3800000001</v>
      </c>
      <c r="P59" s="240">
        <f>+INDEX(DataEx!$1:$1048576,MATCH('2014'!$A59,DataEx!$D:$D,0),MATCH('2014'!P$6,DataEx!$8:$8,0))</f>
        <v>1457465.0300000005</v>
      </c>
      <c r="Q59" s="240">
        <f>+INDEX(DataEx!$1:$1048576,MATCH('2014'!$A59,DataEx!$D:$D,0),MATCH('2014'!Q$6,DataEx!$8:$8,0))</f>
        <v>0</v>
      </c>
      <c r="R59" s="240">
        <f>+INDEX(DataEx!$1:$1048576,MATCH('2014'!$A59,DataEx!$D:$D,0),MATCH('2014'!R$6,DataEx!$8:$8,0))</f>
        <v>0</v>
      </c>
      <c r="S59" s="293">
        <f t="shared" si="3"/>
        <v>40416260.56000001</v>
      </c>
      <c r="T59" s="294">
        <f t="shared" si="4"/>
        <v>1.1910955214771471E-2</v>
      </c>
    </row>
    <row r="60" spans="1:20" ht="13.5" thickBot="1">
      <c r="A60" s="173">
        <v>1002</v>
      </c>
      <c r="B60" s="353" t="str">
        <f>+VLOOKUP($A60,Master!$D$22:$G$218,4,FALSE)</f>
        <v>Nedostajuća sredstva</v>
      </c>
      <c r="C60" s="354"/>
      <c r="D60" s="354"/>
      <c r="E60" s="354"/>
      <c r="F60" s="354"/>
      <c r="G60" s="246">
        <f>+G54-G56</f>
        <v>-30072849.439999979</v>
      </c>
      <c r="H60" s="246">
        <f t="shared" ref="H60:R60" si="12">+H54-H56</f>
        <v>-11753613.300000012</v>
      </c>
      <c r="I60" s="246">
        <f t="shared" si="12"/>
        <v>-25005735.209999964</v>
      </c>
      <c r="J60" s="246">
        <f t="shared" si="12"/>
        <v>-51951354.010000028</v>
      </c>
      <c r="K60" s="246">
        <f t="shared" si="12"/>
        <v>-8373940.5700000208</v>
      </c>
      <c r="L60" s="246">
        <f t="shared" si="12"/>
        <v>-56535570.790000051</v>
      </c>
      <c r="M60" s="246">
        <f t="shared" si="12"/>
        <v>-28678445.030000031</v>
      </c>
      <c r="N60" s="246">
        <f t="shared" si="12"/>
        <v>6897672.9799999837</v>
      </c>
      <c r="O60" s="246">
        <f t="shared" si="12"/>
        <v>-19147708.560000002</v>
      </c>
      <c r="P60" s="246">
        <f t="shared" si="12"/>
        <v>-11181174.719999984</v>
      </c>
      <c r="Q60" s="246">
        <f t="shared" si="12"/>
        <v>0</v>
      </c>
      <c r="R60" s="246">
        <f t="shared" si="12"/>
        <v>0</v>
      </c>
      <c r="S60" s="295">
        <f t="shared" si="3"/>
        <v>-235802718.6500001</v>
      </c>
      <c r="T60" s="296">
        <f t="shared" si="4"/>
        <v>-6.9492713636679596E-2</v>
      </c>
    </row>
    <row r="61" spans="1:20" ht="13.5" thickBot="1">
      <c r="A61" s="173">
        <v>1003</v>
      </c>
      <c r="B61" s="317" t="str">
        <f>+VLOOKUP($A61,Master!$D$22:$G$218,4,FALSE)</f>
        <v>Finansiranje</v>
      </c>
      <c r="C61" s="318"/>
      <c r="D61" s="318"/>
      <c r="E61" s="318"/>
      <c r="F61" s="318"/>
      <c r="G61" s="180">
        <f>+SUM(G62:G65)</f>
        <v>30072849.439999975</v>
      </c>
      <c r="H61" s="180">
        <f t="shared" ref="H61:R61" si="13">+SUM(H62:H65)</f>
        <v>11753613.300000012</v>
      </c>
      <c r="I61" s="180">
        <f t="shared" si="13"/>
        <v>25005735.209999964</v>
      </c>
      <c r="J61" s="180">
        <f t="shared" si="13"/>
        <v>51951354.010000028</v>
      </c>
      <c r="K61" s="180">
        <f t="shared" si="13"/>
        <v>8373940.5700000226</v>
      </c>
      <c r="L61" s="180">
        <f t="shared" si="13"/>
        <v>56535570.790000051</v>
      </c>
      <c r="M61" s="180">
        <f t="shared" si="13"/>
        <v>28678445.030000031</v>
      </c>
      <c r="N61" s="180">
        <f t="shared" si="13"/>
        <v>-6897672.9799999837</v>
      </c>
      <c r="O61" s="180">
        <f t="shared" si="13"/>
        <v>19147708.560000002</v>
      </c>
      <c r="P61" s="180">
        <f t="shared" si="13"/>
        <v>11181174.719999984</v>
      </c>
      <c r="Q61" s="180">
        <f t="shared" si="13"/>
        <v>0</v>
      </c>
      <c r="R61" s="180">
        <f t="shared" si="13"/>
        <v>0</v>
      </c>
      <c r="S61" s="297">
        <f t="shared" si="3"/>
        <v>235802718.6500001</v>
      </c>
      <c r="T61" s="298">
        <f t="shared" si="4"/>
        <v>6.9492713636679596E-2</v>
      </c>
    </row>
    <row r="62" spans="1:20">
      <c r="A62" s="173">
        <v>7511</v>
      </c>
      <c r="B62" s="351" t="str">
        <f>+VLOOKUP($A62,Master!$D$22:$G$218,4,FALSE)</f>
        <v>Pozajmice i krediti od domaćih izvora</v>
      </c>
      <c r="C62" s="352"/>
      <c r="D62" s="352"/>
      <c r="E62" s="352"/>
      <c r="F62" s="352"/>
      <c r="G62" s="240">
        <f>+INDEX(DataEx!$1:$1048576,MATCH('2014'!$A62,DataEx!$D:$D,0),MATCH('2014'!G$6,DataEx!$8:$8,0))</f>
        <v>8351610.0300000003</v>
      </c>
      <c r="H62" s="240">
        <f>+INDEX(DataEx!$1:$1048576,MATCH('2014'!$A62,DataEx!$D:$D,0),MATCH('2014'!H$6,DataEx!$8:$8,0))</f>
        <v>1000000</v>
      </c>
      <c r="I62" s="240">
        <f>+INDEX(DataEx!$1:$1048576,MATCH('2014'!$A62,DataEx!$D:$D,0),MATCH('2014'!I$6,DataEx!$8:$8,0))</f>
        <v>68600000</v>
      </c>
      <c r="J62" s="240">
        <f>+INDEX(DataEx!$1:$1048576,MATCH('2014'!$A62,DataEx!$D:$D,0),MATCH('2014'!J$6,DataEx!$8:$8,0))</f>
        <v>20459149.640000001</v>
      </c>
      <c r="K62" s="240">
        <f>+INDEX(DataEx!$1:$1048576,MATCH('2014'!$A62,DataEx!$D:$D,0),MATCH('2014'!K$6,DataEx!$8:$8,0))</f>
        <v>0</v>
      </c>
      <c r="L62" s="240">
        <f>+INDEX(DataEx!$1:$1048576,MATCH('2014'!$A62,DataEx!$D:$D,0),MATCH('2014'!L$6,DataEx!$8:$8,0))</f>
        <v>0</v>
      </c>
      <c r="M62" s="240">
        <f>+INDEX(DataEx!$1:$1048576,MATCH('2014'!$A62,DataEx!$D:$D,0),MATCH('2014'!M$6,DataEx!$8:$8,0))</f>
        <v>0</v>
      </c>
      <c r="N62" s="240">
        <f>+INDEX(DataEx!$1:$1048576,MATCH('2014'!$A62,DataEx!$D:$D,0),MATCH('2014'!N$6,DataEx!$8:$8,0))</f>
        <v>0</v>
      </c>
      <c r="O62" s="240">
        <f>+INDEX(DataEx!$1:$1048576,MATCH('2014'!$A62,DataEx!$D:$D,0),MATCH('2014'!O$6,DataEx!$8:$8,0))</f>
        <v>0</v>
      </c>
      <c r="P62" s="240">
        <f>+INDEX(DataEx!$1:$1048576,MATCH('2014'!$A62,DataEx!$D:$D,0),MATCH('2014'!P$6,DataEx!$8:$8,0))</f>
        <v>0</v>
      </c>
      <c r="Q62" s="240">
        <f>+INDEX(DataEx!$1:$1048576,MATCH('2014'!$A62,DataEx!$D:$D,0),MATCH('2014'!Q$6,DataEx!$8:$8,0))</f>
        <v>0</v>
      </c>
      <c r="R62" s="240">
        <f>+INDEX(DataEx!$1:$1048576,MATCH('2014'!$A62,DataEx!$D:$D,0),MATCH('2014'!R$6,DataEx!$8:$8,0))</f>
        <v>0</v>
      </c>
      <c r="S62" s="293">
        <f t="shared" si="3"/>
        <v>98410759.670000002</v>
      </c>
      <c r="T62" s="294">
        <f t="shared" si="4"/>
        <v>2.9002340514429029E-2</v>
      </c>
    </row>
    <row r="63" spans="1:20">
      <c r="A63" s="173">
        <v>7512</v>
      </c>
      <c r="B63" s="327" t="str">
        <f>+VLOOKUP($A63,Master!$D$22:$G$218,4,FALSE)</f>
        <v>Pozajmice i krediti od inostranih izvora</v>
      </c>
      <c r="C63" s="328"/>
      <c r="D63" s="328"/>
      <c r="E63" s="328"/>
      <c r="F63" s="328"/>
      <c r="G63" s="240">
        <f>+INDEX(DataEx!$1:$1048576,MATCH('2014'!$A63,DataEx!$D:$D,0),MATCH('2014'!G$6,DataEx!$8:$8,0))</f>
        <v>113399.21</v>
      </c>
      <c r="H63" s="240">
        <f>+INDEX(DataEx!$1:$1048576,MATCH('2014'!$A63,DataEx!$D:$D,0),MATCH('2014'!H$6,DataEx!$8:$8,0))</f>
        <v>291764.21999999997</v>
      </c>
      <c r="I63" s="240">
        <f>+INDEX(DataEx!$1:$1048576,MATCH('2014'!$A63,DataEx!$D:$D,0),MATCH('2014'!I$6,DataEx!$8:$8,0))</f>
        <v>307940.24999999994</v>
      </c>
      <c r="J63" s="240">
        <f>+INDEX(DataEx!$1:$1048576,MATCH('2014'!$A63,DataEx!$D:$D,0),MATCH('2014'!J$6,DataEx!$8:$8,0))</f>
        <v>457882.19</v>
      </c>
      <c r="K63" s="240">
        <f>+INDEX(DataEx!$1:$1048576,MATCH('2014'!$A63,DataEx!$D:$D,0),MATCH('2014'!K$6,DataEx!$8:$8,0))</f>
        <v>188441625.52999994</v>
      </c>
      <c r="L63" s="240">
        <f>+INDEX(DataEx!$1:$1048576,MATCH('2014'!$A63,DataEx!$D:$D,0),MATCH('2014'!L$6,DataEx!$8:$8,0))</f>
        <v>524720.3600000001</v>
      </c>
      <c r="M63" s="240">
        <f>+INDEX(DataEx!$1:$1048576,MATCH('2014'!$A63,DataEx!$D:$D,0),MATCH('2014'!M$6,DataEx!$8:$8,0))</f>
        <v>1794042.0999999999</v>
      </c>
      <c r="N63" s="240">
        <f>+INDEX(DataEx!$1:$1048576,MATCH('2014'!$A63,DataEx!$D:$D,0),MATCH('2014'!N$6,DataEx!$8:$8,0))</f>
        <v>231785.05999999997</v>
      </c>
      <c r="O63" s="240">
        <f>+INDEX(DataEx!$1:$1048576,MATCH('2014'!$A63,DataEx!$D:$D,0),MATCH('2014'!O$6,DataEx!$8:$8,0))</f>
        <v>686675.49999999988</v>
      </c>
      <c r="P63" s="240">
        <f>+INDEX(DataEx!$1:$1048576,MATCH('2014'!$A63,DataEx!$D:$D,0),MATCH('2014'!P$6,DataEx!$8:$8,0))</f>
        <v>667139.21999999974</v>
      </c>
      <c r="Q63" s="240">
        <f>+INDEX(DataEx!$1:$1048576,MATCH('2014'!$A63,DataEx!$D:$D,0),MATCH('2014'!Q$6,DataEx!$8:$8,0))</f>
        <v>0</v>
      </c>
      <c r="R63" s="240">
        <f>+INDEX(DataEx!$1:$1048576,MATCH('2014'!$A63,DataEx!$D:$D,0),MATCH('2014'!R$6,DataEx!$8:$8,0))</f>
        <v>0</v>
      </c>
      <c r="S63" s="293">
        <f t="shared" si="3"/>
        <v>193516973.63999996</v>
      </c>
      <c r="T63" s="294">
        <f t="shared" si="4"/>
        <v>5.703080825358154E-2</v>
      </c>
    </row>
    <row r="64" spans="1:20">
      <c r="A64" s="173">
        <v>72</v>
      </c>
      <c r="B64" s="327" t="str">
        <f>+VLOOKUP($A64,Master!$D$22:$G$218,4,FALSE)</f>
        <v>Primici od prodaje imovine</v>
      </c>
      <c r="C64" s="328"/>
      <c r="D64" s="328"/>
      <c r="E64" s="328"/>
      <c r="F64" s="328"/>
      <c r="G64" s="240">
        <f>+INDEX(DataEx!$1:$1048576,MATCH('2014'!$A64,DataEx!$D:$D,0),MATCH('2014'!G$6,DataEx!$8:$8,0))</f>
        <v>121041.09000000001</v>
      </c>
      <c r="H64" s="240">
        <f>+INDEX(DataEx!$1:$1048576,MATCH('2014'!$A64,DataEx!$D:$D,0),MATCH('2014'!H$6,DataEx!$8:$8,0))</f>
        <v>26587.549999999996</v>
      </c>
      <c r="I64" s="240">
        <f>+INDEX(DataEx!$1:$1048576,MATCH('2014'!$A64,DataEx!$D:$D,0),MATCH('2014'!I$6,DataEx!$8:$8,0))</f>
        <v>140595.07999999999</v>
      </c>
      <c r="J64" s="240">
        <f>+INDEX(DataEx!$1:$1048576,MATCH('2014'!$A64,DataEx!$D:$D,0),MATCH('2014'!J$6,DataEx!$8:$8,0))</f>
        <v>36604.900000000009</v>
      </c>
      <c r="K64" s="240">
        <f>+INDEX(DataEx!$1:$1048576,MATCH('2014'!$A64,DataEx!$D:$D,0),MATCH('2014'!K$6,DataEx!$8:$8,0))</f>
        <v>20702.649999999998</v>
      </c>
      <c r="L64" s="240">
        <f>+INDEX(DataEx!$1:$1048576,MATCH('2014'!$A64,DataEx!$D:$D,0),MATCH('2014'!L$6,DataEx!$8:$8,0))</f>
        <v>163425.53000000003</v>
      </c>
      <c r="M64" s="240">
        <f>+INDEX(DataEx!$1:$1048576,MATCH('2014'!$A64,DataEx!$D:$D,0),MATCH('2014'!M$6,DataEx!$8:$8,0))</f>
        <v>380433.99</v>
      </c>
      <c r="N64" s="240">
        <f>+INDEX(DataEx!$1:$1048576,MATCH('2014'!$A64,DataEx!$D:$D,0),MATCH('2014'!N$6,DataEx!$8:$8,0))</f>
        <v>461911.67999999993</v>
      </c>
      <c r="O64" s="240">
        <f>+INDEX(DataEx!$1:$1048576,MATCH('2014'!$A64,DataEx!$D:$D,0),MATCH('2014'!O$6,DataEx!$8:$8,0))</f>
        <v>1916179.51</v>
      </c>
      <c r="P64" s="240">
        <f>+INDEX(DataEx!$1:$1048576,MATCH('2014'!$A64,DataEx!$D:$D,0),MATCH('2014'!P$6,DataEx!$8:$8,0))</f>
        <v>112214.6</v>
      </c>
      <c r="Q64" s="240">
        <f>+INDEX(DataEx!$1:$1048576,MATCH('2014'!$A64,DataEx!$D:$D,0),MATCH('2014'!Q$6,DataEx!$8:$8,0))</f>
        <v>0</v>
      </c>
      <c r="R64" s="240">
        <f>+INDEX(DataEx!$1:$1048576,MATCH('2014'!$A64,DataEx!$D:$D,0),MATCH('2014'!R$6,DataEx!$8:$8,0))</f>
        <v>0</v>
      </c>
      <c r="S64" s="293">
        <f t="shared" si="3"/>
        <v>3379696.58</v>
      </c>
      <c r="T64" s="294">
        <f t="shared" si="4"/>
        <v>9.9602026625236826E-4</v>
      </c>
    </row>
    <row r="65" spans="1:20" ht="13.5" thickBot="1">
      <c r="A65" s="173">
        <v>1004</v>
      </c>
      <c r="B65" s="252" t="str">
        <f>+VLOOKUP($A65,Master!$D$22:$G$218,4,FALSE)</f>
        <v>Povećanje / smanjenje depozita</v>
      </c>
      <c r="C65" s="253"/>
      <c r="D65" s="253"/>
      <c r="E65" s="253"/>
      <c r="F65" s="253"/>
      <c r="G65" s="254">
        <f>-G60-SUM(G62:G64)</f>
        <v>21486799.109999977</v>
      </c>
      <c r="H65" s="254">
        <f t="shared" ref="H65:R65" si="14">-H60-SUM(H62:H64)</f>
        <v>10435261.530000012</v>
      </c>
      <c r="I65" s="254">
        <f t="shared" si="14"/>
        <v>-44042800.120000035</v>
      </c>
      <c r="J65" s="254">
        <f t="shared" si="14"/>
        <v>30997717.280000027</v>
      </c>
      <c r="K65" s="254">
        <f t="shared" si="14"/>
        <v>-180088387.60999992</v>
      </c>
      <c r="L65" s="254">
        <f t="shared" si="14"/>
        <v>55847424.900000051</v>
      </c>
      <c r="M65" s="254">
        <f t="shared" si="14"/>
        <v>26503968.940000031</v>
      </c>
      <c r="N65" s="254">
        <f t="shared" si="14"/>
        <v>-7591369.7199999839</v>
      </c>
      <c r="O65" s="254">
        <f t="shared" si="14"/>
        <v>16544853.550000003</v>
      </c>
      <c r="P65" s="254">
        <f t="shared" si="14"/>
        <v>10401820.899999984</v>
      </c>
      <c r="Q65" s="254">
        <f t="shared" si="14"/>
        <v>0</v>
      </c>
      <c r="R65" s="254">
        <f t="shared" si="14"/>
        <v>0</v>
      </c>
      <c r="S65" s="299">
        <f t="shared" si="3"/>
        <v>-59504711.239999868</v>
      </c>
      <c r="T65" s="300">
        <f t="shared" si="4"/>
        <v>-1.7536455397583344E-2</v>
      </c>
    </row>
    <row r="99" spans="1:20"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</row>
    <row r="100" spans="1:20" ht="13.5" thickBot="1">
      <c r="G100" s="72" t="str">
        <f>+CONCATENATE(G6,"p")</f>
        <v>2014-01p</v>
      </c>
      <c r="H100" s="72" t="str">
        <f t="shared" ref="H100:R100" si="15">+CONCATENATE(H6,"p")</f>
        <v>2014-02p</v>
      </c>
      <c r="I100" s="72" t="str">
        <f t="shared" si="15"/>
        <v>2014-03p</v>
      </c>
      <c r="J100" s="72" t="str">
        <f t="shared" si="15"/>
        <v>2014-04p</v>
      </c>
      <c r="K100" s="72" t="str">
        <f t="shared" si="15"/>
        <v>2014-05p</v>
      </c>
      <c r="L100" s="72" t="str">
        <f t="shared" si="15"/>
        <v>2014-06p</v>
      </c>
      <c r="M100" s="72" t="str">
        <f t="shared" si="15"/>
        <v>2014-07p</v>
      </c>
      <c r="N100" s="72" t="str">
        <f t="shared" si="15"/>
        <v>2014-08p</v>
      </c>
      <c r="O100" s="72" t="str">
        <f t="shared" si="15"/>
        <v>2014-09p</v>
      </c>
      <c r="P100" s="72" t="str">
        <f t="shared" si="15"/>
        <v>2014-10p</v>
      </c>
      <c r="Q100" s="72" t="str">
        <f t="shared" si="15"/>
        <v>2014-11p</v>
      </c>
      <c r="R100" s="72" t="str">
        <f t="shared" si="15"/>
        <v>2014-12p</v>
      </c>
    </row>
    <row r="101" spans="1:20" ht="15.75" customHeight="1" thickBot="1">
      <c r="B101" s="363" t="str">
        <f>+Master!G243</f>
        <v>Plan ostvarenja budžeta</v>
      </c>
      <c r="C101" s="364"/>
      <c r="D101" s="364"/>
      <c r="E101" s="364"/>
      <c r="F101" s="364"/>
      <c r="G101" s="355">
        <v>2014</v>
      </c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56"/>
      <c r="S101" s="119" t="str">
        <f>+S7</f>
        <v>BDP</v>
      </c>
      <c r="T101" s="120">
        <v>3393200615</v>
      </c>
    </row>
    <row r="102" spans="1:20" ht="15.75" customHeight="1">
      <c r="B102" s="365"/>
      <c r="C102" s="366"/>
      <c r="D102" s="366"/>
      <c r="E102" s="366"/>
      <c r="F102" s="367"/>
      <c r="G102" s="76" t="str">
        <f>+G8</f>
        <v>Januar</v>
      </c>
      <c r="H102" s="76" t="str">
        <f t="shared" ref="H102:T102" si="16">+H8</f>
        <v>Februar</v>
      </c>
      <c r="I102" s="76" t="str">
        <f t="shared" si="16"/>
        <v>Mart</v>
      </c>
      <c r="J102" s="76" t="str">
        <f t="shared" si="16"/>
        <v>April</v>
      </c>
      <c r="K102" s="76" t="str">
        <f t="shared" si="16"/>
        <v>Maj</v>
      </c>
      <c r="L102" s="76" t="str">
        <f t="shared" si="16"/>
        <v>Jun</v>
      </c>
      <c r="M102" s="76" t="str">
        <f t="shared" si="16"/>
        <v>Jul</v>
      </c>
      <c r="N102" s="76" t="str">
        <f t="shared" si="16"/>
        <v>Avgust</v>
      </c>
      <c r="O102" s="76" t="str">
        <f t="shared" si="16"/>
        <v>Septembar</v>
      </c>
      <c r="P102" s="76" t="str">
        <f t="shared" si="16"/>
        <v>Oktobar</v>
      </c>
      <c r="Q102" s="76" t="str">
        <f t="shared" si="16"/>
        <v>Novembar</v>
      </c>
      <c r="R102" s="76" t="str">
        <f t="shared" si="16"/>
        <v>Decembar</v>
      </c>
      <c r="S102" s="355" t="str">
        <f>+Master!G237</f>
        <v>Jan - Dec</v>
      </c>
      <c r="T102" s="356">
        <f t="shared" si="16"/>
        <v>0</v>
      </c>
    </row>
    <row r="103" spans="1:20" ht="13.5" thickBot="1">
      <c r="B103" s="368"/>
      <c r="C103" s="369"/>
      <c r="D103" s="369"/>
      <c r="E103" s="369"/>
      <c r="F103" s="370"/>
      <c r="G103" s="71" t="s">
        <v>437</v>
      </c>
      <c r="H103" s="71" t="s">
        <v>437</v>
      </c>
      <c r="I103" s="71" t="s">
        <v>437</v>
      </c>
      <c r="J103" s="71" t="s">
        <v>437</v>
      </c>
      <c r="K103" s="71" t="s">
        <v>437</v>
      </c>
      <c r="L103" s="71" t="s">
        <v>437</v>
      </c>
      <c r="M103" s="71" t="s">
        <v>437</v>
      </c>
      <c r="N103" s="71" t="s">
        <v>437</v>
      </c>
      <c r="O103" s="71" t="s">
        <v>437</v>
      </c>
      <c r="P103" s="71" t="s">
        <v>437</v>
      </c>
      <c r="Q103" s="71" t="s">
        <v>437</v>
      </c>
      <c r="R103" s="71" t="s">
        <v>437</v>
      </c>
      <c r="S103" s="69" t="s">
        <v>437</v>
      </c>
      <c r="T103" s="70" t="str">
        <f>+T9</f>
        <v>% BDP</v>
      </c>
    </row>
    <row r="104" spans="1:20" ht="13.5" thickBot="1">
      <c r="A104" s="141" t="str">
        <f>+CONCATENATE(A10,"p")</f>
        <v>7p</v>
      </c>
      <c r="B104" s="357" t="str">
        <f>+VLOOKUP(LEFT($A104,LEN(A104)-1)*1,Master!$D$22:$G$218,4,FALSE)</f>
        <v>Prihodi budžeta</v>
      </c>
      <c r="C104" s="358"/>
      <c r="D104" s="358"/>
      <c r="E104" s="358"/>
      <c r="F104" s="358"/>
      <c r="G104" s="100">
        <f>+G105+G114+SUM(G119:G123)</f>
        <v>63091959.823632255</v>
      </c>
      <c r="H104" s="100">
        <f t="shared" ref="H104" si="17">+H105+H114+SUM(H119:H123)</f>
        <v>80428854.265187562</v>
      </c>
      <c r="I104" s="100">
        <f t="shared" ref="I104" si="18">+I105+I114+SUM(I119:I123)</f>
        <v>89985354.818585575</v>
      </c>
      <c r="J104" s="100">
        <f t="shared" ref="J104" si="19">+J105+J114+SUM(J119:J123)</f>
        <v>106960747.94202131</v>
      </c>
      <c r="K104" s="100">
        <f t="shared" ref="K104" si="20">+K105+K114+SUM(K119:K123)</f>
        <v>97856328.492591575</v>
      </c>
      <c r="L104" s="100">
        <f t="shared" ref="L104" si="21">+L105+L114+SUM(L119:L123)</f>
        <v>105858468.0117318</v>
      </c>
      <c r="M104" s="100">
        <f t="shared" ref="M104" si="22">+M105+M114+SUM(M119:M123)</f>
        <v>123939555.84525104</v>
      </c>
      <c r="N104" s="100">
        <f t="shared" ref="N104" si="23">+N105+N114+SUM(N119:N123)</f>
        <v>126245800.31993173</v>
      </c>
      <c r="O104" s="100">
        <f t="shared" ref="O104" si="24">+O105+O114+SUM(O119:O123)</f>
        <v>121714564.00509749</v>
      </c>
      <c r="P104" s="100">
        <f t="shared" ref="P104" si="25">+P105+P114+SUM(P119:P123)</f>
        <v>115456172.52182573</v>
      </c>
      <c r="Q104" s="100">
        <f t="shared" ref="Q104" si="26">+Q105+Q114+SUM(Q119:Q123)</f>
        <v>98072968.146381721</v>
      </c>
      <c r="R104" s="100">
        <f t="shared" ref="R104" si="27">+R105+R114+SUM(R119:R123)</f>
        <v>146445625.24493268</v>
      </c>
      <c r="S104" s="125">
        <f>+SUM(G104:R104)</f>
        <v>1276056399.4371703</v>
      </c>
      <c r="T104" s="126">
        <f>+S104/$T$7</f>
        <v>0.3760627632201376</v>
      </c>
    </row>
    <row r="105" spans="1:20">
      <c r="A105" s="141" t="str">
        <f t="shared" ref="A105:A159" si="28">+CONCATENATE(A11,"p")</f>
        <v>711p</v>
      </c>
      <c r="B105" s="359" t="str">
        <f>+VLOOKUP(LEFT($A105,LEN(A105)-1)*1,Master!$D$22:$G$218,4,FALSE)</f>
        <v>Porezi</v>
      </c>
      <c r="C105" s="360"/>
      <c r="D105" s="360"/>
      <c r="E105" s="360"/>
      <c r="F105" s="360"/>
      <c r="G105" s="84">
        <f>+SUM(G106:G113)</f>
        <v>46630073.989835031</v>
      </c>
      <c r="H105" s="84">
        <f t="shared" ref="H105" si="29">+SUM(H106:H113)</f>
        <v>47737456.241611488</v>
      </c>
      <c r="I105" s="84">
        <f t="shared" ref="I105" si="30">+SUM(I106:I113)</f>
        <v>55661924.949411348</v>
      </c>
      <c r="J105" s="84">
        <f t="shared" ref="J105" si="31">+SUM(J106:J113)</f>
        <v>73380169.878103226</v>
      </c>
      <c r="K105" s="84">
        <f t="shared" ref="K105" si="32">+SUM(K106:K113)</f>
        <v>63336581.53084594</v>
      </c>
      <c r="L105" s="84">
        <f t="shared" ref="L105" si="33">+SUM(L106:L113)</f>
        <v>68150867.818816096</v>
      </c>
      <c r="M105" s="84">
        <f t="shared" ref="M105" si="34">+SUM(M106:M113)</f>
        <v>80502115.642067581</v>
      </c>
      <c r="N105" s="84">
        <f t="shared" ref="N105" si="35">+SUM(N106:N113)</f>
        <v>83661776.550335452</v>
      </c>
      <c r="O105" s="84">
        <f t="shared" ref="O105" si="36">+SUM(O106:O113)</f>
        <v>77286158.272165686</v>
      </c>
      <c r="P105" s="84">
        <f t="shared" ref="P105" si="37">+SUM(P106:P113)</f>
        <v>64936637.53359136</v>
      </c>
      <c r="Q105" s="84">
        <f t="shared" ref="Q105" si="38">+SUM(Q106:Q113)</f>
        <v>59626792.723406494</v>
      </c>
      <c r="R105" s="85">
        <f t="shared" ref="R105" si="39">+SUM(R106:R113)</f>
        <v>76918346.229341179</v>
      </c>
      <c r="S105" s="127">
        <f t="shared" ref="S105:S159" si="40">+SUM(G105:R105)</f>
        <v>797828901.35953081</v>
      </c>
      <c r="T105" s="128">
        <f t="shared" ref="T105:T159" si="41">+S105/$T$7</f>
        <v>0.23512576822974871</v>
      </c>
    </row>
    <row r="106" spans="1:20">
      <c r="A106" s="141" t="str">
        <f t="shared" si="28"/>
        <v>7111p</v>
      </c>
      <c r="B106" s="361" t="str">
        <f>+VLOOKUP(LEFT($A106,LEN(A106)-1)*1,Master!$D$22:$G$218,4,FALSE)</f>
        <v>Porez na dohodak fizičkih lica</v>
      </c>
      <c r="C106" s="362"/>
      <c r="D106" s="362"/>
      <c r="E106" s="362"/>
      <c r="F106" s="362"/>
      <c r="G106" s="94">
        <f>+INDEX(DataEx!$1:$1048576,MATCH('2014'!$A106,DataEx!$D:$D,0),MATCH('2014'!G$100,DataEx!$223:$223,0))</f>
        <v>5536823.9639416998</v>
      </c>
      <c r="H106" s="94">
        <f>+INDEX(DataEx!$1:$1048576,MATCH('2014'!$A106,DataEx!$D:$D,0),MATCH('2014'!H$100,DataEx!$223:$223,0))</f>
        <v>6603739.6076103738</v>
      </c>
      <c r="I106" s="94">
        <f>+INDEX(DataEx!$1:$1048576,MATCH('2014'!$A106,DataEx!$D:$D,0),MATCH('2014'!I$100,DataEx!$223:$223,0))</f>
        <v>6676953.4988943152</v>
      </c>
      <c r="J106" s="94">
        <f>+INDEX(DataEx!$1:$1048576,MATCH('2014'!$A106,DataEx!$D:$D,0),MATCH('2014'!J$100,DataEx!$223:$223,0))</f>
        <v>6906912.5782146342</v>
      </c>
      <c r="K106" s="94">
        <f>+INDEX(DataEx!$1:$1048576,MATCH('2014'!$A106,DataEx!$D:$D,0),MATCH('2014'!K$100,DataEx!$223:$223,0))</f>
        <v>7747493.2498942278</v>
      </c>
      <c r="L106" s="94">
        <f>+INDEX(DataEx!$1:$1048576,MATCH('2014'!$A106,DataEx!$D:$D,0),MATCH('2014'!L$100,DataEx!$223:$223,0))</f>
        <v>6933974.2607370922</v>
      </c>
      <c r="M106" s="94">
        <f>+INDEX(DataEx!$1:$1048576,MATCH('2014'!$A106,DataEx!$D:$D,0),MATCH('2014'!M$100,DataEx!$223:$223,0))</f>
        <v>7575525.125533646</v>
      </c>
      <c r="N106" s="94">
        <f>+INDEX(DataEx!$1:$1048576,MATCH('2014'!$A106,DataEx!$D:$D,0),MATCH('2014'!N$100,DataEx!$223:$223,0))</f>
        <v>8718912.6885207817</v>
      </c>
      <c r="O106" s="94">
        <f>+INDEX(DataEx!$1:$1048576,MATCH('2014'!$A106,DataEx!$D:$D,0),MATCH('2014'!O$100,DataEx!$223:$223,0))</f>
        <v>9058811.9435250778</v>
      </c>
      <c r="P106" s="94">
        <f>+INDEX(DataEx!$1:$1048576,MATCH('2014'!$A106,DataEx!$D:$D,0),MATCH('2014'!P$100,DataEx!$223:$223,0))</f>
        <v>7322217.3457894176</v>
      </c>
      <c r="Q106" s="94">
        <f>+INDEX(DataEx!$1:$1048576,MATCH('2014'!$A106,DataEx!$D:$D,0),MATCH('2014'!Q$100,DataEx!$223:$223,0))</f>
        <v>7332731.8430695906</v>
      </c>
      <c r="R106" s="94">
        <f>+INDEX(DataEx!$1:$1048576,MATCH('2014'!$A106,DataEx!$D:$D,0),MATCH('2014'!R$100,DataEx!$223:$223,0))</f>
        <v>15597558.508764038</v>
      </c>
      <c r="S106" s="129">
        <f t="shared" si="40"/>
        <v>96011654.614494905</v>
      </c>
      <c r="T106" s="130">
        <f t="shared" si="41"/>
        <v>2.8295307442202294E-2</v>
      </c>
    </row>
    <row r="107" spans="1:20">
      <c r="A107" s="141" t="str">
        <f t="shared" si="28"/>
        <v>7112p</v>
      </c>
      <c r="B107" s="361" t="str">
        <f>+VLOOKUP(LEFT($A107,LEN(A107)-1)*1,Master!$D$22:$G$218,4,FALSE)</f>
        <v>Porez na dobit pravnih lica</v>
      </c>
      <c r="C107" s="362"/>
      <c r="D107" s="362"/>
      <c r="E107" s="362"/>
      <c r="F107" s="362"/>
      <c r="G107" s="94">
        <f>+INDEX(DataEx!$1:$1048576,MATCH('2014'!$A107,DataEx!$D:$D,0),MATCH('2014'!G$100,DataEx!$223:$223,0))</f>
        <v>542155.32839785819</v>
      </c>
      <c r="H107" s="94">
        <f>+INDEX(DataEx!$1:$1048576,MATCH('2014'!$A107,DataEx!$D:$D,0),MATCH('2014'!H$100,DataEx!$223:$223,0))</f>
        <v>1152750.3872009208</v>
      </c>
      <c r="I107" s="94">
        <f>+INDEX(DataEx!$1:$1048576,MATCH('2014'!$A107,DataEx!$D:$D,0),MATCH('2014'!I$100,DataEx!$223:$223,0))</f>
        <v>5559762.3725619148</v>
      </c>
      <c r="J107" s="94">
        <f>+INDEX(DataEx!$1:$1048576,MATCH('2014'!$A107,DataEx!$D:$D,0),MATCH('2014'!J$100,DataEx!$223:$223,0))</f>
        <v>16167122.137942558</v>
      </c>
      <c r="K107" s="94">
        <f>+INDEX(DataEx!$1:$1048576,MATCH('2014'!$A107,DataEx!$D:$D,0),MATCH('2014'!K$100,DataEx!$223:$223,0))</f>
        <v>3342015.3051073127</v>
      </c>
      <c r="L107" s="94">
        <f>+INDEX(DataEx!$1:$1048576,MATCH('2014'!$A107,DataEx!$D:$D,0),MATCH('2014'!L$100,DataEx!$223:$223,0))</f>
        <v>3973142.0907613225</v>
      </c>
      <c r="M107" s="94">
        <f>+INDEX(DataEx!$1:$1048576,MATCH('2014'!$A107,DataEx!$D:$D,0),MATCH('2014'!M$100,DataEx!$223:$223,0))</f>
        <v>4224224.6269917246</v>
      </c>
      <c r="N107" s="94">
        <f>+INDEX(DataEx!$1:$1048576,MATCH('2014'!$A107,DataEx!$D:$D,0),MATCH('2014'!N$100,DataEx!$223:$223,0))</f>
        <v>3100839.337515357</v>
      </c>
      <c r="O107" s="94">
        <f>+INDEX(DataEx!$1:$1048576,MATCH('2014'!$A107,DataEx!$D:$D,0),MATCH('2014'!O$100,DataEx!$223:$223,0))</f>
        <v>2550420.1743935719</v>
      </c>
      <c r="P107" s="94">
        <f>+INDEX(DataEx!$1:$1048576,MATCH('2014'!$A107,DataEx!$D:$D,0),MATCH('2014'!P$100,DataEx!$223:$223,0))</f>
        <v>1409658.4171760734</v>
      </c>
      <c r="Q107" s="94">
        <f>+INDEX(DataEx!$1:$1048576,MATCH('2014'!$A107,DataEx!$D:$D,0),MATCH('2014'!Q$100,DataEx!$223:$223,0))</f>
        <v>1236078.5708177544</v>
      </c>
      <c r="R107" s="94">
        <f>+INDEX(DataEx!$1:$1048576,MATCH('2014'!$A107,DataEx!$D:$D,0),MATCH('2014'!R$100,DataEx!$223:$223,0))</f>
        <v>1137472.7826346306</v>
      </c>
      <c r="S107" s="129">
        <f t="shared" si="40"/>
        <v>44395641.531501003</v>
      </c>
      <c r="T107" s="130">
        <f t="shared" si="41"/>
        <v>1.3083706673647706E-2</v>
      </c>
    </row>
    <row r="108" spans="1:20">
      <c r="A108" s="141" t="str">
        <f t="shared" si="28"/>
        <v>7113p</v>
      </c>
      <c r="B108" s="361" t="str">
        <f>+VLOOKUP(LEFT($A108,LEN(A108)-1)*1,Master!$D$22:$G$218,4,FALSE)</f>
        <v>Porez na promet nepokretnosti</v>
      </c>
      <c r="C108" s="362"/>
      <c r="D108" s="362"/>
      <c r="E108" s="362"/>
      <c r="F108" s="362"/>
      <c r="G108" s="94">
        <f>+INDEX(DataEx!$1:$1048576,MATCH('2014'!$A108,DataEx!$D:$D,0),MATCH('2014'!G$100,DataEx!$223:$223,0))</f>
        <v>123999.60285150184</v>
      </c>
      <c r="H108" s="94">
        <f>+INDEX(DataEx!$1:$1048576,MATCH('2014'!$A108,DataEx!$D:$D,0),MATCH('2014'!H$100,DataEx!$223:$223,0))</f>
        <v>133192.75505076826</v>
      </c>
      <c r="I108" s="94">
        <f>+INDEX(DataEx!$1:$1048576,MATCH('2014'!$A108,DataEx!$D:$D,0),MATCH('2014'!I$100,DataEx!$223:$223,0))</f>
        <v>141910.48385757531</v>
      </c>
      <c r="J108" s="94">
        <f>+INDEX(DataEx!$1:$1048576,MATCH('2014'!$A108,DataEx!$D:$D,0),MATCH('2014'!J$100,DataEx!$223:$223,0))</f>
        <v>123791.01140095161</v>
      </c>
      <c r="K108" s="94">
        <f>+INDEX(DataEx!$1:$1048576,MATCH('2014'!$A108,DataEx!$D:$D,0),MATCH('2014'!K$100,DataEx!$223:$223,0))</f>
        <v>72591.819035106659</v>
      </c>
      <c r="L108" s="94">
        <f>+INDEX(DataEx!$1:$1048576,MATCH('2014'!$A108,DataEx!$D:$D,0),MATCH('2014'!L$100,DataEx!$223:$223,0))</f>
        <v>77284.349346340969</v>
      </c>
      <c r="M108" s="94">
        <f>+INDEX(DataEx!$1:$1048576,MATCH('2014'!$A108,DataEx!$D:$D,0),MATCH('2014'!M$100,DataEx!$223:$223,0))</f>
        <v>135985.65036623355</v>
      </c>
      <c r="N108" s="94">
        <f>+INDEX(DataEx!$1:$1048576,MATCH('2014'!$A108,DataEx!$D:$D,0),MATCH('2014'!N$100,DataEx!$223:$223,0))</f>
        <v>174290.23497475486</v>
      </c>
      <c r="O108" s="94">
        <f>+INDEX(DataEx!$1:$1048576,MATCH('2014'!$A108,DataEx!$D:$D,0),MATCH('2014'!O$100,DataEx!$223:$223,0))</f>
        <v>107916.53190533332</v>
      </c>
      <c r="P108" s="94">
        <f>+INDEX(DataEx!$1:$1048576,MATCH('2014'!$A108,DataEx!$D:$D,0),MATCH('2014'!P$100,DataEx!$223:$223,0))</f>
        <v>180714.58360820319</v>
      </c>
      <c r="Q108" s="94">
        <f>+INDEX(DataEx!$1:$1048576,MATCH('2014'!$A108,DataEx!$D:$D,0),MATCH('2014'!Q$100,DataEx!$223:$223,0))</f>
        <v>121683.7391894871</v>
      </c>
      <c r="R108" s="94">
        <f>+INDEX(DataEx!$1:$1048576,MATCH('2014'!$A108,DataEx!$D:$D,0),MATCH('2014'!R$100,DataEx!$223:$223,0))</f>
        <v>151175.91130578335</v>
      </c>
      <c r="S108" s="129">
        <f t="shared" si="40"/>
        <v>1544536.6728920399</v>
      </c>
      <c r="T108" s="130">
        <f t="shared" si="41"/>
        <v>4.5518578125450444E-4</v>
      </c>
    </row>
    <row r="109" spans="1:20">
      <c r="A109" s="141" t="str">
        <f t="shared" si="28"/>
        <v>7114p</v>
      </c>
      <c r="B109" s="361" t="str">
        <f>+VLOOKUP(LEFT($A109,LEN(A109)-1)*1,Master!$D$22:$G$218,4,FALSE)</f>
        <v>Porez na dodatu vrijednost</v>
      </c>
      <c r="C109" s="362"/>
      <c r="D109" s="362"/>
      <c r="E109" s="362"/>
      <c r="F109" s="362"/>
      <c r="G109" s="94">
        <f>+INDEX(DataEx!$1:$1048576,MATCH('2014'!$A109,DataEx!$D:$D,0),MATCH('2014'!G$100,DataEx!$223:$223,0))</f>
        <v>27323259.649428416</v>
      </c>
      <c r="H109" s="94">
        <f>+INDEX(DataEx!$1:$1048576,MATCH('2014'!$A109,DataEx!$D:$D,0),MATCH('2014'!H$100,DataEx!$223:$223,0))</f>
        <v>28192006.566407606</v>
      </c>
      <c r="I109" s="94">
        <f>+INDEX(DataEx!$1:$1048576,MATCH('2014'!$A109,DataEx!$D:$D,0),MATCH('2014'!I$100,DataEx!$223:$223,0))</f>
        <v>31780100.537285</v>
      </c>
      <c r="J109" s="94">
        <f>+INDEX(DataEx!$1:$1048576,MATCH('2014'!$A109,DataEx!$D:$D,0),MATCH('2014'!J$100,DataEx!$223:$223,0))</f>
        <v>35805625.314933896</v>
      </c>
      <c r="K109" s="94">
        <f>+INDEX(DataEx!$1:$1048576,MATCH('2014'!$A109,DataEx!$D:$D,0),MATCH('2014'!K$100,DataEx!$223:$223,0))</f>
        <v>37013677.77422861</v>
      </c>
      <c r="L109" s="94">
        <f>+INDEX(DataEx!$1:$1048576,MATCH('2014'!$A109,DataEx!$D:$D,0),MATCH('2014'!L$100,DataEx!$223:$223,0))</f>
        <v>39976192.562335499</v>
      </c>
      <c r="M109" s="94">
        <f>+INDEX(DataEx!$1:$1048576,MATCH('2014'!$A109,DataEx!$D:$D,0),MATCH('2014'!M$100,DataEx!$223:$223,0))</f>
        <v>48606896.525866799</v>
      </c>
      <c r="N109" s="94">
        <f>+INDEX(DataEx!$1:$1048576,MATCH('2014'!$A109,DataEx!$D:$D,0),MATCH('2014'!N$100,DataEx!$223:$223,0))</f>
        <v>48894010.587532401</v>
      </c>
      <c r="O109" s="94">
        <f>+INDEX(DataEx!$1:$1048576,MATCH('2014'!$A109,DataEx!$D:$D,0),MATCH('2014'!O$100,DataEx!$223:$223,0))</f>
        <v>42792605.454785898</v>
      </c>
      <c r="P109" s="94">
        <f>+INDEX(DataEx!$1:$1048576,MATCH('2014'!$A109,DataEx!$D:$D,0),MATCH('2014'!P$100,DataEx!$223:$223,0))</f>
        <v>38951776.984054103</v>
      </c>
      <c r="Q109" s="94">
        <f>+INDEX(DataEx!$1:$1048576,MATCH('2014'!$A109,DataEx!$D:$D,0),MATCH('2014'!Q$100,DataEx!$223:$223,0))</f>
        <v>34980132.37681254</v>
      </c>
      <c r="R109" s="94">
        <f>+INDEX(DataEx!$1:$1048576,MATCH('2014'!$A109,DataEx!$D:$D,0),MATCH('2014'!R$100,DataEx!$223:$223,0))</f>
        <v>41629346.195520297</v>
      </c>
      <c r="S109" s="129">
        <f t="shared" si="40"/>
        <v>455945630.52919102</v>
      </c>
      <c r="T109" s="130">
        <f t="shared" si="41"/>
        <v>0.13437037247772365</v>
      </c>
    </row>
    <row r="110" spans="1:20">
      <c r="A110" s="141" t="str">
        <f t="shared" si="28"/>
        <v>7115p</v>
      </c>
      <c r="B110" s="361" t="str">
        <f>+VLOOKUP(LEFT($A110,LEN(A110)-1)*1,Master!$D$22:$G$218,4,FALSE)</f>
        <v>Akcize</v>
      </c>
      <c r="C110" s="362"/>
      <c r="D110" s="362"/>
      <c r="E110" s="362"/>
      <c r="F110" s="362"/>
      <c r="G110" s="94">
        <f>+INDEX(DataEx!$1:$1048576,MATCH('2014'!$A110,DataEx!$D:$D,0),MATCH('2014'!G$100,DataEx!$223:$223,0))</f>
        <v>11633388.71442843</v>
      </c>
      <c r="H110" s="94">
        <f>+INDEX(DataEx!$1:$1048576,MATCH('2014'!$A110,DataEx!$D:$D,0),MATCH('2014'!H$100,DataEx!$223:$223,0))</f>
        <v>9984594.0786474198</v>
      </c>
      <c r="I110" s="94">
        <f>+INDEX(DataEx!$1:$1048576,MATCH('2014'!$A110,DataEx!$D:$D,0),MATCH('2014'!I$100,DataEx!$223:$223,0))</f>
        <v>9169040.4450272899</v>
      </c>
      <c r="J110" s="94">
        <f>+INDEX(DataEx!$1:$1048576,MATCH('2014'!$A110,DataEx!$D:$D,0),MATCH('2014'!J$100,DataEx!$223:$223,0))</f>
        <v>11715409.875199232</v>
      </c>
      <c r="K110" s="94">
        <f>+INDEX(DataEx!$1:$1048576,MATCH('2014'!$A110,DataEx!$D:$D,0),MATCH('2014'!K$100,DataEx!$223:$223,0))</f>
        <v>12580245.774244396</v>
      </c>
      <c r="L110" s="94">
        <f>+INDEX(DataEx!$1:$1048576,MATCH('2014'!$A110,DataEx!$D:$D,0),MATCH('2014'!L$100,DataEx!$223:$223,0))</f>
        <v>14576879.575155489</v>
      </c>
      <c r="M110" s="94">
        <f>+INDEX(DataEx!$1:$1048576,MATCH('2014'!$A110,DataEx!$D:$D,0),MATCH('2014'!M$100,DataEx!$223:$223,0))</f>
        <v>16788102.358412612</v>
      </c>
      <c r="N110" s="94">
        <f>+INDEX(DataEx!$1:$1048576,MATCH('2014'!$A110,DataEx!$D:$D,0),MATCH('2014'!N$100,DataEx!$223:$223,0))</f>
        <v>19929817.141586415</v>
      </c>
      <c r="O110" s="94">
        <f>+INDEX(DataEx!$1:$1048576,MATCH('2014'!$A110,DataEx!$D:$D,0),MATCH('2014'!O$100,DataEx!$223:$223,0))</f>
        <v>20074252.942877635</v>
      </c>
      <c r="P110" s="94">
        <f>+INDEX(DataEx!$1:$1048576,MATCH('2014'!$A110,DataEx!$D:$D,0),MATCH('2014'!P$100,DataEx!$223:$223,0))</f>
        <v>14472590.829511227</v>
      </c>
      <c r="Q110" s="94">
        <f>+INDEX(DataEx!$1:$1048576,MATCH('2014'!$A110,DataEx!$D:$D,0),MATCH('2014'!Q$100,DataEx!$223:$223,0))</f>
        <v>13977403.069221891</v>
      </c>
      <c r="R110" s="94">
        <f>+INDEX(DataEx!$1:$1048576,MATCH('2014'!$A110,DataEx!$D:$D,0),MATCH('2014'!R$100,DataEx!$223:$223,0))</f>
        <v>16210263.721078064</v>
      </c>
      <c r="S110" s="129">
        <f t="shared" si="40"/>
        <v>171111988.52539012</v>
      </c>
      <c r="T110" s="130">
        <f t="shared" si="41"/>
        <v>5.0427902131389341E-2</v>
      </c>
    </row>
    <row r="111" spans="1:20">
      <c r="A111" s="141" t="str">
        <f t="shared" si="28"/>
        <v>7116p</v>
      </c>
      <c r="B111" s="361" t="str">
        <f>+VLOOKUP(LEFT($A111,LEN(A111)-1)*1,Master!$D$22:$G$218,4,FALSE)</f>
        <v>Porez na međunarodnu trgovinu i transakcije</v>
      </c>
      <c r="C111" s="362"/>
      <c r="D111" s="362"/>
      <c r="E111" s="362"/>
      <c r="F111" s="362"/>
      <c r="G111" s="94">
        <f>+INDEX(DataEx!$1:$1048576,MATCH('2014'!$A111,DataEx!$D:$D,0),MATCH('2014'!G$100,DataEx!$223:$223,0))</f>
        <v>1175497.3830894365</v>
      </c>
      <c r="H111" s="94">
        <f>+INDEX(DataEx!$1:$1048576,MATCH('2014'!$A111,DataEx!$D:$D,0),MATCH('2014'!H$100,DataEx!$223:$223,0))</f>
        <v>1401258.3069391041</v>
      </c>
      <c r="I111" s="94">
        <f>+INDEX(DataEx!$1:$1048576,MATCH('2014'!$A111,DataEx!$D:$D,0),MATCH('2014'!I$100,DataEx!$223:$223,0))</f>
        <v>1982854.7670731111</v>
      </c>
      <c r="J111" s="94">
        <f>+INDEX(DataEx!$1:$1048576,MATCH('2014'!$A111,DataEx!$D:$D,0),MATCH('2014'!J$100,DataEx!$223:$223,0))</f>
        <v>2227395.5445058988</v>
      </c>
      <c r="K111" s="94">
        <f>+INDEX(DataEx!$1:$1048576,MATCH('2014'!$A111,DataEx!$D:$D,0),MATCH('2014'!K$100,DataEx!$223:$223,0))</f>
        <v>2119281.4538548714</v>
      </c>
      <c r="L111" s="94">
        <f>+INDEX(DataEx!$1:$1048576,MATCH('2014'!$A111,DataEx!$D:$D,0),MATCH('2014'!L$100,DataEx!$223:$223,0))</f>
        <v>2128447.743077762</v>
      </c>
      <c r="M111" s="94">
        <f>+INDEX(DataEx!$1:$1048576,MATCH('2014'!$A111,DataEx!$D:$D,0),MATCH('2014'!M$100,DataEx!$223:$223,0))</f>
        <v>2626690.2153880983</v>
      </c>
      <c r="N111" s="94">
        <f>+INDEX(DataEx!$1:$1048576,MATCH('2014'!$A111,DataEx!$D:$D,0),MATCH('2014'!N$100,DataEx!$223:$223,0))</f>
        <v>2350974.5793777262</v>
      </c>
      <c r="O111" s="94">
        <f>+INDEX(DataEx!$1:$1048576,MATCH('2014'!$A111,DataEx!$D:$D,0),MATCH('2014'!O$100,DataEx!$223:$223,0))</f>
        <v>2173809.0200480837</v>
      </c>
      <c r="P111" s="94">
        <f>+INDEX(DataEx!$1:$1048576,MATCH('2014'!$A111,DataEx!$D:$D,0),MATCH('2014'!P$100,DataEx!$223:$223,0))</f>
        <v>2170247.5204897081</v>
      </c>
      <c r="Q111" s="94">
        <f>+INDEX(DataEx!$1:$1048576,MATCH('2014'!$A111,DataEx!$D:$D,0),MATCH('2014'!Q$100,DataEx!$223:$223,0))</f>
        <v>1576440.4650937812</v>
      </c>
      <c r="R111" s="94">
        <f>+INDEX(DataEx!$1:$1048576,MATCH('2014'!$A111,DataEx!$D:$D,0),MATCH('2014'!R$100,DataEx!$223:$223,0))</f>
        <v>1802456.6976206759</v>
      </c>
      <c r="S111" s="129">
        <f t="shared" si="40"/>
        <v>23735353.696558256</v>
      </c>
      <c r="T111" s="130">
        <f t="shared" si="41"/>
        <v>6.9949750662055259E-3</v>
      </c>
    </row>
    <row r="112" spans="1:20">
      <c r="A112" s="141" t="str">
        <f t="shared" si="28"/>
        <v>7117p</v>
      </c>
      <c r="B112" s="361" t="str">
        <f>+VLOOKUP(LEFT($A112,LEN(A112)-1)*1,Master!$D$22:$G$218,4,FALSE)</f>
        <v>Lokalni porezi</v>
      </c>
      <c r="C112" s="362"/>
      <c r="D112" s="362"/>
      <c r="E112" s="362"/>
      <c r="F112" s="362"/>
      <c r="G112" s="94">
        <f>+INDEX(DataEx!$1:$1048576,MATCH('2014'!$A112,DataEx!$D:$D,0),MATCH('2014'!G$100,DataEx!$223:$223,0))</f>
        <v>0</v>
      </c>
      <c r="H112" s="94">
        <f>+INDEX(DataEx!$1:$1048576,MATCH('2014'!$A112,DataEx!$D:$D,0),MATCH('2014'!H$100,DataEx!$223:$223,0))</f>
        <v>0</v>
      </c>
      <c r="I112" s="94">
        <f>+INDEX(DataEx!$1:$1048576,MATCH('2014'!$A112,DataEx!$D:$D,0),MATCH('2014'!I$100,DataEx!$223:$223,0))</f>
        <v>0</v>
      </c>
      <c r="J112" s="94">
        <f>+INDEX(DataEx!$1:$1048576,MATCH('2014'!$A112,DataEx!$D:$D,0),MATCH('2014'!J$100,DataEx!$223:$223,0))</f>
        <v>0</v>
      </c>
      <c r="K112" s="94">
        <f>+INDEX(DataEx!$1:$1048576,MATCH('2014'!$A112,DataEx!$D:$D,0),MATCH('2014'!K$100,DataEx!$223:$223,0))</f>
        <v>0</v>
      </c>
      <c r="L112" s="94">
        <f>+INDEX(DataEx!$1:$1048576,MATCH('2014'!$A112,DataEx!$D:$D,0),MATCH('2014'!L$100,DataEx!$223:$223,0))</f>
        <v>0</v>
      </c>
      <c r="M112" s="94">
        <f>+INDEX(DataEx!$1:$1048576,MATCH('2014'!$A112,DataEx!$D:$D,0),MATCH('2014'!M$100,DataEx!$223:$223,0))</f>
        <v>0</v>
      </c>
      <c r="N112" s="94">
        <f>+INDEX(DataEx!$1:$1048576,MATCH('2014'!$A112,DataEx!$D:$D,0),MATCH('2014'!N$100,DataEx!$223:$223,0))</f>
        <v>0</v>
      </c>
      <c r="O112" s="94">
        <f>+INDEX(DataEx!$1:$1048576,MATCH('2014'!$A112,DataEx!$D:$D,0),MATCH('2014'!O$100,DataEx!$223:$223,0))</f>
        <v>0</v>
      </c>
      <c r="P112" s="94">
        <f>+INDEX(DataEx!$1:$1048576,MATCH('2014'!$A112,DataEx!$D:$D,0),MATCH('2014'!P$100,DataEx!$223:$223,0))</f>
        <v>0</v>
      </c>
      <c r="Q112" s="94">
        <f>+INDEX(DataEx!$1:$1048576,MATCH('2014'!$A112,DataEx!$D:$D,0),MATCH('2014'!Q$100,DataEx!$223:$223,0))</f>
        <v>0</v>
      </c>
      <c r="R112" s="94">
        <f>+INDEX(DataEx!$1:$1048576,MATCH('2014'!$A112,DataEx!$D:$D,0),MATCH('2014'!R$100,DataEx!$223:$223,0))</f>
        <v>0</v>
      </c>
      <c r="S112" s="129">
        <f t="shared" si="40"/>
        <v>0</v>
      </c>
      <c r="T112" s="130">
        <f t="shared" si="41"/>
        <v>0</v>
      </c>
    </row>
    <row r="113" spans="1:20">
      <c r="A113" s="141" t="str">
        <f t="shared" si="28"/>
        <v>7118p</v>
      </c>
      <c r="B113" s="361" t="str">
        <f>+VLOOKUP(LEFT($A113,LEN(A113)-1)*1,Master!$D$22:$G$218,4,FALSE)</f>
        <v>Ostali republički porezi</v>
      </c>
      <c r="C113" s="362"/>
      <c r="D113" s="362"/>
      <c r="E113" s="362"/>
      <c r="F113" s="362"/>
      <c r="G113" s="94">
        <f>+INDEX(DataEx!$1:$1048576,MATCH('2014'!$A113,DataEx!$D:$D,0),MATCH('2014'!G$100,DataEx!$223:$223,0))</f>
        <v>294949.34769769129</v>
      </c>
      <c r="H113" s="94">
        <f>+INDEX(DataEx!$1:$1048576,MATCH('2014'!$A113,DataEx!$D:$D,0),MATCH('2014'!H$100,DataEx!$223:$223,0))</f>
        <v>269914.53975529631</v>
      </c>
      <c r="I113" s="94">
        <f>+INDEX(DataEx!$1:$1048576,MATCH('2014'!$A113,DataEx!$D:$D,0),MATCH('2014'!I$100,DataEx!$223:$223,0))</f>
        <v>351302.84471213742</v>
      </c>
      <c r="J113" s="94">
        <f>+INDEX(DataEx!$1:$1048576,MATCH('2014'!$A113,DataEx!$D:$D,0),MATCH('2014'!J$100,DataEx!$223:$223,0))</f>
        <v>433913.41590605793</v>
      </c>
      <c r="K113" s="94">
        <f>+INDEX(DataEx!$1:$1048576,MATCH('2014'!$A113,DataEx!$D:$D,0),MATCH('2014'!K$100,DataEx!$223:$223,0))</f>
        <v>461276.15448140749</v>
      </c>
      <c r="L113" s="94">
        <f>+INDEX(DataEx!$1:$1048576,MATCH('2014'!$A113,DataEx!$D:$D,0),MATCH('2014'!L$100,DataEx!$223:$223,0))</f>
        <v>484947.23740259005</v>
      </c>
      <c r="M113" s="94">
        <f>+INDEX(DataEx!$1:$1048576,MATCH('2014'!$A113,DataEx!$D:$D,0),MATCH('2014'!M$100,DataEx!$223:$223,0))</f>
        <v>544691.13950845459</v>
      </c>
      <c r="N113" s="94">
        <f>+INDEX(DataEx!$1:$1048576,MATCH('2014'!$A113,DataEx!$D:$D,0),MATCH('2014'!N$100,DataEx!$223:$223,0))</f>
        <v>492931.9808280234</v>
      </c>
      <c r="O113" s="94">
        <f>+INDEX(DataEx!$1:$1048576,MATCH('2014'!$A113,DataEx!$D:$D,0),MATCH('2014'!O$100,DataEx!$223:$223,0))</f>
        <v>528342.20463008841</v>
      </c>
      <c r="P113" s="94">
        <f>+INDEX(DataEx!$1:$1048576,MATCH('2014'!$A113,DataEx!$D:$D,0),MATCH('2014'!P$100,DataEx!$223:$223,0))</f>
        <v>429431.85296262795</v>
      </c>
      <c r="Q113" s="94">
        <f>+INDEX(DataEx!$1:$1048576,MATCH('2014'!$A113,DataEx!$D:$D,0),MATCH('2014'!Q$100,DataEx!$223:$223,0))</f>
        <v>402322.65920144052</v>
      </c>
      <c r="R113" s="94">
        <f>+INDEX(DataEx!$1:$1048576,MATCH('2014'!$A113,DataEx!$D:$D,0),MATCH('2014'!R$100,DataEx!$223:$223,0))</f>
        <v>390072.41241769306</v>
      </c>
      <c r="S113" s="129">
        <f t="shared" si="40"/>
        <v>5084095.7895035082</v>
      </c>
      <c r="T113" s="130">
        <f t="shared" si="41"/>
        <v>1.4983186573256908E-3</v>
      </c>
    </row>
    <row r="114" spans="1:20">
      <c r="A114" s="141" t="str">
        <f t="shared" si="28"/>
        <v>712p</v>
      </c>
      <c r="B114" s="372" t="str">
        <f>+VLOOKUP(LEFT($A114,LEN(A114)-1)*1,Master!$D$22:$G$218,4,FALSE)</f>
        <v>Doprinosi</v>
      </c>
      <c r="C114" s="373"/>
      <c r="D114" s="373"/>
      <c r="E114" s="373"/>
      <c r="F114" s="373"/>
      <c r="G114" s="86">
        <f>+SUM(G115:G118)</f>
        <v>11696495.709410317</v>
      </c>
      <c r="H114" s="86">
        <f t="shared" ref="H114:R114" si="42">+SUM(H115:H118)</f>
        <v>27967194.589402422</v>
      </c>
      <c r="I114" s="86">
        <f t="shared" si="42"/>
        <v>28929880.111931738</v>
      </c>
      <c r="J114" s="86">
        <f t="shared" si="42"/>
        <v>27258327.618631121</v>
      </c>
      <c r="K114" s="86">
        <f t="shared" si="42"/>
        <v>28592562.735781778</v>
      </c>
      <c r="L114" s="86">
        <f t="shared" si="42"/>
        <v>32131723.207960628</v>
      </c>
      <c r="M114" s="86">
        <f t="shared" si="42"/>
        <v>33016814.12419793</v>
      </c>
      <c r="N114" s="86">
        <f t="shared" si="42"/>
        <v>36072346.59471108</v>
      </c>
      <c r="O114" s="86">
        <f t="shared" si="42"/>
        <v>38203128.528232403</v>
      </c>
      <c r="P114" s="86">
        <f t="shared" si="42"/>
        <v>43672969.77403643</v>
      </c>
      <c r="Q114" s="86">
        <f t="shared" si="42"/>
        <v>30164652.787533071</v>
      </c>
      <c r="R114" s="87">
        <f t="shared" si="42"/>
        <v>60117077.92735371</v>
      </c>
      <c r="S114" s="131">
        <f t="shared" si="40"/>
        <v>397823173.70918262</v>
      </c>
      <c r="T114" s="132">
        <f t="shared" si="41"/>
        <v>0.1172412771442288</v>
      </c>
    </row>
    <row r="115" spans="1:20">
      <c r="A115" s="141" t="str">
        <f t="shared" si="28"/>
        <v>7121p</v>
      </c>
      <c r="B115" s="361" t="str">
        <f>+VLOOKUP(LEFT($A115,LEN(A115)-1)*1,Master!$D$22:$G$218,4,FALSE)</f>
        <v>Doprinosi za penzijsko i invalidsko osiguranje</v>
      </c>
      <c r="C115" s="362"/>
      <c r="D115" s="362"/>
      <c r="E115" s="362"/>
      <c r="F115" s="362"/>
      <c r="G115" s="94">
        <f>+INDEX(DataEx!$1:$1048576,MATCH('2014'!$A115,DataEx!$D:$D,0),MATCH('2014'!G$100,DataEx!$223:$223,0))</f>
        <v>6378060.6572526693</v>
      </c>
      <c r="H115" s="94">
        <f>+INDEX(DataEx!$1:$1048576,MATCH('2014'!$A115,DataEx!$D:$D,0),MATCH('2014'!H$100,DataEx!$223:$223,0))</f>
        <v>16126009.982946007</v>
      </c>
      <c r="I115" s="94">
        <f>+INDEX(DataEx!$1:$1048576,MATCH('2014'!$A115,DataEx!$D:$D,0),MATCH('2014'!I$100,DataEx!$223:$223,0))</f>
        <v>16569177.415611617</v>
      </c>
      <c r="J115" s="94">
        <f>+INDEX(DataEx!$1:$1048576,MATCH('2014'!$A115,DataEx!$D:$D,0),MATCH('2014'!J$100,DataEx!$223:$223,0))</f>
        <v>15916413.916518303</v>
      </c>
      <c r="K115" s="94">
        <f>+INDEX(DataEx!$1:$1048576,MATCH('2014'!$A115,DataEx!$D:$D,0),MATCH('2014'!K$100,DataEx!$223:$223,0))</f>
        <v>16700474.831006728</v>
      </c>
      <c r="L115" s="94">
        <f>+INDEX(DataEx!$1:$1048576,MATCH('2014'!$A115,DataEx!$D:$D,0),MATCH('2014'!L$100,DataEx!$223:$223,0))</f>
        <v>19303870.20408624</v>
      </c>
      <c r="M115" s="94">
        <f>+INDEX(DataEx!$1:$1048576,MATCH('2014'!$A115,DataEx!$D:$D,0),MATCH('2014'!M$100,DataEx!$223:$223,0))</f>
        <v>19954258.836327907</v>
      </c>
      <c r="N115" s="94">
        <f>+INDEX(DataEx!$1:$1048576,MATCH('2014'!$A115,DataEx!$D:$D,0),MATCH('2014'!N$100,DataEx!$223:$223,0))</f>
        <v>21157665.831800085</v>
      </c>
      <c r="O115" s="94">
        <f>+INDEX(DataEx!$1:$1048576,MATCH('2014'!$A115,DataEx!$D:$D,0),MATCH('2014'!O$100,DataEx!$223:$223,0))</f>
        <v>23691624.075276405</v>
      </c>
      <c r="P115" s="94">
        <f>+INDEX(DataEx!$1:$1048576,MATCH('2014'!$A115,DataEx!$D:$D,0),MATCH('2014'!P$100,DataEx!$223:$223,0))</f>
        <v>25779256.658387903</v>
      </c>
      <c r="Q115" s="94">
        <f>+INDEX(DataEx!$1:$1048576,MATCH('2014'!$A115,DataEx!$D:$D,0),MATCH('2014'!Q$100,DataEx!$223:$223,0))</f>
        <v>17637260.472586822</v>
      </c>
      <c r="R115" s="94">
        <f>+INDEX(DataEx!$1:$1048576,MATCH('2014'!$A115,DataEx!$D:$D,0),MATCH('2014'!R$100,DataEx!$223:$223,0))</f>
        <v>35668323.820286348</v>
      </c>
      <c r="S115" s="129">
        <f t="shared" si="40"/>
        <v>234882396.70208704</v>
      </c>
      <c r="T115" s="130">
        <f t="shared" si="41"/>
        <v>6.9221488309227794E-2</v>
      </c>
    </row>
    <row r="116" spans="1:20">
      <c r="A116" s="141" t="str">
        <f t="shared" si="28"/>
        <v>7122p</v>
      </c>
      <c r="B116" s="361" t="str">
        <f>+VLOOKUP(LEFT($A116,LEN(A116)-1)*1,Master!$D$22:$G$218,4,FALSE)</f>
        <v>Doprinosi za zdravstveno osiguranje</v>
      </c>
      <c r="C116" s="362"/>
      <c r="D116" s="362"/>
      <c r="E116" s="362"/>
      <c r="F116" s="362"/>
      <c r="G116" s="94">
        <f>+INDEX(DataEx!$1:$1048576,MATCH('2014'!$A116,DataEx!$D:$D,0),MATCH('2014'!G$100,DataEx!$223:$223,0))</f>
        <v>4579090.5759970825</v>
      </c>
      <c r="H116" s="94">
        <f>+INDEX(DataEx!$1:$1048576,MATCH('2014'!$A116,DataEx!$D:$D,0),MATCH('2014'!H$100,DataEx!$223:$223,0))</f>
        <v>10104184.39535567</v>
      </c>
      <c r="I116" s="94">
        <f>+INDEX(DataEx!$1:$1048576,MATCH('2014'!$A116,DataEx!$D:$D,0),MATCH('2014'!I$100,DataEx!$223:$223,0))</f>
        <v>10560309.670724479</v>
      </c>
      <c r="J116" s="94">
        <f>+INDEX(DataEx!$1:$1048576,MATCH('2014'!$A116,DataEx!$D:$D,0),MATCH('2014'!J$100,DataEx!$223:$223,0))</f>
        <v>9541998.6085077375</v>
      </c>
      <c r="K116" s="94">
        <f>+INDEX(DataEx!$1:$1048576,MATCH('2014'!$A116,DataEx!$D:$D,0),MATCH('2014'!K$100,DataEx!$223:$223,0))</f>
        <v>10202539.325177701</v>
      </c>
      <c r="L116" s="94">
        <f>+INDEX(DataEx!$1:$1048576,MATCH('2014'!$A116,DataEx!$D:$D,0),MATCH('2014'!L$100,DataEx!$223:$223,0))</f>
        <v>10655134.986795479</v>
      </c>
      <c r="M116" s="94">
        <f>+INDEX(DataEx!$1:$1048576,MATCH('2014'!$A116,DataEx!$D:$D,0),MATCH('2014'!M$100,DataEx!$223:$223,0))</f>
        <v>10928389.183865616</v>
      </c>
      <c r="N116" s="94">
        <f>+INDEX(DataEx!$1:$1048576,MATCH('2014'!$A116,DataEx!$D:$D,0),MATCH('2014'!N$100,DataEx!$223:$223,0))</f>
        <v>12720604.592646427</v>
      </c>
      <c r="O116" s="94">
        <f>+INDEX(DataEx!$1:$1048576,MATCH('2014'!$A116,DataEx!$D:$D,0),MATCH('2014'!O$100,DataEx!$223:$223,0))</f>
        <v>12433910.598023046</v>
      </c>
      <c r="P116" s="94">
        <f>+INDEX(DataEx!$1:$1048576,MATCH('2014'!$A116,DataEx!$D:$D,0),MATCH('2014'!P$100,DataEx!$223:$223,0))</f>
        <v>15255623.222713828</v>
      </c>
      <c r="Q116" s="94">
        <f>+INDEX(DataEx!$1:$1048576,MATCH('2014'!$A116,DataEx!$D:$D,0),MATCH('2014'!Q$100,DataEx!$223:$223,0))</f>
        <v>10791600.785030248</v>
      </c>
      <c r="R116" s="94">
        <f>+INDEX(DataEx!$1:$1048576,MATCH('2014'!$A116,DataEx!$D:$D,0),MATCH('2014'!R$100,DataEx!$223:$223,0))</f>
        <v>20893912.876006678</v>
      </c>
      <c r="S116" s="129">
        <f t="shared" si="40"/>
        <v>138667298.82084399</v>
      </c>
      <c r="T116" s="130">
        <f t="shared" si="41"/>
        <v>4.0866224710631789E-2</v>
      </c>
    </row>
    <row r="117" spans="1:20">
      <c r="A117" s="141" t="str">
        <f t="shared" si="28"/>
        <v>7123p</v>
      </c>
      <c r="B117" s="361" t="str">
        <f>+VLOOKUP(LEFT($A117,LEN(A117)-1)*1,Master!$D$22:$G$218,4,FALSE)</f>
        <v>Doprinosi za osiguranje od nezaposlenosti</v>
      </c>
      <c r="C117" s="362"/>
      <c r="D117" s="362"/>
      <c r="E117" s="362"/>
      <c r="F117" s="362"/>
      <c r="G117" s="94">
        <f>+INDEX(DataEx!$1:$1048576,MATCH('2014'!$A117,DataEx!$D:$D,0),MATCH('2014'!G$100,DataEx!$223:$223,0))</f>
        <v>345360.47830525995</v>
      </c>
      <c r="H117" s="94">
        <f>+INDEX(DataEx!$1:$1048576,MATCH('2014'!$A117,DataEx!$D:$D,0),MATCH('2014'!H$100,DataEx!$223:$223,0))</f>
        <v>922696.95629602508</v>
      </c>
      <c r="I117" s="94">
        <f>+INDEX(DataEx!$1:$1048576,MATCH('2014'!$A117,DataEx!$D:$D,0),MATCH('2014'!I$100,DataEx!$223:$223,0))</f>
        <v>857271.67153218063</v>
      </c>
      <c r="J117" s="94">
        <f>+INDEX(DataEx!$1:$1048576,MATCH('2014'!$A117,DataEx!$D:$D,0),MATCH('2014'!J$100,DataEx!$223:$223,0))</f>
        <v>794944.20445414912</v>
      </c>
      <c r="K117" s="94">
        <f>+INDEX(DataEx!$1:$1048576,MATCH('2014'!$A117,DataEx!$D:$D,0),MATCH('2014'!K$100,DataEx!$223:$223,0))</f>
        <v>860500.23373355891</v>
      </c>
      <c r="L117" s="94">
        <f>+INDEX(DataEx!$1:$1048576,MATCH('2014'!$A117,DataEx!$D:$D,0),MATCH('2014'!L$100,DataEx!$223:$223,0))</f>
        <v>876623.14344260271</v>
      </c>
      <c r="M117" s="94">
        <f>+INDEX(DataEx!$1:$1048576,MATCH('2014'!$A117,DataEx!$D:$D,0),MATCH('2014'!M$100,DataEx!$223:$223,0))</f>
        <v>897950.85198249156</v>
      </c>
      <c r="N117" s="94">
        <f>+INDEX(DataEx!$1:$1048576,MATCH('2014'!$A117,DataEx!$D:$D,0),MATCH('2014'!N$100,DataEx!$223:$223,0))</f>
        <v>1049404.4207832785</v>
      </c>
      <c r="O117" s="94">
        <f>+INDEX(DataEx!$1:$1048576,MATCH('2014'!$A117,DataEx!$D:$D,0),MATCH('2014'!O$100,DataEx!$223:$223,0))</f>
        <v>1051499.288563821</v>
      </c>
      <c r="P117" s="94">
        <f>+INDEX(DataEx!$1:$1048576,MATCH('2014'!$A117,DataEx!$D:$D,0),MATCH('2014'!P$100,DataEx!$223:$223,0))</f>
        <v>1282491.8621105079</v>
      </c>
      <c r="Q117" s="94">
        <f>+INDEX(DataEx!$1:$1048576,MATCH('2014'!$A117,DataEx!$D:$D,0),MATCH('2014'!Q$100,DataEx!$223:$223,0))</f>
        <v>895782.74311122345</v>
      </c>
      <c r="R117" s="94">
        <f>+INDEX(DataEx!$1:$1048576,MATCH('2014'!$A117,DataEx!$D:$D,0),MATCH('2014'!R$100,DataEx!$223:$223,0))</f>
        <v>1782859.6661754006</v>
      </c>
      <c r="S117" s="129">
        <f t="shared" si="40"/>
        <v>11617385.520490499</v>
      </c>
      <c r="T117" s="130">
        <f t="shared" si="41"/>
        <v>3.4237249248201315E-3</v>
      </c>
    </row>
    <row r="118" spans="1:20">
      <c r="A118" s="141" t="str">
        <f t="shared" si="28"/>
        <v>7124p</v>
      </c>
      <c r="B118" s="361" t="str">
        <f>+VLOOKUP(LEFT($A118,LEN(A118)-1)*1,Master!$D$22:$G$218,4,FALSE)</f>
        <v>Ostali doprinosi</v>
      </c>
      <c r="C118" s="362"/>
      <c r="D118" s="362"/>
      <c r="E118" s="362"/>
      <c r="F118" s="362"/>
      <c r="G118" s="94">
        <f>+INDEX(DataEx!$1:$1048576,MATCH('2014'!$A118,DataEx!$D:$D,0),MATCH('2014'!G$100,DataEx!$223:$223,0))</f>
        <v>393983.99785530567</v>
      </c>
      <c r="H118" s="94">
        <f>+INDEX(DataEx!$1:$1048576,MATCH('2014'!$A118,DataEx!$D:$D,0),MATCH('2014'!H$100,DataEx!$223:$223,0))</f>
        <v>814303.25480471749</v>
      </c>
      <c r="I118" s="94">
        <f>+INDEX(DataEx!$1:$1048576,MATCH('2014'!$A118,DataEx!$D:$D,0),MATCH('2014'!I$100,DataEx!$223:$223,0))</f>
        <v>943121.35406345711</v>
      </c>
      <c r="J118" s="94">
        <f>+INDEX(DataEx!$1:$1048576,MATCH('2014'!$A118,DataEx!$D:$D,0),MATCH('2014'!J$100,DataEx!$223:$223,0))</f>
        <v>1004970.8891509315</v>
      </c>
      <c r="K118" s="94">
        <f>+INDEX(DataEx!$1:$1048576,MATCH('2014'!$A118,DataEx!$D:$D,0),MATCH('2014'!K$100,DataEx!$223:$223,0))</f>
        <v>829048.34586379305</v>
      </c>
      <c r="L118" s="94">
        <f>+INDEX(DataEx!$1:$1048576,MATCH('2014'!$A118,DataEx!$D:$D,0),MATCH('2014'!L$100,DataEx!$223:$223,0))</f>
        <v>1296094.8736363046</v>
      </c>
      <c r="M118" s="94">
        <f>+INDEX(DataEx!$1:$1048576,MATCH('2014'!$A118,DataEx!$D:$D,0),MATCH('2014'!M$100,DataEx!$223:$223,0))</f>
        <v>1236215.2520219143</v>
      </c>
      <c r="N118" s="94">
        <f>+INDEX(DataEx!$1:$1048576,MATCH('2014'!$A118,DataEx!$D:$D,0),MATCH('2014'!N$100,DataEx!$223:$223,0))</f>
        <v>1144671.7494812885</v>
      </c>
      <c r="O118" s="94">
        <f>+INDEX(DataEx!$1:$1048576,MATCH('2014'!$A118,DataEx!$D:$D,0),MATCH('2014'!O$100,DataEx!$223:$223,0))</f>
        <v>1026094.5663691361</v>
      </c>
      <c r="P118" s="94">
        <f>+INDEX(DataEx!$1:$1048576,MATCH('2014'!$A118,DataEx!$D:$D,0),MATCH('2014'!P$100,DataEx!$223:$223,0))</f>
        <v>1355598.0308241891</v>
      </c>
      <c r="Q118" s="94">
        <f>+INDEX(DataEx!$1:$1048576,MATCH('2014'!$A118,DataEx!$D:$D,0),MATCH('2014'!Q$100,DataEx!$223:$223,0))</f>
        <v>840008.78680477664</v>
      </c>
      <c r="R118" s="94">
        <f>+INDEX(DataEx!$1:$1048576,MATCH('2014'!$A118,DataEx!$D:$D,0),MATCH('2014'!R$100,DataEx!$223:$223,0))</f>
        <v>1771981.5648852838</v>
      </c>
      <c r="S118" s="129">
        <f t="shared" si="40"/>
        <v>12656092.665761098</v>
      </c>
      <c r="T118" s="130">
        <f t="shared" si="41"/>
        <v>3.7298391995490955E-3</v>
      </c>
    </row>
    <row r="119" spans="1:20">
      <c r="A119" s="141" t="str">
        <f t="shared" si="28"/>
        <v>713p</v>
      </c>
      <c r="B119" s="382" t="str">
        <f>+VLOOKUP(LEFT($A119,LEN(A119)-1)*1,Master!$D$22:$G$218,4,FALSE)</f>
        <v>Takse</v>
      </c>
      <c r="C119" s="383"/>
      <c r="D119" s="383"/>
      <c r="E119" s="383"/>
      <c r="F119" s="383"/>
      <c r="G119" s="88">
        <f>+INDEX(DataEx!$1:$1048576,MATCH('2014'!$A119,DataEx!$D:$D,0),MATCH('2014'!G$100,DataEx!$223:$223,0))</f>
        <v>902871.84498938802</v>
      </c>
      <c r="H119" s="88">
        <f>+INDEX(DataEx!$1:$1048576,MATCH('2014'!$A119,DataEx!$D:$D,0),MATCH('2014'!H$100,DataEx!$223:$223,0))</f>
        <v>1376722.835592885</v>
      </c>
      <c r="I119" s="88">
        <f>+INDEX(DataEx!$1:$1048576,MATCH('2014'!$A119,DataEx!$D:$D,0),MATCH('2014'!I$100,DataEx!$223:$223,0))</f>
        <v>1533902.3810318899</v>
      </c>
      <c r="J119" s="88">
        <f>+INDEX(DataEx!$1:$1048576,MATCH('2014'!$A119,DataEx!$D:$D,0),MATCH('2014'!J$100,DataEx!$223:$223,0))</f>
        <v>1769167.7909803819</v>
      </c>
      <c r="K119" s="88">
        <f>+INDEX(DataEx!$1:$1048576,MATCH('2014'!$A119,DataEx!$D:$D,0),MATCH('2014'!K$100,DataEx!$223:$223,0))</f>
        <v>1635179.6025759527</v>
      </c>
      <c r="L119" s="88">
        <f>+INDEX(DataEx!$1:$1048576,MATCH('2014'!$A119,DataEx!$D:$D,0),MATCH('2014'!L$100,DataEx!$223:$223,0))</f>
        <v>1713767.4441061548</v>
      </c>
      <c r="M119" s="88">
        <f>+INDEX(DataEx!$1:$1048576,MATCH('2014'!$A119,DataEx!$D:$D,0),MATCH('2014'!M$100,DataEx!$223:$223,0))</f>
        <v>2233130.224239069</v>
      </c>
      <c r="N119" s="88">
        <f>+INDEX(DataEx!$1:$1048576,MATCH('2014'!$A119,DataEx!$D:$D,0),MATCH('2014'!N$100,DataEx!$223:$223,0))</f>
        <v>1791089.1999486499</v>
      </c>
      <c r="O119" s="88">
        <f>+INDEX(DataEx!$1:$1048576,MATCH('2014'!$A119,DataEx!$D:$D,0),MATCH('2014'!O$100,DataEx!$223:$223,0))</f>
        <v>1407201.854776232</v>
      </c>
      <c r="P119" s="88">
        <f>+INDEX(DataEx!$1:$1048576,MATCH('2014'!$A119,DataEx!$D:$D,0),MATCH('2014'!P$100,DataEx!$223:$223,0))</f>
        <v>2107131.608306407</v>
      </c>
      <c r="Q119" s="88">
        <f>+INDEX(DataEx!$1:$1048576,MATCH('2014'!$A119,DataEx!$D:$D,0),MATCH('2014'!Q$100,DataEx!$223:$223,0))</f>
        <v>2082325.1460510979</v>
      </c>
      <c r="R119" s="89">
        <f>+INDEX(DataEx!$1:$1048576,MATCH('2014'!$A119,DataEx!$D:$D,0),MATCH('2014'!R$100,DataEx!$223:$223,0))</f>
        <v>2370557.2656825301</v>
      </c>
      <c r="S119" s="131">
        <f t="shared" si="40"/>
        <v>20923047.198280636</v>
      </c>
      <c r="T119" s="132">
        <f t="shared" si="41"/>
        <v>6.1661686331742679E-3</v>
      </c>
    </row>
    <row r="120" spans="1:20">
      <c r="A120" s="141" t="str">
        <f t="shared" si="28"/>
        <v>714p</v>
      </c>
      <c r="B120" s="382" t="str">
        <f>+VLOOKUP(LEFT($A120,LEN(A120)-1)*1,Master!$D$22:$G$218,4,FALSE)</f>
        <v>Naknade</v>
      </c>
      <c r="C120" s="383"/>
      <c r="D120" s="383"/>
      <c r="E120" s="383"/>
      <c r="F120" s="383"/>
      <c r="G120" s="88">
        <f>+INDEX(DataEx!$1:$1048576,MATCH('2014'!$A120,DataEx!$D:$D,0),MATCH('2014'!G$100,DataEx!$223:$223,0))</f>
        <v>874647.32532018784</v>
      </c>
      <c r="H120" s="88">
        <f>+INDEX(DataEx!$1:$1048576,MATCH('2014'!$A120,DataEx!$D:$D,0),MATCH('2014'!H$100,DataEx!$223:$223,0))</f>
        <v>1141795.5130265537</v>
      </c>
      <c r="I120" s="88">
        <f>+INDEX(DataEx!$1:$1048576,MATCH('2014'!$A120,DataEx!$D:$D,0),MATCH('2014'!I$100,DataEx!$223:$223,0))</f>
        <v>1392255.6905662352</v>
      </c>
      <c r="J120" s="88">
        <f>+INDEX(DataEx!$1:$1048576,MATCH('2014'!$A120,DataEx!$D:$D,0),MATCH('2014'!J$100,DataEx!$223:$223,0))</f>
        <v>1012251.8295932285</v>
      </c>
      <c r="K120" s="88">
        <f>+INDEX(DataEx!$1:$1048576,MATCH('2014'!$A120,DataEx!$D:$D,0),MATCH('2014'!K$100,DataEx!$223:$223,0))</f>
        <v>647746.68080012128</v>
      </c>
      <c r="L120" s="88">
        <f>+INDEX(DataEx!$1:$1048576,MATCH('2014'!$A120,DataEx!$D:$D,0),MATCH('2014'!L$100,DataEx!$223:$223,0))</f>
        <v>954989.7774594496</v>
      </c>
      <c r="M120" s="88">
        <f>+INDEX(DataEx!$1:$1048576,MATCH('2014'!$A120,DataEx!$D:$D,0),MATCH('2014'!M$100,DataEx!$223:$223,0))</f>
        <v>1184343.1262543593</v>
      </c>
      <c r="N120" s="88">
        <f>+INDEX(DataEx!$1:$1048576,MATCH('2014'!$A120,DataEx!$D:$D,0),MATCH('2014'!N$100,DataEx!$223:$223,0))</f>
        <v>1056013.1087953006</v>
      </c>
      <c r="O120" s="88">
        <f>+INDEX(DataEx!$1:$1048576,MATCH('2014'!$A120,DataEx!$D:$D,0),MATCH('2014'!O$100,DataEx!$223:$223,0))</f>
        <v>1308372.2565571361</v>
      </c>
      <c r="P120" s="88">
        <f>+INDEX(DataEx!$1:$1048576,MATCH('2014'!$A120,DataEx!$D:$D,0),MATCH('2014'!P$100,DataEx!$223:$223,0))</f>
        <v>1299421.3451732181</v>
      </c>
      <c r="Q120" s="88">
        <f>+INDEX(DataEx!$1:$1048576,MATCH('2014'!$A120,DataEx!$D:$D,0),MATCH('2014'!Q$100,DataEx!$223:$223,0))</f>
        <v>1236718.8760774885</v>
      </c>
      <c r="R120" s="89">
        <f>+INDEX(DataEx!$1:$1048576,MATCH('2014'!$A120,DataEx!$D:$D,0),MATCH('2014'!R$100,DataEx!$223:$223,0))</f>
        <v>915688.23864849063</v>
      </c>
      <c r="S120" s="131">
        <f t="shared" si="40"/>
        <v>13024243.768271768</v>
      </c>
      <c r="T120" s="132">
        <f t="shared" si="41"/>
        <v>3.8383359093761595E-3</v>
      </c>
    </row>
    <row r="121" spans="1:20">
      <c r="A121" s="141" t="str">
        <f t="shared" si="28"/>
        <v>715p</v>
      </c>
      <c r="B121" s="382" t="str">
        <f>+VLOOKUP(LEFT($A121,LEN(A121)-1)*1,Master!$D$22:$G$218,4,FALSE)</f>
        <v>Ostali prihodi</v>
      </c>
      <c r="C121" s="383"/>
      <c r="D121" s="383"/>
      <c r="E121" s="383"/>
      <c r="F121" s="383"/>
      <c r="G121" s="88">
        <f>+INDEX(DataEx!$1:$1048576,MATCH('2014'!$A121,DataEx!$D:$D,0),MATCH('2014'!G$100,DataEx!$223:$223,0))</f>
        <v>2128432.1735986122</v>
      </c>
      <c r="H121" s="88">
        <f>+INDEX(DataEx!$1:$1048576,MATCH('2014'!$A121,DataEx!$D:$D,0),MATCH('2014'!H$100,DataEx!$223:$223,0))</f>
        <v>1320017.4642991112</v>
      </c>
      <c r="I121" s="88">
        <f>+INDEX(DataEx!$1:$1048576,MATCH('2014'!$A121,DataEx!$D:$D,0),MATCH('2014'!I$100,DataEx!$223:$223,0))</f>
        <v>1521512.068415079</v>
      </c>
      <c r="J121" s="88">
        <f>+INDEX(DataEx!$1:$1048576,MATCH('2014'!$A121,DataEx!$D:$D,0),MATCH('2014'!J$100,DataEx!$223:$223,0))</f>
        <v>2595680.0159037258</v>
      </c>
      <c r="K121" s="88">
        <f>+INDEX(DataEx!$1:$1048576,MATCH('2014'!$A121,DataEx!$D:$D,0),MATCH('2014'!K$100,DataEx!$223:$223,0))</f>
        <v>2783027.0466008885</v>
      </c>
      <c r="L121" s="88">
        <f>+INDEX(DataEx!$1:$1048576,MATCH('2014'!$A121,DataEx!$D:$D,0),MATCH('2014'!L$100,DataEx!$223:$223,0))</f>
        <v>1934475.5951932021</v>
      </c>
      <c r="M121" s="88">
        <f>+INDEX(DataEx!$1:$1048576,MATCH('2014'!$A121,DataEx!$D:$D,0),MATCH('2014'!M$100,DataEx!$223:$223,0))</f>
        <v>3103592.0848331661</v>
      </c>
      <c r="N121" s="88">
        <f>+INDEX(DataEx!$1:$1048576,MATCH('2014'!$A121,DataEx!$D:$D,0),MATCH('2014'!N$100,DataEx!$223:$223,0))</f>
        <v>2451881.0862679579</v>
      </c>
      <c r="O121" s="88">
        <f>+INDEX(DataEx!$1:$1048576,MATCH('2014'!$A121,DataEx!$D:$D,0),MATCH('2014'!O$100,DataEx!$223:$223,0))</f>
        <v>2469058.8016255274</v>
      </c>
      <c r="P121" s="88">
        <f>+INDEX(DataEx!$1:$1048576,MATCH('2014'!$A121,DataEx!$D:$D,0),MATCH('2014'!P$100,DataEx!$223:$223,0))</f>
        <v>2200822.8981059212</v>
      </c>
      <c r="Q121" s="88">
        <f>+INDEX(DataEx!$1:$1048576,MATCH('2014'!$A121,DataEx!$D:$D,0),MATCH('2014'!Q$100,DataEx!$223:$223,0))</f>
        <v>4135986.1632531187</v>
      </c>
      <c r="R121" s="89">
        <f>+INDEX(DataEx!$1:$1048576,MATCH('2014'!$A121,DataEx!$D:$D,0),MATCH('2014'!R$100,DataEx!$223:$223,0))</f>
        <v>4766285.5166419055</v>
      </c>
      <c r="S121" s="131">
        <f t="shared" si="40"/>
        <v>31410770.914738216</v>
      </c>
      <c r="T121" s="132">
        <f t="shared" si="41"/>
        <v>9.2569743079391181E-3</v>
      </c>
    </row>
    <row r="122" spans="1:20">
      <c r="A122" s="141" t="str">
        <f t="shared" si="28"/>
        <v>73p</v>
      </c>
      <c r="B122" s="382" t="str">
        <f>+VLOOKUP(LEFT($A122,LEN(A122)-1)*1,Master!$D$22:$G$218,4,FALSE)</f>
        <v>Primici od otplate kredita i sredstva prenesena iz prethodne godine</v>
      </c>
      <c r="C122" s="383"/>
      <c r="D122" s="383"/>
      <c r="E122" s="383"/>
      <c r="F122" s="383"/>
      <c r="G122" s="88">
        <f>+INDEX(DataEx!$1:$1048576,MATCH('2014'!$A122,DataEx!$D:$D,0),MATCH('2014'!G$100,DataEx!$223:$223,0))</f>
        <v>192772.11381205477</v>
      </c>
      <c r="H122" s="88">
        <f>+INDEX(DataEx!$1:$1048576,MATCH('2014'!$A122,DataEx!$D:$D,0),MATCH('2014'!H$100,DataEx!$223:$223,0))</f>
        <v>219000.95458843262</v>
      </c>
      <c r="I122" s="88">
        <f>+INDEX(DataEx!$1:$1048576,MATCH('2014'!$A122,DataEx!$D:$D,0),MATCH('2014'!I$100,DataEx!$223:$223,0))</f>
        <v>279212.95056261157</v>
      </c>
      <c r="J122" s="88">
        <f>+INDEX(DataEx!$1:$1048576,MATCH('2014'!$A122,DataEx!$D:$D,0),MATCH('2014'!J$100,DataEx!$223:$223,0))</f>
        <v>278484.14214295219</v>
      </c>
      <c r="K122" s="88">
        <f>+INDEX(DataEx!$1:$1048576,MATCH('2014'!$A122,DataEx!$D:$D,0),MATCH('2014'!K$100,DataEx!$223:$223,0))</f>
        <v>194564.22932022985</v>
      </c>
      <c r="L122" s="88">
        <f>+INDEX(DataEx!$1:$1048576,MATCH('2014'!$A122,DataEx!$D:$D,0),MATCH('2014'!L$100,DataEx!$223:$223,0))</f>
        <v>305977.50152959337</v>
      </c>
      <c r="M122" s="88">
        <f>+INDEX(DataEx!$1:$1048576,MATCH('2014'!$A122,DataEx!$D:$D,0),MATCH('2014'!M$100,DataEx!$223:$223,0))</f>
        <v>3232893.976992269</v>
      </c>
      <c r="N122" s="88">
        <f>+INDEX(DataEx!$1:$1048576,MATCH('2014'!$A122,DataEx!$D:$D,0),MATCH('2014'!N$100,DataEx!$223:$223,0))</f>
        <v>546027.11320662138</v>
      </c>
      <c r="O122" s="88">
        <f>+INDEX(DataEx!$1:$1048576,MATCH('2014'!$A122,DataEx!$D:$D,0),MATCH('2014'!O$100,DataEx!$223:$223,0))</f>
        <v>373977.62507384352</v>
      </c>
      <c r="P122" s="88">
        <f>+INDEX(DataEx!$1:$1048576,MATCH('2014'!$A122,DataEx!$D:$D,0),MATCH('2014'!P$100,DataEx!$223:$223,0))</f>
        <v>572522.69594572182</v>
      </c>
      <c r="Q122" s="88">
        <f>+INDEX(DataEx!$1:$1048576,MATCH('2014'!$A122,DataEx!$D:$D,0),MATCH('2014'!Q$100,DataEx!$223:$223,0))</f>
        <v>159825.78339378684</v>
      </c>
      <c r="R122" s="89">
        <f>+INDEX(DataEx!$1:$1048576,MATCH('2014'!$A122,DataEx!$D:$D,0),MATCH('2014'!R$100,DataEx!$223:$223,0))</f>
        <v>691003.4005981891</v>
      </c>
      <c r="S122" s="131">
        <f t="shared" si="40"/>
        <v>7046262.487166306</v>
      </c>
      <c r="T122" s="132">
        <f t="shared" si="41"/>
        <v>2.0765829335340686E-3</v>
      </c>
    </row>
    <row r="123" spans="1:20" ht="13.5" thickBot="1">
      <c r="A123" s="141" t="str">
        <f t="shared" si="28"/>
        <v>74p</v>
      </c>
      <c r="B123" s="374" t="str">
        <f>+VLOOKUP(LEFT($A123,LEN(A123)-1)*1,Master!$D$22:$G$218,4,FALSE)</f>
        <v>Donacije i transferi</v>
      </c>
      <c r="C123" s="375"/>
      <c r="D123" s="375"/>
      <c r="E123" s="375"/>
      <c r="F123" s="375"/>
      <c r="G123" s="88">
        <f>+INDEX(DataEx!$1:$1048576,MATCH('2014'!$A123,DataEx!$D:$D,0),MATCH('2014'!G$100,DataEx!$223:$223,0))</f>
        <v>666666.66666666663</v>
      </c>
      <c r="H123" s="88">
        <f>+INDEX(DataEx!$1:$1048576,MATCH('2014'!$A123,DataEx!$D:$D,0),MATCH('2014'!H$100,DataEx!$223:$223,0))</f>
        <v>666666.66666666663</v>
      </c>
      <c r="I123" s="88">
        <f>+INDEX(DataEx!$1:$1048576,MATCH('2014'!$A123,DataEx!$D:$D,0),MATCH('2014'!I$100,DataEx!$223:$223,0))</f>
        <v>666666.66666666663</v>
      </c>
      <c r="J123" s="88">
        <f>+INDEX(DataEx!$1:$1048576,MATCH('2014'!$A123,DataEx!$D:$D,0),MATCH('2014'!J$100,DataEx!$223:$223,0))</f>
        <v>666666.66666666663</v>
      </c>
      <c r="K123" s="88">
        <f>+INDEX(DataEx!$1:$1048576,MATCH('2014'!$A123,DataEx!$D:$D,0),MATCH('2014'!K$100,DataEx!$223:$223,0))</f>
        <v>666666.66666666663</v>
      </c>
      <c r="L123" s="88">
        <f>+INDEX(DataEx!$1:$1048576,MATCH('2014'!$A123,DataEx!$D:$D,0),MATCH('2014'!L$100,DataEx!$223:$223,0))</f>
        <v>666666.66666666663</v>
      </c>
      <c r="M123" s="88">
        <f>+INDEX(DataEx!$1:$1048576,MATCH('2014'!$A123,DataEx!$D:$D,0),MATCH('2014'!M$100,DataEx!$223:$223,0))</f>
        <v>666666.66666666663</v>
      </c>
      <c r="N123" s="88">
        <f>+INDEX(DataEx!$1:$1048576,MATCH('2014'!$A123,DataEx!$D:$D,0),MATCH('2014'!N$100,DataEx!$223:$223,0))</f>
        <v>666666.66666666663</v>
      </c>
      <c r="O123" s="88">
        <f>+INDEX(DataEx!$1:$1048576,MATCH('2014'!$A123,DataEx!$D:$D,0),MATCH('2014'!O$100,DataEx!$223:$223,0))</f>
        <v>666666.66666666663</v>
      </c>
      <c r="P123" s="88">
        <f>+INDEX(DataEx!$1:$1048576,MATCH('2014'!$A123,DataEx!$D:$D,0),MATCH('2014'!P$100,DataEx!$223:$223,0))</f>
        <v>666666.66666666663</v>
      </c>
      <c r="Q123" s="88">
        <f>+INDEX(DataEx!$1:$1048576,MATCH('2014'!$A123,DataEx!$D:$D,0),MATCH('2014'!Q$100,DataEx!$223:$223,0))</f>
        <v>666666.66666666663</v>
      </c>
      <c r="R123" s="89">
        <f>+INDEX(DataEx!$1:$1048576,MATCH('2014'!$A123,DataEx!$D:$D,0),MATCH('2014'!R$100,DataEx!$223:$223,0))</f>
        <v>666666.66666666663</v>
      </c>
      <c r="S123" s="133">
        <f t="shared" si="40"/>
        <v>8000000.0000000009</v>
      </c>
      <c r="T123" s="134">
        <f t="shared" si="41"/>
        <v>2.3576560621364857E-3</v>
      </c>
    </row>
    <row r="124" spans="1:20" ht="13.5" thickBot="1">
      <c r="A124" s="141" t="str">
        <f t="shared" si="28"/>
        <v>4p</v>
      </c>
      <c r="B124" s="376" t="str">
        <f>+VLOOKUP(LEFT($A124,LEN(A124)-1)*1,Master!$D$22:$G$218,4,FALSE)</f>
        <v>Budžetki izdaci</v>
      </c>
      <c r="C124" s="377"/>
      <c r="D124" s="377"/>
      <c r="E124" s="377"/>
      <c r="F124" s="377"/>
      <c r="G124" s="100">
        <f>+G126+G137+G143+SUM(G144:G147)</f>
        <v>111288755.81833336</v>
      </c>
      <c r="H124" s="100">
        <f t="shared" ref="H124:R124" si="43">+H126+H137+H143+SUM(H144:H147)</f>
        <v>111288755.81833336</v>
      </c>
      <c r="I124" s="100">
        <f t="shared" si="43"/>
        <v>111288755.81833336</v>
      </c>
      <c r="J124" s="100">
        <f t="shared" si="43"/>
        <v>111288755.81833336</v>
      </c>
      <c r="K124" s="100">
        <f t="shared" si="43"/>
        <v>111288755.81833336</v>
      </c>
      <c r="L124" s="100">
        <f t="shared" si="43"/>
        <v>111288755.81833336</v>
      </c>
      <c r="M124" s="100">
        <f t="shared" si="43"/>
        <v>111288755.81833336</v>
      </c>
      <c r="N124" s="100">
        <f t="shared" si="43"/>
        <v>111288755.81833336</v>
      </c>
      <c r="O124" s="100">
        <f t="shared" si="43"/>
        <v>111288755.81833336</v>
      </c>
      <c r="P124" s="100">
        <f t="shared" si="43"/>
        <v>111288755.81833336</v>
      </c>
      <c r="Q124" s="100">
        <f t="shared" si="43"/>
        <v>111288755.81833336</v>
      </c>
      <c r="R124" s="100">
        <f t="shared" si="43"/>
        <v>111288755.81833336</v>
      </c>
      <c r="S124" s="135">
        <f t="shared" si="40"/>
        <v>1335465069.8200004</v>
      </c>
      <c r="T124" s="136">
        <f t="shared" si="41"/>
        <v>0.39357091470408107</v>
      </c>
    </row>
    <row r="125" spans="1:20" ht="13.5" thickBot="1">
      <c r="A125" s="141" t="str">
        <f t="shared" si="28"/>
        <v>41p</v>
      </c>
      <c r="B125" s="378" t="str">
        <f>+VLOOKUP(LEFT($A125,LEN(A125)-1)*1,Master!$D$22:$G$218,4,FALSE)</f>
        <v>Tekući izdaci</v>
      </c>
      <c r="C125" s="379"/>
      <c r="D125" s="379"/>
      <c r="E125" s="379"/>
      <c r="F125" s="379"/>
      <c r="G125" s="83">
        <f>+G124-G144</f>
        <v>102803714.15166669</v>
      </c>
      <c r="H125" s="83">
        <f t="shared" ref="H125" si="44">+H124-H144</f>
        <v>102803714.15166669</v>
      </c>
      <c r="I125" s="83">
        <f t="shared" ref="I125" si="45">+I124-I144</f>
        <v>102803714.15166669</v>
      </c>
      <c r="J125" s="83">
        <f t="shared" ref="J125" si="46">+J124-J144</f>
        <v>102803714.15166669</v>
      </c>
      <c r="K125" s="83">
        <f t="shared" ref="K125" si="47">+K124-K144</f>
        <v>102803714.15166669</v>
      </c>
      <c r="L125" s="83">
        <f t="shared" ref="L125" si="48">+L124-L144</f>
        <v>102803714.15166669</v>
      </c>
      <c r="M125" s="83">
        <f t="shared" ref="M125" si="49">+M124-M144</f>
        <v>102803714.15166669</v>
      </c>
      <c r="N125" s="83">
        <f t="shared" ref="N125" si="50">+N124-N144</f>
        <v>102803714.15166669</v>
      </c>
      <c r="O125" s="83">
        <f t="shared" ref="O125" si="51">+O124-O144</f>
        <v>102803714.15166669</v>
      </c>
      <c r="P125" s="83">
        <f t="shared" ref="P125" si="52">+P124-P144</f>
        <v>102803714.15166669</v>
      </c>
      <c r="Q125" s="83">
        <f t="shared" ref="Q125" si="53">+Q124-Q144</f>
        <v>102803714.15166669</v>
      </c>
      <c r="R125" s="83">
        <f t="shared" ref="R125" si="54">+R124-R144</f>
        <v>102803714.15166669</v>
      </c>
      <c r="S125" s="137">
        <f t="shared" si="40"/>
        <v>1233644569.8199999</v>
      </c>
      <c r="T125" s="138">
        <f t="shared" si="41"/>
        <v>0.36356369981973491</v>
      </c>
    </row>
    <row r="126" spans="1:20">
      <c r="A126" s="141" t="str">
        <f t="shared" si="28"/>
        <v>40p</v>
      </c>
      <c r="B126" s="380" t="str">
        <f>+VLOOKUP(LEFT($A126,LEN(A126)-1)*1,Master!$D$22:$G$218,4,FALSE)</f>
        <v>Tekući budžetski izdaci</v>
      </c>
      <c r="C126" s="381"/>
      <c r="D126" s="381"/>
      <c r="E126" s="381"/>
      <c r="F126" s="381"/>
      <c r="G126" s="92">
        <f>+SUM(G127:G136)</f>
        <v>52127206.121666685</v>
      </c>
      <c r="H126" s="92">
        <f t="shared" ref="H126" si="55">+SUM(H127:H136)</f>
        <v>52127206.121666685</v>
      </c>
      <c r="I126" s="92">
        <f t="shared" ref="I126" si="56">+SUM(I127:I136)</f>
        <v>52127206.121666685</v>
      </c>
      <c r="J126" s="92">
        <f t="shared" ref="J126" si="57">+SUM(J127:J136)</f>
        <v>52127206.121666685</v>
      </c>
      <c r="K126" s="92">
        <f t="shared" ref="K126" si="58">+SUM(K127:K136)</f>
        <v>52127206.121666685</v>
      </c>
      <c r="L126" s="92">
        <f t="shared" ref="L126" si="59">+SUM(L127:L136)</f>
        <v>52127206.121666685</v>
      </c>
      <c r="M126" s="92">
        <f t="shared" ref="M126" si="60">+SUM(M127:M136)</f>
        <v>52127206.121666685</v>
      </c>
      <c r="N126" s="92">
        <f t="shared" ref="N126" si="61">+SUM(N127:N136)</f>
        <v>52127206.121666685</v>
      </c>
      <c r="O126" s="92">
        <f t="shared" ref="O126" si="62">+SUM(O127:O136)</f>
        <v>52127206.121666685</v>
      </c>
      <c r="P126" s="92">
        <f t="shared" ref="P126" si="63">+SUM(P127:P136)</f>
        <v>52127206.121666685</v>
      </c>
      <c r="Q126" s="92">
        <f t="shared" ref="Q126" si="64">+SUM(Q127:Q136)</f>
        <v>52127206.121666685</v>
      </c>
      <c r="R126" s="93">
        <f t="shared" ref="R126" si="65">+SUM(R127:R136)</f>
        <v>52127206.121666685</v>
      </c>
      <c r="S126" s="127">
        <f t="shared" si="40"/>
        <v>625526473.46000016</v>
      </c>
      <c r="T126" s="128">
        <f t="shared" si="41"/>
        <v>0.18434703527247834</v>
      </c>
    </row>
    <row r="127" spans="1:20">
      <c r="A127" s="141" t="str">
        <f t="shared" si="28"/>
        <v>411p</v>
      </c>
      <c r="B127" s="361" t="str">
        <f>+VLOOKUP(LEFT($A127,LEN(A127)-1)*1,Master!$D$22:$G$218,4,FALSE)</f>
        <v>Bruto zarade i doprinosi na teret poslodavca</v>
      </c>
      <c r="C127" s="362"/>
      <c r="D127" s="362"/>
      <c r="E127" s="362"/>
      <c r="F127" s="362"/>
      <c r="G127" s="94">
        <f>+INDEX(DataEx!$1:$1048576,MATCH('2014'!$A127,DataEx!$D:$D,0),MATCH('2014'!G$100,DataEx!$223:$223,0))</f>
        <v>32207391.143333346</v>
      </c>
      <c r="H127" s="94">
        <f>+INDEX(DataEx!$1:$1048576,MATCH('2014'!$A127,DataEx!$D:$D,0),MATCH('2014'!H$100,DataEx!$223:$223,0))</f>
        <v>32207391.143333346</v>
      </c>
      <c r="I127" s="94">
        <f>+INDEX(DataEx!$1:$1048576,MATCH('2014'!$A127,DataEx!$D:$D,0),MATCH('2014'!I$100,DataEx!$223:$223,0))</f>
        <v>32207391.143333346</v>
      </c>
      <c r="J127" s="94">
        <f>+INDEX(DataEx!$1:$1048576,MATCH('2014'!$A127,DataEx!$D:$D,0),MATCH('2014'!J$100,DataEx!$223:$223,0))</f>
        <v>32207391.143333346</v>
      </c>
      <c r="K127" s="94">
        <f>+INDEX(DataEx!$1:$1048576,MATCH('2014'!$A127,DataEx!$D:$D,0),MATCH('2014'!K$100,DataEx!$223:$223,0))</f>
        <v>32207391.143333346</v>
      </c>
      <c r="L127" s="94">
        <f>+INDEX(DataEx!$1:$1048576,MATCH('2014'!$A127,DataEx!$D:$D,0),MATCH('2014'!L$100,DataEx!$223:$223,0))</f>
        <v>32207391.143333346</v>
      </c>
      <c r="M127" s="94">
        <f>+INDEX(DataEx!$1:$1048576,MATCH('2014'!$A127,DataEx!$D:$D,0),MATCH('2014'!M$100,DataEx!$223:$223,0))</f>
        <v>32207391.143333346</v>
      </c>
      <c r="N127" s="94">
        <f>+INDEX(DataEx!$1:$1048576,MATCH('2014'!$A127,DataEx!$D:$D,0),MATCH('2014'!N$100,DataEx!$223:$223,0))</f>
        <v>32207391.143333346</v>
      </c>
      <c r="O127" s="94">
        <f>+INDEX(DataEx!$1:$1048576,MATCH('2014'!$A127,DataEx!$D:$D,0),MATCH('2014'!O$100,DataEx!$223:$223,0))</f>
        <v>32207391.143333346</v>
      </c>
      <c r="P127" s="94">
        <f>+INDEX(DataEx!$1:$1048576,MATCH('2014'!$A127,DataEx!$D:$D,0),MATCH('2014'!P$100,DataEx!$223:$223,0))</f>
        <v>32207391.143333346</v>
      </c>
      <c r="Q127" s="94">
        <f>+INDEX(DataEx!$1:$1048576,MATCH('2014'!$A127,DataEx!$D:$D,0),MATCH('2014'!Q$100,DataEx!$223:$223,0))</f>
        <v>32207391.143333346</v>
      </c>
      <c r="R127" s="94">
        <f>+INDEX(DataEx!$1:$1048576,MATCH('2014'!$A127,DataEx!$D:$D,0),MATCH('2014'!R$100,DataEx!$223:$223,0))</f>
        <v>32207391.143333346</v>
      </c>
      <c r="S127" s="129">
        <f t="shared" si="40"/>
        <v>386488693.72000003</v>
      </c>
      <c r="T127" s="130">
        <f t="shared" si="41"/>
        <v>0.11390092646202117</v>
      </c>
    </row>
    <row r="128" spans="1:20">
      <c r="A128" s="141" t="str">
        <f t="shared" si="28"/>
        <v>412p</v>
      </c>
      <c r="B128" s="361" t="str">
        <f>+VLOOKUP(LEFT($A128,LEN(A128)-1)*1,Master!$D$22:$G$218,4,FALSE)</f>
        <v>Ostala lična primanja</v>
      </c>
      <c r="C128" s="362"/>
      <c r="D128" s="362"/>
      <c r="E128" s="362"/>
      <c r="F128" s="362"/>
      <c r="G128" s="94">
        <f>+INDEX(DataEx!$1:$1048576,MATCH('2014'!$A128,DataEx!$D:$D,0),MATCH('2014'!G$100,DataEx!$223:$223,0))</f>
        <v>956513.66333333333</v>
      </c>
      <c r="H128" s="94">
        <f>+INDEX(DataEx!$1:$1048576,MATCH('2014'!$A128,DataEx!$D:$D,0),MATCH('2014'!H$100,DataEx!$223:$223,0))</f>
        <v>956513.66333333333</v>
      </c>
      <c r="I128" s="94">
        <f>+INDEX(DataEx!$1:$1048576,MATCH('2014'!$A128,DataEx!$D:$D,0),MATCH('2014'!I$100,DataEx!$223:$223,0))</f>
        <v>956513.66333333333</v>
      </c>
      <c r="J128" s="94">
        <f>+INDEX(DataEx!$1:$1048576,MATCH('2014'!$A128,DataEx!$D:$D,0),MATCH('2014'!J$100,DataEx!$223:$223,0))</f>
        <v>956513.66333333333</v>
      </c>
      <c r="K128" s="94">
        <f>+INDEX(DataEx!$1:$1048576,MATCH('2014'!$A128,DataEx!$D:$D,0),MATCH('2014'!K$100,DataEx!$223:$223,0))</f>
        <v>956513.66333333333</v>
      </c>
      <c r="L128" s="94">
        <f>+INDEX(DataEx!$1:$1048576,MATCH('2014'!$A128,DataEx!$D:$D,0),MATCH('2014'!L$100,DataEx!$223:$223,0))</f>
        <v>956513.66333333333</v>
      </c>
      <c r="M128" s="94">
        <f>+INDEX(DataEx!$1:$1048576,MATCH('2014'!$A128,DataEx!$D:$D,0),MATCH('2014'!M$100,DataEx!$223:$223,0))</f>
        <v>956513.66333333333</v>
      </c>
      <c r="N128" s="94">
        <f>+INDEX(DataEx!$1:$1048576,MATCH('2014'!$A128,DataEx!$D:$D,0),MATCH('2014'!N$100,DataEx!$223:$223,0))</f>
        <v>956513.66333333333</v>
      </c>
      <c r="O128" s="94">
        <f>+INDEX(DataEx!$1:$1048576,MATCH('2014'!$A128,DataEx!$D:$D,0),MATCH('2014'!O$100,DataEx!$223:$223,0))</f>
        <v>956513.66333333333</v>
      </c>
      <c r="P128" s="94">
        <f>+INDEX(DataEx!$1:$1048576,MATCH('2014'!$A128,DataEx!$D:$D,0),MATCH('2014'!P$100,DataEx!$223:$223,0))</f>
        <v>956513.66333333333</v>
      </c>
      <c r="Q128" s="94">
        <f>+INDEX(DataEx!$1:$1048576,MATCH('2014'!$A128,DataEx!$D:$D,0),MATCH('2014'!Q$100,DataEx!$223:$223,0))</f>
        <v>956513.66333333333</v>
      </c>
      <c r="R128" s="94">
        <f>+INDEX(DataEx!$1:$1048576,MATCH('2014'!$A128,DataEx!$D:$D,0),MATCH('2014'!R$100,DataEx!$223:$223,0))</f>
        <v>956513.66333333333</v>
      </c>
      <c r="S128" s="129">
        <f t="shared" si="40"/>
        <v>11478163.960000001</v>
      </c>
      <c r="T128" s="130">
        <f t="shared" si="41"/>
        <v>3.3826953553113162E-3</v>
      </c>
    </row>
    <row r="129" spans="1:20">
      <c r="A129" s="141" t="str">
        <f t="shared" si="28"/>
        <v>413p</v>
      </c>
      <c r="B129" s="361" t="str">
        <f>+VLOOKUP(LEFT($A129,LEN(A129)-1)*1,Master!$D$22:$G$218,4,FALSE)</f>
        <v>Rashodi za materijal</v>
      </c>
      <c r="C129" s="362"/>
      <c r="D129" s="362"/>
      <c r="E129" s="362"/>
      <c r="F129" s="362"/>
      <c r="G129" s="94">
        <f>+INDEX(DataEx!$1:$1048576,MATCH('2014'!$A129,DataEx!$D:$D,0),MATCH('2014'!G$100,DataEx!$223:$223,0))</f>
        <v>2441275.2358333338</v>
      </c>
      <c r="H129" s="94">
        <f>+INDEX(DataEx!$1:$1048576,MATCH('2014'!$A129,DataEx!$D:$D,0),MATCH('2014'!H$100,DataEx!$223:$223,0))</f>
        <v>2441275.2358333338</v>
      </c>
      <c r="I129" s="94">
        <f>+INDEX(DataEx!$1:$1048576,MATCH('2014'!$A129,DataEx!$D:$D,0),MATCH('2014'!I$100,DataEx!$223:$223,0))</f>
        <v>2441275.2358333338</v>
      </c>
      <c r="J129" s="94">
        <f>+INDEX(DataEx!$1:$1048576,MATCH('2014'!$A129,DataEx!$D:$D,0),MATCH('2014'!J$100,DataEx!$223:$223,0))</f>
        <v>2441275.2358333338</v>
      </c>
      <c r="K129" s="94">
        <f>+INDEX(DataEx!$1:$1048576,MATCH('2014'!$A129,DataEx!$D:$D,0),MATCH('2014'!K$100,DataEx!$223:$223,0))</f>
        <v>2441275.2358333338</v>
      </c>
      <c r="L129" s="94">
        <f>+INDEX(DataEx!$1:$1048576,MATCH('2014'!$A129,DataEx!$D:$D,0),MATCH('2014'!L$100,DataEx!$223:$223,0))</f>
        <v>2441275.2358333338</v>
      </c>
      <c r="M129" s="94">
        <f>+INDEX(DataEx!$1:$1048576,MATCH('2014'!$A129,DataEx!$D:$D,0),MATCH('2014'!M$100,DataEx!$223:$223,0))</f>
        <v>2441275.2358333338</v>
      </c>
      <c r="N129" s="94">
        <f>+INDEX(DataEx!$1:$1048576,MATCH('2014'!$A129,DataEx!$D:$D,0),MATCH('2014'!N$100,DataEx!$223:$223,0))</f>
        <v>2441275.2358333338</v>
      </c>
      <c r="O129" s="94">
        <f>+INDEX(DataEx!$1:$1048576,MATCH('2014'!$A129,DataEx!$D:$D,0),MATCH('2014'!O$100,DataEx!$223:$223,0))</f>
        <v>2441275.2358333338</v>
      </c>
      <c r="P129" s="94">
        <f>+INDEX(DataEx!$1:$1048576,MATCH('2014'!$A129,DataEx!$D:$D,0),MATCH('2014'!P$100,DataEx!$223:$223,0))</f>
        <v>2441275.2358333338</v>
      </c>
      <c r="Q129" s="94">
        <f>+INDEX(DataEx!$1:$1048576,MATCH('2014'!$A129,DataEx!$D:$D,0),MATCH('2014'!Q$100,DataEx!$223:$223,0))</f>
        <v>2441275.2358333338</v>
      </c>
      <c r="R129" s="94">
        <f>+INDEX(DataEx!$1:$1048576,MATCH('2014'!$A129,DataEx!$D:$D,0),MATCH('2014'!R$100,DataEx!$223:$223,0))</f>
        <v>2441275.2358333338</v>
      </c>
      <c r="S129" s="129">
        <f t="shared" si="40"/>
        <v>29295302.829999998</v>
      </c>
      <c r="T129" s="130">
        <f t="shared" si="41"/>
        <v>8.6335310386592042E-3</v>
      </c>
    </row>
    <row r="130" spans="1:20">
      <c r="A130" s="141" t="str">
        <f t="shared" si="28"/>
        <v>414p</v>
      </c>
      <c r="B130" s="361" t="str">
        <f>+VLOOKUP(LEFT($A130,LEN(A130)-1)*1,Master!$D$22:$G$218,4,FALSE)</f>
        <v>Rashodi za usluge</v>
      </c>
      <c r="C130" s="362"/>
      <c r="D130" s="362"/>
      <c r="E130" s="362"/>
      <c r="F130" s="362"/>
      <c r="G130" s="94">
        <f>+INDEX(DataEx!$1:$1048576,MATCH('2014'!$A130,DataEx!$D:$D,0),MATCH('2014'!G$100,DataEx!$223:$223,0))</f>
        <v>3391070.4833333329</v>
      </c>
      <c r="H130" s="94">
        <f>+INDEX(DataEx!$1:$1048576,MATCH('2014'!$A130,DataEx!$D:$D,0),MATCH('2014'!H$100,DataEx!$223:$223,0))</f>
        <v>3391070.4833333329</v>
      </c>
      <c r="I130" s="94">
        <f>+INDEX(DataEx!$1:$1048576,MATCH('2014'!$A130,DataEx!$D:$D,0),MATCH('2014'!I$100,DataEx!$223:$223,0))</f>
        <v>3391070.4833333329</v>
      </c>
      <c r="J130" s="94">
        <f>+INDEX(DataEx!$1:$1048576,MATCH('2014'!$A130,DataEx!$D:$D,0),MATCH('2014'!J$100,DataEx!$223:$223,0))</f>
        <v>3391070.4833333329</v>
      </c>
      <c r="K130" s="94">
        <f>+INDEX(DataEx!$1:$1048576,MATCH('2014'!$A130,DataEx!$D:$D,0),MATCH('2014'!K$100,DataEx!$223:$223,0))</f>
        <v>3391070.4833333329</v>
      </c>
      <c r="L130" s="94">
        <f>+INDEX(DataEx!$1:$1048576,MATCH('2014'!$A130,DataEx!$D:$D,0),MATCH('2014'!L$100,DataEx!$223:$223,0))</f>
        <v>3391070.4833333329</v>
      </c>
      <c r="M130" s="94">
        <f>+INDEX(DataEx!$1:$1048576,MATCH('2014'!$A130,DataEx!$D:$D,0),MATCH('2014'!M$100,DataEx!$223:$223,0))</f>
        <v>3391070.4833333329</v>
      </c>
      <c r="N130" s="94">
        <f>+INDEX(DataEx!$1:$1048576,MATCH('2014'!$A130,DataEx!$D:$D,0),MATCH('2014'!N$100,DataEx!$223:$223,0))</f>
        <v>3391070.4833333329</v>
      </c>
      <c r="O130" s="94">
        <f>+INDEX(DataEx!$1:$1048576,MATCH('2014'!$A130,DataEx!$D:$D,0),MATCH('2014'!O$100,DataEx!$223:$223,0))</f>
        <v>3391070.4833333329</v>
      </c>
      <c r="P130" s="94">
        <f>+INDEX(DataEx!$1:$1048576,MATCH('2014'!$A130,DataEx!$D:$D,0),MATCH('2014'!P$100,DataEx!$223:$223,0))</f>
        <v>3391070.4833333329</v>
      </c>
      <c r="Q130" s="94">
        <f>+INDEX(DataEx!$1:$1048576,MATCH('2014'!$A130,DataEx!$D:$D,0),MATCH('2014'!Q$100,DataEx!$223:$223,0))</f>
        <v>3391070.4833333329</v>
      </c>
      <c r="R130" s="94">
        <f>+INDEX(DataEx!$1:$1048576,MATCH('2014'!$A130,DataEx!$D:$D,0),MATCH('2014'!R$100,DataEx!$223:$223,0))</f>
        <v>3391070.4833333329</v>
      </c>
      <c r="S130" s="129">
        <f t="shared" si="40"/>
        <v>40692845.800000004</v>
      </c>
      <c r="T130" s="130">
        <f t="shared" si="41"/>
        <v>1.1992466823244403E-2</v>
      </c>
    </row>
    <row r="131" spans="1:20">
      <c r="A131" s="141" t="str">
        <f t="shared" si="28"/>
        <v>415p</v>
      </c>
      <c r="B131" s="361" t="str">
        <f>+VLOOKUP(LEFT($A131,LEN(A131)-1)*1,Master!$D$22:$G$218,4,FALSE)</f>
        <v>Rashodi za tekuće održavanje</v>
      </c>
      <c r="C131" s="362"/>
      <c r="D131" s="362"/>
      <c r="E131" s="362"/>
      <c r="F131" s="362"/>
      <c r="G131" s="94">
        <f>+INDEX(DataEx!$1:$1048576,MATCH('2014'!$A131,DataEx!$D:$D,0),MATCH('2014'!G$100,DataEx!$223:$223,0))</f>
        <v>1804616.9333333331</v>
      </c>
      <c r="H131" s="94">
        <f>+INDEX(DataEx!$1:$1048576,MATCH('2014'!$A131,DataEx!$D:$D,0),MATCH('2014'!H$100,DataEx!$223:$223,0))</f>
        <v>1804616.9333333331</v>
      </c>
      <c r="I131" s="94">
        <f>+INDEX(DataEx!$1:$1048576,MATCH('2014'!$A131,DataEx!$D:$D,0),MATCH('2014'!I$100,DataEx!$223:$223,0))</f>
        <v>1804616.9333333331</v>
      </c>
      <c r="J131" s="94">
        <f>+INDEX(DataEx!$1:$1048576,MATCH('2014'!$A131,DataEx!$D:$D,0),MATCH('2014'!J$100,DataEx!$223:$223,0))</f>
        <v>1804616.9333333331</v>
      </c>
      <c r="K131" s="94">
        <f>+INDEX(DataEx!$1:$1048576,MATCH('2014'!$A131,DataEx!$D:$D,0),MATCH('2014'!K$100,DataEx!$223:$223,0))</f>
        <v>1804616.9333333331</v>
      </c>
      <c r="L131" s="94">
        <f>+INDEX(DataEx!$1:$1048576,MATCH('2014'!$A131,DataEx!$D:$D,0),MATCH('2014'!L$100,DataEx!$223:$223,0))</f>
        <v>1804616.9333333331</v>
      </c>
      <c r="M131" s="94">
        <f>+INDEX(DataEx!$1:$1048576,MATCH('2014'!$A131,DataEx!$D:$D,0),MATCH('2014'!M$100,DataEx!$223:$223,0))</f>
        <v>1804616.9333333331</v>
      </c>
      <c r="N131" s="94">
        <f>+INDEX(DataEx!$1:$1048576,MATCH('2014'!$A131,DataEx!$D:$D,0),MATCH('2014'!N$100,DataEx!$223:$223,0))</f>
        <v>1804616.9333333331</v>
      </c>
      <c r="O131" s="94">
        <f>+INDEX(DataEx!$1:$1048576,MATCH('2014'!$A131,DataEx!$D:$D,0),MATCH('2014'!O$100,DataEx!$223:$223,0))</f>
        <v>1804616.9333333331</v>
      </c>
      <c r="P131" s="94">
        <f>+INDEX(DataEx!$1:$1048576,MATCH('2014'!$A131,DataEx!$D:$D,0),MATCH('2014'!P$100,DataEx!$223:$223,0))</f>
        <v>1804616.9333333331</v>
      </c>
      <c r="Q131" s="94">
        <f>+INDEX(DataEx!$1:$1048576,MATCH('2014'!$A131,DataEx!$D:$D,0),MATCH('2014'!Q$100,DataEx!$223:$223,0))</f>
        <v>1804616.9333333331</v>
      </c>
      <c r="R131" s="94">
        <f>+INDEX(DataEx!$1:$1048576,MATCH('2014'!$A131,DataEx!$D:$D,0),MATCH('2014'!R$100,DataEx!$223:$223,0))</f>
        <v>1804616.9333333331</v>
      </c>
      <c r="S131" s="129">
        <f t="shared" si="40"/>
        <v>21655403.199999999</v>
      </c>
      <c r="T131" s="130">
        <f t="shared" si="41"/>
        <v>6.38199907906123E-3</v>
      </c>
    </row>
    <row r="132" spans="1:20">
      <c r="A132" s="141" t="str">
        <f t="shared" si="28"/>
        <v>416p</v>
      </c>
      <c r="B132" s="361" t="str">
        <f>+VLOOKUP(LEFT($A132,LEN(A132)-1)*1,Master!$D$22:$G$218,4,FALSE)</f>
        <v>Kamate</v>
      </c>
      <c r="C132" s="362"/>
      <c r="D132" s="362"/>
      <c r="E132" s="362"/>
      <c r="F132" s="362"/>
      <c r="G132" s="94">
        <f>+INDEX(DataEx!$1:$1048576,MATCH('2014'!$A132,DataEx!$D:$D,0),MATCH('2014'!G$100,DataEx!$223:$223,0))</f>
        <v>6109676.9266666668</v>
      </c>
      <c r="H132" s="94">
        <f>+INDEX(DataEx!$1:$1048576,MATCH('2014'!$A132,DataEx!$D:$D,0),MATCH('2014'!H$100,DataEx!$223:$223,0))</f>
        <v>6109676.9266666668</v>
      </c>
      <c r="I132" s="94">
        <f>+INDEX(DataEx!$1:$1048576,MATCH('2014'!$A132,DataEx!$D:$D,0),MATCH('2014'!I$100,DataEx!$223:$223,0))</f>
        <v>6109676.9266666668</v>
      </c>
      <c r="J132" s="94">
        <f>+INDEX(DataEx!$1:$1048576,MATCH('2014'!$A132,DataEx!$D:$D,0),MATCH('2014'!J$100,DataEx!$223:$223,0))</f>
        <v>6109676.9266666668</v>
      </c>
      <c r="K132" s="94">
        <f>+INDEX(DataEx!$1:$1048576,MATCH('2014'!$A132,DataEx!$D:$D,0),MATCH('2014'!K$100,DataEx!$223:$223,0))</f>
        <v>6109676.9266666668</v>
      </c>
      <c r="L132" s="94">
        <f>+INDEX(DataEx!$1:$1048576,MATCH('2014'!$A132,DataEx!$D:$D,0),MATCH('2014'!L$100,DataEx!$223:$223,0))</f>
        <v>6109676.9266666668</v>
      </c>
      <c r="M132" s="94">
        <f>+INDEX(DataEx!$1:$1048576,MATCH('2014'!$A132,DataEx!$D:$D,0),MATCH('2014'!M$100,DataEx!$223:$223,0))</f>
        <v>6109676.9266666668</v>
      </c>
      <c r="N132" s="94">
        <f>+INDEX(DataEx!$1:$1048576,MATCH('2014'!$A132,DataEx!$D:$D,0),MATCH('2014'!N$100,DataEx!$223:$223,0))</f>
        <v>6109676.9266666668</v>
      </c>
      <c r="O132" s="94">
        <f>+INDEX(DataEx!$1:$1048576,MATCH('2014'!$A132,DataEx!$D:$D,0),MATCH('2014'!O$100,DataEx!$223:$223,0))</f>
        <v>6109676.9266666668</v>
      </c>
      <c r="P132" s="94">
        <f>+INDEX(DataEx!$1:$1048576,MATCH('2014'!$A132,DataEx!$D:$D,0),MATCH('2014'!P$100,DataEx!$223:$223,0))</f>
        <v>6109676.9266666668</v>
      </c>
      <c r="Q132" s="94">
        <f>+INDEX(DataEx!$1:$1048576,MATCH('2014'!$A132,DataEx!$D:$D,0),MATCH('2014'!Q$100,DataEx!$223:$223,0))</f>
        <v>6109676.9266666668</v>
      </c>
      <c r="R132" s="94">
        <f>+INDEX(DataEx!$1:$1048576,MATCH('2014'!$A132,DataEx!$D:$D,0),MATCH('2014'!R$100,DataEx!$223:$223,0))</f>
        <v>6109676.9266666668</v>
      </c>
      <c r="S132" s="129">
        <f t="shared" si="40"/>
        <v>73316123.120000005</v>
      </c>
      <c r="T132" s="130">
        <f t="shared" si="41"/>
        <v>2.1606775265776618E-2</v>
      </c>
    </row>
    <row r="133" spans="1:20">
      <c r="A133" s="141" t="str">
        <f t="shared" si="28"/>
        <v>417p</v>
      </c>
      <c r="B133" s="361" t="str">
        <f>+VLOOKUP(LEFT($A133,LEN(A133)-1)*1,Master!$D$22:$G$218,4,FALSE)</f>
        <v>Renta</v>
      </c>
      <c r="C133" s="362"/>
      <c r="D133" s="362"/>
      <c r="E133" s="362"/>
      <c r="F133" s="362"/>
      <c r="G133" s="94">
        <f>+INDEX(DataEx!$1:$1048576,MATCH('2014'!$A133,DataEx!$D:$D,0),MATCH('2014'!G$100,DataEx!$223:$223,0))</f>
        <v>681066.84499999997</v>
      </c>
      <c r="H133" s="94">
        <f>+INDEX(DataEx!$1:$1048576,MATCH('2014'!$A133,DataEx!$D:$D,0),MATCH('2014'!H$100,DataEx!$223:$223,0))</f>
        <v>681066.84499999997</v>
      </c>
      <c r="I133" s="94">
        <f>+INDEX(DataEx!$1:$1048576,MATCH('2014'!$A133,DataEx!$D:$D,0),MATCH('2014'!I$100,DataEx!$223:$223,0))</f>
        <v>681066.84499999997</v>
      </c>
      <c r="J133" s="94">
        <f>+INDEX(DataEx!$1:$1048576,MATCH('2014'!$A133,DataEx!$D:$D,0),MATCH('2014'!J$100,DataEx!$223:$223,0))</f>
        <v>681066.84499999997</v>
      </c>
      <c r="K133" s="94">
        <f>+INDEX(DataEx!$1:$1048576,MATCH('2014'!$A133,DataEx!$D:$D,0),MATCH('2014'!K$100,DataEx!$223:$223,0))</f>
        <v>681066.84499999997</v>
      </c>
      <c r="L133" s="94">
        <f>+INDEX(DataEx!$1:$1048576,MATCH('2014'!$A133,DataEx!$D:$D,0),MATCH('2014'!L$100,DataEx!$223:$223,0))</f>
        <v>681066.84499999997</v>
      </c>
      <c r="M133" s="94">
        <f>+INDEX(DataEx!$1:$1048576,MATCH('2014'!$A133,DataEx!$D:$D,0),MATCH('2014'!M$100,DataEx!$223:$223,0))</f>
        <v>681066.84499999997</v>
      </c>
      <c r="N133" s="94">
        <f>+INDEX(DataEx!$1:$1048576,MATCH('2014'!$A133,DataEx!$D:$D,0),MATCH('2014'!N$100,DataEx!$223:$223,0))</f>
        <v>681066.84499999997</v>
      </c>
      <c r="O133" s="94">
        <f>+INDEX(DataEx!$1:$1048576,MATCH('2014'!$A133,DataEx!$D:$D,0),MATCH('2014'!O$100,DataEx!$223:$223,0))</f>
        <v>681066.84499999997</v>
      </c>
      <c r="P133" s="94">
        <f>+INDEX(DataEx!$1:$1048576,MATCH('2014'!$A133,DataEx!$D:$D,0),MATCH('2014'!P$100,DataEx!$223:$223,0))</f>
        <v>681066.84499999997</v>
      </c>
      <c r="Q133" s="94">
        <f>+INDEX(DataEx!$1:$1048576,MATCH('2014'!$A133,DataEx!$D:$D,0),MATCH('2014'!Q$100,DataEx!$223:$223,0))</f>
        <v>681066.84499999997</v>
      </c>
      <c r="R133" s="94">
        <f>+INDEX(DataEx!$1:$1048576,MATCH('2014'!$A133,DataEx!$D:$D,0),MATCH('2014'!R$100,DataEx!$223:$223,0))</f>
        <v>681066.84499999997</v>
      </c>
      <c r="S133" s="129">
        <f t="shared" si="40"/>
        <v>8172802.1399999978</v>
      </c>
      <c r="T133" s="130">
        <f t="shared" si="41"/>
        <v>2.4085820637516292E-3</v>
      </c>
    </row>
    <row r="134" spans="1:20">
      <c r="A134" s="141" t="str">
        <f t="shared" si="28"/>
        <v>418p</v>
      </c>
      <c r="B134" s="361" t="str">
        <f>+VLOOKUP(LEFT($A134,LEN(A134)-1)*1,Master!$D$22:$G$218,4,FALSE)</f>
        <v>Subvencije</v>
      </c>
      <c r="C134" s="362"/>
      <c r="D134" s="362"/>
      <c r="E134" s="362"/>
      <c r="F134" s="362"/>
      <c r="G134" s="94">
        <f>+INDEX(DataEx!$1:$1048576,MATCH('2014'!$A134,DataEx!$D:$D,0),MATCH('2014'!G$100,DataEx!$223:$223,0))</f>
        <v>1572883.3333333333</v>
      </c>
      <c r="H134" s="94">
        <f>+INDEX(DataEx!$1:$1048576,MATCH('2014'!$A134,DataEx!$D:$D,0),MATCH('2014'!H$100,DataEx!$223:$223,0))</f>
        <v>1572883.3333333333</v>
      </c>
      <c r="I134" s="94">
        <f>+INDEX(DataEx!$1:$1048576,MATCH('2014'!$A134,DataEx!$D:$D,0),MATCH('2014'!I$100,DataEx!$223:$223,0))</f>
        <v>1572883.3333333333</v>
      </c>
      <c r="J134" s="94">
        <f>+INDEX(DataEx!$1:$1048576,MATCH('2014'!$A134,DataEx!$D:$D,0),MATCH('2014'!J$100,DataEx!$223:$223,0))</f>
        <v>1572883.3333333333</v>
      </c>
      <c r="K134" s="94">
        <f>+INDEX(DataEx!$1:$1048576,MATCH('2014'!$A134,DataEx!$D:$D,0),MATCH('2014'!K$100,DataEx!$223:$223,0))</f>
        <v>1572883.3333333333</v>
      </c>
      <c r="L134" s="94">
        <f>+INDEX(DataEx!$1:$1048576,MATCH('2014'!$A134,DataEx!$D:$D,0),MATCH('2014'!L$100,DataEx!$223:$223,0))</f>
        <v>1572883.3333333333</v>
      </c>
      <c r="M134" s="94">
        <f>+INDEX(DataEx!$1:$1048576,MATCH('2014'!$A134,DataEx!$D:$D,0),MATCH('2014'!M$100,DataEx!$223:$223,0))</f>
        <v>1572883.3333333333</v>
      </c>
      <c r="N134" s="94">
        <f>+INDEX(DataEx!$1:$1048576,MATCH('2014'!$A134,DataEx!$D:$D,0),MATCH('2014'!N$100,DataEx!$223:$223,0))</f>
        <v>1572883.3333333333</v>
      </c>
      <c r="O134" s="94">
        <f>+INDEX(DataEx!$1:$1048576,MATCH('2014'!$A134,DataEx!$D:$D,0),MATCH('2014'!O$100,DataEx!$223:$223,0))</f>
        <v>1572883.3333333333</v>
      </c>
      <c r="P134" s="94">
        <f>+INDEX(DataEx!$1:$1048576,MATCH('2014'!$A134,DataEx!$D:$D,0),MATCH('2014'!P$100,DataEx!$223:$223,0))</f>
        <v>1572883.3333333333</v>
      </c>
      <c r="Q134" s="94">
        <f>+INDEX(DataEx!$1:$1048576,MATCH('2014'!$A134,DataEx!$D:$D,0),MATCH('2014'!Q$100,DataEx!$223:$223,0))</f>
        <v>1572883.3333333333</v>
      </c>
      <c r="R134" s="94">
        <f>+INDEX(DataEx!$1:$1048576,MATCH('2014'!$A134,DataEx!$D:$D,0),MATCH('2014'!R$100,DataEx!$223:$223,0))</f>
        <v>1572883.3333333333</v>
      </c>
      <c r="S134" s="129">
        <f t="shared" si="40"/>
        <v>18874600</v>
      </c>
      <c r="T134" s="130">
        <f t="shared" si="41"/>
        <v>5.562476888800163E-3</v>
      </c>
    </row>
    <row r="135" spans="1:20">
      <c r="A135" s="141" t="str">
        <f t="shared" si="28"/>
        <v>419p</v>
      </c>
      <c r="B135" s="361" t="str">
        <f>+VLOOKUP(LEFT($A135,LEN(A135)-1)*1,Master!$D$22:$G$218,4,FALSE)</f>
        <v>Ostali izdaci</v>
      </c>
      <c r="C135" s="362"/>
      <c r="D135" s="362"/>
      <c r="E135" s="362"/>
      <c r="F135" s="362"/>
      <c r="G135" s="94">
        <f>+INDEX(DataEx!$1:$1048576,MATCH('2014'!$A135,DataEx!$D:$D,0),MATCH('2014'!G$100,DataEx!$223:$223,0))</f>
        <v>2087464.6141666668</v>
      </c>
      <c r="H135" s="94">
        <f>+INDEX(DataEx!$1:$1048576,MATCH('2014'!$A135,DataEx!$D:$D,0),MATCH('2014'!H$100,DataEx!$223:$223,0))</f>
        <v>2087464.6141666668</v>
      </c>
      <c r="I135" s="94">
        <f>+INDEX(DataEx!$1:$1048576,MATCH('2014'!$A135,DataEx!$D:$D,0),MATCH('2014'!I$100,DataEx!$223:$223,0))</f>
        <v>2087464.6141666668</v>
      </c>
      <c r="J135" s="94">
        <f>+INDEX(DataEx!$1:$1048576,MATCH('2014'!$A135,DataEx!$D:$D,0),MATCH('2014'!J$100,DataEx!$223:$223,0))</f>
        <v>2087464.6141666668</v>
      </c>
      <c r="K135" s="94">
        <f>+INDEX(DataEx!$1:$1048576,MATCH('2014'!$A135,DataEx!$D:$D,0),MATCH('2014'!K$100,DataEx!$223:$223,0))</f>
        <v>2087464.6141666668</v>
      </c>
      <c r="L135" s="94">
        <f>+INDEX(DataEx!$1:$1048576,MATCH('2014'!$A135,DataEx!$D:$D,0),MATCH('2014'!L$100,DataEx!$223:$223,0))</f>
        <v>2087464.6141666668</v>
      </c>
      <c r="M135" s="94">
        <f>+INDEX(DataEx!$1:$1048576,MATCH('2014'!$A135,DataEx!$D:$D,0),MATCH('2014'!M$100,DataEx!$223:$223,0))</f>
        <v>2087464.6141666668</v>
      </c>
      <c r="N135" s="94">
        <f>+INDEX(DataEx!$1:$1048576,MATCH('2014'!$A135,DataEx!$D:$D,0),MATCH('2014'!N$100,DataEx!$223:$223,0))</f>
        <v>2087464.6141666668</v>
      </c>
      <c r="O135" s="94">
        <f>+INDEX(DataEx!$1:$1048576,MATCH('2014'!$A135,DataEx!$D:$D,0),MATCH('2014'!O$100,DataEx!$223:$223,0))</f>
        <v>2087464.6141666668</v>
      </c>
      <c r="P135" s="94">
        <f>+INDEX(DataEx!$1:$1048576,MATCH('2014'!$A135,DataEx!$D:$D,0),MATCH('2014'!P$100,DataEx!$223:$223,0))</f>
        <v>2087464.6141666668</v>
      </c>
      <c r="Q135" s="94">
        <f>+INDEX(DataEx!$1:$1048576,MATCH('2014'!$A135,DataEx!$D:$D,0),MATCH('2014'!Q$100,DataEx!$223:$223,0))</f>
        <v>2087464.6141666668</v>
      </c>
      <c r="R135" s="94">
        <f>+INDEX(DataEx!$1:$1048576,MATCH('2014'!$A135,DataEx!$D:$D,0),MATCH('2014'!R$100,DataEx!$223:$223,0))</f>
        <v>2087464.6141666668</v>
      </c>
      <c r="S135" s="129">
        <f t="shared" si="40"/>
        <v>25049575.369999994</v>
      </c>
      <c r="T135" s="130">
        <f t="shared" si="41"/>
        <v>7.382285403128159E-3</v>
      </c>
    </row>
    <row r="136" spans="1:20">
      <c r="A136" s="141" t="str">
        <f t="shared" si="28"/>
        <v>440p</v>
      </c>
      <c r="B136" s="361" t="str">
        <f>+VLOOKUP(LEFT($A136,LEN(A136)-1)*1,Master!$D$22:$G$218,4,FALSE)</f>
        <v>Kapitalni izdaci u tekućem budžetu</v>
      </c>
      <c r="C136" s="362"/>
      <c r="D136" s="362"/>
      <c r="E136" s="362"/>
      <c r="F136" s="362"/>
      <c r="G136" s="94">
        <f>+INDEX(DataEx!$1:$1048576,MATCH('2014'!$A136,DataEx!$D:$D,0),MATCH('2014'!G$100,DataEx!$223:$223,0))</f>
        <v>875246.94333333336</v>
      </c>
      <c r="H136" s="94">
        <f>+INDEX(DataEx!$1:$1048576,MATCH('2014'!$A136,DataEx!$D:$D,0),MATCH('2014'!H$100,DataEx!$223:$223,0))</f>
        <v>875246.94333333336</v>
      </c>
      <c r="I136" s="94">
        <f>+INDEX(DataEx!$1:$1048576,MATCH('2014'!$A136,DataEx!$D:$D,0),MATCH('2014'!I$100,DataEx!$223:$223,0))</f>
        <v>875246.94333333336</v>
      </c>
      <c r="J136" s="94">
        <f>+INDEX(DataEx!$1:$1048576,MATCH('2014'!$A136,DataEx!$D:$D,0),MATCH('2014'!J$100,DataEx!$223:$223,0))</f>
        <v>875246.94333333336</v>
      </c>
      <c r="K136" s="94">
        <f>+INDEX(DataEx!$1:$1048576,MATCH('2014'!$A136,DataEx!$D:$D,0),MATCH('2014'!K$100,DataEx!$223:$223,0))</f>
        <v>875246.94333333336</v>
      </c>
      <c r="L136" s="94">
        <f>+INDEX(DataEx!$1:$1048576,MATCH('2014'!$A136,DataEx!$D:$D,0),MATCH('2014'!L$100,DataEx!$223:$223,0))</f>
        <v>875246.94333333336</v>
      </c>
      <c r="M136" s="94">
        <f>+INDEX(DataEx!$1:$1048576,MATCH('2014'!$A136,DataEx!$D:$D,0),MATCH('2014'!M$100,DataEx!$223:$223,0))</f>
        <v>875246.94333333336</v>
      </c>
      <c r="N136" s="94">
        <f>+INDEX(DataEx!$1:$1048576,MATCH('2014'!$A136,DataEx!$D:$D,0),MATCH('2014'!N$100,DataEx!$223:$223,0))</f>
        <v>875246.94333333336</v>
      </c>
      <c r="O136" s="94">
        <f>+INDEX(DataEx!$1:$1048576,MATCH('2014'!$A136,DataEx!$D:$D,0),MATCH('2014'!O$100,DataEx!$223:$223,0))</f>
        <v>875246.94333333336</v>
      </c>
      <c r="P136" s="94">
        <f>+INDEX(DataEx!$1:$1048576,MATCH('2014'!$A136,DataEx!$D:$D,0),MATCH('2014'!P$100,DataEx!$223:$223,0))</f>
        <v>875246.94333333336</v>
      </c>
      <c r="Q136" s="94">
        <f>+INDEX(DataEx!$1:$1048576,MATCH('2014'!$A136,DataEx!$D:$D,0),MATCH('2014'!Q$100,DataEx!$223:$223,0))</f>
        <v>875246.94333333336</v>
      </c>
      <c r="R136" s="94">
        <f>+INDEX(DataEx!$1:$1048576,MATCH('2014'!$A136,DataEx!$D:$D,0),MATCH('2014'!R$100,DataEx!$223:$223,0))</f>
        <v>875246.94333333336</v>
      </c>
      <c r="S136" s="129">
        <f t="shared" si="40"/>
        <v>10502963.32</v>
      </c>
      <c r="T136" s="130">
        <f t="shared" si="41"/>
        <v>3.0952968927243931E-3</v>
      </c>
    </row>
    <row r="137" spans="1:20">
      <c r="A137" s="141" t="str">
        <f t="shared" si="28"/>
        <v>42p</v>
      </c>
      <c r="B137" s="384" t="str">
        <f>+VLOOKUP(LEFT($A137,LEN(A137)-1)*1,Master!$D$22:$G$218,4,FALSE)</f>
        <v>Transferi za socijalnu zaštitu</v>
      </c>
      <c r="C137" s="385"/>
      <c r="D137" s="385"/>
      <c r="E137" s="385"/>
      <c r="F137" s="385"/>
      <c r="G137" s="90">
        <f>+SUM(G138:G142)</f>
        <v>41518616.580833346</v>
      </c>
      <c r="H137" s="90">
        <f t="shared" ref="H137" si="66">+SUM(H138:H142)</f>
        <v>41518616.580833346</v>
      </c>
      <c r="I137" s="90">
        <f t="shared" ref="I137" si="67">+SUM(I138:I142)</f>
        <v>41518616.580833346</v>
      </c>
      <c r="J137" s="90">
        <f t="shared" ref="J137" si="68">+SUM(J138:J142)</f>
        <v>41518616.580833346</v>
      </c>
      <c r="K137" s="90">
        <f t="shared" ref="K137" si="69">+SUM(K138:K142)</f>
        <v>41518616.580833346</v>
      </c>
      <c r="L137" s="90">
        <f t="shared" ref="L137" si="70">+SUM(L138:L142)</f>
        <v>41518616.580833346</v>
      </c>
      <c r="M137" s="90">
        <f t="shared" ref="M137" si="71">+SUM(M138:M142)</f>
        <v>41518616.580833346</v>
      </c>
      <c r="N137" s="90">
        <f t="shared" ref="N137" si="72">+SUM(N138:N142)</f>
        <v>41518616.580833346</v>
      </c>
      <c r="O137" s="90">
        <f t="shared" ref="O137" si="73">+SUM(O138:O142)</f>
        <v>41518616.580833346</v>
      </c>
      <c r="P137" s="90">
        <f t="shared" ref="P137" si="74">+SUM(P138:P142)</f>
        <v>41518616.580833346</v>
      </c>
      <c r="Q137" s="90">
        <f t="shared" ref="Q137" si="75">+SUM(Q138:Q142)</f>
        <v>41518616.580833346</v>
      </c>
      <c r="R137" s="91">
        <f t="shared" ref="R137" si="76">+SUM(R138:R142)</f>
        <v>41518616.580833346</v>
      </c>
      <c r="S137" s="131">
        <f t="shared" si="40"/>
        <v>498223398.97000003</v>
      </c>
      <c r="T137" s="132">
        <f t="shared" si="41"/>
        <v>0.14682992710998316</v>
      </c>
    </row>
    <row r="138" spans="1:20">
      <c r="A138" s="141" t="str">
        <f t="shared" si="28"/>
        <v>421p</v>
      </c>
      <c r="B138" s="361" t="str">
        <f>+VLOOKUP(LEFT($A138,LEN(A138)-1)*1,Master!$D$22:$G$218,4,FALSE)</f>
        <v>Prava iz oblasti socijalne zaštite</v>
      </c>
      <c r="C138" s="362"/>
      <c r="D138" s="362"/>
      <c r="E138" s="362"/>
      <c r="F138" s="362"/>
      <c r="G138" s="94">
        <f>+INDEX(DataEx!$1:$1048576,MATCH('2014'!$A138,DataEx!$D:$D,0),MATCH('2014'!G$100,DataEx!$223:$223,0))</f>
        <v>4887083.333333333</v>
      </c>
      <c r="H138" s="94">
        <f>+INDEX(DataEx!$1:$1048576,MATCH('2014'!$A138,DataEx!$D:$D,0),MATCH('2014'!H$100,DataEx!$223:$223,0))</f>
        <v>4887083.333333333</v>
      </c>
      <c r="I138" s="94">
        <f>+INDEX(DataEx!$1:$1048576,MATCH('2014'!$A138,DataEx!$D:$D,0),MATCH('2014'!I$100,DataEx!$223:$223,0))</f>
        <v>4887083.333333333</v>
      </c>
      <c r="J138" s="94">
        <f>+INDEX(DataEx!$1:$1048576,MATCH('2014'!$A138,DataEx!$D:$D,0),MATCH('2014'!J$100,DataEx!$223:$223,0))</f>
        <v>4887083.333333333</v>
      </c>
      <c r="K138" s="94">
        <f>+INDEX(DataEx!$1:$1048576,MATCH('2014'!$A138,DataEx!$D:$D,0),MATCH('2014'!K$100,DataEx!$223:$223,0))</f>
        <v>4887083.333333333</v>
      </c>
      <c r="L138" s="94">
        <f>+INDEX(DataEx!$1:$1048576,MATCH('2014'!$A138,DataEx!$D:$D,0),MATCH('2014'!L$100,DataEx!$223:$223,0))</f>
        <v>4887083.333333333</v>
      </c>
      <c r="M138" s="94">
        <f>+INDEX(DataEx!$1:$1048576,MATCH('2014'!$A138,DataEx!$D:$D,0),MATCH('2014'!M$100,DataEx!$223:$223,0))</f>
        <v>4887083.333333333</v>
      </c>
      <c r="N138" s="94">
        <f>+INDEX(DataEx!$1:$1048576,MATCH('2014'!$A138,DataEx!$D:$D,0),MATCH('2014'!N$100,DataEx!$223:$223,0))</f>
        <v>4887083.333333333</v>
      </c>
      <c r="O138" s="94">
        <f>+INDEX(DataEx!$1:$1048576,MATCH('2014'!$A138,DataEx!$D:$D,0),MATCH('2014'!O$100,DataEx!$223:$223,0))</f>
        <v>4887083.333333333</v>
      </c>
      <c r="P138" s="94">
        <f>+INDEX(DataEx!$1:$1048576,MATCH('2014'!$A138,DataEx!$D:$D,0),MATCH('2014'!P$100,DataEx!$223:$223,0))</f>
        <v>4887083.333333333</v>
      </c>
      <c r="Q138" s="94">
        <f>+INDEX(DataEx!$1:$1048576,MATCH('2014'!$A138,DataEx!$D:$D,0),MATCH('2014'!Q$100,DataEx!$223:$223,0))</f>
        <v>4887083.333333333</v>
      </c>
      <c r="R138" s="94">
        <f>+INDEX(DataEx!$1:$1048576,MATCH('2014'!$A138,DataEx!$D:$D,0),MATCH('2014'!R$100,DataEx!$223:$223,0))</f>
        <v>4887083.333333333</v>
      </c>
      <c r="S138" s="129">
        <f t="shared" si="40"/>
        <v>58645000.000000007</v>
      </c>
      <c r="T138" s="130">
        <f t="shared" si="41"/>
        <v>1.7283092470499275E-2</v>
      </c>
    </row>
    <row r="139" spans="1:20">
      <c r="A139" s="141" t="str">
        <f t="shared" si="28"/>
        <v>422p</v>
      </c>
      <c r="B139" s="361" t="str">
        <f>+VLOOKUP(LEFT($A139,LEN(A139)-1)*1,Master!$D$22:$G$218,4,FALSE)</f>
        <v>Sredstva za tehnološke viškove</v>
      </c>
      <c r="C139" s="362"/>
      <c r="D139" s="362"/>
      <c r="E139" s="362"/>
      <c r="F139" s="362"/>
      <c r="G139" s="94">
        <f>+INDEX(DataEx!$1:$1048576,MATCH('2014'!$A139,DataEx!$D:$D,0),MATCH('2014'!G$100,DataEx!$223:$223,0))</f>
        <v>1729843.6666666665</v>
      </c>
      <c r="H139" s="94">
        <f>+INDEX(DataEx!$1:$1048576,MATCH('2014'!$A139,DataEx!$D:$D,0),MATCH('2014'!H$100,DataEx!$223:$223,0))</f>
        <v>1729843.6666666665</v>
      </c>
      <c r="I139" s="94">
        <f>+INDEX(DataEx!$1:$1048576,MATCH('2014'!$A139,DataEx!$D:$D,0),MATCH('2014'!I$100,DataEx!$223:$223,0))</f>
        <v>1729843.6666666665</v>
      </c>
      <c r="J139" s="94">
        <f>+INDEX(DataEx!$1:$1048576,MATCH('2014'!$A139,DataEx!$D:$D,0),MATCH('2014'!J$100,DataEx!$223:$223,0))</f>
        <v>1729843.6666666665</v>
      </c>
      <c r="K139" s="94">
        <f>+INDEX(DataEx!$1:$1048576,MATCH('2014'!$A139,DataEx!$D:$D,0),MATCH('2014'!K$100,DataEx!$223:$223,0))</f>
        <v>1729843.6666666665</v>
      </c>
      <c r="L139" s="94">
        <f>+INDEX(DataEx!$1:$1048576,MATCH('2014'!$A139,DataEx!$D:$D,0),MATCH('2014'!L$100,DataEx!$223:$223,0))</f>
        <v>1729843.6666666665</v>
      </c>
      <c r="M139" s="94">
        <f>+INDEX(DataEx!$1:$1048576,MATCH('2014'!$A139,DataEx!$D:$D,0),MATCH('2014'!M$100,DataEx!$223:$223,0))</f>
        <v>1729843.6666666665</v>
      </c>
      <c r="N139" s="94">
        <f>+INDEX(DataEx!$1:$1048576,MATCH('2014'!$A139,DataEx!$D:$D,0),MATCH('2014'!N$100,DataEx!$223:$223,0))</f>
        <v>1729843.6666666665</v>
      </c>
      <c r="O139" s="94">
        <f>+INDEX(DataEx!$1:$1048576,MATCH('2014'!$A139,DataEx!$D:$D,0),MATCH('2014'!O$100,DataEx!$223:$223,0))</f>
        <v>1729843.6666666665</v>
      </c>
      <c r="P139" s="94">
        <f>+INDEX(DataEx!$1:$1048576,MATCH('2014'!$A139,DataEx!$D:$D,0),MATCH('2014'!P$100,DataEx!$223:$223,0))</f>
        <v>1729843.6666666665</v>
      </c>
      <c r="Q139" s="94">
        <f>+INDEX(DataEx!$1:$1048576,MATCH('2014'!$A139,DataEx!$D:$D,0),MATCH('2014'!Q$100,DataEx!$223:$223,0))</f>
        <v>1729843.6666666665</v>
      </c>
      <c r="R139" s="94">
        <f>+INDEX(DataEx!$1:$1048576,MATCH('2014'!$A139,DataEx!$D:$D,0),MATCH('2014'!R$100,DataEx!$223:$223,0))</f>
        <v>1729843.6666666665</v>
      </c>
      <c r="S139" s="129">
        <f t="shared" si="40"/>
        <v>20758124</v>
      </c>
      <c r="T139" s="130">
        <f t="shared" si="41"/>
        <v>6.1175646108976084E-3</v>
      </c>
    </row>
    <row r="140" spans="1:20">
      <c r="A140" s="141" t="str">
        <f t="shared" si="28"/>
        <v>423p</v>
      </c>
      <c r="B140" s="361" t="str">
        <f>+VLOOKUP(LEFT($A140,LEN(A140)-1)*1,Master!$D$22:$G$218,4,FALSE)</f>
        <v>Prava iz oblasti penzijskog i invalidskog osiguranja</v>
      </c>
      <c r="C140" s="362"/>
      <c r="D140" s="362"/>
      <c r="E140" s="362"/>
      <c r="F140" s="362"/>
      <c r="G140" s="94">
        <f>+INDEX(DataEx!$1:$1048576,MATCH('2014'!$A140,DataEx!$D:$D,0),MATCH('2014'!G$100,DataEx!$223:$223,0))</f>
        <v>33110022.91416667</v>
      </c>
      <c r="H140" s="94">
        <f>+INDEX(DataEx!$1:$1048576,MATCH('2014'!$A140,DataEx!$D:$D,0),MATCH('2014'!H$100,DataEx!$223:$223,0))</f>
        <v>33110022.91416667</v>
      </c>
      <c r="I140" s="94">
        <f>+INDEX(DataEx!$1:$1048576,MATCH('2014'!$A140,DataEx!$D:$D,0),MATCH('2014'!I$100,DataEx!$223:$223,0))</f>
        <v>33110022.91416667</v>
      </c>
      <c r="J140" s="94">
        <f>+INDEX(DataEx!$1:$1048576,MATCH('2014'!$A140,DataEx!$D:$D,0),MATCH('2014'!J$100,DataEx!$223:$223,0))</f>
        <v>33110022.91416667</v>
      </c>
      <c r="K140" s="94">
        <f>+INDEX(DataEx!$1:$1048576,MATCH('2014'!$A140,DataEx!$D:$D,0),MATCH('2014'!K$100,DataEx!$223:$223,0))</f>
        <v>33110022.91416667</v>
      </c>
      <c r="L140" s="94">
        <f>+INDEX(DataEx!$1:$1048576,MATCH('2014'!$A140,DataEx!$D:$D,0),MATCH('2014'!L$100,DataEx!$223:$223,0))</f>
        <v>33110022.91416667</v>
      </c>
      <c r="M140" s="94">
        <f>+INDEX(DataEx!$1:$1048576,MATCH('2014'!$A140,DataEx!$D:$D,0),MATCH('2014'!M$100,DataEx!$223:$223,0))</f>
        <v>33110022.91416667</v>
      </c>
      <c r="N140" s="94">
        <f>+INDEX(DataEx!$1:$1048576,MATCH('2014'!$A140,DataEx!$D:$D,0),MATCH('2014'!N$100,DataEx!$223:$223,0))</f>
        <v>33110022.91416667</v>
      </c>
      <c r="O140" s="94">
        <f>+INDEX(DataEx!$1:$1048576,MATCH('2014'!$A140,DataEx!$D:$D,0),MATCH('2014'!O$100,DataEx!$223:$223,0))</f>
        <v>33110022.91416667</v>
      </c>
      <c r="P140" s="94">
        <f>+INDEX(DataEx!$1:$1048576,MATCH('2014'!$A140,DataEx!$D:$D,0),MATCH('2014'!P$100,DataEx!$223:$223,0))</f>
        <v>33110022.91416667</v>
      </c>
      <c r="Q140" s="94">
        <f>+INDEX(DataEx!$1:$1048576,MATCH('2014'!$A140,DataEx!$D:$D,0),MATCH('2014'!Q$100,DataEx!$223:$223,0))</f>
        <v>33110022.91416667</v>
      </c>
      <c r="R140" s="94">
        <f>+INDEX(DataEx!$1:$1048576,MATCH('2014'!$A140,DataEx!$D:$D,0),MATCH('2014'!R$100,DataEx!$223:$223,0))</f>
        <v>33110022.91416667</v>
      </c>
      <c r="S140" s="129">
        <f t="shared" si="40"/>
        <v>397320274.97000009</v>
      </c>
      <c r="T140" s="130">
        <f t="shared" si="41"/>
        <v>0.1170930693615945</v>
      </c>
    </row>
    <row r="141" spans="1:20">
      <c r="A141" s="141" t="str">
        <f t="shared" si="28"/>
        <v>424p</v>
      </c>
      <c r="B141" s="361" t="str">
        <f>+VLOOKUP(LEFT($A141,LEN(A141)-1)*1,Master!$D$22:$G$218,4,FALSE)</f>
        <v>Ostala prava iz oblasti zdravstvene zaštite</v>
      </c>
      <c r="C141" s="362"/>
      <c r="D141" s="362"/>
      <c r="E141" s="362"/>
      <c r="F141" s="362"/>
      <c r="G141" s="94">
        <f>+INDEX(DataEx!$1:$1048576,MATCH('2014'!$A141,DataEx!$D:$D,0),MATCH('2014'!G$100,DataEx!$223:$223,0))</f>
        <v>1208333.3333333333</v>
      </c>
      <c r="H141" s="94">
        <f>+INDEX(DataEx!$1:$1048576,MATCH('2014'!$A141,DataEx!$D:$D,0),MATCH('2014'!H$100,DataEx!$223:$223,0))</f>
        <v>1208333.3333333333</v>
      </c>
      <c r="I141" s="94">
        <f>+INDEX(DataEx!$1:$1048576,MATCH('2014'!$A141,DataEx!$D:$D,0),MATCH('2014'!I$100,DataEx!$223:$223,0))</f>
        <v>1208333.3333333333</v>
      </c>
      <c r="J141" s="94">
        <f>+INDEX(DataEx!$1:$1048576,MATCH('2014'!$A141,DataEx!$D:$D,0),MATCH('2014'!J$100,DataEx!$223:$223,0))</f>
        <v>1208333.3333333333</v>
      </c>
      <c r="K141" s="94">
        <f>+INDEX(DataEx!$1:$1048576,MATCH('2014'!$A141,DataEx!$D:$D,0),MATCH('2014'!K$100,DataEx!$223:$223,0))</f>
        <v>1208333.3333333333</v>
      </c>
      <c r="L141" s="94">
        <f>+INDEX(DataEx!$1:$1048576,MATCH('2014'!$A141,DataEx!$D:$D,0),MATCH('2014'!L$100,DataEx!$223:$223,0))</f>
        <v>1208333.3333333333</v>
      </c>
      <c r="M141" s="94">
        <f>+INDEX(DataEx!$1:$1048576,MATCH('2014'!$A141,DataEx!$D:$D,0),MATCH('2014'!M$100,DataEx!$223:$223,0))</f>
        <v>1208333.3333333333</v>
      </c>
      <c r="N141" s="94">
        <f>+INDEX(DataEx!$1:$1048576,MATCH('2014'!$A141,DataEx!$D:$D,0),MATCH('2014'!N$100,DataEx!$223:$223,0))</f>
        <v>1208333.3333333333</v>
      </c>
      <c r="O141" s="94">
        <f>+INDEX(DataEx!$1:$1048576,MATCH('2014'!$A141,DataEx!$D:$D,0),MATCH('2014'!O$100,DataEx!$223:$223,0))</f>
        <v>1208333.3333333333</v>
      </c>
      <c r="P141" s="94">
        <f>+INDEX(DataEx!$1:$1048576,MATCH('2014'!$A141,DataEx!$D:$D,0),MATCH('2014'!P$100,DataEx!$223:$223,0))</f>
        <v>1208333.3333333333</v>
      </c>
      <c r="Q141" s="94">
        <f>+INDEX(DataEx!$1:$1048576,MATCH('2014'!$A141,DataEx!$D:$D,0),MATCH('2014'!Q$100,DataEx!$223:$223,0))</f>
        <v>1208333.3333333333</v>
      </c>
      <c r="R141" s="94">
        <f>+INDEX(DataEx!$1:$1048576,MATCH('2014'!$A141,DataEx!$D:$D,0),MATCH('2014'!R$100,DataEx!$223:$223,0))</f>
        <v>1208333.3333333333</v>
      </c>
      <c r="S141" s="129">
        <f t="shared" si="40"/>
        <v>14500000.000000002</v>
      </c>
      <c r="T141" s="130">
        <f t="shared" si="41"/>
        <v>4.2732516126223804E-3</v>
      </c>
    </row>
    <row r="142" spans="1:20">
      <c r="A142" s="141" t="str">
        <f t="shared" si="28"/>
        <v>425p</v>
      </c>
      <c r="B142" s="361" t="str">
        <f>+VLOOKUP(LEFT($A142,LEN(A142)-1)*1,Master!$D$22:$G$218,4,FALSE)</f>
        <v>Ostala prava iz zdravstvenog osiguranja</v>
      </c>
      <c r="C142" s="362"/>
      <c r="D142" s="362"/>
      <c r="E142" s="362"/>
      <c r="F142" s="362"/>
      <c r="G142" s="94">
        <f>+INDEX(DataEx!$1:$1048576,MATCH('2014'!$A142,DataEx!$D:$D,0),MATCH('2014'!G$100,DataEx!$223:$223,0))</f>
        <v>583333.33333333326</v>
      </c>
      <c r="H142" s="94">
        <f>+INDEX(DataEx!$1:$1048576,MATCH('2014'!$A142,DataEx!$D:$D,0),MATCH('2014'!H$100,DataEx!$223:$223,0))</f>
        <v>583333.33333333326</v>
      </c>
      <c r="I142" s="94">
        <f>+INDEX(DataEx!$1:$1048576,MATCH('2014'!$A142,DataEx!$D:$D,0),MATCH('2014'!I$100,DataEx!$223:$223,0))</f>
        <v>583333.33333333326</v>
      </c>
      <c r="J142" s="94">
        <f>+INDEX(DataEx!$1:$1048576,MATCH('2014'!$A142,DataEx!$D:$D,0),MATCH('2014'!J$100,DataEx!$223:$223,0))</f>
        <v>583333.33333333326</v>
      </c>
      <c r="K142" s="94">
        <f>+INDEX(DataEx!$1:$1048576,MATCH('2014'!$A142,DataEx!$D:$D,0),MATCH('2014'!K$100,DataEx!$223:$223,0))</f>
        <v>583333.33333333326</v>
      </c>
      <c r="L142" s="94">
        <f>+INDEX(DataEx!$1:$1048576,MATCH('2014'!$A142,DataEx!$D:$D,0),MATCH('2014'!L$100,DataEx!$223:$223,0))</f>
        <v>583333.33333333326</v>
      </c>
      <c r="M142" s="94">
        <f>+INDEX(DataEx!$1:$1048576,MATCH('2014'!$A142,DataEx!$D:$D,0),MATCH('2014'!M$100,DataEx!$223:$223,0))</f>
        <v>583333.33333333326</v>
      </c>
      <c r="N142" s="94">
        <f>+INDEX(DataEx!$1:$1048576,MATCH('2014'!$A142,DataEx!$D:$D,0),MATCH('2014'!N$100,DataEx!$223:$223,0))</f>
        <v>583333.33333333326</v>
      </c>
      <c r="O142" s="94">
        <f>+INDEX(DataEx!$1:$1048576,MATCH('2014'!$A142,DataEx!$D:$D,0),MATCH('2014'!O$100,DataEx!$223:$223,0))</f>
        <v>583333.33333333326</v>
      </c>
      <c r="P142" s="94">
        <f>+INDEX(DataEx!$1:$1048576,MATCH('2014'!$A142,DataEx!$D:$D,0),MATCH('2014'!P$100,DataEx!$223:$223,0))</f>
        <v>583333.33333333326</v>
      </c>
      <c r="Q142" s="94">
        <f>+INDEX(DataEx!$1:$1048576,MATCH('2014'!$A142,DataEx!$D:$D,0),MATCH('2014'!Q$100,DataEx!$223:$223,0))</f>
        <v>583333.33333333326</v>
      </c>
      <c r="R142" s="94">
        <f>+INDEX(DataEx!$1:$1048576,MATCH('2014'!$A142,DataEx!$D:$D,0),MATCH('2014'!R$100,DataEx!$223:$223,0))</f>
        <v>583333.33333333326</v>
      </c>
      <c r="S142" s="129">
        <f t="shared" si="40"/>
        <v>6999999.9999999972</v>
      </c>
      <c r="T142" s="130">
        <f t="shared" si="41"/>
        <v>2.0629490543694236E-3</v>
      </c>
    </row>
    <row r="143" spans="1:20">
      <c r="A143" s="141" t="str">
        <f t="shared" si="28"/>
        <v>43p</v>
      </c>
      <c r="B143" s="386" t="str">
        <f>+VLOOKUP(LEFT($A143,LEN(A143)-1)*1,Master!$D$22:$G$218,4,FALSE)</f>
        <v xml:space="preserve">Transferi institucijama, pojedincima, nevladinom i javnom sektoru </v>
      </c>
      <c r="C143" s="387"/>
      <c r="D143" s="387"/>
      <c r="E143" s="387"/>
      <c r="F143" s="387"/>
      <c r="G143" s="88">
        <f>+INDEX(DataEx!$1:$1048576,MATCH('2014'!$A143,DataEx!$D:$D,0),MATCH('2014'!G$6,DataEx!$8:$8,0))</f>
        <v>8420003.9683333337</v>
      </c>
      <c r="H143" s="88">
        <f>+INDEX(DataEx!$1:$1048576,MATCH('2014'!$A143,DataEx!$D:$D,0),MATCH('2014'!H$6,DataEx!$8:$8,0))</f>
        <v>8420003.9683333337</v>
      </c>
      <c r="I143" s="88">
        <f>+INDEX(DataEx!$1:$1048576,MATCH('2014'!$A143,DataEx!$D:$D,0),MATCH('2014'!I$6,DataEx!$8:$8,0))</f>
        <v>8420003.9683333337</v>
      </c>
      <c r="J143" s="88">
        <f>+INDEX(DataEx!$1:$1048576,MATCH('2014'!$A143,DataEx!$D:$D,0),MATCH('2014'!J$6,DataEx!$8:$8,0))</f>
        <v>8420003.9683333337</v>
      </c>
      <c r="K143" s="88">
        <f>+INDEX(DataEx!$1:$1048576,MATCH('2014'!$A143,DataEx!$D:$D,0),MATCH('2014'!K$6,DataEx!$8:$8,0))</f>
        <v>8420003.9683333337</v>
      </c>
      <c r="L143" s="88">
        <f>+INDEX(DataEx!$1:$1048576,MATCH('2014'!$A143,DataEx!$D:$D,0),MATCH('2014'!L$6,DataEx!$8:$8,0))</f>
        <v>8420003.9683333337</v>
      </c>
      <c r="M143" s="88">
        <f>+INDEX(DataEx!$1:$1048576,MATCH('2014'!$A143,DataEx!$D:$D,0),MATCH('2014'!M$6,DataEx!$8:$8,0))</f>
        <v>8420003.9683333337</v>
      </c>
      <c r="N143" s="88">
        <f>+INDEX(DataEx!$1:$1048576,MATCH('2014'!$A143,DataEx!$D:$D,0),MATCH('2014'!N$6,DataEx!$8:$8,0))</f>
        <v>8420003.9683333337</v>
      </c>
      <c r="O143" s="88">
        <f>+INDEX(DataEx!$1:$1048576,MATCH('2014'!$A143,DataEx!$D:$D,0),MATCH('2014'!O$6,DataEx!$8:$8,0))</f>
        <v>8420003.9683333337</v>
      </c>
      <c r="P143" s="88">
        <f>+INDEX(DataEx!$1:$1048576,MATCH('2014'!$A143,DataEx!$D:$D,0),MATCH('2014'!P$6,DataEx!$8:$8,0))</f>
        <v>8420003.9683333337</v>
      </c>
      <c r="Q143" s="88">
        <f>+INDEX(DataEx!$1:$1048576,MATCH('2014'!$A143,DataEx!$D:$D,0),MATCH('2014'!Q$6,DataEx!$8:$8,0))</f>
        <v>8420003.9683333337</v>
      </c>
      <c r="R143" s="89">
        <f>+INDEX(DataEx!$1:$1048576,MATCH('2014'!$A143,DataEx!$D:$D,0),MATCH('2014'!R$6,DataEx!$8:$8,0))</f>
        <v>8420003.9683333337</v>
      </c>
      <c r="S143" s="131">
        <f>+SUM(G143:R143)</f>
        <v>101040047.62</v>
      </c>
      <c r="T143" s="132">
        <f t="shared" si="41"/>
        <v>2.9777210098731521E-2</v>
      </c>
    </row>
    <row r="144" spans="1:20">
      <c r="A144" s="141" t="str">
        <f t="shared" si="28"/>
        <v>44p</v>
      </c>
      <c r="B144" s="386" t="str">
        <f>+VLOOKUP(LEFT($A144,LEN(A144)-1)*1,Master!$D$22:$G$218,4,FALSE)</f>
        <v>Kapitalni budžet</v>
      </c>
      <c r="C144" s="387"/>
      <c r="D144" s="387"/>
      <c r="E144" s="387"/>
      <c r="F144" s="387"/>
      <c r="G144" s="88">
        <f>+INDEX(DataEx!$1:$1048576,MATCH('2014'!$A144,DataEx!$D:$D,0),MATCH('2014'!G$6,DataEx!$8:$8,0))</f>
        <v>8485041.666666666</v>
      </c>
      <c r="H144" s="88">
        <f>+INDEX(DataEx!$1:$1048576,MATCH('2014'!$A144,DataEx!$D:$D,0),MATCH('2014'!H$6,DataEx!$8:$8,0))</f>
        <v>8485041.666666666</v>
      </c>
      <c r="I144" s="88">
        <f>+INDEX(DataEx!$1:$1048576,MATCH('2014'!$A144,DataEx!$D:$D,0),MATCH('2014'!I$6,DataEx!$8:$8,0))</f>
        <v>8485041.666666666</v>
      </c>
      <c r="J144" s="88">
        <f>+INDEX(DataEx!$1:$1048576,MATCH('2014'!$A144,DataEx!$D:$D,0),MATCH('2014'!J$6,DataEx!$8:$8,0))</f>
        <v>8485041.666666666</v>
      </c>
      <c r="K144" s="88">
        <f>+INDEX(DataEx!$1:$1048576,MATCH('2014'!$A144,DataEx!$D:$D,0),MATCH('2014'!K$6,DataEx!$8:$8,0))</f>
        <v>8485041.666666666</v>
      </c>
      <c r="L144" s="88">
        <f>+INDEX(DataEx!$1:$1048576,MATCH('2014'!$A144,DataEx!$D:$D,0),MATCH('2014'!L$6,DataEx!$8:$8,0))</f>
        <v>8485041.666666666</v>
      </c>
      <c r="M144" s="88">
        <f>+INDEX(DataEx!$1:$1048576,MATCH('2014'!$A144,DataEx!$D:$D,0),MATCH('2014'!M$6,DataEx!$8:$8,0))</f>
        <v>8485041.666666666</v>
      </c>
      <c r="N144" s="88">
        <f>+INDEX(DataEx!$1:$1048576,MATCH('2014'!$A144,DataEx!$D:$D,0),MATCH('2014'!N$6,DataEx!$8:$8,0))</f>
        <v>8485041.666666666</v>
      </c>
      <c r="O144" s="88">
        <f>+INDEX(DataEx!$1:$1048576,MATCH('2014'!$A144,DataEx!$D:$D,0),MATCH('2014'!O$6,DataEx!$8:$8,0))</f>
        <v>8485041.666666666</v>
      </c>
      <c r="P144" s="88">
        <f>+INDEX(DataEx!$1:$1048576,MATCH('2014'!$A144,DataEx!$D:$D,0),MATCH('2014'!P$6,DataEx!$8:$8,0))</f>
        <v>8485041.666666666</v>
      </c>
      <c r="Q144" s="88">
        <f>+INDEX(DataEx!$1:$1048576,MATCH('2014'!$A144,DataEx!$D:$D,0),MATCH('2014'!Q$6,DataEx!$8:$8,0))</f>
        <v>8485041.666666666</v>
      </c>
      <c r="R144" s="88">
        <f>+INDEX(DataEx!$1:$1048576,MATCH('2014'!$A144,DataEx!$D:$D,0),MATCH('2014'!R$6,DataEx!$8:$8,0))</f>
        <v>8485041.666666666</v>
      </c>
      <c r="S144" s="131">
        <f t="shared" si="40"/>
        <v>101820500.00000001</v>
      </c>
      <c r="T144" s="132">
        <f t="shared" si="41"/>
        <v>3.0007214884346003E-2</v>
      </c>
    </row>
    <row r="145" spans="1:20">
      <c r="A145" s="141" t="str">
        <f t="shared" si="28"/>
        <v>451p</v>
      </c>
      <c r="B145" s="388" t="str">
        <f>+VLOOKUP(LEFT($A145,LEN(A145)-1)*1,Master!$D$22:$G$218,4,FALSE)</f>
        <v>Pozajmice i krediti</v>
      </c>
      <c r="C145" s="389"/>
      <c r="D145" s="389"/>
      <c r="E145" s="389"/>
      <c r="F145" s="389"/>
      <c r="G145" s="94">
        <f>+INDEX(DataEx!$1:$1048576,MATCH('2014'!$A145,DataEx!$D:$D,0),MATCH('2014'!G$100,DataEx!$223:$223,0))</f>
        <v>0</v>
      </c>
      <c r="H145" s="94">
        <f>+INDEX(DataEx!$1:$1048576,MATCH('2014'!$A145,DataEx!$D:$D,0),MATCH('2014'!H$100,DataEx!$223:$223,0))</f>
        <v>0</v>
      </c>
      <c r="I145" s="94">
        <f>+INDEX(DataEx!$1:$1048576,MATCH('2014'!$A145,DataEx!$D:$D,0),MATCH('2014'!I$100,DataEx!$223:$223,0))</f>
        <v>0</v>
      </c>
      <c r="J145" s="94">
        <f>+INDEX(DataEx!$1:$1048576,MATCH('2014'!$A145,DataEx!$D:$D,0),MATCH('2014'!J$100,DataEx!$223:$223,0))</f>
        <v>0</v>
      </c>
      <c r="K145" s="94">
        <f>+INDEX(DataEx!$1:$1048576,MATCH('2014'!$A145,DataEx!$D:$D,0),MATCH('2014'!K$100,DataEx!$223:$223,0))</f>
        <v>0</v>
      </c>
      <c r="L145" s="94">
        <f>+INDEX(DataEx!$1:$1048576,MATCH('2014'!$A145,DataEx!$D:$D,0),MATCH('2014'!L$100,DataEx!$223:$223,0))</f>
        <v>0</v>
      </c>
      <c r="M145" s="94">
        <f>+INDEX(DataEx!$1:$1048576,MATCH('2014'!$A145,DataEx!$D:$D,0),MATCH('2014'!M$100,DataEx!$223:$223,0))</f>
        <v>0</v>
      </c>
      <c r="N145" s="94">
        <f>+INDEX(DataEx!$1:$1048576,MATCH('2014'!$A145,DataEx!$D:$D,0),MATCH('2014'!N$100,DataEx!$223:$223,0))</f>
        <v>0</v>
      </c>
      <c r="O145" s="94">
        <f>+INDEX(DataEx!$1:$1048576,MATCH('2014'!$A145,DataEx!$D:$D,0),MATCH('2014'!O$100,DataEx!$223:$223,0))</f>
        <v>0</v>
      </c>
      <c r="P145" s="94">
        <f>+INDEX(DataEx!$1:$1048576,MATCH('2014'!$A145,DataEx!$D:$D,0),MATCH('2014'!P$100,DataEx!$223:$223,0))</f>
        <v>0</v>
      </c>
      <c r="Q145" s="94">
        <f>+INDEX(DataEx!$1:$1048576,MATCH('2014'!$A145,DataEx!$D:$D,0),MATCH('2014'!Q$100,DataEx!$223:$223,0))</f>
        <v>0</v>
      </c>
      <c r="R145" s="94">
        <f>+INDEX(DataEx!$1:$1048576,MATCH('2014'!$A145,DataEx!$D:$D,0),MATCH('2014'!R$100,DataEx!$223:$223,0))</f>
        <v>0</v>
      </c>
      <c r="S145" s="129">
        <f t="shared" si="40"/>
        <v>0</v>
      </c>
      <c r="T145" s="130">
        <f t="shared" si="41"/>
        <v>0</v>
      </c>
    </row>
    <row r="146" spans="1:20">
      <c r="A146" s="141" t="str">
        <f t="shared" si="28"/>
        <v>47p</v>
      </c>
      <c r="B146" s="388" t="str">
        <f>+VLOOKUP(LEFT($A146,LEN(A146)-1)*1,Master!$D$22:$G$218,4,FALSE)</f>
        <v>Rezerve</v>
      </c>
      <c r="C146" s="389"/>
      <c r="D146" s="389"/>
      <c r="E146" s="389"/>
      <c r="F146" s="389"/>
      <c r="G146" s="94">
        <f>+INDEX(DataEx!$1:$1048576,MATCH('2014'!$A146,DataEx!$D:$D,0),MATCH('2014'!G$100,DataEx!$223:$223,0))</f>
        <v>737887.48083333333</v>
      </c>
      <c r="H146" s="94">
        <f>+INDEX(DataEx!$1:$1048576,MATCH('2014'!$A146,DataEx!$D:$D,0),MATCH('2014'!H$100,DataEx!$223:$223,0))</f>
        <v>737887.48083333333</v>
      </c>
      <c r="I146" s="94">
        <f>+INDEX(DataEx!$1:$1048576,MATCH('2014'!$A146,DataEx!$D:$D,0),MATCH('2014'!I$100,DataEx!$223:$223,0))</f>
        <v>737887.48083333333</v>
      </c>
      <c r="J146" s="94">
        <f>+INDEX(DataEx!$1:$1048576,MATCH('2014'!$A146,DataEx!$D:$D,0),MATCH('2014'!J$100,DataEx!$223:$223,0))</f>
        <v>737887.48083333333</v>
      </c>
      <c r="K146" s="94">
        <f>+INDEX(DataEx!$1:$1048576,MATCH('2014'!$A146,DataEx!$D:$D,0),MATCH('2014'!K$100,DataEx!$223:$223,0))</f>
        <v>737887.48083333333</v>
      </c>
      <c r="L146" s="94">
        <f>+INDEX(DataEx!$1:$1048576,MATCH('2014'!$A146,DataEx!$D:$D,0),MATCH('2014'!L$100,DataEx!$223:$223,0))</f>
        <v>737887.48083333333</v>
      </c>
      <c r="M146" s="94">
        <f>+INDEX(DataEx!$1:$1048576,MATCH('2014'!$A146,DataEx!$D:$D,0),MATCH('2014'!M$100,DataEx!$223:$223,0))</f>
        <v>737887.48083333333</v>
      </c>
      <c r="N146" s="94">
        <f>+INDEX(DataEx!$1:$1048576,MATCH('2014'!$A146,DataEx!$D:$D,0),MATCH('2014'!N$100,DataEx!$223:$223,0))</f>
        <v>737887.48083333333</v>
      </c>
      <c r="O146" s="94">
        <f>+INDEX(DataEx!$1:$1048576,MATCH('2014'!$A146,DataEx!$D:$D,0),MATCH('2014'!O$100,DataEx!$223:$223,0))</f>
        <v>737887.48083333333</v>
      </c>
      <c r="P146" s="94">
        <f>+INDEX(DataEx!$1:$1048576,MATCH('2014'!$A146,DataEx!$D:$D,0),MATCH('2014'!P$100,DataEx!$223:$223,0))</f>
        <v>737887.48083333333</v>
      </c>
      <c r="Q146" s="94">
        <f>+INDEX(DataEx!$1:$1048576,MATCH('2014'!$A146,DataEx!$D:$D,0),MATCH('2014'!Q$100,DataEx!$223:$223,0))</f>
        <v>737887.48083333333</v>
      </c>
      <c r="R146" s="94">
        <f>+INDEX(DataEx!$1:$1048576,MATCH('2014'!$A146,DataEx!$D:$D,0),MATCH('2014'!R$100,DataEx!$223:$223,0))</f>
        <v>737887.48083333333</v>
      </c>
      <c r="S146" s="129">
        <f t="shared" si="40"/>
        <v>8854649.7699999977</v>
      </c>
      <c r="T146" s="130">
        <f t="shared" si="41"/>
        <v>2.6095273385419913E-3</v>
      </c>
    </row>
    <row r="147" spans="1:20" ht="13.5" thickBot="1">
      <c r="A147" s="141" t="str">
        <f t="shared" si="28"/>
        <v>462p</v>
      </c>
      <c r="B147" s="390" t="str">
        <f>+VLOOKUP(LEFT($A147,LEN(A147)-1)*1,Master!$D$22:$G$218,4,FALSE)</f>
        <v>Otplata garancija</v>
      </c>
      <c r="C147" s="391"/>
      <c r="D147" s="391"/>
      <c r="E147" s="391"/>
      <c r="F147" s="391"/>
      <c r="G147" s="94">
        <f>+INDEX(DataEx!$1:$1048576,MATCH('2014'!$A147,DataEx!$D:$D,0),MATCH('2014'!G$100,DataEx!$223:$223,0))</f>
        <v>0</v>
      </c>
      <c r="H147" s="94">
        <f>+INDEX(DataEx!$1:$1048576,MATCH('2014'!$A147,DataEx!$D:$D,0),MATCH('2014'!H$100,DataEx!$223:$223,0))</f>
        <v>0</v>
      </c>
      <c r="I147" s="94">
        <f>+INDEX(DataEx!$1:$1048576,MATCH('2014'!$A147,DataEx!$D:$D,0),MATCH('2014'!I$100,DataEx!$223:$223,0))</f>
        <v>0</v>
      </c>
      <c r="J147" s="94">
        <f>+INDEX(DataEx!$1:$1048576,MATCH('2014'!$A147,DataEx!$D:$D,0),MATCH('2014'!J$100,DataEx!$223:$223,0))</f>
        <v>0</v>
      </c>
      <c r="K147" s="94">
        <f>+INDEX(DataEx!$1:$1048576,MATCH('2014'!$A147,DataEx!$D:$D,0),MATCH('2014'!K$100,DataEx!$223:$223,0))</f>
        <v>0</v>
      </c>
      <c r="L147" s="94">
        <f>+INDEX(DataEx!$1:$1048576,MATCH('2014'!$A147,DataEx!$D:$D,0),MATCH('2014'!L$100,DataEx!$223:$223,0))</f>
        <v>0</v>
      </c>
      <c r="M147" s="94">
        <f>+INDEX(DataEx!$1:$1048576,MATCH('2014'!$A147,DataEx!$D:$D,0),MATCH('2014'!M$100,DataEx!$223:$223,0))</f>
        <v>0</v>
      </c>
      <c r="N147" s="94">
        <f>+INDEX(DataEx!$1:$1048576,MATCH('2014'!$A147,DataEx!$D:$D,0),MATCH('2014'!N$100,DataEx!$223:$223,0))</f>
        <v>0</v>
      </c>
      <c r="O147" s="94">
        <f>+INDEX(DataEx!$1:$1048576,MATCH('2014'!$A147,DataEx!$D:$D,0),MATCH('2014'!O$100,DataEx!$223:$223,0))</f>
        <v>0</v>
      </c>
      <c r="P147" s="94">
        <f>+INDEX(DataEx!$1:$1048576,MATCH('2014'!$A147,DataEx!$D:$D,0),MATCH('2014'!P$100,DataEx!$223:$223,0))</f>
        <v>0</v>
      </c>
      <c r="Q147" s="94">
        <f>+INDEX(DataEx!$1:$1048576,MATCH('2014'!$A147,DataEx!$D:$D,0),MATCH('2014'!Q$100,DataEx!$223:$223,0))</f>
        <v>0</v>
      </c>
      <c r="R147" s="94">
        <f>+INDEX(DataEx!$1:$1048576,MATCH('2014'!$A147,DataEx!$D:$D,0),MATCH('2014'!R$100,DataEx!$223:$223,0))</f>
        <v>0</v>
      </c>
      <c r="S147" s="139">
        <f t="shared" si="40"/>
        <v>0</v>
      </c>
      <c r="T147" s="140">
        <f t="shared" si="41"/>
        <v>0</v>
      </c>
    </row>
    <row r="148" spans="1:20" ht="13.5" thickBot="1">
      <c r="A148" s="142" t="str">
        <f t="shared" si="28"/>
        <v>1000p</v>
      </c>
      <c r="B148" s="396" t="str">
        <f>+VLOOKUP(LEFT($A148,LEN(A148)-1)*1,Master!$D$22:$G$218,4,FALSE)</f>
        <v>Suficit / deficit</v>
      </c>
      <c r="C148" s="397"/>
      <c r="D148" s="397"/>
      <c r="E148" s="397"/>
      <c r="F148" s="397"/>
      <c r="G148" s="100">
        <f>+G104-G124</f>
        <v>-48196795.994701102</v>
      </c>
      <c r="H148" s="100">
        <f t="shared" ref="H148:R148" si="77">+H104-H124</f>
        <v>-30859901.553145796</v>
      </c>
      <c r="I148" s="100">
        <f t="shared" si="77"/>
        <v>-21303400.999747783</v>
      </c>
      <c r="J148" s="100">
        <f t="shared" si="77"/>
        <v>-4328007.8763120472</v>
      </c>
      <c r="K148" s="100">
        <f t="shared" si="77"/>
        <v>-13432427.325741783</v>
      </c>
      <c r="L148" s="100">
        <f t="shared" si="77"/>
        <v>-5430287.8066015542</v>
      </c>
      <c r="M148" s="100">
        <f t="shared" si="77"/>
        <v>12650800.026917681</v>
      </c>
      <c r="N148" s="100">
        <f t="shared" si="77"/>
        <v>14957044.501598373</v>
      </c>
      <c r="O148" s="100">
        <f t="shared" si="77"/>
        <v>10425808.186764136</v>
      </c>
      <c r="P148" s="100">
        <f t="shared" si="77"/>
        <v>4167416.7034923732</v>
      </c>
      <c r="Q148" s="100">
        <f t="shared" si="77"/>
        <v>-13215787.671951637</v>
      </c>
      <c r="R148" s="100">
        <f t="shared" si="77"/>
        <v>35156869.426599324</v>
      </c>
      <c r="S148" s="117">
        <f t="shared" si="40"/>
        <v>-59408670.382829815</v>
      </c>
      <c r="T148" s="118">
        <f t="shared" si="41"/>
        <v>-1.7508151483943371E-2</v>
      </c>
    </row>
    <row r="149" spans="1:20" ht="13.5" thickBot="1">
      <c r="A149" s="142" t="str">
        <f t="shared" si="28"/>
        <v>1001p</v>
      </c>
      <c r="B149" s="398" t="str">
        <f>+VLOOKUP(LEFT($A149,LEN(A149)-1)*1,Master!$D$22:$G$218,4,FALSE)</f>
        <v>Primarni bilans</v>
      </c>
      <c r="C149" s="399"/>
      <c r="D149" s="399"/>
      <c r="E149" s="399"/>
      <c r="F149" s="399"/>
      <c r="G149" s="101">
        <f>+G148+G132</f>
        <v>-42087119.068034433</v>
      </c>
      <c r="H149" s="101">
        <f t="shared" ref="H149" si="78">+H148+H132</f>
        <v>-24750224.62647913</v>
      </c>
      <c r="I149" s="101">
        <f t="shared" ref="I149" si="79">+I148+I132</f>
        <v>-15193724.073081117</v>
      </c>
      <c r="J149" s="101">
        <f t="shared" ref="J149" si="80">+J148+J132</f>
        <v>1781669.0503546195</v>
      </c>
      <c r="K149" s="101">
        <f t="shared" ref="K149" si="81">+K148+K132</f>
        <v>-7322750.399075116</v>
      </c>
      <c r="L149" s="101">
        <f t="shared" ref="L149" si="82">+L148+L132</f>
        <v>679389.1200651126</v>
      </c>
      <c r="M149" s="101">
        <f t="shared" ref="M149" si="83">+M148+M132</f>
        <v>18760476.953584347</v>
      </c>
      <c r="N149" s="101">
        <f t="shared" ref="N149" si="84">+N148+N132</f>
        <v>21066721.428265039</v>
      </c>
      <c r="O149" s="101">
        <f t="shared" ref="O149" si="85">+O148+O132</f>
        <v>16535485.113430802</v>
      </c>
      <c r="P149" s="101">
        <f t="shared" ref="P149" si="86">+P148+P132</f>
        <v>10277093.630159039</v>
      </c>
      <c r="Q149" s="101">
        <f t="shared" ref="Q149" si="87">+Q148+Q132</f>
        <v>-7106110.7452849699</v>
      </c>
      <c r="R149" s="101">
        <f t="shared" ref="R149" si="88">+R148+R132</f>
        <v>41266546.353265993</v>
      </c>
      <c r="S149" s="117">
        <f t="shared" si="40"/>
        <v>13907452.737170164</v>
      </c>
      <c r="T149" s="118">
        <f t="shared" si="41"/>
        <v>4.0986237818332362E-3</v>
      </c>
    </row>
    <row r="150" spans="1:20">
      <c r="A150" s="142" t="str">
        <f t="shared" si="28"/>
        <v>46p</v>
      </c>
      <c r="B150" s="384" t="str">
        <f>+VLOOKUP(LEFT($A150,LEN(A150)-1)*1,Master!$D$22:$G$218,4,FALSE)</f>
        <v>Otplata dugova</v>
      </c>
      <c r="C150" s="385"/>
      <c r="D150" s="385"/>
      <c r="E150" s="385"/>
      <c r="F150" s="385"/>
      <c r="G150" s="90">
        <f>+SUM(G151:G153)</f>
        <v>14285575.4575</v>
      </c>
      <c r="H150" s="90">
        <f t="shared" ref="H150" si="89">+SUM(H151:H153)</f>
        <v>14285575.4575</v>
      </c>
      <c r="I150" s="90">
        <f t="shared" ref="I150" si="90">+SUM(I151:I153)</f>
        <v>14285575.4575</v>
      </c>
      <c r="J150" s="90">
        <f t="shared" ref="J150" si="91">+SUM(J151:J153)</f>
        <v>14285575.4575</v>
      </c>
      <c r="K150" s="90">
        <f t="shared" ref="K150" si="92">+SUM(K151:K153)</f>
        <v>14285575.4575</v>
      </c>
      <c r="L150" s="90">
        <f t="shared" ref="L150" si="93">+SUM(L151:L153)</f>
        <v>14285575.4575</v>
      </c>
      <c r="M150" s="90">
        <f t="shared" ref="M150" si="94">+SUM(M151:M153)</f>
        <v>14285575.4575</v>
      </c>
      <c r="N150" s="90">
        <f t="shared" ref="N150" si="95">+SUM(N151:N153)</f>
        <v>14285575.4575</v>
      </c>
      <c r="O150" s="90">
        <f t="shared" ref="O150" si="96">+SUM(O151:O153)</f>
        <v>14285575.4575</v>
      </c>
      <c r="P150" s="90">
        <f t="shared" ref="P150" si="97">+SUM(P151:P153)</f>
        <v>14285575.4575</v>
      </c>
      <c r="Q150" s="90">
        <f t="shared" ref="Q150" si="98">+SUM(Q151:Q153)</f>
        <v>14285575.4575</v>
      </c>
      <c r="R150" s="90">
        <f t="shared" ref="R150" si="99">+SUM(R151:R153)</f>
        <v>14285575.4575</v>
      </c>
      <c r="S150" s="113">
        <f t="shared" si="40"/>
        <v>171426905.49000001</v>
      </c>
      <c r="T150" s="114">
        <f t="shared" si="41"/>
        <v>5.0520710367724604E-2</v>
      </c>
    </row>
    <row r="151" spans="1:20">
      <c r="A151" s="142" t="str">
        <f t="shared" si="28"/>
        <v>4611p</v>
      </c>
      <c r="B151" s="394" t="str">
        <f>+VLOOKUP(LEFT($A151,LEN(A151)-1)*1,Master!$D$22:$G$218,4,FALSE)</f>
        <v>Otplata hartija od vrijednosti i kredita rezidentima</v>
      </c>
      <c r="C151" s="395"/>
      <c r="D151" s="395"/>
      <c r="E151" s="395"/>
      <c r="F151" s="395"/>
      <c r="G151" s="103">
        <f>+INDEX(DataEx!$1:$1048576,MATCH('2014'!$A151,DataEx!$D:$D,0),MATCH('2014'!G$6,DataEx!$8:$8,0))</f>
        <v>2500695.4391666665</v>
      </c>
      <c r="H151" s="103">
        <f>+INDEX(DataEx!$1:$1048576,MATCH('2014'!$A151,DataEx!$D:$D,0),MATCH('2014'!H$6,DataEx!$8:$8,0))</f>
        <v>2500695.4391666665</v>
      </c>
      <c r="I151" s="103">
        <f>+INDEX(DataEx!$1:$1048576,MATCH('2014'!$A151,DataEx!$D:$D,0),MATCH('2014'!I$6,DataEx!$8:$8,0))</f>
        <v>2500695.4391666665</v>
      </c>
      <c r="J151" s="103">
        <f>+INDEX(DataEx!$1:$1048576,MATCH('2014'!$A151,DataEx!$D:$D,0),MATCH('2014'!J$6,DataEx!$8:$8,0))</f>
        <v>2500695.4391666665</v>
      </c>
      <c r="K151" s="103">
        <f>+INDEX(DataEx!$1:$1048576,MATCH('2014'!$A151,DataEx!$D:$D,0),MATCH('2014'!K$6,DataEx!$8:$8,0))</f>
        <v>2500695.4391666665</v>
      </c>
      <c r="L151" s="103">
        <f>+INDEX(DataEx!$1:$1048576,MATCH('2014'!$A151,DataEx!$D:$D,0),MATCH('2014'!L$6,DataEx!$8:$8,0))</f>
        <v>2500695.4391666665</v>
      </c>
      <c r="M151" s="103">
        <f>+INDEX(DataEx!$1:$1048576,MATCH('2014'!$A151,DataEx!$D:$D,0),MATCH('2014'!M$6,DataEx!$8:$8,0))</f>
        <v>2500695.4391666665</v>
      </c>
      <c r="N151" s="103">
        <f>+INDEX(DataEx!$1:$1048576,MATCH('2014'!$A151,DataEx!$D:$D,0),MATCH('2014'!N$6,DataEx!$8:$8,0))</f>
        <v>2500695.4391666665</v>
      </c>
      <c r="O151" s="103">
        <f>+INDEX(DataEx!$1:$1048576,MATCH('2014'!$A151,DataEx!$D:$D,0),MATCH('2014'!O$6,DataEx!$8:$8,0))</f>
        <v>2500695.4391666665</v>
      </c>
      <c r="P151" s="103">
        <f>+INDEX(DataEx!$1:$1048576,MATCH('2014'!$A151,DataEx!$D:$D,0),MATCH('2014'!P$6,DataEx!$8:$8,0))</f>
        <v>2500695.4391666665</v>
      </c>
      <c r="Q151" s="103">
        <f>+INDEX(DataEx!$1:$1048576,MATCH('2014'!$A151,DataEx!$D:$D,0),MATCH('2014'!Q$6,DataEx!$8:$8,0))</f>
        <v>2500695.4391666665</v>
      </c>
      <c r="R151" s="103">
        <f>+INDEX(DataEx!$1:$1048576,MATCH('2014'!$A151,DataEx!$D:$D,0),MATCH('2014'!R$6,DataEx!$8:$8,0))</f>
        <v>2500695.4391666665</v>
      </c>
      <c r="S151" s="111">
        <f t="shared" si="40"/>
        <v>30008345.269999992</v>
      </c>
      <c r="T151" s="112">
        <f t="shared" si="41"/>
        <v>8.8436696425625259E-3</v>
      </c>
    </row>
    <row r="152" spans="1:20">
      <c r="A152" s="142" t="str">
        <f t="shared" si="28"/>
        <v>4612p</v>
      </c>
      <c r="B152" s="388" t="str">
        <f>+VLOOKUP(LEFT($A152,LEN(A152)-1)*1,Master!$D$22:$G$218,4,FALSE)</f>
        <v>Otplata hartija od vrijednosti i kredita nerezidentima</v>
      </c>
      <c r="C152" s="389"/>
      <c r="D152" s="389"/>
      <c r="E152" s="389"/>
      <c r="F152" s="389"/>
      <c r="G152" s="103">
        <f>+INDEX(DataEx!$1:$1048576,MATCH('2014'!$A152,DataEx!$D:$D,0),MATCH('2014'!G$6,DataEx!$8:$8,0))</f>
        <v>9006700.020833334</v>
      </c>
      <c r="H152" s="103">
        <f>+INDEX(DataEx!$1:$1048576,MATCH('2014'!$A152,DataEx!$D:$D,0),MATCH('2014'!H$6,DataEx!$8:$8,0))</f>
        <v>9006700.020833334</v>
      </c>
      <c r="I152" s="103">
        <f>+INDEX(DataEx!$1:$1048576,MATCH('2014'!$A152,DataEx!$D:$D,0),MATCH('2014'!I$6,DataEx!$8:$8,0))</f>
        <v>9006700.020833334</v>
      </c>
      <c r="J152" s="103">
        <f>+INDEX(DataEx!$1:$1048576,MATCH('2014'!$A152,DataEx!$D:$D,0),MATCH('2014'!J$6,DataEx!$8:$8,0))</f>
        <v>9006700.020833334</v>
      </c>
      <c r="K152" s="103">
        <f>+INDEX(DataEx!$1:$1048576,MATCH('2014'!$A152,DataEx!$D:$D,0),MATCH('2014'!K$6,DataEx!$8:$8,0))</f>
        <v>9006700.020833334</v>
      </c>
      <c r="L152" s="103">
        <f>+INDEX(DataEx!$1:$1048576,MATCH('2014'!$A152,DataEx!$D:$D,0),MATCH('2014'!L$6,DataEx!$8:$8,0))</f>
        <v>9006700.020833334</v>
      </c>
      <c r="M152" s="103">
        <f>+INDEX(DataEx!$1:$1048576,MATCH('2014'!$A152,DataEx!$D:$D,0),MATCH('2014'!M$6,DataEx!$8:$8,0))</f>
        <v>9006700.020833334</v>
      </c>
      <c r="N152" s="103">
        <f>+INDEX(DataEx!$1:$1048576,MATCH('2014'!$A152,DataEx!$D:$D,0),MATCH('2014'!N$6,DataEx!$8:$8,0))</f>
        <v>9006700.020833334</v>
      </c>
      <c r="O152" s="103">
        <f>+INDEX(DataEx!$1:$1048576,MATCH('2014'!$A152,DataEx!$D:$D,0),MATCH('2014'!O$6,DataEx!$8:$8,0))</f>
        <v>9006700.020833334</v>
      </c>
      <c r="P152" s="103">
        <f>+INDEX(DataEx!$1:$1048576,MATCH('2014'!$A152,DataEx!$D:$D,0),MATCH('2014'!P$6,DataEx!$8:$8,0))</f>
        <v>9006700.020833334</v>
      </c>
      <c r="Q152" s="103">
        <f>+INDEX(DataEx!$1:$1048576,MATCH('2014'!$A152,DataEx!$D:$D,0),MATCH('2014'!Q$6,DataEx!$8:$8,0))</f>
        <v>9006700.020833334</v>
      </c>
      <c r="R152" s="103">
        <f>+INDEX(DataEx!$1:$1048576,MATCH('2014'!$A152,DataEx!$D:$D,0),MATCH('2014'!R$6,DataEx!$8:$8,0))</f>
        <v>9006700.020833334</v>
      </c>
      <c r="S152" s="111">
        <f t="shared" si="40"/>
        <v>108080400.24999999</v>
      </c>
      <c r="T152" s="112">
        <f t="shared" si="41"/>
        <v>3.1852051355943767E-2</v>
      </c>
    </row>
    <row r="153" spans="1:20" ht="13.5" thickBot="1">
      <c r="A153" s="142" t="str">
        <f t="shared" si="28"/>
        <v>4630p</v>
      </c>
      <c r="B153" s="390" t="str">
        <f>+VLOOKUP(LEFT($A153,LEN(A153)-1)*1,Master!$D$22:$G$218,4,FALSE)</f>
        <v>Otplata obaveza iz prethodnih godina</v>
      </c>
      <c r="C153" s="391"/>
      <c r="D153" s="391"/>
      <c r="E153" s="391"/>
      <c r="F153" s="391"/>
      <c r="G153" s="103">
        <f>+INDEX(DataEx!$1:$1048576,MATCH('2014'!$A153,DataEx!$D:$D,0),MATCH('2014'!G$6,DataEx!$8:$8,0))</f>
        <v>2778179.9974999996</v>
      </c>
      <c r="H153" s="103">
        <f>+INDEX(DataEx!$1:$1048576,MATCH('2014'!$A153,DataEx!$D:$D,0),MATCH('2014'!H$6,DataEx!$8:$8,0))</f>
        <v>2778179.9974999996</v>
      </c>
      <c r="I153" s="103">
        <f>+INDEX(DataEx!$1:$1048576,MATCH('2014'!$A153,DataEx!$D:$D,0),MATCH('2014'!I$6,DataEx!$8:$8,0))</f>
        <v>2778179.9974999996</v>
      </c>
      <c r="J153" s="103">
        <f>+INDEX(DataEx!$1:$1048576,MATCH('2014'!$A153,DataEx!$D:$D,0),MATCH('2014'!J$6,DataEx!$8:$8,0))</f>
        <v>2778179.9974999996</v>
      </c>
      <c r="K153" s="103">
        <f>+INDEX(DataEx!$1:$1048576,MATCH('2014'!$A153,DataEx!$D:$D,0),MATCH('2014'!K$6,DataEx!$8:$8,0))</f>
        <v>2778179.9974999996</v>
      </c>
      <c r="L153" s="103">
        <f>+INDEX(DataEx!$1:$1048576,MATCH('2014'!$A153,DataEx!$D:$D,0),MATCH('2014'!L$6,DataEx!$8:$8,0))</f>
        <v>2778179.9974999996</v>
      </c>
      <c r="M153" s="103">
        <f>+INDEX(DataEx!$1:$1048576,MATCH('2014'!$A153,DataEx!$D:$D,0),MATCH('2014'!M$6,DataEx!$8:$8,0))</f>
        <v>2778179.9974999996</v>
      </c>
      <c r="N153" s="103">
        <f>+INDEX(DataEx!$1:$1048576,MATCH('2014'!$A153,DataEx!$D:$D,0),MATCH('2014'!N$6,DataEx!$8:$8,0))</f>
        <v>2778179.9974999996</v>
      </c>
      <c r="O153" s="103">
        <f>+INDEX(DataEx!$1:$1048576,MATCH('2014'!$A153,DataEx!$D:$D,0),MATCH('2014'!O$6,DataEx!$8:$8,0))</f>
        <v>2778179.9974999996</v>
      </c>
      <c r="P153" s="103">
        <f>+INDEX(DataEx!$1:$1048576,MATCH('2014'!$A153,DataEx!$D:$D,0),MATCH('2014'!P$6,DataEx!$8:$8,0))</f>
        <v>2778179.9974999996</v>
      </c>
      <c r="Q153" s="103">
        <f>+INDEX(DataEx!$1:$1048576,MATCH('2014'!$A153,DataEx!$D:$D,0),MATCH('2014'!Q$6,DataEx!$8:$8,0))</f>
        <v>2778179.9974999996</v>
      </c>
      <c r="R153" s="103">
        <f>+INDEX(DataEx!$1:$1048576,MATCH('2014'!$A153,DataEx!$D:$D,0),MATCH('2014'!R$6,DataEx!$8:$8,0))</f>
        <v>2778179.9974999996</v>
      </c>
      <c r="S153" s="111">
        <f t="shared" si="40"/>
        <v>33338159.969999988</v>
      </c>
      <c r="T153" s="112">
        <f t="shared" si="41"/>
        <v>9.8249893692182975E-3</v>
      </c>
    </row>
    <row r="154" spans="1:20" ht="13.5" thickBot="1">
      <c r="A154" s="142" t="str">
        <f t="shared" si="28"/>
        <v>1002p</v>
      </c>
      <c r="B154" s="392" t="str">
        <f>+VLOOKUP(LEFT($A154,LEN(A154)-1)*1,Master!$D$22:$G$218,4,FALSE)</f>
        <v>Nedostajuća sredstva</v>
      </c>
      <c r="C154" s="393"/>
      <c r="D154" s="393"/>
      <c r="E154" s="393"/>
      <c r="F154" s="393"/>
      <c r="G154" s="82">
        <f>+G148-G150</f>
        <v>-62482371.452201098</v>
      </c>
      <c r="H154" s="82">
        <f t="shared" ref="H154:R154" si="100">+H148-H150</f>
        <v>-45145477.010645792</v>
      </c>
      <c r="I154" s="82">
        <f t="shared" si="100"/>
        <v>-35588976.457247779</v>
      </c>
      <c r="J154" s="82">
        <f t="shared" si="100"/>
        <v>-18613583.333812047</v>
      </c>
      <c r="K154" s="82">
        <f t="shared" si="100"/>
        <v>-27718002.783241782</v>
      </c>
      <c r="L154" s="82">
        <f t="shared" si="100"/>
        <v>-19715863.264101554</v>
      </c>
      <c r="M154" s="82">
        <f t="shared" si="100"/>
        <v>-1634775.4305823185</v>
      </c>
      <c r="N154" s="82">
        <f t="shared" si="100"/>
        <v>671469.0440983735</v>
      </c>
      <c r="O154" s="82">
        <f t="shared" si="100"/>
        <v>-3859767.2707358636</v>
      </c>
      <c r="P154" s="82">
        <f t="shared" si="100"/>
        <v>-10118158.754007626</v>
      </c>
      <c r="Q154" s="82">
        <f t="shared" si="100"/>
        <v>-27501363.129451636</v>
      </c>
      <c r="R154" s="82">
        <f t="shared" si="100"/>
        <v>20871293.969099324</v>
      </c>
      <c r="S154" s="121">
        <f t="shared" si="40"/>
        <v>-230835575.87282982</v>
      </c>
      <c r="T154" s="122">
        <f t="shared" si="41"/>
        <v>-6.8028861851667982E-2</v>
      </c>
    </row>
    <row r="155" spans="1:20" ht="13.5" thickBot="1">
      <c r="A155" s="142" t="str">
        <f t="shared" si="28"/>
        <v>1003p</v>
      </c>
      <c r="B155" s="376" t="str">
        <f>+VLOOKUP(LEFT($A155,LEN(A155)-1)*1,Master!$D$22:$G$218,4,FALSE)</f>
        <v>Finansiranje</v>
      </c>
      <c r="C155" s="377"/>
      <c r="D155" s="377"/>
      <c r="E155" s="377"/>
      <c r="F155" s="377"/>
      <c r="G155" s="100">
        <f>+SUM(G156:G159)</f>
        <v>62482371.452201098</v>
      </c>
      <c r="H155" s="100">
        <f t="shared" ref="H155" si="101">+SUM(H156:H159)</f>
        <v>45145477.010645792</v>
      </c>
      <c r="I155" s="100">
        <f t="shared" ref="I155" si="102">+SUM(I156:I159)</f>
        <v>35588976.457247779</v>
      </c>
      <c r="J155" s="100">
        <f t="shared" ref="J155" si="103">+SUM(J156:J159)</f>
        <v>18613583.333812047</v>
      </c>
      <c r="K155" s="100">
        <f t="shared" ref="K155" si="104">+SUM(K156:K159)</f>
        <v>27718002.783241782</v>
      </c>
      <c r="L155" s="100">
        <f t="shared" ref="L155" si="105">+SUM(L156:L159)</f>
        <v>19715863.264101554</v>
      </c>
      <c r="M155" s="100">
        <f t="shared" ref="M155" si="106">+SUM(M156:M159)</f>
        <v>1634775.4305823185</v>
      </c>
      <c r="N155" s="100">
        <f t="shared" ref="N155" si="107">+SUM(N156:N159)</f>
        <v>-671469.0440983735</v>
      </c>
      <c r="O155" s="100">
        <f t="shared" ref="O155" si="108">+SUM(O156:O159)</f>
        <v>3859767.2707358636</v>
      </c>
      <c r="P155" s="100">
        <f t="shared" ref="P155" si="109">+SUM(P156:P159)</f>
        <v>10118158.754007626</v>
      </c>
      <c r="Q155" s="100">
        <f t="shared" ref="Q155" si="110">+SUM(Q156:Q159)</f>
        <v>27501363.129451636</v>
      </c>
      <c r="R155" s="100">
        <f t="shared" ref="R155" si="111">+SUM(R156:R159)</f>
        <v>-20871293.969099328</v>
      </c>
      <c r="S155" s="123">
        <f t="shared" si="40"/>
        <v>230835575.87282979</v>
      </c>
      <c r="T155" s="124">
        <f t="shared" si="41"/>
        <v>6.8028861851667968E-2</v>
      </c>
    </row>
    <row r="156" spans="1:20">
      <c r="A156" s="142" t="str">
        <f t="shared" si="28"/>
        <v>7511p</v>
      </c>
      <c r="B156" s="394" t="str">
        <f>+VLOOKUP(LEFT($A156,LEN(A156)-1)*1,Master!$D$22:$G$218,4,FALSE)</f>
        <v>Pozajmice i krediti od domaćih izvora</v>
      </c>
      <c r="C156" s="395"/>
      <c r="D156" s="395"/>
      <c r="E156" s="395"/>
      <c r="F156" s="395"/>
      <c r="G156" s="103">
        <f>+INDEX(DataEx!$1:$1048576,MATCH('2014'!$A156,DataEx!$D:$D,0),MATCH('2014'!G$6,DataEx!$8:$8,0))</f>
        <v>0</v>
      </c>
      <c r="H156" s="103">
        <f>+INDEX(DataEx!$1:$1048576,MATCH('2014'!$A156,DataEx!$D:$D,0),MATCH('2014'!H$6,DataEx!$8:$8,0))</f>
        <v>0</v>
      </c>
      <c r="I156" s="103">
        <f>+INDEX(DataEx!$1:$1048576,MATCH('2014'!$A156,DataEx!$D:$D,0),MATCH('2014'!I$6,DataEx!$8:$8,0))</f>
        <v>0</v>
      </c>
      <c r="J156" s="103">
        <f>+INDEX(DataEx!$1:$1048576,MATCH('2014'!$A156,DataEx!$D:$D,0),MATCH('2014'!J$6,DataEx!$8:$8,0))</f>
        <v>0</v>
      </c>
      <c r="K156" s="103">
        <f>+INDEX(DataEx!$1:$1048576,MATCH('2014'!$A156,DataEx!$D:$D,0),MATCH('2014'!K$6,DataEx!$8:$8,0))</f>
        <v>0</v>
      </c>
      <c r="L156" s="103">
        <f>+INDEX(DataEx!$1:$1048576,MATCH('2014'!$A156,DataEx!$D:$D,0),MATCH('2014'!L$6,DataEx!$8:$8,0))</f>
        <v>0</v>
      </c>
      <c r="M156" s="103">
        <f>+INDEX(DataEx!$1:$1048576,MATCH('2014'!$A156,DataEx!$D:$D,0),MATCH('2014'!M$6,DataEx!$8:$8,0))</f>
        <v>0</v>
      </c>
      <c r="N156" s="103">
        <f>+INDEX(DataEx!$1:$1048576,MATCH('2014'!$A156,DataEx!$D:$D,0),MATCH('2014'!N$6,DataEx!$8:$8,0))</f>
        <v>0</v>
      </c>
      <c r="O156" s="103">
        <f>+INDEX(DataEx!$1:$1048576,MATCH('2014'!$A156,DataEx!$D:$D,0),MATCH('2014'!O$6,DataEx!$8:$8,0))</f>
        <v>0</v>
      </c>
      <c r="P156" s="103">
        <f>+INDEX(DataEx!$1:$1048576,MATCH('2014'!$A156,DataEx!$D:$D,0),MATCH('2014'!P$6,DataEx!$8:$8,0))</f>
        <v>0</v>
      </c>
      <c r="Q156" s="103">
        <f>+INDEX(DataEx!$1:$1048576,MATCH('2014'!$A156,DataEx!$D:$D,0),MATCH('2014'!Q$6,DataEx!$8:$8,0))</f>
        <v>0</v>
      </c>
      <c r="R156" s="103">
        <f>+INDEX(DataEx!$1:$1048576,MATCH('2014'!$A156,DataEx!$D:$D,0),MATCH('2014'!R$6,DataEx!$8:$8,0))</f>
        <v>0</v>
      </c>
      <c r="S156" s="111">
        <f t="shared" si="40"/>
        <v>0</v>
      </c>
      <c r="T156" s="112">
        <f t="shared" si="41"/>
        <v>0</v>
      </c>
    </row>
    <row r="157" spans="1:20">
      <c r="A157" s="142" t="str">
        <f t="shared" si="28"/>
        <v>7512p</v>
      </c>
      <c r="B157" s="388" t="str">
        <f>+VLOOKUP(LEFT($A157,LEN(A157)-1)*1,Master!$D$22:$G$218,4,FALSE)</f>
        <v>Pozajmice i krediti od inostranih izvora</v>
      </c>
      <c r="C157" s="389"/>
      <c r="D157" s="389"/>
      <c r="E157" s="389"/>
      <c r="F157" s="389"/>
      <c r="G157" s="103">
        <f>+INDEX(DataEx!$1:$1048576,MATCH('2014'!$A157,DataEx!$D:$D,0),MATCH('2014'!G$6,DataEx!$8:$8,0))</f>
        <v>18997964.655235786</v>
      </c>
      <c r="H157" s="103">
        <f>+INDEX(DataEx!$1:$1048576,MATCH('2014'!$A157,DataEx!$D:$D,0),MATCH('2014'!H$6,DataEx!$8:$8,0))</f>
        <v>18997964.655235786</v>
      </c>
      <c r="I157" s="103">
        <f>+INDEX(DataEx!$1:$1048576,MATCH('2014'!$A157,DataEx!$D:$D,0),MATCH('2014'!I$6,DataEx!$8:$8,0))</f>
        <v>18997964.655235786</v>
      </c>
      <c r="J157" s="103">
        <f>+INDEX(DataEx!$1:$1048576,MATCH('2014'!$A157,DataEx!$D:$D,0),MATCH('2014'!J$6,DataEx!$8:$8,0))</f>
        <v>18997964.655235786</v>
      </c>
      <c r="K157" s="103">
        <f>+INDEX(DataEx!$1:$1048576,MATCH('2014'!$A157,DataEx!$D:$D,0),MATCH('2014'!K$6,DataEx!$8:$8,0))</f>
        <v>18997964.655235786</v>
      </c>
      <c r="L157" s="103">
        <f>+INDEX(DataEx!$1:$1048576,MATCH('2014'!$A157,DataEx!$D:$D,0),MATCH('2014'!L$6,DataEx!$8:$8,0))</f>
        <v>18997964.655235786</v>
      </c>
      <c r="M157" s="103">
        <f>+INDEX(DataEx!$1:$1048576,MATCH('2014'!$A157,DataEx!$D:$D,0),MATCH('2014'!M$6,DataEx!$8:$8,0))</f>
        <v>18997964.655235786</v>
      </c>
      <c r="N157" s="103">
        <f>+INDEX(DataEx!$1:$1048576,MATCH('2014'!$A157,DataEx!$D:$D,0),MATCH('2014'!N$6,DataEx!$8:$8,0))</f>
        <v>18997964.655235786</v>
      </c>
      <c r="O157" s="103">
        <f>+INDEX(DataEx!$1:$1048576,MATCH('2014'!$A157,DataEx!$D:$D,0),MATCH('2014'!O$6,DataEx!$8:$8,0))</f>
        <v>18997964.655235786</v>
      </c>
      <c r="P157" s="103">
        <f>+INDEX(DataEx!$1:$1048576,MATCH('2014'!$A157,DataEx!$D:$D,0),MATCH('2014'!P$6,DataEx!$8:$8,0))</f>
        <v>18997964.655235786</v>
      </c>
      <c r="Q157" s="103">
        <f>+INDEX(DataEx!$1:$1048576,MATCH('2014'!$A157,DataEx!$D:$D,0),MATCH('2014'!Q$6,DataEx!$8:$8,0))</f>
        <v>18997964.655235786</v>
      </c>
      <c r="R157" s="103">
        <f>+INDEX(DataEx!$1:$1048576,MATCH('2014'!$A157,DataEx!$D:$D,0),MATCH('2014'!R$6,DataEx!$8:$8,0))</f>
        <v>18997964.655235786</v>
      </c>
      <c r="S157" s="111">
        <f t="shared" si="40"/>
        <v>227975575.86282948</v>
      </c>
      <c r="T157" s="112">
        <f t="shared" si="41"/>
        <v>6.718599980650701E-2</v>
      </c>
    </row>
    <row r="158" spans="1:20">
      <c r="A158" s="142" t="str">
        <f t="shared" si="28"/>
        <v>72p</v>
      </c>
      <c r="B158" s="388" t="str">
        <f>+VLOOKUP(LEFT($A158,LEN(A158)-1)*1,Master!$D$22:$G$218,4,FALSE)</f>
        <v>Primici od prodaje imovine</v>
      </c>
      <c r="C158" s="389"/>
      <c r="D158" s="389"/>
      <c r="E158" s="389"/>
      <c r="F158" s="389"/>
      <c r="G158" s="103">
        <f>+INDEX(DataEx!$1:$1048576,MATCH('2014'!$A158,DataEx!$D:$D,0),MATCH('2014'!G$6,DataEx!$8:$8,0))</f>
        <v>416666.66666666669</v>
      </c>
      <c r="H158" s="103">
        <f>+INDEX(DataEx!$1:$1048576,MATCH('2014'!$A158,DataEx!$D:$D,0),MATCH('2014'!H$6,DataEx!$8:$8,0))</f>
        <v>416666.66666666669</v>
      </c>
      <c r="I158" s="103">
        <f>+INDEX(DataEx!$1:$1048576,MATCH('2014'!$A158,DataEx!$D:$D,0),MATCH('2014'!I$6,DataEx!$8:$8,0))</f>
        <v>416666.66666666669</v>
      </c>
      <c r="J158" s="103">
        <f>+INDEX(DataEx!$1:$1048576,MATCH('2014'!$A158,DataEx!$D:$D,0),MATCH('2014'!J$6,DataEx!$8:$8,0))</f>
        <v>416666.66666666669</v>
      </c>
      <c r="K158" s="103">
        <f>+INDEX(DataEx!$1:$1048576,MATCH('2014'!$A158,DataEx!$D:$D,0),MATCH('2014'!K$6,DataEx!$8:$8,0))</f>
        <v>416666.66666666669</v>
      </c>
      <c r="L158" s="103">
        <f>+INDEX(DataEx!$1:$1048576,MATCH('2014'!$A158,DataEx!$D:$D,0),MATCH('2014'!L$6,DataEx!$8:$8,0))</f>
        <v>416666.66666666669</v>
      </c>
      <c r="M158" s="103">
        <f>+INDEX(DataEx!$1:$1048576,MATCH('2014'!$A158,DataEx!$D:$D,0),MATCH('2014'!M$6,DataEx!$8:$8,0))</f>
        <v>416666.66666666669</v>
      </c>
      <c r="N158" s="103">
        <f>+INDEX(DataEx!$1:$1048576,MATCH('2014'!$A158,DataEx!$D:$D,0),MATCH('2014'!N$6,DataEx!$8:$8,0))</f>
        <v>416666.66666666669</v>
      </c>
      <c r="O158" s="103">
        <f>+INDEX(DataEx!$1:$1048576,MATCH('2014'!$A158,DataEx!$D:$D,0),MATCH('2014'!O$6,DataEx!$8:$8,0))</f>
        <v>416666.66666666669</v>
      </c>
      <c r="P158" s="103">
        <f>+INDEX(DataEx!$1:$1048576,MATCH('2014'!$A158,DataEx!$D:$D,0),MATCH('2014'!P$6,DataEx!$8:$8,0))</f>
        <v>416666.66666666669</v>
      </c>
      <c r="Q158" s="103">
        <f>+INDEX(DataEx!$1:$1048576,MATCH('2014'!$A158,DataEx!$D:$D,0),MATCH('2014'!Q$6,DataEx!$8:$8,0))</f>
        <v>416666.66666666669</v>
      </c>
      <c r="R158" s="103">
        <f>+INDEX(DataEx!$1:$1048576,MATCH('2014'!$A158,DataEx!$D:$D,0),MATCH('2014'!R$6,DataEx!$8:$8,0))</f>
        <v>416666.66666666669</v>
      </c>
      <c r="S158" s="111">
        <f t="shared" si="40"/>
        <v>5000000</v>
      </c>
      <c r="T158" s="112">
        <f t="shared" si="41"/>
        <v>1.4735350388353032E-3</v>
      </c>
    </row>
    <row r="159" spans="1:20" ht="13.5" thickBot="1">
      <c r="A159" s="142" t="str">
        <f t="shared" si="28"/>
        <v>1004p</v>
      </c>
      <c r="B159" s="105" t="str">
        <f>+VLOOKUP(LEFT($A159,LEN(A159)-1)*1,Master!$D$22:$G$218,4,FALSE)</f>
        <v>Povećanje / smanjenje depozita</v>
      </c>
      <c r="C159" s="106"/>
      <c r="D159" s="106"/>
      <c r="E159" s="106"/>
      <c r="F159" s="106"/>
      <c r="G159" s="104">
        <f>-G154-SUM(G156:G158)</f>
        <v>43067740.130298644</v>
      </c>
      <c r="H159" s="104">
        <f t="shared" ref="H159" si="112">-H154-SUM(H156:H158)</f>
        <v>25730845.688743338</v>
      </c>
      <c r="I159" s="104">
        <f t="shared" ref="I159" si="113">-I154-SUM(I156:I158)</f>
        <v>16174345.135345325</v>
      </c>
      <c r="J159" s="104">
        <f t="shared" ref="J159" si="114">-J154-SUM(J156:J158)</f>
        <v>-801047.9880904071</v>
      </c>
      <c r="K159" s="104">
        <f t="shared" ref="K159" si="115">-K154-SUM(K156:K158)</f>
        <v>8303371.4613393284</v>
      </c>
      <c r="L159" s="104">
        <f t="shared" ref="L159" si="116">-L154-SUM(L156:L158)</f>
        <v>301231.94219909981</v>
      </c>
      <c r="M159" s="104">
        <f t="shared" ref="M159" si="117">-M154-SUM(M156:M158)</f>
        <v>-17779855.891320135</v>
      </c>
      <c r="N159" s="104">
        <f t="shared" ref="N159" si="118">-N154-SUM(N156:N158)</f>
        <v>-20086100.366000827</v>
      </c>
      <c r="O159" s="104">
        <f t="shared" ref="O159" si="119">-O154-SUM(O156:O158)</f>
        <v>-15554864.05116659</v>
      </c>
      <c r="P159" s="104">
        <f t="shared" ref="P159" si="120">-P154-SUM(P156:P158)</f>
        <v>-9296472.5678948276</v>
      </c>
      <c r="Q159" s="104">
        <f t="shared" ref="Q159" si="121">-Q154-SUM(Q156:Q158)</f>
        <v>8086731.8075491823</v>
      </c>
      <c r="R159" s="104">
        <f t="shared" ref="R159" si="122">-R154-SUM(R156:R158)</f>
        <v>-40285925.291001782</v>
      </c>
      <c r="S159" s="115">
        <f t="shared" si="40"/>
        <v>-2139999.9899996743</v>
      </c>
      <c r="T159" s="116">
        <f t="shared" si="41"/>
        <v>-6.3067299367434374E-4</v>
      </c>
    </row>
  </sheetData>
  <sheetProtection sheet="1" objects="1" scenarios="1"/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4:F54"/>
    <mergeCell ref="B55:F55"/>
    <mergeCell ref="B61:F61"/>
    <mergeCell ref="B56:F56"/>
    <mergeCell ref="B60:F60"/>
    <mergeCell ref="B57:F57"/>
    <mergeCell ref="B58:F58"/>
    <mergeCell ref="B59:F59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G8" sqref="G8"/>
    </sheetView>
  </sheetViews>
  <sheetFormatPr defaultRowHeight="12.75"/>
  <cols>
    <col min="1" max="1" width="9.140625" style="74"/>
    <col min="2" max="6" width="9.140625" style="66"/>
    <col min="7" max="18" width="10.7109375" style="66" customWidth="1"/>
    <col min="19" max="20" width="11" style="66" customWidth="1"/>
    <col min="21" max="16384" width="9.140625" style="66"/>
  </cols>
  <sheetData>
    <row r="1" spans="1:20" s="1" customFormat="1" ht="15">
      <c r="A1" s="73"/>
    </row>
    <row r="2" spans="1:20" s="1" customFormat="1" ht="15">
      <c r="A2" s="73"/>
      <c r="C2" s="2"/>
      <c r="E2" s="3" t="str">
        <f>+Master!G6</f>
        <v>Crna Gora</v>
      </c>
      <c r="I2" s="4"/>
    </row>
    <row r="3" spans="1:20" s="1" customFormat="1" ht="15">
      <c r="A3" s="73"/>
      <c r="E3" s="4" t="str">
        <f>+Master!G7</f>
        <v>Ministarstvo finansija</v>
      </c>
    </row>
    <row r="4" spans="1:20" s="1" customFormat="1" ht="15">
      <c r="A4" s="73"/>
      <c r="E4" s="4" t="str">
        <f>+Master!G8</f>
        <v>Direktorat za ekonomsku politiku i razvoj</v>
      </c>
    </row>
    <row r="5" spans="1:20" s="1" customFormat="1" ht="15">
      <c r="A5" s="73"/>
      <c r="G5" s="150">
        <f>+RIGHT(G6,2)*1</f>
        <v>1</v>
      </c>
      <c r="H5" s="150">
        <f t="shared" ref="H5:R5" si="0">+RIGHT(H6,2)*1</f>
        <v>2</v>
      </c>
      <c r="I5" s="150">
        <f t="shared" si="0"/>
        <v>3</v>
      </c>
      <c r="J5" s="150">
        <f t="shared" si="0"/>
        <v>4</v>
      </c>
      <c r="K5" s="150">
        <f t="shared" si="0"/>
        <v>5</v>
      </c>
      <c r="L5" s="150">
        <f t="shared" si="0"/>
        <v>6</v>
      </c>
      <c r="M5" s="150">
        <f t="shared" si="0"/>
        <v>7</v>
      </c>
      <c r="N5" s="150">
        <f t="shared" si="0"/>
        <v>8</v>
      </c>
      <c r="O5" s="150">
        <f t="shared" si="0"/>
        <v>9</v>
      </c>
      <c r="P5" s="150">
        <f t="shared" si="0"/>
        <v>10</v>
      </c>
      <c r="Q5" s="150">
        <f t="shared" si="0"/>
        <v>11</v>
      </c>
      <c r="R5" s="150">
        <f t="shared" si="0"/>
        <v>12</v>
      </c>
    </row>
    <row r="6" spans="1:20" ht="13.5" thickBot="1">
      <c r="G6" s="72" t="s">
        <v>527</v>
      </c>
      <c r="H6" s="72" t="s">
        <v>528</v>
      </c>
      <c r="I6" s="72" t="s">
        <v>529</v>
      </c>
      <c r="J6" s="72" t="s">
        <v>530</v>
      </c>
      <c r="K6" s="72" t="s">
        <v>531</v>
      </c>
      <c r="L6" s="72" t="s">
        <v>532</v>
      </c>
      <c r="M6" s="72" t="s">
        <v>533</v>
      </c>
      <c r="N6" s="72" t="s">
        <v>534</v>
      </c>
      <c r="O6" s="72" t="s">
        <v>535</v>
      </c>
      <c r="P6" s="72" t="s">
        <v>536</v>
      </c>
      <c r="Q6" s="72" t="s">
        <v>537</v>
      </c>
      <c r="R6" s="72" t="s">
        <v>538</v>
      </c>
    </row>
    <row r="7" spans="1:20" ht="15" customHeight="1" thickBot="1">
      <c r="B7" s="363" t="str">
        <f>+Master!G242</f>
        <v>Ostvarenje budžeta</v>
      </c>
      <c r="C7" s="364"/>
      <c r="D7" s="364"/>
      <c r="E7" s="364"/>
      <c r="F7" s="364"/>
      <c r="G7" s="355">
        <v>2013</v>
      </c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56"/>
      <c r="S7" s="119" t="str">
        <f>+Master!G239</f>
        <v>BDP</v>
      </c>
      <c r="T7" s="120">
        <v>3393200615</v>
      </c>
    </row>
    <row r="8" spans="1:20" ht="16.5" customHeight="1">
      <c r="B8" s="365"/>
      <c r="C8" s="366"/>
      <c r="D8" s="366"/>
      <c r="E8" s="366"/>
      <c r="F8" s="367"/>
      <c r="G8" s="76" t="str">
        <f>+Master!G222</f>
        <v>Januar</v>
      </c>
      <c r="H8" s="76" t="str">
        <f>+Master!G223</f>
        <v>Februar</v>
      </c>
      <c r="I8" s="76" t="str">
        <f>+Master!G224</f>
        <v>Mart</v>
      </c>
      <c r="J8" s="76" t="str">
        <f>+Master!G225</f>
        <v>April</v>
      </c>
      <c r="K8" s="76" t="str">
        <f>+Master!G226</f>
        <v>Maj</v>
      </c>
      <c r="L8" s="76" t="str">
        <f>+Master!G227</f>
        <v>Jun</v>
      </c>
      <c r="M8" s="76" t="str">
        <f>+Master!G228</f>
        <v>Jul</v>
      </c>
      <c r="N8" s="76" t="str">
        <f>+Master!G229</f>
        <v>Avgust</v>
      </c>
      <c r="O8" s="76" t="str">
        <f>+Master!G230</f>
        <v>Septembar</v>
      </c>
      <c r="P8" s="76" t="str">
        <f>+Master!G231</f>
        <v>Oktobar</v>
      </c>
      <c r="Q8" s="76" t="str">
        <f>+Master!G232</f>
        <v>Novembar</v>
      </c>
      <c r="R8" s="76" t="str">
        <f>+Master!G233</f>
        <v>Decembar</v>
      </c>
      <c r="S8" s="355" t="str">
        <f>+Master!G236</f>
        <v>Jan - Okt</v>
      </c>
      <c r="T8" s="356"/>
    </row>
    <row r="9" spans="1:20" ht="13.5" thickBot="1">
      <c r="B9" s="368"/>
      <c r="C9" s="369"/>
      <c r="D9" s="369"/>
      <c r="E9" s="369"/>
      <c r="F9" s="370"/>
      <c r="G9" s="71" t="s">
        <v>437</v>
      </c>
      <c r="H9" s="71" t="s">
        <v>437</v>
      </c>
      <c r="I9" s="71" t="s">
        <v>437</v>
      </c>
      <c r="J9" s="71" t="s">
        <v>437</v>
      </c>
      <c r="K9" s="71" t="s">
        <v>437</v>
      </c>
      <c r="L9" s="71" t="s">
        <v>437</v>
      </c>
      <c r="M9" s="71" t="s">
        <v>437</v>
      </c>
      <c r="N9" s="71" t="s">
        <v>437</v>
      </c>
      <c r="O9" s="71" t="s">
        <v>437</v>
      </c>
      <c r="P9" s="71" t="s">
        <v>437</v>
      </c>
      <c r="Q9" s="71" t="s">
        <v>437</v>
      </c>
      <c r="R9" s="71" t="s">
        <v>437</v>
      </c>
      <c r="S9" s="69" t="s">
        <v>437</v>
      </c>
      <c r="T9" s="70" t="str">
        <f>+Master!G240</f>
        <v>% BDP</v>
      </c>
    </row>
    <row r="10" spans="1:20" ht="13.5" thickBot="1">
      <c r="A10" s="75">
        <v>7</v>
      </c>
      <c r="B10" s="357" t="str">
        <f>+VLOOKUP($A10,Master!$D$22:$G$218,4,FALSE)</f>
        <v>Prihodi budžeta</v>
      </c>
      <c r="C10" s="358"/>
      <c r="D10" s="358"/>
      <c r="E10" s="358"/>
      <c r="F10" s="358"/>
      <c r="G10" s="100">
        <f>+G11+G20+SUM(G25:G29)</f>
        <v>55007549.070000008</v>
      </c>
      <c r="H10" s="100">
        <f t="shared" ref="H10:R10" si="1">+H11+H20+SUM(H25:H29)</f>
        <v>75835326.769999996</v>
      </c>
      <c r="I10" s="100">
        <f t="shared" si="1"/>
        <v>88914651.390000015</v>
      </c>
      <c r="J10" s="100">
        <f t="shared" si="1"/>
        <v>104091401.67000002</v>
      </c>
      <c r="K10" s="100">
        <f t="shared" si="1"/>
        <v>94325584.910000011</v>
      </c>
      <c r="L10" s="100">
        <f t="shared" si="1"/>
        <v>99966900.379999965</v>
      </c>
      <c r="M10" s="100">
        <f t="shared" si="1"/>
        <v>122481083.35999997</v>
      </c>
      <c r="N10" s="100">
        <f t="shared" si="1"/>
        <v>125279368.25000004</v>
      </c>
      <c r="O10" s="100">
        <f t="shared" si="1"/>
        <v>117134830.11000004</v>
      </c>
      <c r="P10" s="100">
        <f t="shared" si="1"/>
        <v>118761640.25000001</v>
      </c>
      <c r="Q10" s="100">
        <f t="shared" si="1"/>
        <v>96518169.450000003</v>
      </c>
      <c r="R10" s="100">
        <f t="shared" si="1"/>
        <v>145120002.57999998</v>
      </c>
      <c r="S10" s="125">
        <f>+SUM(G10:R10)</f>
        <v>1243436508.1900001</v>
      </c>
      <c r="T10" s="126">
        <f>+S10/$T$7</f>
        <v>0.36644945267699713</v>
      </c>
    </row>
    <row r="11" spans="1:20">
      <c r="A11" s="75">
        <v>711</v>
      </c>
      <c r="B11" s="359" t="str">
        <f>+VLOOKUP($A11,Master!$D$22:$G$218,4,FALSE)</f>
        <v>Porezi</v>
      </c>
      <c r="C11" s="360"/>
      <c r="D11" s="360"/>
      <c r="E11" s="360"/>
      <c r="F11" s="360"/>
      <c r="G11" s="84">
        <f>+SUM(G12:G19)</f>
        <v>38651682.140000001</v>
      </c>
      <c r="H11" s="84">
        <f t="shared" ref="H11:R11" si="2">+SUM(H12:H19)</f>
        <v>43074559.129999995</v>
      </c>
      <c r="I11" s="84">
        <f t="shared" si="2"/>
        <v>53935470.890000008</v>
      </c>
      <c r="J11" s="84">
        <f t="shared" si="2"/>
        <v>70397095.140000015</v>
      </c>
      <c r="K11" s="84">
        <f t="shared" si="2"/>
        <v>59487673.050000004</v>
      </c>
      <c r="L11" s="84">
        <f t="shared" si="2"/>
        <v>61991252.849999987</v>
      </c>
      <c r="M11" s="84">
        <f t="shared" si="2"/>
        <v>78155438.859999985</v>
      </c>
      <c r="N11" s="84">
        <f t="shared" si="2"/>
        <v>82426236.730000019</v>
      </c>
      <c r="O11" s="84">
        <f t="shared" si="2"/>
        <v>71970399.340000018</v>
      </c>
      <c r="P11" s="84">
        <f t="shared" si="2"/>
        <v>66404277.470000006</v>
      </c>
      <c r="Q11" s="84">
        <f t="shared" si="2"/>
        <v>57024205.149999999</v>
      </c>
      <c r="R11" s="85">
        <f t="shared" si="2"/>
        <v>72178168.760000005</v>
      </c>
      <c r="S11" s="127">
        <f t="shared" ref="S11:S65" si="3">+SUM(G11:R11)</f>
        <v>755696459.50999999</v>
      </c>
      <c r="T11" s="128">
        <f t="shared" ref="T11:T65" si="4">+S11/$T$7</f>
        <v>0.22270904236235381</v>
      </c>
    </row>
    <row r="12" spans="1:20">
      <c r="A12" s="75">
        <v>7111</v>
      </c>
      <c r="B12" s="361" t="str">
        <f>+VLOOKUP($A12,Master!$D$22:$G$218,4,FALSE)</f>
        <v>Porez na dohodak fizičkih lica</v>
      </c>
      <c r="C12" s="362"/>
      <c r="D12" s="362"/>
      <c r="E12" s="362"/>
      <c r="F12" s="362"/>
      <c r="G12" s="94">
        <f>+INDEX(DataEx!$1:$1048576,MATCH('2013'!$A12,DataEx!$D:$D,0),MATCH('2013'!G$6,DataEx!$8:$8,0))</f>
        <v>2526434.2700000009</v>
      </c>
      <c r="H12" s="94">
        <f>+INDEX(DataEx!$1:$1048576,MATCH('2013'!$A12,DataEx!$D:$D,0),MATCH('2013'!H$6,DataEx!$8:$8,0))</f>
        <v>6576693.6499999939</v>
      </c>
      <c r="I12" s="94">
        <f>+INDEX(DataEx!$1:$1048576,MATCH('2013'!$A12,DataEx!$D:$D,0),MATCH('2013'!I$6,DataEx!$8:$8,0))</f>
        <v>6649607.6899999976</v>
      </c>
      <c r="J12" s="94">
        <f>+INDEX(DataEx!$1:$1048576,MATCH('2013'!$A12,DataEx!$D:$D,0),MATCH('2013'!J$6,DataEx!$8:$8,0))</f>
        <v>6878624.9600000037</v>
      </c>
      <c r="K12" s="94">
        <f>+INDEX(DataEx!$1:$1048576,MATCH('2013'!$A12,DataEx!$D:$D,0),MATCH('2013'!K$6,DataEx!$8:$8,0))</f>
        <v>7715762.9900000049</v>
      </c>
      <c r="L12" s="94">
        <f>+INDEX(DataEx!$1:$1048576,MATCH('2013'!$A12,DataEx!$D:$D,0),MATCH('2013'!L$6,DataEx!$8:$8,0))</f>
        <v>6905575.8100000024</v>
      </c>
      <c r="M12" s="94">
        <f>+INDEX(DataEx!$1:$1048576,MATCH('2013'!$A12,DataEx!$D:$D,0),MATCH('2013'!M$6,DataEx!$8:$8,0))</f>
        <v>7544499.169999999</v>
      </c>
      <c r="N12" s="94">
        <f>+INDEX(DataEx!$1:$1048576,MATCH('2013'!$A12,DataEx!$D:$D,0),MATCH('2013'!N$6,DataEx!$8:$8,0))</f>
        <v>8683203.9300000034</v>
      </c>
      <c r="O12" s="94">
        <f>+INDEX(DataEx!$1:$1048576,MATCH('2013'!$A12,DataEx!$D:$D,0),MATCH('2013'!O$6,DataEx!$8:$8,0))</f>
        <v>9021711.1100000013</v>
      </c>
      <c r="P12" s="94">
        <f>+INDEX(DataEx!$1:$1048576,MATCH('2013'!$A12,DataEx!$D:$D,0),MATCH('2013'!P$6,DataEx!$8:$8,0))</f>
        <v>10279942.169999996</v>
      </c>
      <c r="Q12" s="94">
        <f>+INDEX(DataEx!$1:$1048576,MATCH('2013'!$A12,DataEx!$D:$D,0),MATCH('2013'!Q$6,DataEx!$8:$8,0))</f>
        <v>7302700.2599999951</v>
      </c>
      <c r="R12" s="94">
        <f>+INDEX(DataEx!$1:$1048576,MATCH('2013'!$A12,DataEx!$D:$D,0),MATCH('2013'!R$6,DataEx!$8:$8,0))</f>
        <v>15533677.899999995</v>
      </c>
      <c r="S12" s="129">
        <f t="shared" si="3"/>
        <v>95618433.909999996</v>
      </c>
      <c r="T12" s="130">
        <f t="shared" si="4"/>
        <v>2.8179422544988546E-2</v>
      </c>
    </row>
    <row r="13" spans="1:20">
      <c r="A13" s="75">
        <v>7112</v>
      </c>
      <c r="B13" s="361" t="str">
        <f>+VLOOKUP($A13,Master!$D$22:$G$218,4,FALSE)</f>
        <v>Porez na dobit pravnih lica</v>
      </c>
      <c r="C13" s="362"/>
      <c r="D13" s="362"/>
      <c r="E13" s="362"/>
      <c r="F13" s="362"/>
      <c r="G13" s="94">
        <f>+INDEX(DataEx!$1:$1048576,MATCH('2013'!$A13,DataEx!$D:$D,0),MATCH('2013'!G$6,DataEx!$8:$8,0))</f>
        <v>496276.24000000005</v>
      </c>
      <c r="H13" s="94">
        <f>+INDEX(DataEx!$1:$1048576,MATCH('2013'!$A13,DataEx!$D:$D,0),MATCH('2013'!H$6,DataEx!$8:$8,0))</f>
        <v>1055200.6000000003</v>
      </c>
      <c r="I13" s="94">
        <f>+INDEX(DataEx!$1:$1048576,MATCH('2013'!$A13,DataEx!$D:$D,0),MATCH('2013'!I$6,DataEx!$8:$8,0))</f>
        <v>5089275.7499999991</v>
      </c>
      <c r="J13" s="94">
        <f>+INDEX(DataEx!$1:$1048576,MATCH('2013'!$A13,DataEx!$D:$D,0),MATCH('2013'!J$6,DataEx!$8:$8,0))</f>
        <v>14799003.470000001</v>
      </c>
      <c r="K13" s="94">
        <f>+INDEX(DataEx!$1:$1048576,MATCH('2013'!$A13,DataEx!$D:$D,0),MATCH('2013'!K$6,DataEx!$8:$8,0))</f>
        <v>3059202.23</v>
      </c>
      <c r="L13" s="94">
        <f>+INDEX(DataEx!$1:$1048576,MATCH('2013'!$A13,DataEx!$D:$D,0),MATCH('2013'!L$6,DataEx!$8:$8,0))</f>
        <v>3636920.8499999996</v>
      </c>
      <c r="M13" s="94">
        <f>+INDEX(DataEx!$1:$1048576,MATCH('2013'!$A13,DataEx!$D:$D,0),MATCH('2013'!M$6,DataEx!$8:$8,0))</f>
        <v>3866755.9</v>
      </c>
      <c r="N13" s="94">
        <f>+INDEX(DataEx!$1:$1048576,MATCH('2013'!$A13,DataEx!$D:$D,0),MATCH('2013'!N$6,DataEx!$8:$8,0))</f>
        <v>2838435.42</v>
      </c>
      <c r="O13" s="94">
        <f>+INDEX(DataEx!$1:$1048576,MATCH('2013'!$A13,DataEx!$D:$D,0),MATCH('2013'!O$6,DataEx!$8:$8,0))</f>
        <v>2334594.66</v>
      </c>
      <c r="P13" s="94">
        <f>+INDEX(DataEx!$1:$1048576,MATCH('2013'!$A13,DataEx!$D:$D,0),MATCH('2013'!P$6,DataEx!$8:$8,0))</f>
        <v>1290368.17</v>
      </c>
      <c r="Q13" s="94">
        <f>+INDEX(DataEx!$1:$1048576,MATCH('2013'!$A13,DataEx!$D:$D,0),MATCH('2013'!Q$6,DataEx!$8:$8,0))</f>
        <v>1131477.26</v>
      </c>
      <c r="R13" s="94">
        <f>+INDEX(DataEx!$1:$1048576,MATCH('2013'!$A13,DataEx!$D:$D,0),MATCH('2013'!R$6,DataEx!$8:$8,0))</f>
        <v>1041215.8400000002</v>
      </c>
      <c r="S13" s="129">
        <f t="shared" si="3"/>
        <v>40638726.390000008</v>
      </c>
      <c r="T13" s="130">
        <f t="shared" si="4"/>
        <v>1.1976517453861186E-2</v>
      </c>
    </row>
    <row r="14" spans="1:20">
      <c r="A14" s="75">
        <v>7113</v>
      </c>
      <c r="B14" s="361" t="str">
        <f>+VLOOKUP($A14,Master!$D$22:$G$218,4,FALSE)</f>
        <v>Porez na promet nepokretnosti</v>
      </c>
      <c r="C14" s="362"/>
      <c r="D14" s="362"/>
      <c r="E14" s="362"/>
      <c r="F14" s="362"/>
      <c r="G14" s="94">
        <f>+INDEX(DataEx!$1:$1048576,MATCH('2013'!$A14,DataEx!$D:$D,0),MATCH('2013'!G$6,DataEx!$8:$8,0))</f>
        <v>115652.5</v>
      </c>
      <c r="H14" s="94">
        <f>+INDEX(DataEx!$1:$1048576,MATCH('2013'!$A14,DataEx!$D:$D,0),MATCH('2013'!H$6,DataEx!$8:$8,0))</f>
        <v>124226.80999999998</v>
      </c>
      <c r="I14" s="94">
        <f>+INDEX(DataEx!$1:$1048576,MATCH('2013'!$A14,DataEx!$D:$D,0),MATCH('2013'!I$6,DataEx!$8:$8,0))</f>
        <v>132357.70000000001</v>
      </c>
      <c r="J14" s="94">
        <f>+INDEX(DataEx!$1:$1048576,MATCH('2013'!$A14,DataEx!$D:$D,0),MATCH('2013'!J$6,DataEx!$8:$8,0))</f>
        <v>115457.95</v>
      </c>
      <c r="K14" s="94">
        <f>+INDEX(DataEx!$1:$1048576,MATCH('2013'!$A14,DataEx!$D:$D,0),MATCH('2013'!K$6,DataEx!$8:$8,0))</f>
        <v>67705.25999999998</v>
      </c>
      <c r="L14" s="94">
        <f>+INDEX(DataEx!$1:$1048576,MATCH('2013'!$A14,DataEx!$D:$D,0),MATCH('2013'!L$6,DataEx!$8:$8,0))</f>
        <v>72081.91</v>
      </c>
      <c r="M14" s="94">
        <f>+INDEX(DataEx!$1:$1048576,MATCH('2013'!$A14,DataEx!$D:$D,0),MATCH('2013'!M$6,DataEx!$8:$8,0))</f>
        <v>126831.70000000001</v>
      </c>
      <c r="N14" s="94">
        <f>+INDEX(DataEx!$1:$1048576,MATCH('2013'!$A14,DataEx!$D:$D,0),MATCH('2013'!N$6,DataEx!$8:$8,0))</f>
        <v>162557.79</v>
      </c>
      <c r="O14" s="94">
        <f>+INDEX(DataEx!$1:$1048576,MATCH('2013'!$A14,DataEx!$D:$D,0),MATCH('2013'!O$6,DataEx!$8:$8,0))</f>
        <v>100652.06999999999</v>
      </c>
      <c r="P14" s="94">
        <f>+INDEX(DataEx!$1:$1048576,MATCH('2013'!$A14,DataEx!$D:$D,0),MATCH('2013'!P$6,DataEx!$8:$8,0))</f>
        <v>168549.68</v>
      </c>
      <c r="Q14" s="94">
        <f>+INDEX(DataEx!$1:$1048576,MATCH('2013'!$A14,DataEx!$D:$D,0),MATCH('2013'!Q$6,DataEx!$8:$8,0))</f>
        <v>113492.53000000001</v>
      </c>
      <c r="R14" s="94">
        <f>+INDEX(DataEx!$1:$1048576,MATCH('2013'!$A14,DataEx!$D:$D,0),MATCH('2013'!R$6,DataEx!$8:$8,0))</f>
        <v>140999.42000000001</v>
      </c>
      <c r="S14" s="129">
        <f t="shared" si="3"/>
        <v>1440565.32</v>
      </c>
      <c r="T14" s="130">
        <f t="shared" si="4"/>
        <v>4.2454469495019825E-4</v>
      </c>
    </row>
    <row r="15" spans="1:20">
      <c r="A15" s="75">
        <v>7114</v>
      </c>
      <c r="B15" s="361" t="str">
        <f>+VLOOKUP($A15,Master!$D$22:$G$218,4,FALSE)</f>
        <v>Porez na dodatu vrijednost</v>
      </c>
      <c r="C15" s="362"/>
      <c r="D15" s="362"/>
      <c r="E15" s="362"/>
      <c r="F15" s="362"/>
      <c r="G15" s="94">
        <f>+INDEX(DataEx!$1:$1048576,MATCH('2013'!$A15,DataEx!$D:$D,0),MATCH('2013'!G$6,DataEx!$8:$8,0))</f>
        <v>24859352.080000002</v>
      </c>
      <c r="H15" s="94">
        <f>+INDEX(DataEx!$1:$1048576,MATCH('2013'!$A15,DataEx!$D:$D,0),MATCH('2013'!H$6,DataEx!$8:$8,0))</f>
        <v>24747849.059999999</v>
      </c>
      <c r="I15" s="94">
        <f>+INDEX(DataEx!$1:$1048576,MATCH('2013'!$A15,DataEx!$D:$D,0),MATCH('2013'!I$6,DataEx!$8:$8,0))</f>
        <v>29494568</v>
      </c>
      <c r="J15" s="94">
        <f>+INDEX(DataEx!$1:$1048576,MATCH('2013'!$A15,DataEx!$D:$D,0),MATCH('2013'!J$6,DataEx!$8:$8,0))</f>
        <v>33764031.280000009</v>
      </c>
      <c r="K15" s="94">
        <f>+INDEX(DataEx!$1:$1048576,MATCH('2013'!$A15,DataEx!$D:$D,0),MATCH('2013'!K$6,DataEx!$8:$8,0))</f>
        <v>34164912.099999994</v>
      </c>
      <c r="L15" s="94">
        <f>+INDEX(DataEx!$1:$1048576,MATCH('2013'!$A15,DataEx!$D:$D,0),MATCH('2013'!L$6,DataEx!$8:$8,0))</f>
        <v>35865076.68999999</v>
      </c>
      <c r="M15" s="94">
        <f>+INDEX(DataEx!$1:$1048576,MATCH('2013'!$A15,DataEx!$D:$D,0),MATCH('2013'!M$6,DataEx!$8:$8,0))</f>
        <v>47181978.859999999</v>
      </c>
      <c r="N15" s="94">
        <f>+INDEX(DataEx!$1:$1048576,MATCH('2013'!$A15,DataEx!$D:$D,0),MATCH('2013'!N$6,DataEx!$8:$8,0))</f>
        <v>47065903.330000013</v>
      </c>
      <c r="O15" s="94">
        <f>+INDEX(DataEx!$1:$1048576,MATCH('2013'!$A15,DataEx!$D:$D,0),MATCH('2013'!O$6,DataEx!$8:$8,0))</f>
        <v>40694228.75</v>
      </c>
      <c r="P15" s="94">
        <f>+INDEX(DataEx!$1:$1048576,MATCH('2013'!$A15,DataEx!$D:$D,0),MATCH('2013'!P$6,DataEx!$8:$8,0))</f>
        <v>37652216.650000013</v>
      </c>
      <c r="Q15" s="94">
        <f>+INDEX(DataEx!$1:$1048576,MATCH('2013'!$A15,DataEx!$D:$D,0),MATCH('2013'!Q$6,DataEx!$8:$8,0))</f>
        <v>33512039.469999999</v>
      </c>
      <c r="R15" s="94">
        <f>+INDEX(DataEx!$1:$1048576,MATCH('2013'!$A15,DataEx!$D:$D,0),MATCH('2013'!R$6,DataEx!$8:$8,0))</f>
        <v>40192913.060000002</v>
      </c>
      <c r="S15" s="129">
        <f t="shared" si="3"/>
        <v>429195069.32999998</v>
      </c>
      <c r="T15" s="130">
        <f t="shared" si="4"/>
        <v>0.12648679463062043</v>
      </c>
    </row>
    <row r="16" spans="1:20">
      <c r="A16" s="75">
        <v>7115</v>
      </c>
      <c r="B16" s="361" t="str">
        <f>+VLOOKUP($A16,Master!$D$22:$G$218,4,FALSE)</f>
        <v>Akcize</v>
      </c>
      <c r="C16" s="362"/>
      <c r="D16" s="362"/>
      <c r="E16" s="362"/>
      <c r="F16" s="362"/>
      <c r="G16" s="94">
        <f>+INDEX(DataEx!$1:$1048576,MATCH('2013'!$A16,DataEx!$D:$D,0),MATCH('2013'!G$6,DataEx!$8:$8,0))</f>
        <v>9255849.1899999939</v>
      </c>
      <c r="H16" s="94">
        <f>+INDEX(DataEx!$1:$1048576,MATCH('2013'!$A16,DataEx!$D:$D,0),MATCH('2013'!H$6,DataEx!$8:$8,0))</f>
        <v>8985711.9700000007</v>
      </c>
      <c r="I16" s="94">
        <f>+INDEX(DataEx!$1:$1048576,MATCH('2013'!$A16,DataEx!$D:$D,0),MATCH('2013'!I$6,DataEx!$8:$8,0))</f>
        <v>10357645.700000003</v>
      </c>
      <c r="J16" s="94">
        <f>+INDEX(DataEx!$1:$1048576,MATCH('2013'!$A16,DataEx!$D:$D,0),MATCH('2013'!J$6,DataEx!$8:$8,0))</f>
        <v>12315837.070000006</v>
      </c>
      <c r="K16" s="94">
        <f>+INDEX(DataEx!$1:$1048576,MATCH('2013'!$A16,DataEx!$D:$D,0),MATCH('2013'!K$6,DataEx!$8:$8,0))</f>
        <v>12029998.559999999</v>
      </c>
      <c r="L16" s="94">
        <f>+INDEX(DataEx!$1:$1048576,MATCH('2013'!$A16,DataEx!$D:$D,0),MATCH('2013'!L$6,DataEx!$8:$8,0))</f>
        <v>13029212.489999995</v>
      </c>
      <c r="M16" s="94">
        <f>+INDEX(DataEx!$1:$1048576,MATCH('2013'!$A16,DataEx!$D:$D,0),MATCH('2013'!M$6,DataEx!$8:$8,0))</f>
        <v>16425719.379999999</v>
      </c>
      <c r="N16" s="94">
        <f>+INDEX(DataEx!$1:$1048576,MATCH('2013'!$A16,DataEx!$D:$D,0),MATCH('2013'!N$6,DataEx!$8:$8,0))</f>
        <v>20976976.140000008</v>
      </c>
      <c r="O16" s="94">
        <f>+INDEX(DataEx!$1:$1048576,MATCH('2013'!$A16,DataEx!$D:$D,0),MATCH('2013'!O$6,DataEx!$8:$8,0))</f>
        <v>17250832.810000006</v>
      </c>
      <c r="P16" s="94">
        <f>+INDEX(DataEx!$1:$1048576,MATCH('2013'!$A16,DataEx!$D:$D,0),MATCH('2013'!P$6,DataEx!$8:$8,0))</f>
        <v>14547164.490000002</v>
      </c>
      <c r="Q16" s="94">
        <f>+INDEX(DataEx!$1:$1048576,MATCH('2013'!$A16,DataEx!$D:$D,0),MATCH('2013'!Q$6,DataEx!$8:$8,0))</f>
        <v>13082725.299999997</v>
      </c>
      <c r="R16" s="94">
        <f>+INDEX(DataEx!$1:$1048576,MATCH('2013'!$A16,DataEx!$D:$D,0),MATCH('2013'!R$6,DataEx!$8:$8,0))</f>
        <v>13187797.070000002</v>
      </c>
      <c r="S16" s="129">
        <f t="shared" si="3"/>
        <v>161445470.17000002</v>
      </c>
      <c r="T16" s="130">
        <f t="shared" si="4"/>
        <v>4.7579111431346952E-2</v>
      </c>
    </row>
    <row r="17" spans="1:20">
      <c r="A17" s="75">
        <v>7116</v>
      </c>
      <c r="B17" s="361" t="str">
        <f>+VLOOKUP($A17,Master!$D$22:$G$218,4,FALSE)</f>
        <v>Porez na međunarodnu trgovinu i transakcije</v>
      </c>
      <c r="C17" s="362"/>
      <c r="D17" s="362"/>
      <c r="E17" s="362"/>
      <c r="F17" s="362"/>
      <c r="G17" s="94">
        <f>+INDEX(DataEx!$1:$1048576,MATCH('2013'!$A17,DataEx!$D:$D,0),MATCH('2013'!G$6,DataEx!$8:$8,0))</f>
        <v>1102894.9200000002</v>
      </c>
      <c r="H17" s="94">
        <f>+INDEX(DataEx!$1:$1048576,MATCH('2013'!$A17,DataEx!$D:$D,0),MATCH('2013'!H$6,DataEx!$8:$8,0))</f>
        <v>1314712.1300000008</v>
      </c>
      <c r="I17" s="94">
        <f>+INDEX(DataEx!$1:$1048576,MATCH('2013'!$A17,DataEx!$D:$D,0),MATCH('2013'!I$6,DataEx!$8:$8,0))</f>
        <v>1860387.3400000003</v>
      </c>
      <c r="J17" s="94">
        <f>+INDEX(DataEx!$1:$1048576,MATCH('2013'!$A17,DataEx!$D:$D,0),MATCH('2013'!J$6,DataEx!$8:$8,0))</f>
        <v>2089824.5000000002</v>
      </c>
      <c r="K17" s="94">
        <f>+INDEX(DataEx!$1:$1048576,MATCH('2013'!$A17,DataEx!$D:$D,0),MATCH('2013'!K$6,DataEx!$8:$8,0))</f>
        <v>1988387.8799999994</v>
      </c>
      <c r="L17" s="94">
        <f>+INDEX(DataEx!$1:$1048576,MATCH('2013'!$A17,DataEx!$D:$D,0),MATCH('2013'!L$6,DataEx!$8:$8,0))</f>
        <v>1996988.0300000003</v>
      </c>
      <c r="M17" s="94">
        <f>+INDEX(DataEx!$1:$1048576,MATCH('2013'!$A17,DataEx!$D:$D,0),MATCH('2013'!M$6,DataEx!$8:$8,0))</f>
        <v>2464457.4599999995</v>
      </c>
      <c r="N17" s="94">
        <f>+INDEX(DataEx!$1:$1048576,MATCH('2013'!$A17,DataEx!$D:$D,0),MATCH('2013'!N$6,DataEx!$8:$8,0))</f>
        <v>2205770.9</v>
      </c>
      <c r="O17" s="94">
        <f>+INDEX(DataEx!$1:$1048576,MATCH('2013'!$A17,DataEx!$D:$D,0),MATCH('2013'!O$6,DataEx!$8:$8,0))</f>
        <v>2039547.6500000001</v>
      </c>
      <c r="P17" s="94">
        <f>+INDEX(DataEx!$1:$1048576,MATCH('2013'!$A17,DataEx!$D:$D,0),MATCH('2013'!P$6,DataEx!$8:$8,0))</f>
        <v>2036206.1199999999</v>
      </c>
      <c r="Q17" s="94">
        <f>+INDEX(DataEx!$1:$1048576,MATCH('2013'!$A17,DataEx!$D:$D,0),MATCH('2013'!Q$6,DataEx!$8:$8,0))</f>
        <v>1479074.4800000004</v>
      </c>
      <c r="R17" s="94">
        <f>+INDEX(DataEx!$1:$1048576,MATCH('2013'!$A17,DataEx!$D:$D,0),MATCH('2013'!R$6,DataEx!$8:$8,0))</f>
        <v>1691131.2300000002</v>
      </c>
      <c r="S17" s="129">
        <f t="shared" si="3"/>
        <v>22269382.640000001</v>
      </c>
      <c r="T17" s="130">
        <f t="shared" si="4"/>
        <v>6.5629431226541263E-3</v>
      </c>
    </row>
    <row r="18" spans="1:20">
      <c r="A18" s="75">
        <v>7117</v>
      </c>
      <c r="B18" s="361" t="str">
        <f>+VLOOKUP($A18,Master!$D$22:$G$218,4,FALSE)</f>
        <v>Lokalni porezi</v>
      </c>
      <c r="C18" s="362"/>
      <c r="D18" s="362"/>
      <c r="E18" s="362"/>
      <c r="F18" s="362"/>
      <c r="G18" s="94">
        <f>+INDEX(DataEx!$1:$1048576,MATCH('2013'!$A18,DataEx!$D:$D,0),MATCH('2013'!G$6,DataEx!$8:$8,0))</f>
        <v>0</v>
      </c>
      <c r="H18" s="94">
        <f>+INDEX(DataEx!$1:$1048576,MATCH('2013'!$A18,DataEx!$D:$D,0),MATCH('2013'!H$6,DataEx!$8:$8,0))</f>
        <v>0</v>
      </c>
      <c r="I18" s="94">
        <f>+INDEX(DataEx!$1:$1048576,MATCH('2013'!$A18,DataEx!$D:$D,0),MATCH('2013'!I$6,DataEx!$8:$8,0))</f>
        <v>0</v>
      </c>
      <c r="J18" s="94">
        <f>+INDEX(DataEx!$1:$1048576,MATCH('2013'!$A18,DataEx!$D:$D,0),MATCH('2013'!J$6,DataEx!$8:$8,0))</f>
        <v>0</v>
      </c>
      <c r="K18" s="94">
        <f>+INDEX(DataEx!$1:$1048576,MATCH('2013'!$A18,DataEx!$D:$D,0),MATCH('2013'!K$6,DataEx!$8:$8,0))</f>
        <v>0</v>
      </c>
      <c r="L18" s="94">
        <f>+INDEX(DataEx!$1:$1048576,MATCH('2013'!$A18,DataEx!$D:$D,0),MATCH('2013'!L$6,DataEx!$8:$8,0))</f>
        <v>0</v>
      </c>
      <c r="M18" s="94">
        <f>+INDEX(DataEx!$1:$1048576,MATCH('2013'!$A18,DataEx!$D:$D,0),MATCH('2013'!M$6,DataEx!$8:$8,0))</f>
        <v>0</v>
      </c>
      <c r="N18" s="94">
        <f>+INDEX(DataEx!$1:$1048576,MATCH('2013'!$A18,DataEx!$D:$D,0),MATCH('2013'!N$6,DataEx!$8:$8,0))</f>
        <v>0</v>
      </c>
      <c r="O18" s="94">
        <f>+INDEX(DataEx!$1:$1048576,MATCH('2013'!$A18,DataEx!$D:$D,0),MATCH('2013'!O$6,DataEx!$8:$8,0))</f>
        <v>0</v>
      </c>
      <c r="P18" s="94">
        <f>+INDEX(DataEx!$1:$1048576,MATCH('2013'!$A18,DataEx!$D:$D,0),MATCH('2013'!P$6,DataEx!$8:$8,0))</f>
        <v>0</v>
      </c>
      <c r="Q18" s="94">
        <f>+INDEX(DataEx!$1:$1048576,MATCH('2013'!$A18,DataEx!$D:$D,0),MATCH('2013'!Q$6,DataEx!$8:$8,0))</f>
        <v>0</v>
      </c>
      <c r="R18" s="94">
        <f>+INDEX(DataEx!$1:$1048576,MATCH('2013'!$A18,DataEx!$D:$D,0),MATCH('2013'!R$6,DataEx!$8:$8,0))</f>
        <v>0</v>
      </c>
      <c r="S18" s="129">
        <f t="shared" si="3"/>
        <v>0</v>
      </c>
      <c r="T18" s="130">
        <f t="shared" si="4"/>
        <v>0</v>
      </c>
    </row>
    <row r="19" spans="1:20">
      <c r="A19" s="75">
        <v>7118</v>
      </c>
      <c r="B19" s="361" t="str">
        <f>+VLOOKUP($A19,Master!$D$22:$G$218,4,FALSE)</f>
        <v>Ostali republički porezi</v>
      </c>
      <c r="C19" s="362"/>
      <c r="D19" s="362"/>
      <c r="E19" s="362"/>
      <c r="F19" s="362"/>
      <c r="G19" s="94">
        <f>+INDEX(DataEx!$1:$1048576,MATCH('2013'!$A19,DataEx!$D:$D,0),MATCH('2013'!G$6,DataEx!$8:$8,0))</f>
        <v>295222.94000000006</v>
      </c>
      <c r="H19" s="94">
        <f>+INDEX(DataEx!$1:$1048576,MATCH('2013'!$A19,DataEx!$D:$D,0),MATCH('2013'!H$6,DataEx!$8:$8,0))</f>
        <v>270164.90999999992</v>
      </c>
      <c r="I19" s="94">
        <f>+INDEX(DataEx!$1:$1048576,MATCH('2013'!$A19,DataEx!$D:$D,0),MATCH('2013'!I$6,DataEx!$8:$8,0))</f>
        <v>351628.71</v>
      </c>
      <c r="J19" s="94">
        <f>+INDEX(DataEx!$1:$1048576,MATCH('2013'!$A19,DataEx!$D:$D,0),MATCH('2013'!J$6,DataEx!$8:$8,0))</f>
        <v>434315.91000000003</v>
      </c>
      <c r="K19" s="94">
        <f>+INDEX(DataEx!$1:$1048576,MATCH('2013'!$A19,DataEx!$D:$D,0),MATCH('2013'!K$6,DataEx!$8:$8,0))</f>
        <v>461704.03000000009</v>
      </c>
      <c r="L19" s="94">
        <f>+INDEX(DataEx!$1:$1048576,MATCH('2013'!$A19,DataEx!$D:$D,0),MATCH('2013'!L$6,DataEx!$8:$8,0))</f>
        <v>485397.06999999995</v>
      </c>
      <c r="M19" s="94">
        <f>+INDEX(DataEx!$1:$1048576,MATCH('2013'!$A19,DataEx!$D:$D,0),MATCH('2013'!M$6,DataEx!$8:$8,0))</f>
        <v>545196.39000000013</v>
      </c>
      <c r="N19" s="94">
        <f>+INDEX(DataEx!$1:$1048576,MATCH('2013'!$A19,DataEx!$D:$D,0),MATCH('2013'!N$6,DataEx!$8:$8,0))</f>
        <v>493389.22000000003</v>
      </c>
      <c r="O19" s="94">
        <f>+INDEX(DataEx!$1:$1048576,MATCH('2013'!$A19,DataEx!$D:$D,0),MATCH('2013'!O$6,DataEx!$8:$8,0))</f>
        <v>528832.29000000015</v>
      </c>
      <c r="P19" s="94">
        <f>+INDEX(DataEx!$1:$1048576,MATCH('2013'!$A19,DataEx!$D:$D,0),MATCH('2013'!P$6,DataEx!$8:$8,0))</f>
        <v>429830.19</v>
      </c>
      <c r="Q19" s="94">
        <f>+INDEX(DataEx!$1:$1048576,MATCH('2013'!$A19,DataEx!$D:$D,0),MATCH('2013'!Q$6,DataEx!$8:$8,0))</f>
        <v>402695.85000000003</v>
      </c>
      <c r="R19" s="94">
        <f>+INDEX(DataEx!$1:$1048576,MATCH('2013'!$A19,DataEx!$D:$D,0),MATCH('2013'!R$6,DataEx!$8:$8,0))</f>
        <v>390434.24000000005</v>
      </c>
      <c r="S19" s="129">
        <f t="shared" si="3"/>
        <v>5088811.7500000009</v>
      </c>
      <c r="T19" s="130">
        <f t="shared" si="4"/>
        <v>1.4997084839323599E-3</v>
      </c>
    </row>
    <row r="20" spans="1:20">
      <c r="A20" s="75">
        <v>712</v>
      </c>
      <c r="B20" s="372" t="str">
        <f>+VLOOKUP($A20,Master!$D$22:$G$218,4,FALSE)</f>
        <v>Doprinosi</v>
      </c>
      <c r="C20" s="373"/>
      <c r="D20" s="373"/>
      <c r="E20" s="373"/>
      <c r="F20" s="373"/>
      <c r="G20" s="86">
        <f>+INDEX(DataEx!$1:$1048576,MATCH('2013'!$A20,DataEx!$D:$D,0),MATCH('2013'!G$6,DataEx!$8:$8,0))</f>
        <v>11682979.650000002</v>
      </c>
      <c r="H20" s="86">
        <f>+INDEX(DataEx!$1:$1048576,MATCH('2013'!$A20,DataEx!$D:$D,0),MATCH('2013'!H$6,DataEx!$8:$8,0))</f>
        <v>27994298.859999996</v>
      </c>
      <c r="I20" s="86">
        <f>+INDEX(DataEx!$1:$1048576,MATCH('2013'!$A20,DataEx!$D:$D,0),MATCH('2013'!I$6,DataEx!$8:$8,0))</f>
        <v>28945916.929999996</v>
      </c>
      <c r="J20" s="86">
        <f>+INDEX(DataEx!$1:$1048576,MATCH('2013'!$A20,DataEx!$D:$D,0),MATCH('2013'!J$6,DataEx!$8:$8,0))</f>
        <v>27280628.25</v>
      </c>
      <c r="K20" s="86">
        <f>+INDEX(DataEx!$1:$1048576,MATCH('2013'!$A20,DataEx!$D:$D,0),MATCH('2013'!K$6,DataEx!$8:$8,0))</f>
        <v>28636828.640000004</v>
      </c>
      <c r="L20" s="86">
        <f>+INDEX(DataEx!$1:$1048576,MATCH('2013'!$A20,DataEx!$D:$D,0),MATCH('2013'!L$6,DataEx!$8:$8,0))</f>
        <v>32181705.779999983</v>
      </c>
      <c r="M20" s="86">
        <f>+INDEX(DataEx!$1:$1048576,MATCH('2013'!$A20,DataEx!$D:$D,0),MATCH('2013'!M$6,DataEx!$8:$8,0))</f>
        <v>33084499.86999999</v>
      </c>
      <c r="N20" s="86">
        <f>+INDEX(DataEx!$1:$1048576,MATCH('2013'!$A20,DataEx!$D:$D,0),MATCH('2013'!N$6,DataEx!$8:$8,0))</f>
        <v>36125435.900000021</v>
      </c>
      <c r="O20" s="86">
        <f>+INDEX(DataEx!$1:$1048576,MATCH('2013'!$A20,DataEx!$D:$D,0),MATCH('2013'!O$6,DataEx!$8:$8,0))</f>
        <v>38355351.650000013</v>
      </c>
      <c r="P20" s="86">
        <f>+INDEX(DataEx!$1:$1048576,MATCH('2013'!$A20,DataEx!$D:$D,0),MATCH('2013'!P$6,DataEx!$8:$8,0))</f>
        <v>43749236.140000015</v>
      </c>
      <c r="Q20" s="86">
        <f>+INDEX(DataEx!$1:$1048576,MATCH('2013'!$A20,DataEx!$D:$D,0),MATCH('2013'!Q$6,DataEx!$8:$8,0))</f>
        <v>30216321.530000016</v>
      </c>
      <c r="R20" s="87">
        <f>+INDEX(DataEx!$1:$1048576,MATCH('2013'!$A20,DataEx!$D:$D,0),MATCH('2013'!R$6,DataEx!$8:$8,0))</f>
        <v>60241080.990000002</v>
      </c>
      <c r="S20" s="131">
        <f t="shared" si="3"/>
        <v>398494284.19000006</v>
      </c>
      <c r="T20" s="132">
        <f t="shared" si="4"/>
        <v>0.11743905810591163</v>
      </c>
    </row>
    <row r="21" spans="1:20">
      <c r="A21" s="75">
        <v>7121</v>
      </c>
      <c r="B21" s="361" t="str">
        <f>+VLOOKUP($A21,Master!$D$22:$G$218,4,FALSE)</f>
        <v>Doprinosi za penzijsko i invalidsko osiguranje</v>
      </c>
      <c r="C21" s="362"/>
      <c r="D21" s="362"/>
      <c r="E21" s="362"/>
      <c r="F21" s="362"/>
      <c r="G21" s="94">
        <f>+INDEX(DataEx!$1:$1048576,MATCH('2013'!$A21,DataEx!$D:$D,0),MATCH('2013'!G$6,DataEx!$8:$8,0))</f>
        <v>6569958.7900000019</v>
      </c>
      <c r="H21" s="94">
        <f>+INDEX(DataEx!$1:$1048576,MATCH('2013'!$A21,DataEx!$D:$D,0),MATCH('2013'!H$6,DataEx!$8:$8,0))</f>
        <v>16611196.839999998</v>
      </c>
      <c r="I21" s="94">
        <f>+INDEX(DataEx!$1:$1048576,MATCH('2013'!$A21,DataEx!$D:$D,0),MATCH('2013'!I$6,DataEx!$8:$8,0))</f>
        <v>17067697.949999996</v>
      </c>
      <c r="J21" s="94">
        <f>+INDEX(DataEx!$1:$1048576,MATCH('2013'!$A21,DataEx!$D:$D,0),MATCH('2013'!J$6,DataEx!$8:$8,0))</f>
        <v>16395294.609999999</v>
      </c>
      <c r="K21" s="94">
        <f>+INDEX(DataEx!$1:$1048576,MATCH('2013'!$A21,DataEx!$D:$D,0),MATCH('2013'!K$6,DataEx!$8:$8,0))</f>
        <v>17202945.739999998</v>
      </c>
      <c r="L21" s="94">
        <f>+INDEX(DataEx!$1:$1048576,MATCH('2013'!$A21,DataEx!$D:$D,0),MATCH('2013'!L$6,DataEx!$8:$8,0))</f>
        <v>19884670.049999993</v>
      </c>
      <c r="M21" s="94">
        <f>+INDEX(DataEx!$1:$1048576,MATCH('2013'!$A21,DataEx!$D:$D,0),MATCH('2013'!M$6,DataEx!$8:$8,0))</f>
        <v>20554627.069999993</v>
      </c>
      <c r="N21" s="94">
        <f>+INDEX(DataEx!$1:$1048576,MATCH('2013'!$A21,DataEx!$D:$D,0),MATCH('2013'!N$6,DataEx!$8:$8,0))</f>
        <v>21794241.240000013</v>
      </c>
      <c r="O21" s="94">
        <f>+INDEX(DataEx!$1:$1048576,MATCH('2013'!$A21,DataEx!$D:$D,0),MATCH('2013'!O$6,DataEx!$8:$8,0))</f>
        <v>24404439.250000011</v>
      </c>
      <c r="P21" s="94">
        <f>+INDEX(DataEx!$1:$1048576,MATCH('2013'!$A21,DataEx!$D:$D,0),MATCH('2013'!P$6,DataEx!$8:$8,0))</f>
        <v>26554882.900000017</v>
      </c>
      <c r="Q21" s="94">
        <f>+INDEX(DataEx!$1:$1048576,MATCH('2013'!$A21,DataEx!$D:$D,0),MATCH('2013'!Q$6,DataEx!$8:$8,0))</f>
        <v>18167916.660000004</v>
      </c>
      <c r="R21" s="94">
        <f>+INDEX(DataEx!$1:$1048576,MATCH('2013'!$A21,DataEx!$D:$D,0),MATCH('2013'!R$6,DataEx!$8:$8,0))</f>
        <v>36741484.630000003</v>
      </c>
      <c r="S21" s="129">
        <f t="shared" si="3"/>
        <v>241949355.72999999</v>
      </c>
      <c r="T21" s="130">
        <f t="shared" si="4"/>
        <v>7.1304170658356425E-2</v>
      </c>
    </row>
    <row r="22" spans="1:20">
      <c r="A22" s="75">
        <v>7122</v>
      </c>
      <c r="B22" s="361" t="str">
        <f>+VLOOKUP($A22,Master!$D$22:$G$218,4,FALSE)</f>
        <v>Doprinosi za zdravstveno osiguranje</v>
      </c>
      <c r="C22" s="362"/>
      <c r="D22" s="362"/>
      <c r="E22" s="362"/>
      <c r="F22" s="362"/>
      <c r="G22" s="94">
        <f>+INDEX(DataEx!$1:$1048576,MATCH('2013'!$A22,DataEx!$D:$D,0),MATCH('2013'!G$6,DataEx!$8:$8,0))</f>
        <v>4448210.58</v>
      </c>
      <c r="H22" s="94">
        <f>+INDEX(DataEx!$1:$1048576,MATCH('2013'!$A22,DataEx!$D:$D,0),MATCH('2013'!H$6,DataEx!$8:$8,0))</f>
        <v>9815385.6499999948</v>
      </c>
      <c r="I22" s="94">
        <f>+INDEX(DataEx!$1:$1048576,MATCH('2013'!$A22,DataEx!$D:$D,0),MATCH('2013'!I$6,DataEx!$8:$8,0))</f>
        <v>10258473.91</v>
      </c>
      <c r="J22" s="94">
        <f>+INDEX(DataEx!$1:$1048576,MATCH('2013'!$A22,DataEx!$D:$D,0),MATCH('2013'!J$6,DataEx!$8:$8,0))</f>
        <v>9269268.3100000005</v>
      </c>
      <c r="K22" s="94">
        <f>+INDEX(DataEx!$1:$1048576,MATCH('2013'!$A22,DataEx!$D:$D,0),MATCH('2013'!K$6,DataEx!$8:$8,0))</f>
        <v>9910929.3900000043</v>
      </c>
      <c r="L22" s="94">
        <f>+INDEX(DataEx!$1:$1048576,MATCH('2013'!$A22,DataEx!$D:$D,0),MATCH('2013'!L$6,DataEx!$8:$8,0))</f>
        <v>10350588.919999991</v>
      </c>
      <c r="M22" s="94">
        <f>+INDEX(DataEx!$1:$1048576,MATCH('2013'!$A22,DataEx!$D:$D,0),MATCH('2013'!M$6,DataEx!$8:$8,0))</f>
        <v>10616032.939999998</v>
      </c>
      <c r="N22" s="94">
        <f>+INDEX(DataEx!$1:$1048576,MATCH('2013'!$A22,DataEx!$D:$D,0),MATCH('2013'!N$6,DataEx!$8:$8,0))</f>
        <v>12357023.080000006</v>
      </c>
      <c r="O22" s="94">
        <f>+INDEX(DataEx!$1:$1048576,MATCH('2013'!$A22,DataEx!$D:$D,0),MATCH('2013'!O$6,DataEx!$8:$8,0))</f>
        <v>12078523.4</v>
      </c>
      <c r="P22" s="94">
        <f>+INDEX(DataEx!$1:$1048576,MATCH('2013'!$A22,DataEx!$D:$D,0),MATCH('2013'!P$6,DataEx!$8:$8,0))</f>
        <v>14819585.57</v>
      </c>
      <c r="Q22" s="94">
        <f>+INDEX(DataEx!$1:$1048576,MATCH('2013'!$A22,DataEx!$D:$D,0),MATCH('2013'!Q$6,DataEx!$8:$8,0))</f>
        <v>10483154.240000008</v>
      </c>
      <c r="R22" s="94">
        <f>+INDEX(DataEx!$1:$1048576,MATCH('2013'!$A22,DataEx!$D:$D,0),MATCH('2013'!R$6,DataEx!$8:$8,0))</f>
        <v>20296721.100000005</v>
      </c>
      <c r="S22" s="129">
        <f t="shared" si="3"/>
        <v>134703897.09</v>
      </c>
      <c r="T22" s="130">
        <f t="shared" si="4"/>
        <v>3.9698182445955972E-2</v>
      </c>
    </row>
    <row r="23" spans="1:20">
      <c r="A23" s="75">
        <v>7123</v>
      </c>
      <c r="B23" s="361" t="str">
        <f>+VLOOKUP($A23,Master!$D$22:$G$218,4,FALSE)</f>
        <v>Doprinosi za osiguranje od nezaposlenosti</v>
      </c>
      <c r="C23" s="362"/>
      <c r="D23" s="362"/>
      <c r="E23" s="362"/>
      <c r="F23" s="362"/>
      <c r="G23" s="94">
        <f>+INDEX(DataEx!$1:$1048576,MATCH('2013'!$A23,DataEx!$D:$D,0),MATCH('2013'!G$6,DataEx!$8:$8,0))</f>
        <v>320175.14000000007</v>
      </c>
      <c r="H23" s="94">
        <f>+INDEX(DataEx!$1:$1048576,MATCH('2013'!$A23,DataEx!$D:$D,0),MATCH('2013'!H$6,DataEx!$8:$8,0))</f>
        <v>855409.47999999975</v>
      </c>
      <c r="I23" s="94">
        <f>+INDEX(DataEx!$1:$1048576,MATCH('2013'!$A23,DataEx!$D:$D,0),MATCH('2013'!I$6,DataEx!$8:$8,0))</f>
        <v>794755.32</v>
      </c>
      <c r="J23" s="94">
        <f>+INDEX(DataEx!$1:$1048576,MATCH('2013'!$A23,DataEx!$D:$D,0),MATCH('2013'!J$6,DataEx!$8:$8,0))</f>
        <v>736973.07000000018</v>
      </c>
      <c r="K23" s="94">
        <f>+INDEX(DataEx!$1:$1048576,MATCH('2013'!$A23,DataEx!$D:$D,0),MATCH('2013'!K$6,DataEx!$8:$8,0))</f>
        <v>797748.44000000018</v>
      </c>
      <c r="L23" s="94">
        <f>+INDEX(DataEx!$1:$1048576,MATCH('2013'!$A23,DataEx!$D:$D,0),MATCH('2013'!L$6,DataEx!$8:$8,0))</f>
        <v>812695.58999999973</v>
      </c>
      <c r="M23" s="94">
        <f>+INDEX(DataEx!$1:$1048576,MATCH('2013'!$A23,DataEx!$D:$D,0),MATCH('2013'!M$6,DataEx!$8:$8,0))</f>
        <v>832467.98</v>
      </c>
      <c r="N23" s="94">
        <f>+INDEX(DataEx!$1:$1048576,MATCH('2013'!$A23,DataEx!$D:$D,0),MATCH('2013'!N$6,DataEx!$8:$8,0))</f>
        <v>972876.82999999973</v>
      </c>
      <c r="O23" s="94">
        <f>+INDEX(DataEx!$1:$1048576,MATCH('2013'!$A23,DataEx!$D:$D,0),MATCH('2013'!O$6,DataEx!$8:$8,0))</f>
        <v>974818.92999999982</v>
      </c>
      <c r="P23" s="94">
        <f>+INDEX(DataEx!$1:$1048576,MATCH('2013'!$A23,DataEx!$D:$D,0),MATCH('2013'!P$6,DataEx!$8:$8,0))</f>
        <v>1188966.4200000004</v>
      </c>
      <c r="Q23" s="94">
        <f>+INDEX(DataEx!$1:$1048576,MATCH('2013'!$A23,DataEx!$D:$D,0),MATCH('2013'!Q$6,DataEx!$8:$8,0))</f>
        <v>830457.97999999963</v>
      </c>
      <c r="R23" s="94">
        <f>+INDEX(DataEx!$1:$1048576,MATCH('2013'!$A23,DataEx!$D:$D,0),MATCH('2013'!R$6,DataEx!$8:$8,0))</f>
        <v>1652845.01</v>
      </c>
      <c r="S23" s="129">
        <f t="shared" si="3"/>
        <v>10770190.189999999</v>
      </c>
      <c r="T23" s="130">
        <f t="shared" si="4"/>
        <v>3.1740505239770504E-3</v>
      </c>
    </row>
    <row r="24" spans="1:20">
      <c r="A24" s="75">
        <v>7124</v>
      </c>
      <c r="B24" s="361" t="str">
        <f>+VLOOKUP($A24,Master!$D$22:$G$218,4,FALSE)</f>
        <v>Ostali doprinosi</v>
      </c>
      <c r="C24" s="362"/>
      <c r="D24" s="362"/>
      <c r="E24" s="362"/>
      <c r="F24" s="362"/>
      <c r="G24" s="94">
        <f>+INDEX(DataEx!$1:$1048576,MATCH('2013'!$A24,DataEx!$D:$D,0),MATCH('2013'!G$6,DataEx!$8:$8,0))</f>
        <v>344635.14000000007</v>
      </c>
      <c r="H24" s="94">
        <f>+INDEX(DataEx!$1:$1048576,MATCH('2013'!$A24,DataEx!$D:$D,0),MATCH('2013'!H$6,DataEx!$8:$8,0))</f>
        <v>712306.89000000025</v>
      </c>
      <c r="I24" s="94">
        <f>+INDEX(DataEx!$1:$1048576,MATCH('2013'!$A24,DataEx!$D:$D,0),MATCH('2013'!I$6,DataEx!$8:$8,0))</f>
        <v>824989.75</v>
      </c>
      <c r="J24" s="94">
        <f>+INDEX(DataEx!$1:$1048576,MATCH('2013'!$A24,DataEx!$D:$D,0),MATCH('2013'!J$6,DataEx!$8:$8,0))</f>
        <v>879092.25999999966</v>
      </c>
      <c r="K24" s="94">
        <f>+INDEX(DataEx!$1:$1048576,MATCH('2013'!$A24,DataEx!$D:$D,0),MATCH('2013'!K$6,DataEx!$8:$8,0))</f>
        <v>725205.07000000018</v>
      </c>
      <c r="L24" s="94">
        <f>+INDEX(DataEx!$1:$1048576,MATCH('2013'!$A24,DataEx!$D:$D,0),MATCH('2013'!L$6,DataEx!$8:$8,0))</f>
        <v>1133751.2200000002</v>
      </c>
      <c r="M24" s="94">
        <f>+INDEX(DataEx!$1:$1048576,MATCH('2013'!$A24,DataEx!$D:$D,0),MATCH('2013'!M$6,DataEx!$8:$8,0))</f>
        <v>1081371.8799999994</v>
      </c>
      <c r="N24" s="94">
        <f>+INDEX(DataEx!$1:$1048576,MATCH('2013'!$A24,DataEx!$D:$D,0),MATCH('2013'!N$6,DataEx!$8:$8,0))</f>
        <v>1001294.7499999998</v>
      </c>
      <c r="O24" s="94">
        <f>+INDEX(DataEx!$1:$1048576,MATCH('2013'!$A24,DataEx!$D:$D,0),MATCH('2013'!O$6,DataEx!$8:$8,0))</f>
        <v>897570.06999999948</v>
      </c>
      <c r="P24" s="94">
        <f>+INDEX(DataEx!$1:$1048576,MATCH('2013'!$A24,DataEx!$D:$D,0),MATCH('2013'!P$6,DataEx!$8:$8,0))</f>
        <v>1185801.2499999998</v>
      </c>
      <c r="Q24" s="94">
        <f>+INDEX(DataEx!$1:$1048576,MATCH('2013'!$A24,DataEx!$D:$D,0),MATCH('2013'!Q$6,DataEx!$8:$8,0))</f>
        <v>734792.65000000037</v>
      </c>
      <c r="R24" s="94">
        <f>+INDEX(DataEx!$1:$1048576,MATCH('2013'!$A24,DataEx!$D:$D,0),MATCH('2013'!R$6,DataEx!$8:$8,0))</f>
        <v>1550030.2500000012</v>
      </c>
      <c r="S24" s="129">
        <f t="shared" si="3"/>
        <v>11070841.18</v>
      </c>
      <c r="T24" s="130">
        <f t="shared" si="4"/>
        <v>3.2626544776221547E-3</v>
      </c>
    </row>
    <row r="25" spans="1:20">
      <c r="A25" s="75">
        <v>713</v>
      </c>
      <c r="B25" s="382" t="str">
        <f>+VLOOKUP($A25,Master!$D$22:$G$218,4,FALSE)</f>
        <v>Takse</v>
      </c>
      <c r="C25" s="383"/>
      <c r="D25" s="383"/>
      <c r="E25" s="383"/>
      <c r="F25" s="383"/>
      <c r="G25" s="88">
        <f>+INDEX(DataEx!$1:$1048576,MATCH('2013'!$A25,DataEx!$D:$D,0),MATCH('2013'!G$6,DataEx!$8:$8,0))</f>
        <v>1080928.04</v>
      </c>
      <c r="H25" s="88">
        <f>+INDEX(DataEx!$1:$1048576,MATCH('2013'!$A25,DataEx!$D:$D,0),MATCH('2013'!H$6,DataEx!$8:$8,0))</f>
        <v>1829225.4899999998</v>
      </c>
      <c r="I25" s="88">
        <f>+INDEX(DataEx!$1:$1048576,MATCH('2013'!$A25,DataEx!$D:$D,0),MATCH('2013'!I$6,DataEx!$8:$8,0))</f>
        <v>2131564.3200000003</v>
      </c>
      <c r="J25" s="88">
        <f>+INDEX(DataEx!$1:$1048576,MATCH('2013'!$A25,DataEx!$D:$D,0),MATCH('2013'!J$6,DataEx!$8:$8,0))</f>
        <v>2230267.9299999997</v>
      </c>
      <c r="K25" s="88">
        <f>+INDEX(DataEx!$1:$1048576,MATCH('2013'!$A25,DataEx!$D:$D,0),MATCH('2013'!K$6,DataEx!$8:$8,0))</f>
        <v>2071940.67</v>
      </c>
      <c r="L25" s="88">
        <f>+INDEX(DataEx!$1:$1048576,MATCH('2013'!$A25,DataEx!$D:$D,0),MATCH('2013'!L$6,DataEx!$8:$8,0))</f>
        <v>2056189.4000000001</v>
      </c>
      <c r="M25" s="88">
        <f>+INDEX(DataEx!$1:$1048576,MATCH('2013'!$A25,DataEx!$D:$D,0),MATCH('2013'!M$6,DataEx!$8:$8,0))</f>
        <v>2845514.48</v>
      </c>
      <c r="N25" s="88">
        <f>+INDEX(DataEx!$1:$1048576,MATCH('2013'!$A25,DataEx!$D:$D,0),MATCH('2013'!N$6,DataEx!$8:$8,0))</f>
        <v>2292067.08</v>
      </c>
      <c r="O25" s="88">
        <f>+INDEX(DataEx!$1:$1048576,MATCH('2013'!$A25,DataEx!$D:$D,0),MATCH('2013'!O$6,DataEx!$8:$8,0))</f>
        <v>1734506.4499999997</v>
      </c>
      <c r="P25" s="88">
        <f>+INDEX(DataEx!$1:$1048576,MATCH('2013'!$A25,DataEx!$D:$D,0),MATCH('2013'!P$6,DataEx!$8:$8,0))</f>
        <v>2895854.5</v>
      </c>
      <c r="Q25" s="88">
        <f>+INDEX(DataEx!$1:$1048576,MATCH('2013'!$A25,DataEx!$D:$D,0),MATCH('2013'!Q$6,DataEx!$8:$8,0))</f>
        <v>2729149.32</v>
      </c>
      <c r="R25" s="89">
        <f>+INDEX(DataEx!$1:$1048576,MATCH('2013'!$A25,DataEx!$D:$D,0),MATCH('2013'!R$6,DataEx!$8:$8,0))</f>
        <v>3282224.9699999997</v>
      </c>
      <c r="S25" s="131">
        <f t="shared" si="3"/>
        <v>27179432.649999999</v>
      </c>
      <c r="T25" s="132">
        <f t="shared" si="4"/>
        <v>8.0099692690878514E-3</v>
      </c>
    </row>
    <row r="26" spans="1:20">
      <c r="A26" s="75">
        <v>714</v>
      </c>
      <c r="B26" s="382" t="str">
        <f>+VLOOKUP($A26,Master!$D$22:$G$218,4,FALSE)</f>
        <v>Naknade</v>
      </c>
      <c r="C26" s="383"/>
      <c r="D26" s="383"/>
      <c r="E26" s="383"/>
      <c r="F26" s="383"/>
      <c r="G26" s="88">
        <f>+INDEX(DataEx!$1:$1048576,MATCH('2013'!$A26,DataEx!$D:$D,0),MATCH('2013'!G$6,DataEx!$8:$8,0))</f>
        <v>893749.16999999993</v>
      </c>
      <c r="H26" s="88">
        <f>+INDEX(DataEx!$1:$1048576,MATCH('2013'!$A26,DataEx!$D:$D,0),MATCH('2013'!H$6,DataEx!$8:$8,0))</f>
        <v>1163449.2899999996</v>
      </c>
      <c r="I26" s="88">
        <f>+INDEX(DataEx!$1:$1048576,MATCH('2013'!$A26,DataEx!$D:$D,0),MATCH('2013'!I$6,DataEx!$8:$8,0))</f>
        <v>1397810.9500000002</v>
      </c>
      <c r="J26" s="88">
        <f>+INDEX(DataEx!$1:$1048576,MATCH('2013'!$A26,DataEx!$D:$D,0),MATCH('2013'!J$6,DataEx!$8:$8,0))</f>
        <v>988260.99000000022</v>
      </c>
      <c r="K26" s="88">
        <f>+INDEX(DataEx!$1:$1048576,MATCH('2013'!$A26,DataEx!$D:$D,0),MATCH('2013'!K$6,DataEx!$8:$8,0))</f>
        <v>663493.42000000004</v>
      </c>
      <c r="L26" s="88">
        <f>+INDEX(DataEx!$1:$1048576,MATCH('2013'!$A26,DataEx!$D:$D,0),MATCH('2013'!L$6,DataEx!$8:$8,0))</f>
        <v>985589.2799999998</v>
      </c>
      <c r="M26" s="88">
        <f>+INDEX(DataEx!$1:$1048576,MATCH('2013'!$A26,DataEx!$D:$D,0),MATCH('2013'!M$6,DataEx!$8:$8,0))</f>
        <v>1220629.8</v>
      </c>
      <c r="N26" s="88">
        <f>+INDEX(DataEx!$1:$1048576,MATCH('2013'!$A26,DataEx!$D:$D,0),MATCH('2013'!N$6,DataEx!$8:$8,0))</f>
        <v>1071856.1399999999</v>
      </c>
      <c r="O26" s="88">
        <f>+INDEX(DataEx!$1:$1048576,MATCH('2013'!$A26,DataEx!$D:$D,0),MATCH('2013'!O$6,DataEx!$8:$8,0))</f>
        <v>1326309.73</v>
      </c>
      <c r="P26" s="88">
        <f>+INDEX(DataEx!$1:$1048576,MATCH('2013'!$A26,DataEx!$D:$D,0),MATCH('2013'!P$6,DataEx!$8:$8,0))</f>
        <v>1344708.9499999997</v>
      </c>
      <c r="Q26" s="88">
        <f>+INDEX(DataEx!$1:$1048576,MATCH('2013'!$A26,DataEx!$D:$D,0),MATCH('2013'!Q$6,DataEx!$8:$8,0))</f>
        <v>1250084.5299999996</v>
      </c>
      <c r="R26" s="89">
        <f>+INDEX(DataEx!$1:$1048576,MATCH('2013'!$A26,DataEx!$D:$D,0),MATCH('2013'!R$6,DataEx!$8:$8,0))</f>
        <v>927547.93</v>
      </c>
      <c r="S26" s="131">
        <f t="shared" si="3"/>
        <v>13233490.179999998</v>
      </c>
      <c r="T26" s="132">
        <f t="shared" si="4"/>
        <v>3.9000022932625801E-3</v>
      </c>
    </row>
    <row r="27" spans="1:20">
      <c r="A27" s="75">
        <v>715</v>
      </c>
      <c r="B27" s="382" t="str">
        <f>+VLOOKUP($A27,Master!$D$22:$G$218,4,FALSE)</f>
        <v>Ostali prihodi</v>
      </c>
      <c r="C27" s="383"/>
      <c r="D27" s="383"/>
      <c r="E27" s="383"/>
      <c r="F27" s="383"/>
      <c r="G27" s="88">
        <f>+INDEX(DataEx!$1:$1048576,MATCH('2013'!$A27,DataEx!$D:$D,0),MATCH('2013'!G$6,DataEx!$8:$8,0))</f>
        <v>2325408.9100000011</v>
      </c>
      <c r="H27" s="88">
        <f>+INDEX(DataEx!$1:$1048576,MATCH('2013'!$A27,DataEx!$D:$D,0),MATCH('2013'!H$6,DataEx!$8:$8,0))</f>
        <v>1380294.78</v>
      </c>
      <c r="I27" s="88">
        <f>+INDEX(DataEx!$1:$1048576,MATCH('2013'!$A27,DataEx!$D:$D,0),MATCH('2013'!I$6,DataEx!$8:$8,0))</f>
        <v>1585729.3000000012</v>
      </c>
      <c r="J27" s="88">
        <f>+INDEX(DataEx!$1:$1048576,MATCH('2013'!$A27,DataEx!$D:$D,0),MATCH('2013'!J$6,DataEx!$8:$8,0))</f>
        <v>2752927.87</v>
      </c>
      <c r="K27" s="88">
        <f>+INDEX(DataEx!$1:$1048576,MATCH('2013'!$A27,DataEx!$D:$D,0),MATCH('2013'!K$6,DataEx!$8:$8,0))</f>
        <v>2926591.1800000011</v>
      </c>
      <c r="L27" s="88">
        <f>+INDEX(DataEx!$1:$1048576,MATCH('2013'!$A27,DataEx!$D:$D,0),MATCH('2013'!L$6,DataEx!$8:$8,0))</f>
        <v>2018414.159999999</v>
      </c>
      <c r="M27" s="88">
        <f>+INDEX(DataEx!$1:$1048576,MATCH('2013'!$A27,DataEx!$D:$D,0),MATCH('2013'!M$6,DataEx!$8:$8,0))</f>
        <v>3252322.99</v>
      </c>
      <c r="N27" s="88">
        <f>+INDEX(DataEx!$1:$1048576,MATCH('2013'!$A27,DataEx!$D:$D,0),MATCH('2013'!N$6,DataEx!$8:$8,0))</f>
        <v>2552195.7999999998</v>
      </c>
      <c r="O27" s="88">
        <f>+INDEX(DataEx!$1:$1048576,MATCH('2013'!$A27,DataEx!$D:$D,0),MATCH('2013'!O$6,DataEx!$8:$8,0))</f>
        <v>2584912.9000000004</v>
      </c>
      <c r="P27" s="88">
        <f>+INDEX(DataEx!$1:$1048576,MATCH('2013'!$A27,DataEx!$D:$D,0),MATCH('2013'!P$6,DataEx!$8:$8,0))</f>
        <v>2305817.4300000016</v>
      </c>
      <c r="Q27" s="88">
        <f>+INDEX(DataEx!$1:$1048576,MATCH('2013'!$A27,DataEx!$D:$D,0),MATCH('2013'!Q$6,DataEx!$8:$8,0))</f>
        <v>4419328.6100000013</v>
      </c>
      <c r="R27" s="89">
        <f>+INDEX(DataEx!$1:$1048576,MATCH('2013'!$A27,DataEx!$D:$D,0),MATCH('2013'!R$6,DataEx!$8:$8,0))</f>
        <v>5571807.3499999987</v>
      </c>
      <c r="S27" s="131">
        <f t="shared" si="3"/>
        <v>33675751.280000001</v>
      </c>
      <c r="T27" s="132">
        <f t="shared" si="4"/>
        <v>9.9244798940365635E-3</v>
      </c>
    </row>
    <row r="28" spans="1:20">
      <c r="A28" s="75">
        <v>73</v>
      </c>
      <c r="B28" s="382" t="str">
        <f>+VLOOKUP($A28,Master!$D$22:$G$218,4,FALSE)</f>
        <v>Primici od otplate kredita i sredstva prenesena iz prethodne godine</v>
      </c>
      <c r="C28" s="383"/>
      <c r="D28" s="383"/>
      <c r="E28" s="383"/>
      <c r="F28" s="383"/>
      <c r="G28" s="88">
        <f>+INDEX(DataEx!$1:$1048576,MATCH('2013'!$A28,DataEx!$D:$D,0),MATCH('2013'!G$6,DataEx!$8:$8,0))</f>
        <v>206949.9</v>
      </c>
      <c r="H28" s="88">
        <f>+INDEX(DataEx!$1:$1048576,MATCH('2013'!$A28,DataEx!$D:$D,0),MATCH('2013'!H$6,DataEx!$8:$8,0))</f>
        <v>235107.78999999998</v>
      </c>
      <c r="I28" s="88">
        <f>+INDEX(DataEx!$1:$1048576,MATCH('2013'!$A28,DataEx!$D:$D,0),MATCH('2013'!I$6,DataEx!$8:$8,0))</f>
        <v>299748.18999999994</v>
      </c>
      <c r="J28" s="88">
        <f>+INDEX(DataEx!$1:$1048576,MATCH('2013'!$A28,DataEx!$D:$D,0),MATCH('2013'!J$6,DataEx!$8:$8,0))</f>
        <v>298965.77999999997</v>
      </c>
      <c r="K28" s="88">
        <f>+INDEX(DataEx!$1:$1048576,MATCH('2013'!$A28,DataEx!$D:$D,0),MATCH('2013'!K$6,DataEx!$8:$8,0))</f>
        <v>208873.82</v>
      </c>
      <c r="L28" s="88">
        <f>+INDEX(DataEx!$1:$1048576,MATCH('2013'!$A28,DataEx!$D:$D,0),MATCH('2013'!L$6,DataEx!$8:$8,0))</f>
        <v>273742.46000000002</v>
      </c>
      <c r="M28" s="88">
        <f>+INDEX(DataEx!$1:$1048576,MATCH('2013'!$A28,DataEx!$D:$D,0),MATCH('2013'!M$6,DataEx!$8:$8,0))</f>
        <v>3435190.4099999997</v>
      </c>
      <c r="N28" s="88">
        <f>+INDEX(DataEx!$1:$1048576,MATCH('2013'!$A28,DataEx!$D:$D,0),MATCH('2013'!N$6,DataEx!$8:$8,0))</f>
        <v>586185.69999999995</v>
      </c>
      <c r="O28" s="88">
        <f>+INDEX(DataEx!$1:$1048576,MATCH('2013'!$A28,DataEx!$D:$D,0),MATCH('2013'!O$6,DataEx!$8:$8,0))</f>
        <v>401482.51</v>
      </c>
      <c r="P28" s="88">
        <f>+INDEX(DataEx!$1:$1048576,MATCH('2013'!$A28,DataEx!$D:$D,0),MATCH('2013'!P$6,DataEx!$8:$8,0))</f>
        <v>614629.94999999995</v>
      </c>
      <c r="Q28" s="88">
        <f>+INDEX(DataEx!$1:$1048576,MATCH('2013'!$A28,DataEx!$D:$D,0),MATCH('2013'!Q$6,DataEx!$8:$8,0))</f>
        <v>171580.47000000003</v>
      </c>
      <c r="R28" s="89">
        <f>+INDEX(DataEx!$1:$1048576,MATCH('2013'!$A28,DataEx!$D:$D,0),MATCH('2013'!R$6,DataEx!$8:$8,0))</f>
        <v>1810625.69</v>
      </c>
      <c r="S28" s="131">
        <f t="shared" si="3"/>
        <v>8543082.6699999999</v>
      </c>
      <c r="T28" s="132">
        <f t="shared" si="4"/>
        <v>2.5177063307823314E-3</v>
      </c>
    </row>
    <row r="29" spans="1:20" ht="13.5" thickBot="1">
      <c r="A29" s="75">
        <v>74</v>
      </c>
      <c r="B29" s="374" t="str">
        <f>+VLOOKUP($A29,Master!$D$22:$G$218,4,FALSE)</f>
        <v>Donacije i transferi</v>
      </c>
      <c r="C29" s="375"/>
      <c r="D29" s="375"/>
      <c r="E29" s="375"/>
      <c r="F29" s="375"/>
      <c r="G29" s="88">
        <f>+INDEX(DataEx!$1:$1048576,MATCH('2013'!$A29,DataEx!$D:$D,0),MATCH('2013'!G$6,DataEx!$8:$8,0))</f>
        <v>165851.26000000004</v>
      </c>
      <c r="H29" s="88">
        <f>+INDEX(DataEx!$1:$1048576,MATCH('2013'!$A29,DataEx!$D:$D,0),MATCH('2013'!H$6,DataEx!$8:$8,0))</f>
        <v>158391.43</v>
      </c>
      <c r="I29" s="88">
        <f>+INDEX(DataEx!$1:$1048576,MATCH('2013'!$A29,DataEx!$D:$D,0),MATCH('2013'!I$6,DataEx!$8:$8,0))</f>
        <v>618410.81000000006</v>
      </c>
      <c r="J29" s="88">
        <f>+INDEX(DataEx!$1:$1048576,MATCH('2013'!$A29,DataEx!$D:$D,0),MATCH('2013'!J$6,DataEx!$8:$8,0))</f>
        <v>143255.71</v>
      </c>
      <c r="K29" s="88">
        <f>+INDEX(DataEx!$1:$1048576,MATCH('2013'!$A29,DataEx!$D:$D,0),MATCH('2013'!K$6,DataEx!$8:$8,0))</f>
        <v>330184.12999999995</v>
      </c>
      <c r="L29" s="88">
        <f>+INDEX(DataEx!$1:$1048576,MATCH('2013'!$A29,DataEx!$D:$D,0),MATCH('2013'!L$6,DataEx!$8:$8,0))</f>
        <v>460006.45</v>
      </c>
      <c r="M29" s="88">
        <f>+INDEX(DataEx!$1:$1048576,MATCH('2013'!$A29,DataEx!$D:$D,0),MATCH('2013'!M$6,DataEx!$8:$8,0))</f>
        <v>487486.95000000007</v>
      </c>
      <c r="N29" s="88">
        <f>+INDEX(DataEx!$1:$1048576,MATCH('2013'!$A29,DataEx!$D:$D,0),MATCH('2013'!N$6,DataEx!$8:$8,0))</f>
        <v>225390.90000000002</v>
      </c>
      <c r="O29" s="88">
        <f>+INDEX(DataEx!$1:$1048576,MATCH('2013'!$A29,DataEx!$D:$D,0),MATCH('2013'!O$6,DataEx!$8:$8,0))</f>
        <v>761867.52999999991</v>
      </c>
      <c r="P29" s="88">
        <f>+INDEX(DataEx!$1:$1048576,MATCH('2013'!$A29,DataEx!$D:$D,0),MATCH('2013'!P$6,DataEx!$8:$8,0))</f>
        <v>1447115.81</v>
      </c>
      <c r="Q29" s="88">
        <f>+INDEX(DataEx!$1:$1048576,MATCH('2013'!$A29,DataEx!$D:$D,0),MATCH('2013'!Q$6,DataEx!$8:$8,0))</f>
        <v>707499.84000000008</v>
      </c>
      <c r="R29" s="89">
        <f>+INDEX(DataEx!$1:$1048576,MATCH('2013'!$A29,DataEx!$D:$D,0),MATCH('2013'!R$6,DataEx!$8:$8,0))</f>
        <v>1108546.8900000001</v>
      </c>
      <c r="S29" s="133">
        <f t="shared" si="3"/>
        <v>6614007.7100000009</v>
      </c>
      <c r="T29" s="134">
        <f t="shared" si="4"/>
        <v>1.9491944215623694E-3</v>
      </c>
    </row>
    <row r="30" spans="1:20" ht="13.5" thickBot="1">
      <c r="A30" s="75">
        <v>4</v>
      </c>
      <c r="B30" s="376" t="str">
        <f>+VLOOKUP($A30,Master!$D$22:$G$218,4,FALSE)</f>
        <v>Budžetki izdaci</v>
      </c>
      <c r="C30" s="377"/>
      <c r="D30" s="377"/>
      <c r="E30" s="377"/>
      <c r="F30" s="377"/>
      <c r="G30" s="100">
        <f>+G32+G43+G49+SUM(G50:G53)</f>
        <v>80772414.230000019</v>
      </c>
      <c r="H30" s="100">
        <f t="shared" ref="H30:R30" si="5">+H32+H43+H49+SUM(H50:H53)</f>
        <v>95071065.899999976</v>
      </c>
      <c r="I30" s="100">
        <f t="shared" si="5"/>
        <v>100574428.74000001</v>
      </c>
      <c r="J30" s="100">
        <f t="shared" si="5"/>
        <v>118456239.79999998</v>
      </c>
      <c r="K30" s="100">
        <f t="shared" si="5"/>
        <v>100489452.00999999</v>
      </c>
      <c r="L30" s="100">
        <f t="shared" si="5"/>
        <v>94924025.339999989</v>
      </c>
      <c r="M30" s="100">
        <f t="shared" si="5"/>
        <v>164715317.97</v>
      </c>
      <c r="N30" s="100">
        <f t="shared" si="5"/>
        <v>142708327.26999998</v>
      </c>
      <c r="O30" s="100">
        <f t="shared" si="5"/>
        <v>119294969.16</v>
      </c>
      <c r="P30" s="100">
        <f t="shared" si="5"/>
        <v>98844023.269999966</v>
      </c>
      <c r="Q30" s="100">
        <f t="shared" si="5"/>
        <v>101306208.56</v>
      </c>
      <c r="R30" s="100">
        <f t="shared" si="5"/>
        <v>151656327.43000001</v>
      </c>
      <c r="S30" s="135">
        <f>+SUM(G30:R30)</f>
        <v>1368812799.6799998</v>
      </c>
      <c r="T30" s="136">
        <f t="shared" si="4"/>
        <v>0.40339872438694574</v>
      </c>
    </row>
    <row r="31" spans="1:20" ht="13.5" thickBot="1">
      <c r="A31" s="75">
        <v>41</v>
      </c>
      <c r="B31" s="378" t="str">
        <f>+VLOOKUP($A31,Master!$D$22:$G$218,4,FALSE)</f>
        <v>Tekući izdaci</v>
      </c>
      <c r="C31" s="379"/>
      <c r="D31" s="379"/>
      <c r="E31" s="379"/>
      <c r="F31" s="379"/>
      <c r="G31" s="83">
        <f>+G30-G50</f>
        <v>80634336.420000017</v>
      </c>
      <c r="H31" s="83">
        <f t="shared" ref="H31:R31" si="6">+H30-H50</f>
        <v>93063000.87999998</v>
      </c>
      <c r="I31" s="83">
        <f t="shared" si="6"/>
        <v>96152187.49000001</v>
      </c>
      <c r="J31" s="83">
        <f t="shared" si="6"/>
        <v>114258567.12999998</v>
      </c>
      <c r="K31" s="83">
        <f t="shared" si="6"/>
        <v>96252534.569999993</v>
      </c>
      <c r="L31" s="83">
        <f t="shared" si="6"/>
        <v>90217869.919999987</v>
      </c>
      <c r="M31" s="83">
        <f t="shared" si="6"/>
        <v>160190794.40000001</v>
      </c>
      <c r="N31" s="83">
        <f t="shared" si="6"/>
        <v>138492009.77999997</v>
      </c>
      <c r="O31" s="83">
        <f t="shared" si="6"/>
        <v>115353612.59</v>
      </c>
      <c r="P31" s="83">
        <f t="shared" si="6"/>
        <v>92868702.599999964</v>
      </c>
      <c r="Q31" s="83">
        <f t="shared" si="6"/>
        <v>95260362.290000007</v>
      </c>
      <c r="R31" s="83">
        <f t="shared" si="6"/>
        <v>134283318.75</v>
      </c>
      <c r="S31" s="137">
        <f t="shared" si="3"/>
        <v>1307027296.8199999</v>
      </c>
      <c r="T31" s="138">
        <f t="shared" si="4"/>
        <v>0.38519010371569201</v>
      </c>
    </row>
    <row r="32" spans="1:20">
      <c r="A32" s="75">
        <v>40</v>
      </c>
      <c r="B32" s="380" t="str">
        <f>+VLOOKUP($A32,Master!$D$22:$G$218,4,FALSE)</f>
        <v>Tekući budžetski izdaci</v>
      </c>
      <c r="C32" s="381"/>
      <c r="D32" s="381"/>
      <c r="E32" s="381"/>
      <c r="F32" s="381"/>
      <c r="G32" s="92">
        <f>+SUM(G33:G42)</f>
        <v>37559259.920000017</v>
      </c>
      <c r="H32" s="92">
        <f t="shared" ref="H32:R32" si="7">+SUM(H33:H42)</f>
        <v>43448523.98999998</v>
      </c>
      <c r="I32" s="92">
        <f t="shared" si="7"/>
        <v>45712746.450000025</v>
      </c>
      <c r="J32" s="92">
        <f t="shared" si="7"/>
        <v>66765798.219999991</v>
      </c>
      <c r="K32" s="92">
        <f t="shared" si="7"/>
        <v>47578093.070000008</v>
      </c>
      <c r="L32" s="92">
        <f t="shared" si="7"/>
        <v>39972707.770000011</v>
      </c>
      <c r="M32" s="92">
        <f t="shared" si="7"/>
        <v>52244035.140000015</v>
      </c>
      <c r="N32" s="92">
        <f t="shared" si="7"/>
        <v>46109305.099999987</v>
      </c>
      <c r="O32" s="92">
        <f t="shared" si="7"/>
        <v>64428387.520000003</v>
      </c>
      <c r="P32" s="92">
        <f t="shared" si="7"/>
        <v>44963115.269999988</v>
      </c>
      <c r="Q32" s="92">
        <f t="shared" si="7"/>
        <v>46191093.279999994</v>
      </c>
      <c r="R32" s="93">
        <f t="shared" si="7"/>
        <v>70669565.12999998</v>
      </c>
      <c r="S32" s="127">
        <f t="shared" si="3"/>
        <v>605642630.8599999</v>
      </c>
      <c r="T32" s="128">
        <f t="shared" si="4"/>
        <v>0.17848712751692103</v>
      </c>
    </row>
    <row r="33" spans="1:20">
      <c r="A33" s="75">
        <v>411</v>
      </c>
      <c r="B33" s="361" t="str">
        <f>+VLOOKUP($A33,Master!$D$22:$G$218,4,FALSE)</f>
        <v>Bruto zarade i doprinosi na teret poslodavca</v>
      </c>
      <c r="C33" s="362"/>
      <c r="D33" s="362"/>
      <c r="E33" s="362"/>
      <c r="F33" s="362"/>
      <c r="G33" s="94">
        <f>+INDEX(DataEx!$1:$1048576,MATCH('2013'!$A33,DataEx!$D:$D,0),MATCH('2013'!G$6,DataEx!$8:$8,0))</f>
        <v>30971376.560000017</v>
      </c>
      <c r="H33" s="94">
        <f>+INDEX(DataEx!$1:$1048576,MATCH('2013'!$A33,DataEx!$D:$D,0),MATCH('2013'!H$6,DataEx!$8:$8,0))</f>
        <v>31767543.569999974</v>
      </c>
      <c r="I33" s="94">
        <f>+INDEX(DataEx!$1:$1048576,MATCH('2013'!$A33,DataEx!$D:$D,0),MATCH('2013'!I$6,DataEx!$8:$8,0))</f>
        <v>27281136.950000018</v>
      </c>
      <c r="J33" s="94">
        <f>+INDEX(DataEx!$1:$1048576,MATCH('2013'!$A33,DataEx!$D:$D,0),MATCH('2013'!J$6,DataEx!$8:$8,0))</f>
        <v>29258745.939999986</v>
      </c>
      <c r="K33" s="94">
        <f>+INDEX(DataEx!$1:$1048576,MATCH('2013'!$A33,DataEx!$D:$D,0),MATCH('2013'!K$6,DataEx!$8:$8,0))</f>
        <v>36008593.49000001</v>
      </c>
      <c r="L33" s="94">
        <f>+INDEX(DataEx!$1:$1048576,MATCH('2013'!$A33,DataEx!$D:$D,0),MATCH('2013'!L$6,DataEx!$8:$8,0))</f>
        <v>25859054.300000012</v>
      </c>
      <c r="M33" s="94">
        <f>+INDEX(DataEx!$1:$1048576,MATCH('2013'!$A33,DataEx!$D:$D,0),MATCH('2013'!M$6,DataEx!$8:$8,0))</f>
        <v>34643447.110000014</v>
      </c>
      <c r="N33" s="94">
        <f>+INDEX(DataEx!$1:$1048576,MATCH('2013'!$A33,DataEx!$D:$D,0),MATCH('2013'!N$6,DataEx!$8:$8,0))</f>
        <v>30708364.169999979</v>
      </c>
      <c r="O33" s="94">
        <f>+INDEX(DataEx!$1:$1048576,MATCH('2013'!$A33,DataEx!$D:$D,0),MATCH('2013'!O$6,DataEx!$8:$8,0))</f>
        <v>31076205.190000009</v>
      </c>
      <c r="P33" s="94">
        <f>+INDEX(DataEx!$1:$1048576,MATCH('2013'!$A33,DataEx!$D:$D,0),MATCH('2013'!P$6,DataEx!$8:$8,0))</f>
        <v>30090664.149999991</v>
      </c>
      <c r="Q33" s="94">
        <f>+INDEX(DataEx!$1:$1048576,MATCH('2013'!$A33,DataEx!$D:$D,0),MATCH('2013'!Q$6,DataEx!$8:$8,0))</f>
        <v>33509791.739999987</v>
      </c>
      <c r="R33" s="94">
        <f>+INDEX(DataEx!$1:$1048576,MATCH('2013'!$A33,DataEx!$D:$D,0),MATCH('2013'!R$6,DataEx!$8:$8,0))</f>
        <v>29829447.000000007</v>
      </c>
      <c r="S33" s="129">
        <f t="shared" si="3"/>
        <v>371004370.17000002</v>
      </c>
      <c r="T33" s="130">
        <f t="shared" si="4"/>
        <v>0.10933758780130365</v>
      </c>
    </row>
    <row r="34" spans="1:20">
      <c r="A34" s="75">
        <v>412</v>
      </c>
      <c r="B34" s="361" t="str">
        <f>+VLOOKUP($A34,Master!$D$22:$G$218,4,FALSE)</f>
        <v>Ostala lična primanja</v>
      </c>
      <c r="C34" s="362"/>
      <c r="D34" s="362"/>
      <c r="E34" s="362"/>
      <c r="F34" s="362"/>
      <c r="G34" s="94">
        <f>+INDEX(DataEx!$1:$1048576,MATCH('2013'!$A34,DataEx!$D:$D,0),MATCH('2013'!G$6,DataEx!$8:$8,0))</f>
        <v>1584140</v>
      </c>
      <c r="H34" s="94">
        <f>+INDEX(DataEx!$1:$1048576,MATCH('2013'!$A34,DataEx!$D:$D,0),MATCH('2013'!H$6,DataEx!$8:$8,0))</f>
        <v>494224.27999999968</v>
      </c>
      <c r="I34" s="94">
        <f>+INDEX(DataEx!$1:$1048576,MATCH('2013'!$A34,DataEx!$D:$D,0),MATCH('2013'!I$6,DataEx!$8:$8,0))</f>
        <v>1196100.0600000008</v>
      </c>
      <c r="J34" s="94">
        <f>+INDEX(DataEx!$1:$1048576,MATCH('2013'!$A34,DataEx!$D:$D,0),MATCH('2013'!J$6,DataEx!$8:$8,0))</f>
        <v>1826112.7700000016</v>
      </c>
      <c r="K34" s="94">
        <f>+INDEX(DataEx!$1:$1048576,MATCH('2013'!$A34,DataEx!$D:$D,0),MATCH('2013'!K$6,DataEx!$8:$8,0))</f>
        <v>404313.79000000004</v>
      </c>
      <c r="L34" s="94">
        <f>+INDEX(DataEx!$1:$1048576,MATCH('2013'!$A34,DataEx!$D:$D,0),MATCH('2013'!L$6,DataEx!$8:$8,0))</f>
        <v>460176.88999999996</v>
      </c>
      <c r="M34" s="94">
        <f>+INDEX(DataEx!$1:$1048576,MATCH('2013'!$A34,DataEx!$D:$D,0),MATCH('2013'!M$6,DataEx!$8:$8,0))</f>
        <v>807342.55999999982</v>
      </c>
      <c r="N34" s="94">
        <f>+INDEX(DataEx!$1:$1048576,MATCH('2013'!$A34,DataEx!$D:$D,0),MATCH('2013'!N$6,DataEx!$8:$8,0))</f>
        <v>1160483.8900000001</v>
      </c>
      <c r="O34" s="94">
        <f>+INDEX(DataEx!$1:$1048576,MATCH('2013'!$A34,DataEx!$D:$D,0),MATCH('2013'!O$6,DataEx!$8:$8,0))</f>
        <v>545300.30999999971</v>
      </c>
      <c r="P34" s="94">
        <f>+INDEX(DataEx!$1:$1048576,MATCH('2013'!$A34,DataEx!$D:$D,0),MATCH('2013'!P$6,DataEx!$8:$8,0))</f>
        <v>1094017.3800000004</v>
      </c>
      <c r="Q34" s="94">
        <f>+INDEX(DataEx!$1:$1048576,MATCH('2013'!$A34,DataEx!$D:$D,0),MATCH('2013'!Q$6,DataEx!$8:$8,0))</f>
        <v>577957.55999999982</v>
      </c>
      <c r="R34" s="94">
        <f>+INDEX(DataEx!$1:$1048576,MATCH('2013'!$A34,DataEx!$D:$D,0),MATCH('2013'!R$6,DataEx!$8:$8,0))</f>
        <v>1871989.5499999975</v>
      </c>
      <c r="S34" s="129">
        <f t="shared" si="3"/>
        <v>12022159.040000001</v>
      </c>
      <c r="T34" s="130">
        <f t="shared" si="4"/>
        <v>3.543014517578119E-3</v>
      </c>
    </row>
    <row r="35" spans="1:20">
      <c r="A35" s="75">
        <v>413</v>
      </c>
      <c r="B35" s="361" t="str">
        <f>+VLOOKUP($A35,Master!$D$22:$G$218,4,FALSE)</f>
        <v>Rashodi za materijal</v>
      </c>
      <c r="C35" s="362"/>
      <c r="D35" s="362"/>
      <c r="E35" s="362"/>
      <c r="F35" s="362"/>
      <c r="G35" s="94">
        <f>+INDEX(DataEx!$1:$1048576,MATCH('2013'!$A35,DataEx!$D:$D,0),MATCH('2013'!G$6,DataEx!$8:$8,0))</f>
        <v>1731979.6600000001</v>
      </c>
      <c r="H35" s="94">
        <f>+INDEX(DataEx!$1:$1048576,MATCH('2013'!$A35,DataEx!$D:$D,0),MATCH('2013'!H$6,DataEx!$8:$8,0))</f>
        <v>2425317.9600000014</v>
      </c>
      <c r="I35" s="94">
        <f>+INDEX(DataEx!$1:$1048576,MATCH('2013'!$A35,DataEx!$D:$D,0),MATCH('2013'!I$6,DataEx!$8:$8,0))</f>
        <v>2387853.5200000005</v>
      </c>
      <c r="J35" s="94">
        <f>+INDEX(DataEx!$1:$1048576,MATCH('2013'!$A35,DataEx!$D:$D,0),MATCH('2013'!J$6,DataEx!$8:$8,0))</f>
        <v>1861509.3800000001</v>
      </c>
      <c r="K35" s="94">
        <f>+INDEX(DataEx!$1:$1048576,MATCH('2013'!$A35,DataEx!$D:$D,0),MATCH('2013'!K$6,DataEx!$8:$8,0))</f>
        <v>1558724.7399999995</v>
      </c>
      <c r="L35" s="94">
        <f>+INDEX(DataEx!$1:$1048576,MATCH('2013'!$A35,DataEx!$D:$D,0),MATCH('2013'!L$6,DataEx!$8:$8,0))</f>
        <v>1781711.4100000004</v>
      </c>
      <c r="M35" s="94">
        <f>+INDEX(DataEx!$1:$1048576,MATCH('2013'!$A35,DataEx!$D:$D,0),MATCH('2013'!M$6,DataEx!$8:$8,0))</f>
        <v>1451041.02</v>
      </c>
      <c r="N35" s="94">
        <f>+INDEX(DataEx!$1:$1048576,MATCH('2013'!$A35,DataEx!$D:$D,0),MATCH('2013'!N$6,DataEx!$8:$8,0))</f>
        <v>2067913.9899999998</v>
      </c>
      <c r="O35" s="94">
        <f>+INDEX(DataEx!$1:$1048576,MATCH('2013'!$A35,DataEx!$D:$D,0),MATCH('2013'!O$6,DataEx!$8:$8,0))</f>
        <v>1776948.5700000008</v>
      </c>
      <c r="P35" s="94">
        <f>+INDEX(DataEx!$1:$1048576,MATCH('2013'!$A35,DataEx!$D:$D,0),MATCH('2013'!P$6,DataEx!$8:$8,0))</f>
        <v>2217702.7299999995</v>
      </c>
      <c r="Q35" s="94">
        <f>+INDEX(DataEx!$1:$1048576,MATCH('2013'!$A35,DataEx!$D:$D,0),MATCH('2013'!Q$6,DataEx!$8:$8,0))</f>
        <v>2315316.7400000002</v>
      </c>
      <c r="R35" s="94">
        <f>+INDEX(DataEx!$1:$1048576,MATCH('2013'!$A35,DataEx!$D:$D,0),MATCH('2013'!R$6,DataEx!$8:$8,0))</f>
        <v>5693241.2300000023</v>
      </c>
      <c r="S35" s="129">
        <f t="shared" si="3"/>
        <v>27269260.95000001</v>
      </c>
      <c r="T35" s="130">
        <f t="shared" si="4"/>
        <v>8.0364422985936563E-3</v>
      </c>
    </row>
    <row r="36" spans="1:20">
      <c r="A36" s="75">
        <v>414</v>
      </c>
      <c r="B36" s="361" t="str">
        <f>+VLOOKUP($A36,Master!$D$22:$G$218,4,FALSE)</f>
        <v>Rashodi za usluge</v>
      </c>
      <c r="C36" s="362"/>
      <c r="D36" s="362"/>
      <c r="E36" s="362"/>
      <c r="F36" s="362"/>
      <c r="G36" s="94">
        <f>+INDEX(DataEx!$1:$1048576,MATCH('2013'!$A36,DataEx!$D:$D,0),MATCH('2013'!G$6,DataEx!$8:$8,0))</f>
        <v>1344848.0100000005</v>
      </c>
      <c r="H36" s="94">
        <f>+INDEX(DataEx!$1:$1048576,MATCH('2013'!$A36,DataEx!$D:$D,0),MATCH('2013'!H$6,DataEx!$8:$8,0))</f>
        <v>3095515.3200000017</v>
      </c>
      <c r="I36" s="94">
        <f>+INDEX(DataEx!$1:$1048576,MATCH('2013'!$A36,DataEx!$D:$D,0),MATCH('2013'!I$6,DataEx!$8:$8,0))</f>
        <v>2997100.3900000025</v>
      </c>
      <c r="J36" s="94">
        <f>+INDEX(DataEx!$1:$1048576,MATCH('2013'!$A36,DataEx!$D:$D,0),MATCH('2013'!J$6,DataEx!$8:$8,0))</f>
        <v>4519384.7399999993</v>
      </c>
      <c r="K36" s="94">
        <f>+INDEX(DataEx!$1:$1048576,MATCH('2013'!$A36,DataEx!$D:$D,0),MATCH('2013'!K$6,DataEx!$8:$8,0))</f>
        <v>2812155.9000000013</v>
      </c>
      <c r="L36" s="94">
        <f>+INDEX(DataEx!$1:$1048576,MATCH('2013'!$A36,DataEx!$D:$D,0),MATCH('2013'!L$6,DataEx!$8:$8,0))</f>
        <v>3053712.3000000007</v>
      </c>
      <c r="M36" s="94">
        <f>+INDEX(DataEx!$1:$1048576,MATCH('2013'!$A36,DataEx!$D:$D,0),MATCH('2013'!M$6,DataEx!$8:$8,0))</f>
        <v>4454753.2699999996</v>
      </c>
      <c r="N36" s="94">
        <f>+INDEX(DataEx!$1:$1048576,MATCH('2013'!$A36,DataEx!$D:$D,0),MATCH('2013'!N$6,DataEx!$8:$8,0))</f>
        <v>3481453.1100000083</v>
      </c>
      <c r="O36" s="94">
        <f>+INDEX(DataEx!$1:$1048576,MATCH('2013'!$A36,DataEx!$D:$D,0),MATCH('2013'!O$6,DataEx!$8:$8,0))</f>
        <v>4104785.9800000023</v>
      </c>
      <c r="P36" s="94">
        <f>+INDEX(DataEx!$1:$1048576,MATCH('2013'!$A36,DataEx!$D:$D,0),MATCH('2013'!P$6,DataEx!$8:$8,0))</f>
        <v>5063438.4500000048</v>
      </c>
      <c r="Q36" s="94">
        <f>+INDEX(DataEx!$1:$1048576,MATCH('2013'!$A36,DataEx!$D:$D,0),MATCH('2013'!Q$6,DataEx!$8:$8,0))</f>
        <v>2900734.9700000021</v>
      </c>
      <c r="R36" s="94">
        <f>+INDEX(DataEx!$1:$1048576,MATCH('2013'!$A36,DataEx!$D:$D,0),MATCH('2013'!R$6,DataEx!$8:$8,0))</f>
        <v>9675540.9999999683</v>
      </c>
      <c r="S36" s="129">
        <f t="shared" si="3"/>
        <v>47503423.43999999</v>
      </c>
      <c r="T36" s="130">
        <f t="shared" si="4"/>
        <v>1.3999591780694048E-2</v>
      </c>
    </row>
    <row r="37" spans="1:20">
      <c r="A37" s="75">
        <v>415</v>
      </c>
      <c r="B37" s="361" t="str">
        <f>+VLOOKUP($A37,Master!$D$22:$G$218,4,FALSE)</f>
        <v>Rashodi za tekuće održavanje</v>
      </c>
      <c r="C37" s="362"/>
      <c r="D37" s="362"/>
      <c r="E37" s="362"/>
      <c r="F37" s="362"/>
      <c r="G37" s="94">
        <f>+INDEX(DataEx!$1:$1048576,MATCH('2013'!$A37,DataEx!$D:$D,0),MATCH('2013'!G$6,DataEx!$8:$8,0))</f>
        <v>39625.520000000004</v>
      </c>
      <c r="H37" s="94">
        <f>+INDEX(DataEx!$1:$1048576,MATCH('2013'!$A37,DataEx!$D:$D,0),MATCH('2013'!H$6,DataEx!$8:$8,0))</f>
        <v>746518.12</v>
      </c>
      <c r="I37" s="94">
        <f>+INDEX(DataEx!$1:$1048576,MATCH('2013'!$A37,DataEx!$D:$D,0),MATCH('2013'!I$6,DataEx!$8:$8,0))</f>
        <v>2188111.6399999997</v>
      </c>
      <c r="J37" s="94">
        <f>+INDEX(DataEx!$1:$1048576,MATCH('2013'!$A37,DataEx!$D:$D,0),MATCH('2013'!J$6,DataEx!$8:$8,0))</f>
        <v>860738.31999999983</v>
      </c>
      <c r="K37" s="94">
        <f>+INDEX(DataEx!$1:$1048576,MATCH('2013'!$A37,DataEx!$D:$D,0),MATCH('2013'!K$6,DataEx!$8:$8,0))</f>
        <v>1045961.9599999998</v>
      </c>
      <c r="L37" s="94">
        <f>+INDEX(DataEx!$1:$1048576,MATCH('2013'!$A37,DataEx!$D:$D,0),MATCH('2013'!L$6,DataEx!$8:$8,0))</f>
        <v>1586588.0699999998</v>
      </c>
      <c r="M37" s="94">
        <f>+INDEX(DataEx!$1:$1048576,MATCH('2013'!$A37,DataEx!$D:$D,0),MATCH('2013'!M$6,DataEx!$8:$8,0))</f>
        <v>1708745.73</v>
      </c>
      <c r="N37" s="94">
        <f>+INDEX(DataEx!$1:$1048576,MATCH('2013'!$A37,DataEx!$D:$D,0),MATCH('2013'!N$6,DataEx!$8:$8,0))</f>
        <v>2046173.92</v>
      </c>
      <c r="O37" s="94">
        <f>+INDEX(DataEx!$1:$1048576,MATCH('2013'!$A37,DataEx!$D:$D,0),MATCH('2013'!O$6,DataEx!$8:$8,0))</f>
        <v>2633936.0099999998</v>
      </c>
      <c r="P37" s="94">
        <f>+INDEX(DataEx!$1:$1048576,MATCH('2013'!$A37,DataEx!$D:$D,0),MATCH('2013'!P$6,DataEx!$8:$8,0))</f>
        <v>1316206.53</v>
      </c>
      <c r="Q37" s="94">
        <f>+INDEX(DataEx!$1:$1048576,MATCH('2013'!$A37,DataEx!$D:$D,0),MATCH('2013'!Q$6,DataEx!$8:$8,0))</f>
        <v>1381658.69</v>
      </c>
      <c r="R37" s="94">
        <f>+INDEX(DataEx!$1:$1048576,MATCH('2013'!$A37,DataEx!$D:$D,0),MATCH('2013'!R$6,DataEx!$8:$8,0))</f>
        <v>4861519.66</v>
      </c>
      <c r="S37" s="129">
        <f t="shared" si="3"/>
        <v>20415784.169999998</v>
      </c>
      <c r="T37" s="130">
        <f t="shared" si="4"/>
        <v>6.0166746639588233E-3</v>
      </c>
    </row>
    <row r="38" spans="1:20">
      <c r="A38" s="75">
        <v>416</v>
      </c>
      <c r="B38" s="361" t="str">
        <f>+VLOOKUP($A38,Master!$D$22:$G$218,4,FALSE)</f>
        <v>Kamate</v>
      </c>
      <c r="C38" s="362"/>
      <c r="D38" s="362"/>
      <c r="E38" s="362"/>
      <c r="F38" s="362"/>
      <c r="G38" s="94">
        <f>+INDEX(DataEx!$1:$1048576,MATCH('2013'!$A38,DataEx!$D:$D,0),MATCH('2013'!G$6,DataEx!$8:$8,0))</f>
        <v>553790.51</v>
      </c>
      <c r="H38" s="94">
        <f>+INDEX(DataEx!$1:$1048576,MATCH('2013'!$A38,DataEx!$D:$D,0),MATCH('2013'!H$6,DataEx!$8:$8,0))</f>
        <v>1783760.79</v>
      </c>
      <c r="I38" s="94">
        <f>+INDEX(DataEx!$1:$1048576,MATCH('2013'!$A38,DataEx!$D:$D,0),MATCH('2013'!I$6,DataEx!$8:$8,0))</f>
        <v>2136902.6199999996</v>
      </c>
      <c r="J38" s="94">
        <f>+INDEX(DataEx!$1:$1048576,MATCH('2013'!$A38,DataEx!$D:$D,0),MATCH('2013'!J$6,DataEx!$8:$8,0))</f>
        <v>24827472.130000003</v>
      </c>
      <c r="K38" s="94">
        <f>+INDEX(DataEx!$1:$1048576,MATCH('2013'!$A38,DataEx!$D:$D,0),MATCH('2013'!K$6,DataEx!$8:$8,0))</f>
        <v>1125415.93</v>
      </c>
      <c r="L38" s="94">
        <f>+INDEX(DataEx!$1:$1048576,MATCH('2013'!$A38,DataEx!$D:$D,0),MATCH('2013'!L$6,DataEx!$8:$8,0))</f>
        <v>3793946.4499999997</v>
      </c>
      <c r="M38" s="94">
        <f>+INDEX(DataEx!$1:$1048576,MATCH('2013'!$A38,DataEx!$D:$D,0),MATCH('2013'!M$6,DataEx!$8:$8,0))</f>
        <v>5739215.1899999995</v>
      </c>
      <c r="N38" s="94">
        <f>+INDEX(DataEx!$1:$1048576,MATCH('2013'!$A38,DataEx!$D:$D,0),MATCH('2013'!N$6,DataEx!$8:$8,0))</f>
        <v>2103580.09</v>
      </c>
      <c r="O38" s="94">
        <f>+INDEX(DataEx!$1:$1048576,MATCH('2013'!$A38,DataEx!$D:$D,0),MATCH('2013'!O$6,DataEx!$8:$8,0))</f>
        <v>18700318.619999997</v>
      </c>
      <c r="P38" s="94">
        <f>+INDEX(DataEx!$1:$1048576,MATCH('2013'!$A38,DataEx!$D:$D,0),MATCH('2013'!P$6,DataEx!$8:$8,0))</f>
        <v>797388.29</v>
      </c>
      <c r="Q38" s="94">
        <f>+INDEX(DataEx!$1:$1048576,MATCH('2013'!$A38,DataEx!$D:$D,0),MATCH('2013'!Q$6,DataEx!$8:$8,0))</f>
        <v>749118.78</v>
      </c>
      <c r="R38" s="94">
        <f>+INDEX(DataEx!$1:$1048576,MATCH('2013'!$A38,DataEx!$D:$D,0),MATCH('2013'!R$6,DataEx!$8:$8,0))</f>
        <v>5611866.1400000006</v>
      </c>
      <c r="S38" s="129">
        <f t="shared" si="3"/>
        <v>67922775.540000007</v>
      </c>
      <c r="T38" s="130">
        <f t="shared" si="4"/>
        <v>2.0017317938627099E-2</v>
      </c>
    </row>
    <row r="39" spans="1:20">
      <c r="A39" s="75">
        <v>417</v>
      </c>
      <c r="B39" s="361" t="str">
        <f>+VLOOKUP($A39,Master!$D$22:$G$218,4,FALSE)</f>
        <v>Renta</v>
      </c>
      <c r="C39" s="362"/>
      <c r="D39" s="362"/>
      <c r="E39" s="362"/>
      <c r="F39" s="362"/>
      <c r="G39" s="94">
        <f>+INDEX(DataEx!$1:$1048576,MATCH('2013'!$A39,DataEx!$D:$D,0),MATCH('2013'!G$6,DataEx!$8:$8,0))</f>
        <v>514851.78</v>
      </c>
      <c r="H39" s="94">
        <f>+INDEX(DataEx!$1:$1048576,MATCH('2013'!$A39,DataEx!$D:$D,0),MATCH('2013'!H$6,DataEx!$8:$8,0))</f>
        <v>585306.03000000014</v>
      </c>
      <c r="I39" s="94">
        <f>+INDEX(DataEx!$1:$1048576,MATCH('2013'!$A39,DataEx!$D:$D,0),MATCH('2013'!I$6,DataEx!$8:$8,0))</f>
        <v>717206.67999999959</v>
      </c>
      <c r="J39" s="94">
        <f>+INDEX(DataEx!$1:$1048576,MATCH('2013'!$A39,DataEx!$D:$D,0),MATCH('2013'!J$6,DataEx!$8:$8,0))</f>
        <v>605035.83000000007</v>
      </c>
      <c r="K39" s="94">
        <f>+INDEX(DataEx!$1:$1048576,MATCH('2013'!$A39,DataEx!$D:$D,0),MATCH('2013'!K$6,DataEx!$8:$8,0))</f>
        <v>812757.71</v>
      </c>
      <c r="L39" s="94">
        <f>+INDEX(DataEx!$1:$1048576,MATCH('2013'!$A39,DataEx!$D:$D,0),MATCH('2013'!L$6,DataEx!$8:$8,0))</f>
        <v>562444.47999999986</v>
      </c>
      <c r="M39" s="94">
        <f>+INDEX(DataEx!$1:$1048576,MATCH('2013'!$A39,DataEx!$D:$D,0),MATCH('2013'!M$6,DataEx!$8:$8,0))</f>
        <v>546494.51</v>
      </c>
      <c r="N39" s="94">
        <f>+INDEX(DataEx!$1:$1048576,MATCH('2013'!$A39,DataEx!$D:$D,0),MATCH('2013'!N$6,DataEx!$8:$8,0))</f>
        <v>583035.2899999998</v>
      </c>
      <c r="O39" s="94">
        <f>+INDEX(DataEx!$1:$1048576,MATCH('2013'!$A39,DataEx!$D:$D,0),MATCH('2013'!O$6,DataEx!$8:$8,0))</f>
        <v>872287.29</v>
      </c>
      <c r="P39" s="94">
        <f>+INDEX(DataEx!$1:$1048576,MATCH('2013'!$A39,DataEx!$D:$D,0),MATCH('2013'!P$6,DataEx!$8:$8,0))</f>
        <v>927461.39000000025</v>
      </c>
      <c r="Q39" s="94">
        <f>+INDEX(DataEx!$1:$1048576,MATCH('2013'!$A39,DataEx!$D:$D,0),MATCH('2013'!Q$6,DataEx!$8:$8,0))</f>
        <v>532803.81000000006</v>
      </c>
      <c r="R39" s="94">
        <f>+INDEX(DataEx!$1:$1048576,MATCH('2013'!$A39,DataEx!$D:$D,0),MATCH('2013'!R$6,DataEx!$8:$8,0))</f>
        <v>668357.00999999989</v>
      </c>
      <c r="S39" s="129">
        <f t="shared" si="3"/>
        <v>7928041.8100000005</v>
      </c>
      <c r="T39" s="130">
        <f t="shared" si="4"/>
        <v>2.336449479277252E-3</v>
      </c>
    </row>
    <row r="40" spans="1:20">
      <c r="A40" s="75">
        <v>418</v>
      </c>
      <c r="B40" s="361" t="str">
        <f>+VLOOKUP($A40,Master!$D$22:$G$218,4,FALSE)</f>
        <v>Subvencije</v>
      </c>
      <c r="C40" s="362"/>
      <c r="D40" s="362"/>
      <c r="E40" s="362"/>
      <c r="F40" s="362"/>
      <c r="G40" s="94">
        <f>+INDEX(DataEx!$1:$1048576,MATCH('2013'!$A40,DataEx!$D:$D,0),MATCH('2013'!G$6,DataEx!$8:$8,0))</f>
        <v>77660</v>
      </c>
      <c r="H40" s="94">
        <f>+INDEX(DataEx!$1:$1048576,MATCH('2013'!$A40,DataEx!$D:$D,0),MATCH('2013'!H$6,DataEx!$8:$8,0))</f>
        <v>1074577.6400000001</v>
      </c>
      <c r="I40" s="94">
        <f>+INDEX(DataEx!$1:$1048576,MATCH('2013'!$A40,DataEx!$D:$D,0),MATCH('2013'!I$6,DataEx!$8:$8,0))</f>
        <v>3164428.4699999997</v>
      </c>
      <c r="J40" s="94">
        <f>+INDEX(DataEx!$1:$1048576,MATCH('2013'!$A40,DataEx!$D:$D,0),MATCH('2013'!J$6,DataEx!$8:$8,0))</f>
        <v>667057.27000000014</v>
      </c>
      <c r="K40" s="94">
        <f>+INDEX(DataEx!$1:$1048576,MATCH('2013'!$A40,DataEx!$D:$D,0),MATCH('2013'!K$6,DataEx!$8:$8,0))</f>
        <v>1249861.7200000002</v>
      </c>
      <c r="L40" s="94">
        <f>+INDEX(DataEx!$1:$1048576,MATCH('2013'!$A40,DataEx!$D:$D,0),MATCH('2013'!L$6,DataEx!$8:$8,0))</f>
        <v>697386.64999999991</v>
      </c>
      <c r="M40" s="94">
        <f>+INDEX(DataEx!$1:$1048576,MATCH('2013'!$A40,DataEx!$D:$D,0),MATCH('2013'!M$6,DataEx!$8:$8,0))</f>
        <v>891788.01000000036</v>
      </c>
      <c r="N40" s="94">
        <f>+INDEX(DataEx!$1:$1048576,MATCH('2013'!$A40,DataEx!$D:$D,0),MATCH('2013'!N$6,DataEx!$8:$8,0))</f>
        <v>1091929.3799999997</v>
      </c>
      <c r="O40" s="94">
        <f>+INDEX(DataEx!$1:$1048576,MATCH('2013'!$A40,DataEx!$D:$D,0),MATCH('2013'!O$6,DataEx!$8:$8,0))</f>
        <v>1191416.1399999999</v>
      </c>
      <c r="P40" s="94">
        <f>+INDEX(DataEx!$1:$1048576,MATCH('2013'!$A40,DataEx!$D:$D,0),MATCH('2013'!P$6,DataEx!$8:$8,0))</f>
        <v>1143142.19</v>
      </c>
      <c r="Q40" s="94">
        <f>+INDEX(DataEx!$1:$1048576,MATCH('2013'!$A40,DataEx!$D:$D,0),MATCH('2013'!Q$6,DataEx!$8:$8,0))</f>
        <v>2199265.1999999997</v>
      </c>
      <c r="R40" s="94">
        <f>+INDEX(DataEx!$1:$1048576,MATCH('2013'!$A40,DataEx!$D:$D,0),MATCH('2013'!R$6,DataEx!$8:$8,0))</f>
        <v>3977237.29</v>
      </c>
      <c r="S40" s="129">
        <f t="shared" si="3"/>
        <v>17425749.960000001</v>
      </c>
      <c r="T40" s="130">
        <f t="shared" si="4"/>
        <v>5.1354906288085776E-3</v>
      </c>
    </row>
    <row r="41" spans="1:20">
      <c r="A41" s="75">
        <v>419</v>
      </c>
      <c r="B41" s="361" t="str">
        <f>+VLOOKUP($A41,Master!$D$22:$G$218,4,FALSE)</f>
        <v>Ostali izdaci</v>
      </c>
      <c r="C41" s="362"/>
      <c r="D41" s="362"/>
      <c r="E41" s="362"/>
      <c r="F41" s="362"/>
      <c r="G41" s="94">
        <f>+INDEX(DataEx!$1:$1048576,MATCH('2013'!$A41,DataEx!$D:$D,0),MATCH('2013'!G$6,DataEx!$8:$8,0))</f>
        <v>581683.6</v>
      </c>
      <c r="H41" s="94">
        <f>+INDEX(DataEx!$1:$1048576,MATCH('2013'!$A41,DataEx!$D:$D,0),MATCH('2013'!H$6,DataEx!$8:$8,0))</f>
        <v>1362314.95</v>
      </c>
      <c r="I41" s="94">
        <f>+INDEX(DataEx!$1:$1048576,MATCH('2013'!$A41,DataEx!$D:$D,0),MATCH('2013'!I$6,DataEx!$8:$8,0))</f>
        <v>3124988.6700000004</v>
      </c>
      <c r="J41" s="94">
        <f>+INDEX(DataEx!$1:$1048576,MATCH('2013'!$A41,DataEx!$D:$D,0),MATCH('2013'!J$6,DataEx!$8:$8,0))</f>
        <v>1637869.8300000003</v>
      </c>
      <c r="K41" s="94">
        <f>+INDEX(DataEx!$1:$1048576,MATCH('2013'!$A41,DataEx!$D:$D,0),MATCH('2013'!K$6,DataEx!$8:$8,0))</f>
        <v>1863081.6800000013</v>
      </c>
      <c r="L41" s="94">
        <f>+INDEX(DataEx!$1:$1048576,MATCH('2013'!$A41,DataEx!$D:$D,0),MATCH('2013'!L$6,DataEx!$8:$8,0))</f>
        <v>1673742.22</v>
      </c>
      <c r="M41" s="94">
        <f>+INDEX(DataEx!$1:$1048576,MATCH('2013'!$A41,DataEx!$D:$D,0),MATCH('2013'!M$6,DataEx!$8:$8,0))</f>
        <v>1597215.34</v>
      </c>
      <c r="N41" s="94">
        <f>+INDEX(DataEx!$1:$1048576,MATCH('2013'!$A41,DataEx!$D:$D,0),MATCH('2013'!N$6,DataEx!$8:$8,0))</f>
        <v>1583362.9400000004</v>
      </c>
      <c r="O41" s="94">
        <f>+INDEX(DataEx!$1:$1048576,MATCH('2013'!$A41,DataEx!$D:$D,0),MATCH('2013'!O$6,DataEx!$8:$8,0))</f>
        <v>1556662.8600000003</v>
      </c>
      <c r="P41" s="94">
        <f>+INDEX(DataEx!$1:$1048576,MATCH('2013'!$A41,DataEx!$D:$D,0),MATCH('2013'!P$6,DataEx!$8:$8,0))</f>
        <v>1657284.7900000003</v>
      </c>
      <c r="Q41" s="94">
        <f>+INDEX(DataEx!$1:$1048576,MATCH('2013'!$A41,DataEx!$D:$D,0),MATCH('2013'!Q$6,DataEx!$8:$8,0))</f>
        <v>1584386.8799999992</v>
      </c>
      <c r="R41" s="94">
        <f>+INDEX(DataEx!$1:$1048576,MATCH('2013'!$A41,DataEx!$D:$D,0),MATCH('2013'!R$6,DataEx!$8:$8,0))</f>
        <v>3716241.4300000006</v>
      </c>
      <c r="S41" s="129">
        <f t="shared" si="3"/>
        <v>21938835.190000005</v>
      </c>
      <c r="T41" s="130">
        <f t="shared" si="4"/>
        <v>6.4655284727395948E-3</v>
      </c>
    </row>
    <row r="42" spans="1:20">
      <c r="A42" s="75">
        <v>440</v>
      </c>
      <c r="B42" s="361" t="str">
        <f>+VLOOKUP($A42,Master!$D$22:$G$218,4,FALSE)</f>
        <v>Kapitalni izdaci u tekućem budžetu</v>
      </c>
      <c r="C42" s="362"/>
      <c r="D42" s="362"/>
      <c r="E42" s="362"/>
      <c r="F42" s="362"/>
      <c r="G42" s="94">
        <f>+INDEX(DataEx!$1:$1048576,MATCH('2013'!$A42,DataEx!$D:$D,0),MATCH('2013'!G$6,DataEx!$8:$8,0))</f>
        <v>159304.27999999997</v>
      </c>
      <c r="H42" s="94">
        <f>+INDEX(DataEx!$1:$1048576,MATCH('2013'!$A42,DataEx!$D:$D,0),MATCH('2013'!H$6,DataEx!$8:$8,0))</f>
        <v>113445.32999999999</v>
      </c>
      <c r="I42" s="94">
        <f>+INDEX(DataEx!$1:$1048576,MATCH('2013'!$A42,DataEx!$D:$D,0),MATCH('2013'!I$6,DataEx!$8:$8,0))</f>
        <v>518917.4499999999</v>
      </c>
      <c r="J42" s="94">
        <f>+INDEX(DataEx!$1:$1048576,MATCH('2013'!$A42,DataEx!$D:$D,0),MATCH('2013'!J$6,DataEx!$8:$8,0))</f>
        <v>701872.01000000141</v>
      </c>
      <c r="K42" s="94">
        <f>+INDEX(DataEx!$1:$1048576,MATCH('2013'!$A42,DataEx!$D:$D,0),MATCH('2013'!K$6,DataEx!$8:$8,0))</f>
        <v>697226.15</v>
      </c>
      <c r="L42" s="94">
        <f>+INDEX(DataEx!$1:$1048576,MATCH('2013'!$A42,DataEx!$D:$D,0),MATCH('2013'!L$6,DataEx!$8:$8,0))</f>
        <v>503944.99999999994</v>
      </c>
      <c r="M42" s="94">
        <f>+INDEX(DataEx!$1:$1048576,MATCH('2013'!$A42,DataEx!$D:$D,0),MATCH('2013'!M$6,DataEx!$8:$8,0))</f>
        <v>403992.39999999997</v>
      </c>
      <c r="N42" s="94">
        <f>+INDEX(DataEx!$1:$1048576,MATCH('2013'!$A42,DataEx!$D:$D,0),MATCH('2013'!N$6,DataEx!$8:$8,0))</f>
        <v>1283008.32</v>
      </c>
      <c r="O42" s="94">
        <f>+INDEX(DataEx!$1:$1048576,MATCH('2013'!$A42,DataEx!$D:$D,0),MATCH('2013'!O$6,DataEx!$8:$8,0))</f>
        <v>1970526.5499999998</v>
      </c>
      <c r="P42" s="94">
        <f>+INDEX(DataEx!$1:$1048576,MATCH('2013'!$A42,DataEx!$D:$D,0),MATCH('2013'!P$6,DataEx!$8:$8,0))</f>
        <v>655809.37</v>
      </c>
      <c r="Q42" s="94">
        <f>+INDEX(DataEx!$1:$1048576,MATCH('2013'!$A42,DataEx!$D:$D,0),MATCH('2013'!Q$6,DataEx!$8:$8,0))</f>
        <v>440058.90999999992</v>
      </c>
      <c r="R42" s="94">
        <f>+INDEX(DataEx!$1:$1048576,MATCH('2013'!$A42,DataEx!$D:$D,0),MATCH('2013'!R$6,DataEx!$8:$8,0))</f>
        <v>4764124.82</v>
      </c>
      <c r="S42" s="129">
        <f t="shared" si="3"/>
        <v>12212230.590000002</v>
      </c>
      <c r="T42" s="130">
        <f t="shared" si="4"/>
        <v>3.5990299353402663E-3</v>
      </c>
    </row>
    <row r="43" spans="1:20">
      <c r="A43" s="75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90">
        <f>+SUM(G44:G48)</f>
        <v>38151243.68</v>
      </c>
      <c r="H43" s="90">
        <f t="shared" ref="H43:R43" si="8">+SUM(H44:H48)</f>
        <v>42304307.499999993</v>
      </c>
      <c r="I43" s="90">
        <f t="shared" si="8"/>
        <v>40495852.529999979</v>
      </c>
      <c r="J43" s="90">
        <f t="shared" si="8"/>
        <v>40445889.589999996</v>
      </c>
      <c r="K43" s="90">
        <f t="shared" si="8"/>
        <v>39916624.779999971</v>
      </c>
      <c r="L43" s="90">
        <f t="shared" si="8"/>
        <v>39873840.349999979</v>
      </c>
      <c r="M43" s="90">
        <f t="shared" si="8"/>
        <v>39783817.739999995</v>
      </c>
      <c r="N43" s="90">
        <f t="shared" si="8"/>
        <v>39183217.879999995</v>
      </c>
      <c r="O43" s="90">
        <f t="shared" si="8"/>
        <v>40139584.429999992</v>
      </c>
      <c r="P43" s="90">
        <f t="shared" si="8"/>
        <v>39790180.209999979</v>
      </c>
      <c r="Q43" s="90">
        <f t="shared" si="8"/>
        <v>39831268.439999998</v>
      </c>
      <c r="R43" s="91">
        <f t="shared" si="8"/>
        <v>43051593.350000001</v>
      </c>
      <c r="S43" s="131">
        <f t="shared" si="3"/>
        <v>482967420.47999996</v>
      </c>
      <c r="T43" s="132">
        <f t="shared" si="4"/>
        <v>0.14233388333863659</v>
      </c>
    </row>
    <row r="44" spans="1:20">
      <c r="A44" s="75">
        <v>421</v>
      </c>
      <c r="B44" s="361" t="str">
        <f>+VLOOKUP($A44,Master!$D$22:$G$218,4,FALSE)</f>
        <v>Prava iz oblasti socijalne zaštite</v>
      </c>
      <c r="C44" s="362"/>
      <c r="D44" s="362"/>
      <c r="E44" s="362"/>
      <c r="F44" s="362"/>
      <c r="G44" s="94">
        <f>+INDEX(DataEx!$1:$1048576,MATCH('2013'!$A44,DataEx!$D:$D,0),MATCH('2013'!G$6,DataEx!$8:$8,0))</f>
        <v>5249177.4899999993</v>
      </c>
      <c r="H44" s="94">
        <f>+INDEX(DataEx!$1:$1048576,MATCH('2013'!$A44,DataEx!$D:$D,0),MATCH('2013'!H$6,DataEx!$8:$8,0))</f>
        <v>6265311.1100000003</v>
      </c>
      <c r="I44" s="94">
        <f>+INDEX(DataEx!$1:$1048576,MATCH('2013'!$A44,DataEx!$D:$D,0),MATCH('2013'!I$6,DataEx!$8:$8,0))</f>
        <v>5548846.8199999994</v>
      </c>
      <c r="J44" s="94">
        <f>+INDEX(DataEx!$1:$1048576,MATCH('2013'!$A44,DataEx!$D:$D,0),MATCH('2013'!J$6,DataEx!$8:$8,0))</f>
        <v>5564842.5499999998</v>
      </c>
      <c r="K44" s="94">
        <f>+INDEX(DataEx!$1:$1048576,MATCH('2013'!$A44,DataEx!$D:$D,0),MATCH('2013'!K$6,DataEx!$8:$8,0))</f>
        <v>5426012.3199999984</v>
      </c>
      <c r="L44" s="94">
        <f>+INDEX(DataEx!$1:$1048576,MATCH('2013'!$A44,DataEx!$D:$D,0),MATCH('2013'!L$6,DataEx!$8:$8,0))</f>
        <v>5414506.1200000001</v>
      </c>
      <c r="M44" s="94">
        <f>+INDEX(DataEx!$1:$1048576,MATCH('2013'!$A44,DataEx!$D:$D,0),MATCH('2013'!M$6,DataEx!$8:$8,0))</f>
        <v>5377364.7999999998</v>
      </c>
      <c r="N44" s="94">
        <f>+INDEX(DataEx!$1:$1048576,MATCH('2013'!$A44,DataEx!$D:$D,0),MATCH('2013'!N$6,DataEx!$8:$8,0))</f>
        <v>4628282.3600000003</v>
      </c>
      <c r="O44" s="94">
        <f>+INDEX(DataEx!$1:$1048576,MATCH('2013'!$A44,DataEx!$D:$D,0),MATCH('2013'!O$6,DataEx!$8:$8,0))</f>
        <v>4825112.1500000004</v>
      </c>
      <c r="P44" s="94">
        <f>+INDEX(DataEx!$1:$1048576,MATCH('2013'!$A44,DataEx!$D:$D,0),MATCH('2013'!P$6,DataEx!$8:$8,0))</f>
        <v>4994196.5700000012</v>
      </c>
      <c r="Q44" s="94">
        <f>+INDEX(DataEx!$1:$1048576,MATCH('2013'!$A44,DataEx!$D:$D,0),MATCH('2013'!Q$6,DataEx!$8:$8,0))</f>
        <v>5164469.1300000008</v>
      </c>
      <c r="R44" s="94">
        <f>+INDEX(DataEx!$1:$1048576,MATCH('2013'!$A44,DataEx!$D:$D,0),MATCH('2013'!R$6,DataEx!$8:$8,0))</f>
        <v>5578422.5699999994</v>
      </c>
      <c r="S44" s="129">
        <f t="shared" si="3"/>
        <v>64036543.990000002</v>
      </c>
      <c r="T44" s="130">
        <f t="shared" si="4"/>
        <v>1.8872018267036651E-2</v>
      </c>
    </row>
    <row r="45" spans="1:20">
      <c r="A45" s="75">
        <v>422</v>
      </c>
      <c r="B45" s="361" t="str">
        <f>+VLOOKUP($A45,Master!$D$22:$G$218,4,FALSE)</f>
        <v>Sredstva za tehnološke viškove</v>
      </c>
      <c r="C45" s="362"/>
      <c r="D45" s="362"/>
      <c r="E45" s="362"/>
      <c r="F45" s="362"/>
      <c r="G45" s="94">
        <f>+INDEX(DataEx!$1:$1048576,MATCH('2013'!$A45,DataEx!$D:$D,0),MATCH('2013'!G$6,DataEx!$8:$8,0))</f>
        <v>217499.03000000003</v>
      </c>
      <c r="H45" s="94">
        <f>+INDEX(DataEx!$1:$1048576,MATCH('2013'!$A45,DataEx!$D:$D,0),MATCH('2013'!H$6,DataEx!$8:$8,0))</f>
        <v>1858188.85</v>
      </c>
      <c r="I45" s="94">
        <f>+INDEX(DataEx!$1:$1048576,MATCH('2013'!$A45,DataEx!$D:$D,0),MATCH('2013'!I$6,DataEx!$8:$8,0))</f>
        <v>1411205.3399999999</v>
      </c>
      <c r="J45" s="94">
        <f>+INDEX(DataEx!$1:$1048576,MATCH('2013'!$A45,DataEx!$D:$D,0),MATCH('2013'!J$6,DataEx!$8:$8,0))</f>
        <v>929016.33999999985</v>
      </c>
      <c r="K45" s="94">
        <f>+INDEX(DataEx!$1:$1048576,MATCH('2013'!$A45,DataEx!$D:$D,0),MATCH('2013'!K$6,DataEx!$8:$8,0))</f>
        <v>880474.57</v>
      </c>
      <c r="L45" s="94">
        <f>+INDEX(DataEx!$1:$1048576,MATCH('2013'!$A45,DataEx!$D:$D,0),MATCH('2013'!L$6,DataEx!$8:$8,0))</f>
        <v>934224.59999999986</v>
      </c>
      <c r="M45" s="94">
        <f>+INDEX(DataEx!$1:$1048576,MATCH('2013'!$A45,DataEx!$D:$D,0),MATCH('2013'!M$6,DataEx!$8:$8,0))</f>
        <v>746595.69</v>
      </c>
      <c r="N45" s="94">
        <f>+INDEX(DataEx!$1:$1048576,MATCH('2013'!$A45,DataEx!$D:$D,0),MATCH('2013'!N$6,DataEx!$8:$8,0))</f>
        <v>1119949.5599999998</v>
      </c>
      <c r="O45" s="94">
        <f>+INDEX(DataEx!$1:$1048576,MATCH('2013'!$A45,DataEx!$D:$D,0),MATCH('2013'!O$6,DataEx!$8:$8,0))</f>
        <v>976049.14999999991</v>
      </c>
      <c r="P45" s="94">
        <f>+INDEX(DataEx!$1:$1048576,MATCH('2013'!$A45,DataEx!$D:$D,0),MATCH('2013'!P$6,DataEx!$8:$8,0))</f>
        <v>1095627.2599999998</v>
      </c>
      <c r="Q45" s="94">
        <f>+INDEX(DataEx!$1:$1048576,MATCH('2013'!$A45,DataEx!$D:$D,0),MATCH('2013'!Q$6,DataEx!$8:$8,0))</f>
        <v>977725.46</v>
      </c>
      <c r="R45" s="94">
        <f>+INDEX(DataEx!$1:$1048576,MATCH('2013'!$A45,DataEx!$D:$D,0),MATCH('2013'!R$6,DataEx!$8:$8,0))</f>
        <v>1939799.67</v>
      </c>
      <c r="S45" s="129">
        <f t="shared" si="3"/>
        <v>13086355.519999998</v>
      </c>
      <c r="T45" s="130">
        <f t="shared" si="4"/>
        <v>3.8566406778751563E-3</v>
      </c>
    </row>
    <row r="46" spans="1:20">
      <c r="A46" s="75">
        <v>423</v>
      </c>
      <c r="B46" s="361" t="str">
        <f>+VLOOKUP($A46,Master!$D$22:$G$218,4,FALSE)</f>
        <v>Prava iz oblasti penzijskog i invalidskog osiguranja</v>
      </c>
      <c r="C46" s="362"/>
      <c r="D46" s="362"/>
      <c r="E46" s="362"/>
      <c r="F46" s="362"/>
      <c r="G46" s="94">
        <f>+INDEX(DataEx!$1:$1048576,MATCH('2013'!$A46,DataEx!$D:$D,0),MATCH('2013'!G$6,DataEx!$8:$8,0))</f>
        <v>31674733.130000003</v>
      </c>
      <c r="H46" s="94">
        <f>+INDEX(DataEx!$1:$1048576,MATCH('2013'!$A46,DataEx!$D:$D,0),MATCH('2013'!H$6,DataEx!$8:$8,0))</f>
        <v>31981161.769999985</v>
      </c>
      <c r="I46" s="94">
        <f>+INDEX(DataEx!$1:$1048576,MATCH('2013'!$A46,DataEx!$D:$D,0),MATCH('2013'!I$6,DataEx!$8:$8,0))</f>
        <v>32270882.729999978</v>
      </c>
      <c r="J46" s="94">
        <f>+INDEX(DataEx!$1:$1048576,MATCH('2013'!$A46,DataEx!$D:$D,0),MATCH('2013'!J$6,DataEx!$8:$8,0))</f>
        <v>31901739.649999995</v>
      </c>
      <c r="K46" s="94">
        <f>+INDEX(DataEx!$1:$1048576,MATCH('2013'!$A46,DataEx!$D:$D,0),MATCH('2013'!K$6,DataEx!$8:$8,0))</f>
        <v>31873820.949999977</v>
      </c>
      <c r="L46" s="94">
        <f>+INDEX(DataEx!$1:$1048576,MATCH('2013'!$A46,DataEx!$D:$D,0),MATCH('2013'!L$6,DataEx!$8:$8,0))</f>
        <v>31986440.059999976</v>
      </c>
      <c r="M46" s="94">
        <f>+INDEX(DataEx!$1:$1048576,MATCH('2013'!$A46,DataEx!$D:$D,0),MATCH('2013'!M$6,DataEx!$8:$8,0))</f>
        <v>31784804.799999997</v>
      </c>
      <c r="N46" s="94">
        <f>+INDEX(DataEx!$1:$1048576,MATCH('2013'!$A46,DataEx!$D:$D,0),MATCH('2013'!N$6,DataEx!$8:$8,0))</f>
        <v>31691801.059999995</v>
      </c>
      <c r="O46" s="94">
        <f>+INDEX(DataEx!$1:$1048576,MATCH('2013'!$A46,DataEx!$D:$D,0),MATCH('2013'!O$6,DataEx!$8:$8,0))</f>
        <v>31830341.049999993</v>
      </c>
      <c r="P46" s="94">
        <f>+INDEX(DataEx!$1:$1048576,MATCH('2013'!$A46,DataEx!$D:$D,0),MATCH('2013'!P$6,DataEx!$8:$8,0))</f>
        <v>31877312.889999986</v>
      </c>
      <c r="Q46" s="94">
        <f>+INDEX(DataEx!$1:$1048576,MATCH('2013'!$A46,DataEx!$D:$D,0),MATCH('2013'!Q$6,DataEx!$8:$8,0))</f>
        <v>32168831.479999993</v>
      </c>
      <c r="R46" s="94">
        <f>+INDEX(DataEx!$1:$1048576,MATCH('2013'!$A46,DataEx!$D:$D,0),MATCH('2013'!R$6,DataEx!$8:$8,0))</f>
        <v>32148029.949999999</v>
      </c>
      <c r="S46" s="129">
        <f t="shared" si="3"/>
        <v>383189899.51999992</v>
      </c>
      <c r="T46" s="130">
        <f t="shared" si="4"/>
        <v>0.11292874869409981</v>
      </c>
    </row>
    <row r="47" spans="1:20">
      <c r="A47" s="75">
        <v>424</v>
      </c>
      <c r="B47" s="361" t="str">
        <f>+VLOOKUP($A47,Master!$D$22:$G$218,4,FALSE)</f>
        <v>Ostala prava iz oblasti zdravstvene zaštite</v>
      </c>
      <c r="C47" s="362"/>
      <c r="D47" s="362"/>
      <c r="E47" s="362"/>
      <c r="F47" s="362"/>
      <c r="G47" s="94">
        <f>+INDEX(DataEx!$1:$1048576,MATCH('2013'!$A47,DataEx!$D:$D,0),MATCH('2013'!G$6,DataEx!$8:$8,0))</f>
        <v>639432.91</v>
      </c>
      <c r="H47" s="94">
        <f>+INDEX(DataEx!$1:$1048576,MATCH('2013'!$A47,DataEx!$D:$D,0),MATCH('2013'!H$6,DataEx!$8:$8,0))</f>
        <v>1579093.2500000002</v>
      </c>
      <c r="I47" s="94">
        <f>+INDEX(DataEx!$1:$1048576,MATCH('2013'!$A47,DataEx!$D:$D,0),MATCH('2013'!I$6,DataEx!$8:$8,0))</f>
        <v>626460.35000000009</v>
      </c>
      <c r="J47" s="94">
        <f>+INDEX(DataEx!$1:$1048576,MATCH('2013'!$A47,DataEx!$D:$D,0),MATCH('2013'!J$6,DataEx!$8:$8,0))</f>
        <v>1544704.7100000004</v>
      </c>
      <c r="K47" s="94">
        <f>+INDEX(DataEx!$1:$1048576,MATCH('2013'!$A47,DataEx!$D:$D,0),MATCH('2013'!K$6,DataEx!$8:$8,0))</f>
        <v>1166317.4599999997</v>
      </c>
      <c r="L47" s="94">
        <f>+INDEX(DataEx!$1:$1048576,MATCH('2013'!$A47,DataEx!$D:$D,0),MATCH('2013'!L$6,DataEx!$8:$8,0))</f>
        <v>678250.89000000013</v>
      </c>
      <c r="M47" s="94">
        <f>+INDEX(DataEx!$1:$1048576,MATCH('2013'!$A47,DataEx!$D:$D,0),MATCH('2013'!M$6,DataEx!$8:$8,0))</f>
        <v>1306714.3700000001</v>
      </c>
      <c r="N47" s="94">
        <f>+INDEX(DataEx!$1:$1048576,MATCH('2013'!$A47,DataEx!$D:$D,0),MATCH('2013'!N$6,DataEx!$8:$8,0))</f>
        <v>1105331.2199999997</v>
      </c>
      <c r="O47" s="94">
        <f>+INDEX(DataEx!$1:$1048576,MATCH('2013'!$A47,DataEx!$D:$D,0),MATCH('2013'!O$6,DataEx!$8:$8,0))</f>
        <v>1786629.0099999993</v>
      </c>
      <c r="P47" s="94">
        <f>+INDEX(DataEx!$1:$1048576,MATCH('2013'!$A47,DataEx!$D:$D,0),MATCH('2013'!P$6,DataEx!$8:$8,0))</f>
        <v>1261101.8699999999</v>
      </c>
      <c r="Q47" s="94">
        <f>+INDEX(DataEx!$1:$1048576,MATCH('2013'!$A47,DataEx!$D:$D,0),MATCH('2013'!Q$6,DataEx!$8:$8,0))</f>
        <v>1076426.2</v>
      </c>
      <c r="R47" s="94">
        <f>+INDEX(DataEx!$1:$1048576,MATCH('2013'!$A47,DataEx!$D:$D,0),MATCH('2013'!R$6,DataEx!$8:$8,0))</f>
        <v>2021633.8499999989</v>
      </c>
      <c r="S47" s="129">
        <f t="shared" si="3"/>
        <v>14792096.089999998</v>
      </c>
      <c r="T47" s="130">
        <f t="shared" si="4"/>
        <v>4.3593343772867369E-3</v>
      </c>
    </row>
    <row r="48" spans="1:20">
      <c r="A48" s="75">
        <v>425</v>
      </c>
      <c r="B48" s="361" t="str">
        <f>+VLOOKUP($A48,Master!$D$22:$G$218,4,FALSE)</f>
        <v>Ostala prava iz zdravstvenog osiguranja</v>
      </c>
      <c r="C48" s="362"/>
      <c r="D48" s="362"/>
      <c r="E48" s="362"/>
      <c r="F48" s="362"/>
      <c r="G48" s="94">
        <f>+INDEX(DataEx!$1:$1048576,MATCH('2013'!$A48,DataEx!$D:$D,0),MATCH('2013'!G$6,DataEx!$8:$8,0))</f>
        <v>370401.12</v>
      </c>
      <c r="H48" s="94">
        <f>+INDEX(DataEx!$1:$1048576,MATCH('2013'!$A48,DataEx!$D:$D,0),MATCH('2013'!H$6,DataEx!$8:$8,0))</f>
        <v>620552.5199999999</v>
      </c>
      <c r="I48" s="94">
        <f>+INDEX(DataEx!$1:$1048576,MATCH('2013'!$A48,DataEx!$D:$D,0),MATCH('2013'!I$6,DataEx!$8:$8,0))</f>
        <v>638457.29</v>
      </c>
      <c r="J48" s="94">
        <f>+INDEX(DataEx!$1:$1048576,MATCH('2013'!$A48,DataEx!$D:$D,0),MATCH('2013'!J$6,DataEx!$8:$8,0))</f>
        <v>505586.33999999997</v>
      </c>
      <c r="K48" s="94">
        <f>+INDEX(DataEx!$1:$1048576,MATCH('2013'!$A48,DataEx!$D:$D,0),MATCH('2013'!K$6,DataEx!$8:$8,0))</f>
        <v>569999.48</v>
      </c>
      <c r="L48" s="94">
        <f>+INDEX(DataEx!$1:$1048576,MATCH('2013'!$A48,DataEx!$D:$D,0),MATCH('2013'!L$6,DataEx!$8:$8,0))</f>
        <v>860418.67999999993</v>
      </c>
      <c r="M48" s="94">
        <f>+INDEX(DataEx!$1:$1048576,MATCH('2013'!$A48,DataEx!$D:$D,0),MATCH('2013'!M$6,DataEx!$8:$8,0))</f>
        <v>568338.07999999984</v>
      </c>
      <c r="N48" s="94">
        <f>+INDEX(DataEx!$1:$1048576,MATCH('2013'!$A48,DataEx!$D:$D,0),MATCH('2013'!N$6,DataEx!$8:$8,0))</f>
        <v>637853.68000000005</v>
      </c>
      <c r="O48" s="94">
        <f>+INDEX(DataEx!$1:$1048576,MATCH('2013'!$A48,DataEx!$D:$D,0),MATCH('2013'!O$6,DataEx!$8:$8,0))</f>
        <v>721453.06999999983</v>
      </c>
      <c r="P48" s="94">
        <f>+INDEX(DataEx!$1:$1048576,MATCH('2013'!$A48,DataEx!$D:$D,0),MATCH('2013'!P$6,DataEx!$8:$8,0))</f>
        <v>561941.62</v>
      </c>
      <c r="Q48" s="94">
        <f>+INDEX(DataEx!$1:$1048576,MATCH('2013'!$A48,DataEx!$D:$D,0),MATCH('2013'!Q$6,DataEx!$8:$8,0))</f>
        <v>443816.17000000004</v>
      </c>
      <c r="R48" s="94">
        <f>+INDEX(DataEx!$1:$1048576,MATCH('2013'!$A48,DataEx!$D:$D,0),MATCH('2013'!R$6,DataEx!$8:$8,0))</f>
        <v>1363707.3099999998</v>
      </c>
      <c r="S48" s="129">
        <f t="shared" si="3"/>
        <v>7862525.3599999994</v>
      </c>
      <c r="T48" s="130">
        <f t="shared" si="4"/>
        <v>2.3171413223382312E-3</v>
      </c>
    </row>
    <row r="49" spans="1:20">
      <c r="A49" s="75">
        <v>43</v>
      </c>
      <c r="B49" s="386" t="str">
        <f>+VLOOKUP($A49,Master!$D$22:$G$218,4,FALSE)</f>
        <v xml:space="preserve">Transferi institucijama, pojedincima, nevladinom i javnom sektoru </v>
      </c>
      <c r="C49" s="387"/>
      <c r="D49" s="387"/>
      <c r="E49" s="387"/>
      <c r="F49" s="387"/>
      <c r="G49" s="88">
        <f>+INDEX(DataEx!$1:$1048576,MATCH('2013'!$A49,DataEx!$D:$D,0),MATCH('2013'!G$6,DataEx!$8:$8,0))</f>
        <v>4766352.82</v>
      </c>
      <c r="H49" s="88">
        <f>+INDEX(DataEx!$1:$1048576,MATCH('2013'!$A49,DataEx!$D:$D,0),MATCH('2013'!H$6,DataEx!$8:$8,0))</f>
        <v>7183318.2800000003</v>
      </c>
      <c r="I49" s="88">
        <f>+INDEX(DataEx!$1:$1048576,MATCH('2013'!$A49,DataEx!$D:$D,0),MATCH('2013'!I$6,DataEx!$8:$8,0))</f>
        <v>8947545.6400000025</v>
      </c>
      <c r="J49" s="88">
        <f>+INDEX(DataEx!$1:$1048576,MATCH('2013'!$A49,DataEx!$D:$D,0),MATCH('2013'!J$6,DataEx!$8:$8,0))</f>
        <v>5884665.6099999994</v>
      </c>
      <c r="K49" s="88">
        <f>+INDEX(DataEx!$1:$1048576,MATCH('2013'!$A49,DataEx!$D:$D,0),MATCH('2013'!K$6,DataEx!$8:$8,0))</f>
        <v>7415737.6300000101</v>
      </c>
      <c r="L49" s="88">
        <f>+INDEX(DataEx!$1:$1048576,MATCH('2013'!$A49,DataEx!$D:$D,0),MATCH('2013'!L$6,DataEx!$8:$8,0))</f>
        <v>7060820.3000000026</v>
      </c>
      <c r="M49" s="88">
        <f>+INDEX(DataEx!$1:$1048576,MATCH('2013'!$A49,DataEx!$D:$D,0),MATCH('2013'!M$6,DataEx!$8:$8,0))</f>
        <v>5861351.5200000005</v>
      </c>
      <c r="N49" s="88">
        <f>+INDEX(DataEx!$1:$1048576,MATCH('2013'!$A49,DataEx!$D:$D,0),MATCH('2013'!N$6,DataEx!$8:$8,0))</f>
        <v>9038041.9700000007</v>
      </c>
      <c r="O49" s="88">
        <f>+INDEX(DataEx!$1:$1048576,MATCH('2013'!$A49,DataEx!$D:$D,0),MATCH('2013'!O$6,DataEx!$8:$8,0))</f>
        <v>8245712.2600000007</v>
      </c>
      <c r="P49" s="88">
        <f>+INDEX(DataEx!$1:$1048576,MATCH('2013'!$A49,DataEx!$D:$D,0),MATCH('2013'!P$6,DataEx!$8:$8,0))</f>
        <v>7298462.070000005</v>
      </c>
      <c r="Q49" s="88">
        <f>+INDEX(DataEx!$1:$1048576,MATCH('2013'!$A49,DataEx!$D:$D,0),MATCH('2013'!Q$6,DataEx!$8:$8,0))</f>
        <v>4753269.4800000014</v>
      </c>
      <c r="R49" s="89">
        <f>+INDEX(DataEx!$1:$1048576,MATCH('2013'!$A49,DataEx!$D:$D,0),MATCH('2013'!R$6,DataEx!$8:$8,0))</f>
        <v>17851748.629999999</v>
      </c>
      <c r="S49" s="131">
        <f t="shared" si="3"/>
        <v>94307026.210000023</v>
      </c>
      <c r="T49" s="132">
        <f t="shared" si="4"/>
        <v>2.779294150575887E-2</v>
      </c>
    </row>
    <row r="50" spans="1:20">
      <c r="A50" s="75">
        <v>44</v>
      </c>
      <c r="B50" s="386" t="str">
        <f>+VLOOKUP($A50,Master!$D$22:$G$218,4,FALSE)</f>
        <v>Kapitalni budžet</v>
      </c>
      <c r="C50" s="387"/>
      <c r="D50" s="387"/>
      <c r="E50" s="387"/>
      <c r="F50" s="387"/>
      <c r="G50" s="88">
        <f>+INDEX(DataEx!$1:$1048576,MATCH('2013'!$A50,DataEx!$D:$D,0),MATCH('2013'!G$6,DataEx!$8:$8,0))</f>
        <v>138077.81</v>
      </c>
      <c r="H50" s="88">
        <f>+INDEX(DataEx!$1:$1048576,MATCH('2013'!$A50,DataEx!$D:$D,0),MATCH('2013'!H$6,DataEx!$8:$8,0))</f>
        <v>2008065.0200000003</v>
      </c>
      <c r="I50" s="88">
        <f>+INDEX(DataEx!$1:$1048576,MATCH('2013'!$A50,DataEx!$D:$D,0),MATCH('2013'!I$6,DataEx!$8:$8,0))</f>
        <v>4422241.2500000028</v>
      </c>
      <c r="J50" s="88">
        <f>+INDEX(DataEx!$1:$1048576,MATCH('2013'!$A50,DataEx!$D:$D,0),MATCH('2013'!J$6,DataEx!$8:$8,0))</f>
        <v>4197672.6700000027</v>
      </c>
      <c r="K50" s="88">
        <f>+INDEX(DataEx!$1:$1048576,MATCH('2013'!$A50,DataEx!$D:$D,0),MATCH('2013'!K$6,DataEx!$8:$8,0))</f>
        <v>4236917.4400000004</v>
      </c>
      <c r="L50" s="88">
        <f>+INDEX(DataEx!$1:$1048576,MATCH('2013'!$A50,DataEx!$D:$D,0),MATCH('2013'!L$6,DataEx!$8:$8,0))</f>
        <v>4706155.42</v>
      </c>
      <c r="M50" s="88">
        <f>+INDEX(DataEx!$1:$1048576,MATCH('2013'!$A50,DataEx!$D:$D,0),MATCH('2013'!M$6,DataEx!$8:$8,0))</f>
        <v>4524523.5699999994</v>
      </c>
      <c r="N50" s="88">
        <f>+INDEX(DataEx!$1:$1048576,MATCH('2013'!$A50,DataEx!$D:$D,0),MATCH('2013'!N$6,DataEx!$8:$8,0))</f>
        <v>4216317.4899999993</v>
      </c>
      <c r="O50" s="88">
        <f>+INDEX(DataEx!$1:$1048576,MATCH('2013'!$A50,DataEx!$D:$D,0),MATCH('2013'!O$6,DataEx!$8:$8,0))</f>
        <v>3941356.5699999989</v>
      </c>
      <c r="P50" s="88">
        <f>+INDEX(DataEx!$1:$1048576,MATCH('2013'!$A50,DataEx!$D:$D,0),MATCH('2013'!P$6,DataEx!$8:$8,0))</f>
        <v>5975320.669999999</v>
      </c>
      <c r="Q50" s="88">
        <f>+INDEX(DataEx!$1:$1048576,MATCH('2013'!$A50,DataEx!$D:$D,0),MATCH('2013'!Q$6,DataEx!$8:$8,0))</f>
        <v>6045846.2700000014</v>
      </c>
      <c r="R50" s="88">
        <f>+INDEX(DataEx!$1:$1048576,MATCH('2013'!$A50,DataEx!$D:$D,0),MATCH('2013'!R$6,DataEx!$8:$8,0))</f>
        <v>17373008.680000011</v>
      </c>
      <c r="S50" s="131">
        <f t="shared" si="3"/>
        <v>61785502.860000014</v>
      </c>
      <c r="T50" s="132">
        <f t="shared" si="4"/>
        <v>1.8208620671253773E-2</v>
      </c>
    </row>
    <row r="51" spans="1:20">
      <c r="A51" s="75">
        <v>451</v>
      </c>
      <c r="B51" s="388" t="str">
        <f>+VLOOKUP($A51,Master!$D$22:$G$218,4,FALSE)</f>
        <v>Pozajmice i krediti</v>
      </c>
      <c r="C51" s="389"/>
      <c r="D51" s="389"/>
      <c r="E51" s="389"/>
      <c r="F51" s="389"/>
      <c r="G51" s="94">
        <f>+INDEX(DataEx!$1:$1048576,MATCH('2013'!$A51,DataEx!$D:$D,0),MATCH('2013'!G$6,DataEx!$8:$8,0))</f>
        <v>5000</v>
      </c>
      <c r="H51" s="94">
        <f>+INDEX(DataEx!$1:$1048576,MATCH('2013'!$A51,DataEx!$D:$D,0),MATCH('2013'!H$6,DataEx!$8:$8,0))</f>
        <v>57001.11</v>
      </c>
      <c r="I51" s="94">
        <f>+INDEX(DataEx!$1:$1048576,MATCH('2013'!$A51,DataEx!$D:$D,0),MATCH('2013'!I$6,DataEx!$8:$8,0))</f>
        <v>614160.66</v>
      </c>
      <c r="J51" s="94">
        <f>+INDEX(DataEx!$1:$1048576,MATCH('2013'!$A51,DataEx!$D:$D,0),MATCH('2013'!J$6,DataEx!$8:$8,0))</f>
        <v>220833.34</v>
      </c>
      <c r="K51" s="94">
        <f>+INDEX(DataEx!$1:$1048576,MATCH('2013'!$A51,DataEx!$D:$D,0),MATCH('2013'!K$6,DataEx!$8:$8,0))</f>
        <v>331814</v>
      </c>
      <c r="L51" s="94">
        <f>+INDEX(DataEx!$1:$1048576,MATCH('2013'!$A51,DataEx!$D:$D,0),MATCH('2013'!L$6,DataEx!$8:$8,0))</f>
        <v>6656</v>
      </c>
      <c r="M51" s="94">
        <f>+INDEX(DataEx!$1:$1048576,MATCH('2013'!$A51,DataEx!$D:$D,0),MATCH('2013'!M$6,DataEx!$8:$8,0))</f>
        <v>27500</v>
      </c>
      <c r="N51" s="94">
        <f>+INDEX(DataEx!$1:$1048576,MATCH('2013'!$A51,DataEx!$D:$D,0),MATCH('2013'!N$6,DataEx!$8:$8,0))</f>
        <v>40000</v>
      </c>
      <c r="O51" s="94">
        <f>+INDEX(DataEx!$1:$1048576,MATCH('2013'!$A51,DataEx!$D:$D,0),MATCH('2013'!O$6,DataEx!$8:$8,0))</f>
        <v>17507.28</v>
      </c>
      <c r="P51" s="94">
        <f>+INDEX(DataEx!$1:$1048576,MATCH('2013'!$A51,DataEx!$D:$D,0),MATCH('2013'!P$6,DataEx!$8:$8,0))</f>
        <v>533513.18999999994</v>
      </c>
      <c r="Q51" s="94">
        <f>+INDEX(DataEx!$1:$1048576,MATCH('2013'!$A51,DataEx!$D:$D,0),MATCH('2013'!Q$6,DataEx!$8:$8,0))</f>
        <v>69960</v>
      </c>
      <c r="R51" s="94">
        <f>+INDEX(DataEx!$1:$1048576,MATCH('2013'!$A51,DataEx!$D:$D,0),MATCH('2013'!R$6,DataEx!$8:$8,0))</f>
        <v>828836.39999999991</v>
      </c>
      <c r="S51" s="129">
        <f t="shared" si="3"/>
        <v>2752781.9799999995</v>
      </c>
      <c r="T51" s="130">
        <f t="shared" si="4"/>
        <v>8.112641403608845E-4</v>
      </c>
    </row>
    <row r="52" spans="1:20">
      <c r="A52" s="75">
        <v>47</v>
      </c>
      <c r="B52" s="388" t="str">
        <f>+VLOOKUP($A52,Master!$D$22:$G$218,4,FALSE)</f>
        <v>Rezerve</v>
      </c>
      <c r="C52" s="389"/>
      <c r="D52" s="389"/>
      <c r="E52" s="389"/>
      <c r="F52" s="389"/>
      <c r="G52" s="94">
        <f>+INDEX(DataEx!$1:$1048576,MATCH('2013'!$A52,DataEx!$D:$D,0),MATCH('2013'!G$6,DataEx!$8:$8,0))</f>
        <v>152480</v>
      </c>
      <c r="H52" s="94">
        <f>+INDEX(DataEx!$1:$1048576,MATCH('2013'!$A52,DataEx!$D:$D,0),MATCH('2013'!H$6,DataEx!$8:$8,0))</f>
        <v>69850</v>
      </c>
      <c r="I52" s="94">
        <f>+INDEX(DataEx!$1:$1048576,MATCH('2013'!$A52,DataEx!$D:$D,0),MATCH('2013'!I$6,DataEx!$8:$8,0))</f>
        <v>381882.20999999996</v>
      </c>
      <c r="J52" s="94">
        <f>+INDEX(DataEx!$1:$1048576,MATCH('2013'!$A52,DataEx!$D:$D,0),MATCH('2013'!J$6,DataEx!$8:$8,0))</f>
        <v>795860</v>
      </c>
      <c r="K52" s="94">
        <f>+INDEX(DataEx!$1:$1048576,MATCH('2013'!$A52,DataEx!$D:$D,0),MATCH('2013'!K$6,DataEx!$8:$8,0))</f>
        <v>1010265.09</v>
      </c>
      <c r="L52" s="94">
        <f>+INDEX(DataEx!$1:$1048576,MATCH('2013'!$A52,DataEx!$D:$D,0),MATCH('2013'!L$6,DataEx!$8:$8,0))</f>
        <v>3303845.5</v>
      </c>
      <c r="M52" s="94">
        <f>+INDEX(DataEx!$1:$1048576,MATCH('2013'!$A52,DataEx!$D:$D,0),MATCH('2013'!M$6,DataEx!$8:$8,0))</f>
        <v>2217610</v>
      </c>
      <c r="N52" s="94">
        <f>+INDEX(DataEx!$1:$1048576,MATCH('2013'!$A52,DataEx!$D:$D,0),MATCH('2013'!N$6,DataEx!$8:$8,0))</f>
        <v>1221150.82</v>
      </c>
      <c r="O52" s="94">
        <f>+INDEX(DataEx!$1:$1048576,MATCH('2013'!$A52,DataEx!$D:$D,0),MATCH('2013'!O$6,DataEx!$8:$8,0))</f>
        <v>2522421.1</v>
      </c>
      <c r="P52" s="94">
        <f>+INDEX(DataEx!$1:$1048576,MATCH('2013'!$A52,DataEx!$D:$D,0),MATCH('2013'!P$6,DataEx!$8:$8,0))</f>
        <v>283431.86</v>
      </c>
      <c r="Q52" s="94">
        <f>+INDEX(DataEx!$1:$1048576,MATCH('2013'!$A52,DataEx!$D:$D,0),MATCH('2013'!Q$6,DataEx!$8:$8,0))</f>
        <v>862021</v>
      </c>
      <c r="R52" s="94">
        <f>+INDEX(DataEx!$1:$1048576,MATCH('2013'!$A52,DataEx!$D:$D,0),MATCH('2013'!R$6,DataEx!$8:$8,0))</f>
        <v>1306027.21</v>
      </c>
      <c r="S52" s="129">
        <f t="shared" si="3"/>
        <v>14126844.789999999</v>
      </c>
      <c r="T52" s="130">
        <f t="shared" si="4"/>
        <v>4.1632801572505903E-3</v>
      </c>
    </row>
    <row r="53" spans="1:20" ht="13.5" thickBot="1">
      <c r="A53" s="75">
        <v>462</v>
      </c>
      <c r="B53" s="390" t="str">
        <f>+VLOOKUP($A53,Master!$D$22:$G$218,4,FALSE)</f>
        <v>Otplata garancija</v>
      </c>
      <c r="C53" s="391"/>
      <c r="D53" s="391"/>
      <c r="E53" s="391"/>
      <c r="F53" s="391"/>
      <c r="G53" s="102">
        <f>+INDEX(DataEx!$1:$1048576,MATCH('2013'!$A53,DataEx!$D:$D,0),MATCH('2013'!G$6,DataEx!$8:$8,0))</f>
        <v>0</v>
      </c>
      <c r="H53" s="102">
        <f>+INDEX(DataEx!$1:$1048576,MATCH('2013'!$A53,DataEx!$D:$D,0),MATCH('2013'!H$6,DataEx!$8:$8,0))</f>
        <v>0</v>
      </c>
      <c r="I53" s="102">
        <f>+INDEX(DataEx!$1:$1048576,MATCH('2013'!$A53,DataEx!$D:$D,0),MATCH('2013'!I$6,DataEx!$8:$8,0))</f>
        <v>0</v>
      </c>
      <c r="J53" s="102">
        <f>+INDEX(DataEx!$1:$1048576,MATCH('2013'!$A53,DataEx!$D:$D,0),MATCH('2013'!J$6,DataEx!$8:$8,0))</f>
        <v>145520.37</v>
      </c>
      <c r="K53" s="102">
        <f>+INDEX(DataEx!$1:$1048576,MATCH('2013'!$A53,DataEx!$D:$D,0),MATCH('2013'!K$6,DataEx!$8:$8,0))</f>
        <v>0</v>
      </c>
      <c r="L53" s="102">
        <f>+INDEX(DataEx!$1:$1048576,MATCH('2013'!$A53,DataEx!$D:$D,0),MATCH('2013'!L$6,DataEx!$8:$8,0))</f>
        <v>0</v>
      </c>
      <c r="M53" s="102">
        <f>+INDEX(DataEx!$1:$1048576,MATCH('2013'!$A53,DataEx!$D:$D,0),MATCH('2013'!M$6,DataEx!$8:$8,0))</f>
        <v>60056480</v>
      </c>
      <c r="N53" s="102">
        <f>+INDEX(DataEx!$1:$1048576,MATCH('2013'!$A53,DataEx!$D:$D,0),MATCH('2013'!N$6,DataEx!$8:$8,0))</f>
        <v>42900294.009999998</v>
      </c>
      <c r="O53" s="102">
        <f>+INDEX(DataEx!$1:$1048576,MATCH('2013'!$A53,DataEx!$D:$D,0),MATCH('2013'!O$6,DataEx!$8:$8,0))</f>
        <v>0</v>
      </c>
      <c r="P53" s="102">
        <f>+INDEX(DataEx!$1:$1048576,MATCH('2013'!$A53,DataEx!$D:$D,0),MATCH('2013'!P$6,DataEx!$8:$8,0))</f>
        <v>0</v>
      </c>
      <c r="Q53" s="102">
        <f>+INDEX(DataEx!$1:$1048576,MATCH('2013'!$A53,DataEx!$D:$D,0),MATCH('2013'!Q$6,DataEx!$8:$8,0))</f>
        <v>3552750.0900000003</v>
      </c>
      <c r="R53" s="102">
        <f>+INDEX(DataEx!$1:$1048576,MATCH('2013'!$A53,DataEx!$D:$D,0),MATCH('2013'!R$6,DataEx!$8:$8,0))</f>
        <v>575548.03</v>
      </c>
      <c r="S53" s="139">
        <f t="shared" si="3"/>
        <v>107230592.5</v>
      </c>
      <c r="T53" s="140">
        <f t="shared" si="4"/>
        <v>3.1601607056764014E-2</v>
      </c>
    </row>
    <row r="54" spans="1:20" ht="13.5" thickBot="1">
      <c r="A54" s="74">
        <v>1000</v>
      </c>
      <c r="B54" s="396" t="str">
        <f>+VLOOKUP($A54,Master!$D$22:$G$218,4,FALSE)</f>
        <v>Suficit / deficit</v>
      </c>
      <c r="C54" s="397"/>
      <c r="D54" s="397"/>
      <c r="E54" s="397"/>
      <c r="F54" s="397"/>
      <c r="G54" s="100">
        <f>+G10-G30</f>
        <v>-25764865.160000011</v>
      </c>
      <c r="H54" s="100">
        <f t="shared" ref="H54:R54" si="9">+H10-H30</f>
        <v>-19235739.12999998</v>
      </c>
      <c r="I54" s="100">
        <f t="shared" si="9"/>
        <v>-11659777.349999994</v>
      </c>
      <c r="J54" s="100">
        <f t="shared" si="9"/>
        <v>-14364838.129999965</v>
      </c>
      <c r="K54" s="100">
        <f t="shared" si="9"/>
        <v>-6163867.0999999791</v>
      </c>
      <c r="L54" s="100">
        <f t="shared" si="9"/>
        <v>5042875.0399999768</v>
      </c>
      <c r="M54" s="100">
        <f t="shared" si="9"/>
        <v>-42234234.610000029</v>
      </c>
      <c r="N54" s="100">
        <f t="shared" si="9"/>
        <v>-17428959.019999936</v>
      </c>
      <c r="O54" s="100">
        <f t="shared" si="9"/>
        <v>-2160139.0499999523</v>
      </c>
      <c r="P54" s="100">
        <f t="shared" si="9"/>
        <v>19917616.980000049</v>
      </c>
      <c r="Q54" s="100">
        <f t="shared" si="9"/>
        <v>-4788039.1099999994</v>
      </c>
      <c r="R54" s="100">
        <f t="shared" si="9"/>
        <v>-6536324.8500000238</v>
      </c>
      <c r="S54" s="117">
        <f>+SUM(G54:R54)</f>
        <v>-125376291.48999985</v>
      </c>
      <c r="T54" s="118">
        <f t="shared" si="4"/>
        <v>-3.6949271709948647E-2</v>
      </c>
    </row>
    <row r="55" spans="1:20" ht="13.5" thickBot="1">
      <c r="A55" s="74">
        <v>1001</v>
      </c>
      <c r="B55" s="398" t="str">
        <f>+VLOOKUP($A55,Master!$D$22:$G$218,4,FALSE)</f>
        <v>Primarni bilans</v>
      </c>
      <c r="C55" s="399"/>
      <c r="D55" s="399"/>
      <c r="E55" s="399"/>
      <c r="F55" s="399"/>
      <c r="G55" s="101">
        <f>+G54+G38</f>
        <v>-25211074.65000001</v>
      </c>
      <c r="H55" s="101">
        <f t="shared" ref="H55:R55" si="10">+H54+H38</f>
        <v>-17451978.339999981</v>
      </c>
      <c r="I55" s="101">
        <f t="shared" si="10"/>
        <v>-9522874.7299999949</v>
      </c>
      <c r="J55" s="101">
        <f t="shared" si="10"/>
        <v>10462634.000000037</v>
      </c>
      <c r="K55" s="101">
        <f t="shared" si="10"/>
        <v>-5038451.1699999794</v>
      </c>
      <c r="L55" s="101">
        <f t="shared" si="10"/>
        <v>8836821.489999976</v>
      </c>
      <c r="M55" s="101">
        <f t="shared" si="10"/>
        <v>-36495019.420000032</v>
      </c>
      <c r="N55" s="101">
        <f t="shared" si="10"/>
        <v>-15325378.929999936</v>
      </c>
      <c r="O55" s="101">
        <f t="shared" si="10"/>
        <v>16540179.570000045</v>
      </c>
      <c r="P55" s="101">
        <f t="shared" si="10"/>
        <v>20715005.270000048</v>
      </c>
      <c r="Q55" s="101">
        <f t="shared" si="10"/>
        <v>-4038920.3299999991</v>
      </c>
      <c r="R55" s="101">
        <f t="shared" si="10"/>
        <v>-924458.71000002325</v>
      </c>
      <c r="S55" s="117">
        <f t="shared" si="3"/>
        <v>-57453515.949999861</v>
      </c>
      <c r="T55" s="118">
        <f t="shared" si="4"/>
        <v>-1.6931953771321551E-2</v>
      </c>
    </row>
    <row r="56" spans="1:20">
      <c r="A56" s="74">
        <v>46</v>
      </c>
      <c r="B56" s="384" t="str">
        <f>+VLOOKUP($A56,Master!$D$22:$G$218,4,FALSE)</f>
        <v>Otplata dugova</v>
      </c>
      <c r="C56" s="385"/>
      <c r="D56" s="385"/>
      <c r="E56" s="385"/>
      <c r="F56" s="385"/>
      <c r="G56" s="90">
        <f>+SUM(G57:G59)</f>
        <v>16061025.709999999</v>
      </c>
      <c r="H56" s="90">
        <f t="shared" ref="H56:R56" si="11">+SUM(H57:H59)</f>
        <v>7562067.3200000031</v>
      </c>
      <c r="I56" s="90">
        <f t="shared" si="11"/>
        <v>7217299.5099999998</v>
      </c>
      <c r="J56" s="90">
        <f t="shared" si="11"/>
        <v>7894827.5399999991</v>
      </c>
      <c r="K56" s="90">
        <f t="shared" si="11"/>
        <v>5565089.4999999981</v>
      </c>
      <c r="L56" s="90">
        <f t="shared" si="11"/>
        <v>18466625.890000001</v>
      </c>
      <c r="M56" s="90">
        <f t="shared" si="11"/>
        <v>34603919.25999999</v>
      </c>
      <c r="N56" s="90">
        <f t="shared" si="11"/>
        <v>16979858.110000022</v>
      </c>
      <c r="O56" s="90">
        <f t="shared" si="11"/>
        <v>24383898.320000004</v>
      </c>
      <c r="P56" s="90">
        <f t="shared" si="11"/>
        <v>14005707.24</v>
      </c>
      <c r="Q56" s="90">
        <f t="shared" si="11"/>
        <v>10161021.359999999</v>
      </c>
      <c r="R56" s="90">
        <f t="shared" si="11"/>
        <v>71667302.089999989</v>
      </c>
      <c r="S56" s="113">
        <f t="shared" si="3"/>
        <v>234568641.84999996</v>
      </c>
      <c r="T56" s="114">
        <f t="shared" si="4"/>
        <v>6.9129022555596803E-2</v>
      </c>
    </row>
    <row r="57" spans="1:20">
      <c r="A57" s="74">
        <v>4611</v>
      </c>
      <c r="B57" s="394" t="str">
        <f>+VLOOKUP($A57,Master!$D$22:$G$218,4,FALSE)</f>
        <v>Otplata hartija od vrijednosti i kredita rezidentima</v>
      </c>
      <c r="C57" s="395"/>
      <c r="D57" s="395"/>
      <c r="E57" s="395"/>
      <c r="F57" s="395"/>
      <c r="G57" s="103">
        <f>+INDEX(DataEx!$1:$1048576,MATCH('2013'!$A57,DataEx!$D:$D,0),MATCH('2013'!G$6,DataEx!$8:$8,0))</f>
        <v>10400865.82</v>
      </c>
      <c r="H57" s="103">
        <f>+INDEX(DataEx!$1:$1048576,MATCH('2013'!$A57,DataEx!$D:$D,0),MATCH('2013'!H$6,DataEx!$8:$8,0))</f>
        <v>1076386.28</v>
      </c>
      <c r="I57" s="103">
        <f>+INDEX(DataEx!$1:$1048576,MATCH('2013'!$A57,DataEx!$D:$D,0),MATCH('2013'!I$6,DataEx!$8:$8,0))</f>
        <v>1750313.77</v>
      </c>
      <c r="J57" s="103">
        <f>+INDEX(DataEx!$1:$1048576,MATCH('2013'!$A57,DataEx!$D:$D,0),MATCH('2013'!J$6,DataEx!$8:$8,0))</f>
        <v>3128301.9899999998</v>
      </c>
      <c r="K57" s="103">
        <f>+INDEX(DataEx!$1:$1048576,MATCH('2013'!$A57,DataEx!$D:$D,0),MATCH('2013'!K$6,DataEx!$8:$8,0))</f>
        <v>1945669.64</v>
      </c>
      <c r="L57" s="103">
        <f>+INDEX(DataEx!$1:$1048576,MATCH('2013'!$A57,DataEx!$D:$D,0),MATCH('2013'!L$6,DataEx!$8:$8,0))</f>
        <v>989736.54</v>
      </c>
      <c r="M57" s="103">
        <f>+INDEX(DataEx!$1:$1048576,MATCH('2013'!$A57,DataEx!$D:$D,0),MATCH('2013'!M$6,DataEx!$8:$8,0))</f>
        <v>4774307.7200000007</v>
      </c>
      <c r="N57" s="103">
        <f>+INDEX(DataEx!$1:$1048576,MATCH('2013'!$A57,DataEx!$D:$D,0),MATCH('2013'!N$6,DataEx!$8:$8,0))</f>
        <v>9944955.370000001</v>
      </c>
      <c r="O57" s="103">
        <f>+INDEX(DataEx!$1:$1048576,MATCH('2013'!$A57,DataEx!$D:$D,0),MATCH('2013'!O$6,DataEx!$8:$8,0))</f>
        <v>12179630.32</v>
      </c>
      <c r="P57" s="103">
        <f>+INDEX(DataEx!$1:$1048576,MATCH('2013'!$A57,DataEx!$D:$D,0),MATCH('2013'!P$6,DataEx!$8:$8,0))</f>
        <v>7710797.4799999995</v>
      </c>
      <c r="Q57" s="103">
        <f>+INDEX(DataEx!$1:$1048576,MATCH('2013'!$A57,DataEx!$D:$D,0),MATCH('2013'!Q$6,DataEx!$8:$8,0))</f>
        <v>4899072.42</v>
      </c>
      <c r="R57" s="103">
        <f>+INDEX(DataEx!$1:$1048576,MATCH('2013'!$A57,DataEx!$D:$D,0),MATCH('2013'!R$6,DataEx!$8:$8,0))</f>
        <v>48820983.07</v>
      </c>
      <c r="S57" s="111">
        <f t="shared" si="3"/>
        <v>107621020.41999999</v>
      </c>
      <c r="T57" s="112">
        <f t="shared" si="4"/>
        <v>3.1716668900815932E-2</v>
      </c>
    </row>
    <row r="58" spans="1:20">
      <c r="A58" s="74">
        <v>4612</v>
      </c>
      <c r="B58" s="388" t="str">
        <f>+VLOOKUP($A58,Master!$D$22:$G$218,4,FALSE)</f>
        <v>Otplata hartija od vrijednosti i kredita nerezidentima</v>
      </c>
      <c r="C58" s="389"/>
      <c r="D58" s="389"/>
      <c r="E58" s="389"/>
      <c r="F58" s="389"/>
      <c r="G58" s="103">
        <f>+INDEX(DataEx!$1:$1048576,MATCH('2013'!$A58,DataEx!$D:$D,0),MATCH('2013'!G$6,DataEx!$8:$8,0))</f>
        <v>3134669.4099999997</v>
      </c>
      <c r="H58" s="103">
        <f>+INDEX(DataEx!$1:$1048576,MATCH('2013'!$A58,DataEx!$D:$D,0),MATCH('2013'!H$6,DataEx!$8:$8,0))</f>
        <v>158802.38</v>
      </c>
      <c r="I58" s="103">
        <f>+INDEX(DataEx!$1:$1048576,MATCH('2013'!$A58,DataEx!$D:$D,0),MATCH('2013'!I$6,DataEx!$8:$8,0))</f>
        <v>3318984.8099999996</v>
      </c>
      <c r="J58" s="103">
        <f>+INDEX(DataEx!$1:$1048576,MATCH('2013'!$A58,DataEx!$D:$D,0),MATCH('2013'!J$6,DataEx!$8:$8,0))</f>
        <v>2298414.4</v>
      </c>
      <c r="K58" s="103">
        <f>+INDEX(DataEx!$1:$1048576,MATCH('2013'!$A58,DataEx!$D:$D,0),MATCH('2013'!K$6,DataEx!$8:$8,0))</f>
        <v>2516927.7599999998</v>
      </c>
      <c r="L58" s="103">
        <f>+INDEX(DataEx!$1:$1048576,MATCH('2013'!$A58,DataEx!$D:$D,0),MATCH('2013'!L$6,DataEx!$8:$8,0))</f>
        <v>11294736.17</v>
      </c>
      <c r="M58" s="103">
        <f>+INDEX(DataEx!$1:$1048576,MATCH('2013'!$A58,DataEx!$D:$D,0),MATCH('2013'!M$6,DataEx!$8:$8,0))</f>
        <v>14484226.060000002</v>
      </c>
      <c r="N58" s="103">
        <f>+INDEX(DataEx!$1:$1048576,MATCH('2013'!$A58,DataEx!$D:$D,0),MATCH('2013'!N$6,DataEx!$8:$8,0))</f>
        <v>790205.48</v>
      </c>
      <c r="O58" s="103">
        <f>+INDEX(DataEx!$1:$1048576,MATCH('2013'!$A58,DataEx!$D:$D,0),MATCH('2013'!O$6,DataEx!$8:$8,0))</f>
        <v>7014425.7999999998</v>
      </c>
      <c r="P58" s="103">
        <f>+INDEX(DataEx!$1:$1048576,MATCH('2013'!$A58,DataEx!$D:$D,0),MATCH('2013'!P$6,DataEx!$8:$8,0))</f>
        <v>3516922.2900000005</v>
      </c>
      <c r="Q58" s="103">
        <f>+INDEX(DataEx!$1:$1048576,MATCH('2013'!$A58,DataEx!$D:$D,0),MATCH('2013'!Q$6,DataEx!$8:$8,0))</f>
        <v>2510690.9000000004</v>
      </c>
      <c r="R58" s="103">
        <f>+INDEX(DataEx!$1:$1048576,MATCH('2013'!$A58,DataEx!$D:$D,0),MATCH('2013'!R$6,DataEx!$8:$8,0))</f>
        <v>15365425.870000001</v>
      </c>
      <c r="S58" s="111">
        <f t="shared" si="3"/>
        <v>66404431.329999998</v>
      </c>
      <c r="T58" s="112">
        <f t="shared" si="4"/>
        <v>1.9569851259737557E-2</v>
      </c>
    </row>
    <row r="59" spans="1:20" ht="13.5" thickBot="1">
      <c r="A59" s="74">
        <v>4630</v>
      </c>
      <c r="B59" s="390" t="str">
        <f>+VLOOKUP($A59,Master!$D$22:$G$218,4,FALSE)</f>
        <v>Otplata obaveza iz prethodnih godina</v>
      </c>
      <c r="C59" s="391"/>
      <c r="D59" s="391"/>
      <c r="E59" s="391"/>
      <c r="F59" s="391"/>
      <c r="G59" s="103">
        <f>+INDEX(DataEx!$1:$1048576,MATCH('2013'!$A59,DataEx!$D:$D,0),MATCH('2013'!G$6,DataEx!$8:$8,0))</f>
        <v>2525490.4799999991</v>
      </c>
      <c r="H59" s="103">
        <f>+INDEX(DataEx!$1:$1048576,MATCH('2013'!$A59,DataEx!$D:$D,0),MATCH('2013'!H$6,DataEx!$8:$8,0))</f>
        <v>6326878.6600000029</v>
      </c>
      <c r="I59" s="103">
        <f>+INDEX(DataEx!$1:$1048576,MATCH('2013'!$A59,DataEx!$D:$D,0),MATCH('2013'!I$6,DataEx!$8:$8,0))</f>
        <v>2148000.9299999997</v>
      </c>
      <c r="J59" s="103">
        <f>+INDEX(DataEx!$1:$1048576,MATCH('2013'!$A59,DataEx!$D:$D,0),MATCH('2013'!J$6,DataEx!$8:$8,0))</f>
        <v>2468111.15</v>
      </c>
      <c r="K59" s="103">
        <f>+INDEX(DataEx!$1:$1048576,MATCH('2013'!$A59,DataEx!$D:$D,0),MATCH('2013'!K$6,DataEx!$8:$8,0))</f>
        <v>1102492.0999999987</v>
      </c>
      <c r="L59" s="103">
        <f>+INDEX(DataEx!$1:$1048576,MATCH('2013'!$A59,DataEx!$D:$D,0),MATCH('2013'!L$6,DataEx!$8:$8,0))</f>
        <v>6182153.1800000016</v>
      </c>
      <c r="M59" s="103">
        <f>+INDEX(DataEx!$1:$1048576,MATCH('2013'!$A59,DataEx!$D:$D,0),MATCH('2013'!M$6,DataEx!$8:$8,0))</f>
        <v>15345385.479999993</v>
      </c>
      <c r="N59" s="103">
        <f>+INDEX(DataEx!$1:$1048576,MATCH('2013'!$A59,DataEx!$D:$D,0),MATCH('2013'!N$6,DataEx!$8:$8,0))</f>
        <v>6244697.2600000203</v>
      </c>
      <c r="O59" s="103">
        <f>+INDEX(DataEx!$1:$1048576,MATCH('2013'!$A59,DataEx!$D:$D,0),MATCH('2013'!O$6,DataEx!$8:$8,0))</f>
        <v>5189842.2000000039</v>
      </c>
      <c r="P59" s="103">
        <f>+INDEX(DataEx!$1:$1048576,MATCH('2013'!$A59,DataEx!$D:$D,0),MATCH('2013'!P$6,DataEx!$8:$8,0))</f>
        <v>2777987.4700000011</v>
      </c>
      <c r="Q59" s="103">
        <f>+INDEX(DataEx!$1:$1048576,MATCH('2013'!$A59,DataEx!$D:$D,0),MATCH('2013'!Q$6,DataEx!$8:$8,0))</f>
        <v>2751258.0399999996</v>
      </c>
      <c r="R59" s="103">
        <f>+INDEX(DataEx!$1:$1048576,MATCH('2013'!$A59,DataEx!$D:$D,0),MATCH('2013'!R$6,DataEx!$8:$8,0))</f>
        <v>7480893.1499999976</v>
      </c>
      <c r="S59" s="111">
        <f t="shared" si="3"/>
        <v>60543190.100000009</v>
      </c>
      <c r="T59" s="112">
        <f t="shared" si="4"/>
        <v>1.7842502395043331E-2</v>
      </c>
    </row>
    <row r="60" spans="1:20" ht="13.5" thickBot="1">
      <c r="A60" s="74">
        <v>1002</v>
      </c>
      <c r="B60" s="392" t="str">
        <f>+VLOOKUP($A60,Master!$D$22:$G$218,4,FALSE)</f>
        <v>Nedostajuća sredstva</v>
      </c>
      <c r="C60" s="393"/>
      <c r="D60" s="393"/>
      <c r="E60" s="393"/>
      <c r="F60" s="393"/>
      <c r="G60" s="82">
        <f>+G54-G56</f>
        <v>-41825890.870000012</v>
      </c>
      <c r="H60" s="82">
        <f t="shared" ref="H60:R60" si="12">+H54-H56</f>
        <v>-26797806.449999984</v>
      </c>
      <c r="I60" s="82">
        <f t="shared" si="12"/>
        <v>-18877076.859999992</v>
      </c>
      <c r="J60" s="82">
        <f t="shared" si="12"/>
        <v>-22259665.669999965</v>
      </c>
      <c r="K60" s="82">
        <f t="shared" si="12"/>
        <v>-11728956.599999977</v>
      </c>
      <c r="L60" s="82">
        <f t="shared" si="12"/>
        <v>-13423750.850000024</v>
      </c>
      <c r="M60" s="82">
        <f t="shared" si="12"/>
        <v>-76838153.87000002</v>
      </c>
      <c r="N60" s="82">
        <f t="shared" si="12"/>
        <v>-34408817.129999958</v>
      </c>
      <c r="O60" s="82">
        <f t="shared" si="12"/>
        <v>-26544037.369999956</v>
      </c>
      <c r="P60" s="82">
        <f t="shared" si="12"/>
        <v>5911909.7400000487</v>
      </c>
      <c r="Q60" s="82">
        <f t="shared" si="12"/>
        <v>-14949060.469999999</v>
      </c>
      <c r="R60" s="82">
        <f t="shared" si="12"/>
        <v>-78203626.940000013</v>
      </c>
      <c r="S60" s="121">
        <f t="shared" si="3"/>
        <v>-359944933.33999985</v>
      </c>
      <c r="T60" s="122">
        <f t="shared" si="4"/>
        <v>-0.10607829426554546</v>
      </c>
    </row>
    <row r="61" spans="1:20" ht="13.5" thickBot="1">
      <c r="A61" s="74">
        <v>1003</v>
      </c>
      <c r="B61" s="376" t="str">
        <f>+VLOOKUP($A61,Master!$D$22:$G$218,4,FALSE)</f>
        <v>Finansiranje</v>
      </c>
      <c r="C61" s="377"/>
      <c r="D61" s="377"/>
      <c r="E61" s="377"/>
      <c r="F61" s="377"/>
      <c r="G61" s="100">
        <f>+SUM(G62:G65)</f>
        <v>41825890.870000012</v>
      </c>
      <c r="H61" s="100">
        <f t="shared" ref="H61:R61" si="13">+SUM(H62:H65)</f>
        <v>26797806.449999984</v>
      </c>
      <c r="I61" s="100">
        <f t="shared" si="13"/>
        <v>18877076.859999992</v>
      </c>
      <c r="J61" s="100">
        <f t="shared" si="13"/>
        <v>22259665.669999965</v>
      </c>
      <c r="K61" s="100">
        <f t="shared" si="13"/>
        <v>11728956.599999977</v>
      </c>
      <c r="L61" s="100">
        <f t="shared" si="13"/>
        <v>13423750.850000024</v>
      </c>
      <c r="M61" s="100">
        <f t="shared" si="13"/>
        <v>76838153.87000002</v>
      </c>
      <c r="N61" s="100">
        <f t="shared" si="13"/>
        <v>34408817.129999958</v>
      </c>
      <c r="O61" s="100">
        <f t="shared" si="13"/>
        <v>26544037.369999956</v>
      </c>
      <c r="P61" s="100">
        <f t="shared" si="13"/>
        <v>-5911909.7400000487</v>
      </c>
      <c r="Q61" s="100">
        <f t="shared" si="13"/>
        <v>14949060.469999999</v>
      </c>
      <c r="R61" s="100">
        <f t="shared" si="13"/>
        <v>78203626.940000013</v>
      </c>
      <c r="S61" s="123">
        <f t="shared" si="3"/>
        <v>359944933.33999985</v>
      </c>
      <c r="T61" s="124">
        <f t="shared" si="4"/>
        <v>0.10607829426554546</v>
      </c>
    </row>
    <row r="62" spans="1:20">
      <c r="A62" s="74">
        <v>7511</v>
      </c>
      <c r="B62" s="394" t="str">
        <f>+VLOOKUP($A62,Master!$D$22:$G$218,4,FALSE)</f>
        <v>Pozajmice i krediti od domaćih izvora</v>
      </c>
      <c r="C62" s="395"/>
      <c r="D62" s="395"/>
      <c r="E62" s="395"/>
      <c r="F62" s="395"/>
      <c r="G62" s="103">
        <f>+INDEX(DataEx!$1:$1048576,MATCH('2013'!$A62,DataEx!$D:$D,0),MATCH('2013'!G$6,DataEx!$8:$8,0))</f>
        <v>0</v>
      </c>
      <c r="H62" s="103">
        <f>+INDEX(DataEx!$1:$1048576,MATCH('2013'!$A62,DataEx!$D:$D,0),MATCH('2013'!H$6,DataEx!$8:$8,0))</f>
        <v>3971500</v>
      </c>
      <c r="I62" s="103">
        <f>+INDEX(DataEx!$1:$1048576,MATCH('2013'!$A62,DataEx!$D:$D,0),MATCH('2013'!I$6,DataEx!$8:$8,0))</f>
        <v>23000000</v>
      </c>
      <c r="J62" s="103">
        <f>+INDEX(DataEx!$1:$1048576,MATCH('2013'!$A62,DataEx!$D:$D,0),MATCH('2013'!J$6,DataEx!$8:$8,0))</f>
        <v>14499142</v>
      </c>
      <c r="K62" s="103">
        <f>+INDEX(DataEx!$1:$1048576,MATCH('2013'!$A62,DataEx!$D:$D,0),MATCH('2013'!K$6,DataEx!$8:$8,0))</f>
        <v>4400000</v>
      </c>
      <c r="L62" s="103">
        <f>+INDEX(DataEx!$1:$1048576,MATCH('2013'!$A62,DataEx!$D:$D,0),MATCH('2013'!L$6,DataEx!$8:$8,0))</f>
        <v>7801000</v>
      </c>
      <c r="M62" s="103">
        <f>+INDEX(DataEx!$1:$1048576,MATCH('2013'!$A62,DataEx!$D:$D,0),MATCH('2013'!M$6,DataEx!$8:$8,0))</f>
        <v>11000000</v>
      </c>
      <c r="N62" s="103">
        <f>+INDEX(DataEx!$1:$1048576,MATCH('2013'!$A62,DataEx!$D:$D,0),MATCH('2013'!N$6,DataEx!$8:$8,0))</f>
        <v>44678500</v>
      </c>
      <c r="O62" s="103">
        <f>+INDEX(DataEx!$1:$1048576,MATCH('2013'!$A62,DataEx!$D:$D,0),MATCH('2013'!O$6,DataEx!$8:$8,0))</f>
        <v>16000000</v>
      </c>
      <c r="P62" s="103">
        <f>+INDEX(DataEx!$1:$1048576,MATCH('2013'!$A62,DataEx!$D:$D,0),MATCH('2013'!P$6,DataEx!$8:$8,0))</f>
        <v>0</v>
      </c>
      <c r="Q62" s="103">
        <f>+INDEX(DataEx!$1:$1048576,MATCH('2013'!$A62,DataEx!$D:$D,0),MATCH('2013'!Q$6,DataEx!$8:$8,0))</f>
        <v>0</v>
      </c>
      <c r="R62" s="103">
        <f>+INDEX(DataEx!$1:$1048576,MATCH('2013'!$A62,DataEx!$D:$D,0),MATCH('2013'!R$6,DataEx!$8:$8,0))</f>
        <v>20000000</v>
      </c>
      <c r="S62" s="111">
        <f t="shared" si="3"/>
        <v>145350142</v>
      </c>
      <c r="T62" s="112">
        <f t="shared" si="4"/>
        <v>4.2835705427337369E-2</v>
      </c>
    </row>
    <row r="63" spans="1:20">
      <c r="A63" s="74">
        <v>7512</v>
      </c>
      <c r="B63" s="388" t="str">
        <f>+VLOOKUP($A63,Master!$D$22:$G$218,4,FALSE)</f>
        <v>Pozajmice i krediti od inostranih izvora</v>
      </c>
      <c r="C63" s="389"/>
      <c r="D63" s="389"/>
      <c r="E63" s="389"/>
      <c r="F63" s="389"/>
      <c r="G63" s="103">
        <f>+INDEX(DataEx!$1:$1048576,MATCH('2013'!$A63,DataEx!$D:$D,0),MATCH('2013'!G$6,DataEx!$8:$8,0))</f>
        <v>35315594.670000009</v>
      </c>
      <c r="H63" s="103">
        <f>+INDEX(DataEx!$1:$1048576,MATCH('2013'!$A63,DataEx!$D:$D,0),MATCH('2013'!H$6,DataEx!$8:$8,0))</f>
        <v>1296835.0099999998</v>
      </c>
      <c r="I63" s="103">
        <f>+INDEX(DataEx!$1:$1048576,MATCH('2013'!$A63,DataEx!$D:$D,0),MATCH('2013'!I$6,DataEx!$8:$8,0))</f>
        <v>1101008.7399999998</v>
      </c>
      <c r="J63" s="103">
        <f>+INDEX(DataEx!$1:$1048576,MATCH('2013'!$A63,DataEx!$D:$D,0),MATCH('2013'!J$6,DataEx!$8:$8,0))</f>
        <v>772062.14000000025</v>
      </c>
      <c r="K63" s="103">
        <f>+INDEX(DataEx!$1:$1048576,MATCH('2013'!$A63,DataEx!$D:$D,0),MATCH('2013'!K$6,DataEx!$8:$8,0))</f>
        <v>1139143.8399999999</v>
      </c>
      <c r="L63" s="103">
        <f>+INDEX(DataEx!$1:$1048576,MATCH('2013'!$A63,DataEx!$D:$D,0),MATCH('2013'!L$6,DataEx!$8:$8,0))</f>
        <v>3391069.1199999996</v>
      </c>
      <c r="M63" s="103">
        <f>+INDEX(DataEx!$1:$1048576,MATCH('2013'!$A63,DataEx!$D:$D,0),MATCH('2013'!M$6,DataEx!$8:$8,0))</f>
        <v>59863883.469999999</v>
      </c>
      <c r="N63" s="103">
        <f>+INDEX(DataEx!$1:$1048576,MATCH('2013'!$A63,DataEx!$D:$D,0),MATCH('2013'!N$6,DataEx!$8:$8,0))</f>
        <v>650880.35000000359</v>
      </c>
      <c r="O63" s="103">
        <f>+INDEX(DataEx!$1:$1048576,MATCH('2013'!$A63,DataEx!$D:$D,0),MATCH('2013'!O$6,DataEx!$8:$8,0))</f>
        <v>107867.28</v>
      </c>
      <c r="P63" s="103">
        <f>+INDEX(DataEx!$1:$1048576,MATCH('2013'!$A63,DataEx!$D:$D,0),MATCH('2013'!P$6,DataEx!$8:$8,0))</f>
        <v>443723.68999999994</v>
      </c>
      <c r="Q63" s="103">
        <f>+INDEX(DataEx!$1:$1048576,MATCH('2013'!$A63,DataEx!$D:$D,0),MATCH('2013'!Q$6,DataEx!$8:$8,0))</f>
        <v>890239.71000000008</v>
      </c>
      <c r="R63" s="103">
        <f>+INDEX(DataEx!$1:$1048576,MATCH('2013'!$A63,DataEx!$D:$D,0),MATCH('2013'!R$6,DataEx!$8:$8,0))</f>
        <v>83544900.230000019</v>
      </c>
      <c r="S63" s="111">
        <f t="shared" si="3"/>
        <v>188517208.25000003</v>
      </c>
      <c r="T63" s="112">
        <f t="shared" si="4"/>
        <v>5.555734235595735E-2</v>
      </c>
    </row>
    <row r="64" spans="1:20">
      <c r="A64" s="74">
        <v>72</v>
      </c>
      <c r="B64" s="388" t="str">
        <f>+VLOOKUP($A64,Master!$D$22:$G$218,4,FALSE)</f>
        <v>Primici od prodaje imovine</v>
      </c>
      <c r="C64" s="389"/>
      <c r="D64" s="389"/>
      <c r="E64" s="389"/>
      <c r="F64" s="389"/>
      <c r="G64" s="103">
        <f>+INDEX(DataEx!$1:$1048576,MATCH('2013'!$A64,DataEx!$D:$D,0),MATCH('2013'!G$6,DataEx!$8:$8,0))</f>
        <v>8208.2999999999993</v>
      </c>
      <c r="H64" s="103">
        <f>+INDEX(DataEx!$1:$1048576,MATCH('2013'!$A64,DataEx!$D:$D,0),MATCH('2013'!H$6,DataEx!$8:$8,0))</f>
        <v>1856.44</v>
      </c>
      <c r="I64" s="103">
        <f>+INDEX(DataEx!$1:$1048576,MATCH('2013'!$A64,DataEx!$D:$D,0),MATCH('2013'!I$6,DataEx!$8:$8,0))</f>
        <v>6673.29</v>
      </c>
      <c r="J64" s="103">
        <f>+INDEX(DataEx!$1:$1048576,MATCH('2013'!$A64,DataEx!$D:$D,0),MATCH('2013'!J$6,DataEx!$8:$8,0))</f>
        <v>108859.54</v>
      </c>
      <c r="K64" s="103">
        <f>+INDEX(DataEx!$1:$1048576,MATCH('2013'!$A64,DataEx!$D:$D,0),MATCH('2013'!K$6,DataEx!$8:$8,0))</f>
        <v>201201.27000000002</v>
      </c>
      <c r="L64" s="103">
        <f>+INDEX(DataEx!$1:$1048576,MATCH('2013'!$A64,DataEx!$D:$D,0),MATCH('2013'!L$6,DataEx!$8:$8,0))</f>
        <v>222309.43</v>
      </c>
      <c r="M64" s="103">
        <f>+INDEX(DataEx!$1:$1048576,MATCH('2013'!$A64,DataEx!$D:$D,0),MATCH('2013'!M$6,DataEx!$8:$8,0))</f>
        <v>394875.23999999993</v>
      </c>
      <c r="N64" s="103">
        <f>+INDEX(DataEx!$1:$1048576,MATCH('2013'!$A64,DataEx!$D:$D,0),MATCH('2013'!N$6,DataEx!$8:$8,0))</f>
        <v>21403.090000000004</v>
      </c>
      <c r="O64" s="103">
        <f>+INDEX(DataEx!$1:$1048576,MATCH('2013'!$A64,DataEx!$D:$D,0),MATCH('2013'!O$6,DataEx!$8:$8,0))</f>
        <v>254835.16</v>
      </c>
      <c r="P64" s="103">
        <f>+INDEX(DataEx!$1:$1048576,MATCH('2013'!$A64,DataEx!$D:$D,0),MATCH('2013'!P$6,DataEx!$8:$8,0))</f>
        <v>129626.43999999999</v>
      </c>
      <c r="Q64" s="103">
        <f>+INDEX(DataEx!$1:$1048576,MATCH('2013'!$A64,DataEx!$D:$D,0),MATCH('2013'!Q$6,DataEx!$8:$8,0))</f>
        <v>94926.919999999984</v>
      </c>
      <c r="R64" s="103">
        <f>+INDEX(DataEx!$1:$1048576,MATCH('2013'!$A64,DataEx!$D:$D,0),MATCH('2013'!R$6,DataEx!$8:$8,0))</f>
        <v>27299.41</v>
      </c>
      <c r="S64" s="111">
        <f t="shared" si="3"/>
        <v>1472074.5299999998</v>
      </c>
      <c r="T64" s="112">
        <f t="shared" si="4"/>
        <v>4.3383067994640209E-4</v>
      </c>
    </row>
    <row r="65" spans="1:20" ht="13.5" thickBot="1">
      <c r="A65" s="74">
        <v>1004</v>
      </c>
      <c r="B65" s="105" t="str">
        <f>+VLOOKUP($A65,Master!$D$22:$G$218,4,FALSE)</f>
        <v>Povećanje / smanjenje depozita</v>
      </c>
      <c r="C65" s="106"/>
      <c r="D65" s="106"/>
      <c r="E65" s="106"/>
      <c r="F65" s="106"/>
      <c r="G65" s="104">
        <f>-G60-SUM(G62:G64)</f>
        <v>6502087.900000006</v>
      </c>
      <c r="H65" s="104">
        <f t="shared" ref="H65:R65" si="14">-H60-SUM(H62:H64)</f>
        <v>21527614.999999985</v>
      </c>
      <c r="I65" s="104">
        <f t="shared" si="14"/>
        <v>-5230605.1700000055</v>
      </c>
      <c r="J65" s="104">
        <f t="shared" si="14"/>
        <v>6879601.9899999648</v>
      </c>
      <c r="K65" s="104">
        <f t="shared" si="14"/>
        <v>5988611.4899999779</v>
      </c>
      <c r="L65" s="104">
        <f t="shared" si="14"/>
        <v>2009372.300000025</v>
      </c>
      <c r="M65" s="104">
        <f t="shared" si="14"/>
        <v>5579395.1600000262</v>
      </c>
      <c r="N65" s="104">
        <f t="shared" si="14"/>
        <v>-10941966.310000047</v>
      </c>
      <c r="O65" s="104">
        <f t="shared" si="14"/>
        <v>10181334.929999957</v>
      </c>
      <c r="P65" s="104">
        <f t="shared" si="14"/>
        <v>-6485259.8700000485</v>
      </c>
      <c r="Q65" s="104">
        <f t="shared" si="14"/>
        <v>13963893.839999998</v>
      </c>
      <c r="R65" s="104">
        <f t="shared" si="14"/>
        <v>-25368572.700000003</v>
      </c>
      <c r="S65" s="115">
        <f t="shared" si="3"/>
        <v>24605508.559999831</v>
      </c>
      <c r="T65" s="116">
        <f t="shared" si="4"/>
        <v>7.2514158023043477E-3</v>
      </c>
    </row>
    <row r="100" spans="1:20" ht="13.5" thickBot="1">
      <c r="A100" s="173"/>
      <c r="B100" s="262"/>
      <c r="C100" s="262"/>
      <c r="D100" s="262"/>
      <c r="E100" s="262"/>
      <c r="F100" s="262"/>
      <c r="G100" s="263" t="str">
        <f>+CONCATENATE(G6,"p")</f>
        <v>2013-01p</v>
      </c>
      <c r="H100" s="263" t="str">
        <f t="shared" ref="H100:R100" si="15">+CONCATENATE(H6,"p")</f>
        <v>2013-02p</v>
      </c>
      <c r="I100" s="263" t="str">
        <f t="shared" si="15"/>
        <v>2013-03p</v>
      </c>
      <c r="J100" s="263" t="str">
        <f t="shared" si="15"/>
        <v>2013-04p</v>
      </c>
      <c r="K100" s="263" t="str">
        <f t="shared" si="15"/>
        <v>2013-05p</v>
      </c>
      <c r="L100" s="263" t="str">
        <f t="shared" si="15"/>
        <v>2013-06p</v>
      </c>
      <c r="M100" s="263" t="str">
        <f t="shared" si="15"/>
        <v>2013-07p</v>
      </c>
      <c r="N100" s="263" t="str">
        <f t="shared" si="15"/>
        <v>2013-08p</v>
      </c>
      <c r="O100" s="263" t="str">
        <f t="shared" si="15"/>
        <v>2013-09p</v>
      </c>
      <c r="P100" s="263" t="str">
        <f t="shared" si="15"/>
        <v>2013-10p</v>
      </c>
      <c r="Q100" s="263" t="str">
        <f t="shared" si="15"/>
        <v>2013-11p</v>
      </c>
      <c r="R100" s="263" t="str">
        <f t="shared" si="15"/>
        <v>2013-12p</v>
      </c>
      <c r="S100" s="262"/>
      <c r="T100" s="262"/>
    </row>
    <row r="101" spans="1:20" ht="15.75" customHeight="1" thickBot="1">
      <c r="A101" s="173"/>
      <c r="B101" s="337" t="str">
        <f>+Master!G243</f>
        <v>Plan ostvarenja budžeta</v>
      </c>
      <c r="C101" s="338"/>
      <c r="D101" s="338"/>
      <c r="E101" s="338"/>
      <c r="F101" s="338"/>
      <c r="G101" s="346">
        <v>2014</v>
      </c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50"/>
      <c r="S101" s="264" t="str">
        <f>+S7</f>
        <v>BDP</v>
      </c>
      <c r="T101" s="265">
        <v>3393200615</v>
      </c>
    </row>
    <row r="102" spans="1:20" ht="15.75" customHeight="1">
      <c r="A102" s="173"/>
      <c r="B102" s="339"/>
      <c r="C102" s="340"/>
      <c r="D102" s="340"/>
      <c r="E102" s="340"/>
      <c r="F102" s="341"/>
      <c r="G102" s="174" t="str">
        <f>+G8</f>
        <v>Januar</v>
      </c>
      <c r="H102" s="174" t="str">
        <f t="shared" ref="H102:T102" si="16">+H8</f>
        <v>Februar</v>
      </c>
      <c r="I102" s="174" t="str">
        <f t="shared" si="16"/>
        <v>Mart</v>
      </c>
      <c r="J102" s="174" t="str">
        <f t="shared" si="16"/>
        <v>April</v>
      </c>
      <c r="K102" s="174" t="str">
        <f t="shared" si="16"/>
        <v>Maj</v>
      </c>
      <c r="L102" s="174" t="str">
        <f t="shared" si="16"/>
        <v>Jun</v>
      </c>
      <c r="M102" s="174" t="str">
        <f t="shared" si="16"/>
        <v>Jul</v>
      </c>
      <c r="N102" s="174" t="str">
        <f t="shared" si="16"/>
        <v>Avgust</v>
      </c>
      <c r="O102" s="174" t="str">
        <f t="shared" si="16"/>
        <v>Septembar</v>
      </c>
      <c r="P102" s="174" t="str">
        <f t="shared" si="16"/>
        <v>Oktobar</v>
      </c>
      <c r="Q102" s="174" t="str">
        <f t="shared" si="16"/>
        <v>Novembar</v>
      </c>
      <c r="R102" s="174" t="str">
        <f t="shared" si="16"/>
        <v>Decembar</v>
      </c>
      <c r="S102" s="346" t="str">
        <f>+Master!G237</f>
        <v>Jan - Dec</v>
      </c>
      <c r="T102" s="350">
        <f t="shared" si="16"/>
        <v>0</v>
      </c>
    </row>
    <row r="103" spans="1:20" ht="13.5" thickBot="1">
      <c r="A103" s="173"/>
      <c r="B103" s="342"/>
      <c r="C103" s="343"/>
      <c r="D103" s="343"/>
      <c r="E103" s="343"/>
      <c r="F103" s="344"/>
      <c r="G103" s="166" t="s">
        <v>437</v>
      </c>
      <c r="H103" s="166" t="s">
        <v>437</v>
      </c>
      <c r="I103" s="166" t="s">
        <v>437</v>
      </c>
      <c r="J103" s="166" t="s">
        <v>437</v>
      </c>
      <c r="K103" s="166" t="s">
        <v>437</v>
      </c>
      <c r="L103" s="166" t="s">
        <v>437</v>
      </c>
      <c r="M103" s="166" t="s">
        <v>437</v>
      </c>
      <c r="N103" s="166" t="s">
        <v>437</v>
      </c>
      <c r="O103" s="166" t="s">
        <v>437</v>
      </c>
      <c r="P103" s="166" t="s">
        <v>437</v>
      </c>
      <c r="Q103" s="166" t="s">
        <v>437</v>
      </c>
      <c r="R103" s="166" t="s">
        <v>437</v>
      </c>
      <c r="S103" s="266" t="s">
        <v>437</v>
      </c>
      <c r="T103" s="267" t="str">
        <f>+T9</f>
        <v>% BDP</v>
      </c>
    </row>
    <row r="104" spans="1:20" ht="13.5" thickBot="1">
      <c r="A104" s="301" t="str">
        <f>+CONCATENATE(A10,"p")</f>
        <v>7p</v>
      </c>
      <c r="B104" s="305" t="str">
        <f>+VLOOKUP(LEFT($A104,LEN(A104)-1)*1,Master!$D$22:$G$218,4,FALSE)</f>
        <v>Prihodi budžeta</v>
      </c>
      <c r="C104" s="306"/>
      <c r="D104" s="306"/>
      <c r="E104" s="306"/>
      <c r="F104" s="306"/>
      <c r="G104" s="180">
        <f>+G105+G114+SUM(G119:G123)</f>
        <v>56405250.354879163</v>
      </c>
      <c r="H104" s="180">
        <f t="shared" ref="H104:R104" si="17">+H105+H114+SUM(H119:H123)</f>
        <v>72068150.748850062</v>
      </c>
      <c r="I104" s="180">
        <f t="shared" si="17"/>
        <v>82943306.844960943</v>
      </c>
      <c r="J104" s="180">
        <f t="shared" si="17"/>
        <v>99956198.46386914</v>
      </c>
      <c r="K104" s="180">
        <f t="shared" si="17"/>
        <v>96466058.107237935</v>
      </c>
      <c r="L104" s="180">
        <f t="shared" si="17"/>
        <v>100951633.7918953</v>
      </c>
      <c r="M104" s="180">
        <f t="shared" si="17"/>
        <v>115591299.75791205</v>
      </c>
      <c r="N104" s="180">
        <f t="shared" si="17"/>
        <v>114897225.7493697</v>
      </c>
      <c r="O104" s="180">
        <f t="shared" si="17"/>
        <v>99189777.327771991</v>
      </c>
      <c r="P104" s="180">
        <f t="shared" si="17"/>
        <v>104871992.58523694</v>
      </c>
      <c r="Q104" s="180">
        <f t="shared" si="17"/>
        <v>96927456.149828702</v>
      </c>
      <c r="R104" s="180">
        <f t="shared" si="17"/>
        <v>121532471.11942177</v>
      </c>
      <c r="S104" s="268">
        <f>+SUM(G104:R104)</f>
        <v>1161800821.0012338</v>
      </c>
      <c r="T104" s="269">
        <f>+S104/$T$7</f>
        <v>0.34239084357858807</v>
      </c>
    </row>
    <row r="105" spans="1:20">
      <c r="A105" s="301" t="str">
        <f t="shared" ref="A105:A159" si="18">+CONCATENATE(A11,"p")</f>
        <v>711p</v>
      </c>
      <c r="B105" s="307" t="str">
        <f>+VLOOKUP(LEFT($A105,LEN(A105)-1)*1,Master!$D$22:$G$218,4,FALSE)</f>
        <v>Porezi</v>
      </c>
      <c r="C105" s="308"/>
      <c r="D105" s="308"/>
      <c r="E105" s="308"/>
      <c r="F105" s="308"/>
      <c r="G105" s="186">
        <f>+SUM(G106:G113)</f>
        <v>41686253.110737316</v>
      </c>
      <c r="H105" s="186">
        <f t="shared" ref="H105:R105" si="19">+SUM(H106:H113)</f>
        <v>40855853.79586979</v>
      </c>
      <c r="I105" s="186">
        <f t="shared" si="19"/>
        <v>48871129.289274208</v>
      </c>
      <c r="J105" s="186">
        <f t="shared" si="19"/>
        <v>63044978.667560622</v>
      </c>
      <c r="K105" s="186">
        <f t="shared" si="19"/>
        <v>59903018.246625409</v>
      </c>
      <c r="L105" s="186">
        <f t="shared" si="19"/>
        <v>65474825.471494481</v>
      </c>
      <c r="M105" s="186">
        <f t="shared" si="19"/>
        <v>71410525.13479729</v>
      </c>
      <c r="N105" s="186">
        <f t="shared" si="19"/>
        <v>66453623.073847495</v>
      </c>
      <c r="O105" s="186">
        <f t="shared" si="19"/>
        <v>65790416.568190843</v>
      </c>
      <c r="P105" s="186">
        <f t="shared" si="19"/>
        <v>63302926.264795646</v>
      </c>
      <c r="Q105" s="186">
        <f t="shared" si="19"/>
        <v>56224451.677824281</v>
      </c>
      <c r="R105" s="270">
        <f t="shared" si="19"/>
        <v>57412527.94082702</v>
      </c>
      <c r="S105" s="271">
        <f t="shared" ref="S105:S159" si="20">+SUM(G105:R105)</f>
        <v>700430529.24184442</v>
      </c>
      <c r="T105" s="272">
        <f t="shared" ref="T105:T159" si="21">+S105/$T$7</f>
        <v>0.20642178542156264</v>
      </c>
    </row>
    <row r="106" spans="1:20">
      <c r="A106" s="301" t="str">
        <f t="shared" si="18"/>
        <v>7111p</v>
      </c>
      <c r="B106" s="309" t="str">
        <f>+VLOOKUP(LEFT($A106,LEN(A106)-1)*1,Master!$D$22:$G$218,4,FALSE)</f>
        <v>Porez na dohodak fizičkih lica</v>
      </c>
      <c r="C106" s="310"/>
      <c r="D106" s="310"/>
      <c r="E106" s="310"/>
      <c r="F106" s="310"/>
      <c r="G106" s="192">
        <f>+INDEX(DataEx!$1:$1048576,MATCH('2013'!$A106,DataEx!$D:$D,0),MATCH('2013'!G$100,DataEx!$223:$223,0))</f>
        <v>2820446.8223670614</v>
      </c>
      <c r="H106" s="192">
        <f>+INDEX(DataEx!$1:$1048576,MATCH('2013'!$A106,DataEx!$D:$D,0),MATCH('2013'!H$100,DataEx!$223:$223,0))</f>
        <v>5820928.5775817595</v>
      </c>
      <c r="I106" s="192">
        <f>+INDEX(DataEx!$1:$1048576,MATCH('2013'!$A106,DataEx!$D:$D,0),MATCH('2013'!I$100,DataEx!$223:$223,0))</f>
        <v>6919198.0351699237</v>
      </c>
      <c r="J106" s="192">
        <f>+INDEX(DataEx!$1:$1048576,MATCH('2013'!$A106,DataEx!$D:$D,0),MATCH('2013'!J$100,DataEx!$223:$223,0))</f>
        <v>7408525.4606941696</v>
      </c>
      <c r="K106" s="192">
        <f>+INDEX(DataEx!$1:$1048576,MATCH('2013'!$A106,DataEx!$D:$D,0),MATCH('2013'!K$100,DataEx!$223:$223,0))</f>
        <v>7204484.0505127097</v>
      </c>
      <c r="L106" s="192">
        <f>+INDEX(DataEx!$1:$1048576,MATCH('2013'!$A106,DataEx!$D:$D,0),MATCH('2013'!L$100,DataEx!$223:$223,0))</f>
        <v>6466633.4408446904</v>
      </c>
      <c r="M106" s="192">
        <f>+INDEX(DataEx!$1:$1048576,MATCH('2013'!$A106,DataEx!$D:$D,0),MATCH('2013'!M$100,DataEx!$223:$223,0))</f>
        <v>8521641.6469569467</v>
      </c>
      <c r="N106" s="192">
        <f>+INDEX(DataEx!$1:$1048576,MATCH('2013'!$A106,DataEx!$D:$D,0),MATCH('2013'!N$100,DataEx!$223:$223,0))</f>
        <v>9664205.1361650527</v>
      </c>
      <c r="O106" s="192">
        <f>+INDEX(DataEx!$1:$1048576,MATCH('2013'!$A106,DataEx!$D:$D,0),MATCH('2013'!O$100,DataEx!$223:$223,0))</f>
        <v>6815248.5982489977</v>
      </c>
      <c r="P106" s="192">
        <f>+INDEX(DataEx!$1:$1048576,MATCH('2013'!$A106,DataEx!$D:$D,0),MATCH('2013'!P$100,DataEx!$223:$223,0))</f>
        <v>9471655.9367153402</v>
      </c>
      <c r="Q106" s="192">
        <f>+INDEX(DataEx!$1:$1048576,MATCH('2013'!$A106,DataEx!$D:$D,0),MATCH('2013'!Q$100,DataEx!$223:$223,0))</f>
        <v>8042875.0851052543</v>
      </c>
      <c r="R106" s="192">
        <f>+INDEX(DataEx!$1:$1048576,MATCH('2013'!$A106,DataEx!$D:$D,0),MATCH('2013'!R$100,DataEx!$223:$223,0))</f>
        <v>11726411.550236525</v>
      </c>
      <c r="S106" s="273">
        <f t="shared" si="20"/>
        <v>90882254.340598434</v>
      </c>
      <c r="T106" s="274">
        <f t="shared" si="21"/>
        <v>2.6783637235842726E-2</v>
      </c>
    </row>
    <row r="107" spans="1:20">
      <c r="A107" s="301" t="str">
        <f t="shared" si="18"/>
        <v>7112p</v>
      </c>
      <c r="B107" s="309" t="str">
        <f>+VLOOKUP(LEFT($A107,LEN(A107)-1)*1,Master!$D$22:$G$218,4,FALSE)</f>
        <v>Porez na dobit pravnih lica</v>
      </c>
      <c r="C107" s="310"/>
      <c r="D107" s="310"/>
      <c r="E107" s="310"/>
      <c r="F107" s="310"/>
      <c r="G107" s="192">
        <f>+INDEX(DataEx!$1:$1048576,MATCH('2013'!$A107,DataEx!$D:$D,0),MATCH('2013'!G$100,DataEx!$223:$223,0))</f>
        <v>579786.54478696431</v>
      </c>
      <c r="H107" s="192">
        <f>+INDEX(DataEx!$1:$1048576,MATCH('2013'!$A107,DataEx!$D:$D,0),MATCH('2013'!H$100,DataEx!$223:$223,0))</f>
        <v>515115.82451773522</v>
      </c>
      <c r="I107" s="192">
        <f>+INDEX(DataEx!$1:$1048576,MATCH('2013'!$A107,DataEx!$D:$D,0),MATCH('2013'!I$100,DataEx!$223:$223,0))</f>
        <v>4474685.1189596485</v>
      </c>
      <c r="J107" s="192">
        <f>+INDEX(DataEx!$1:$1048576,MATCH('2013'!$A107,DataEx!$D:$D,0),MATCH('2013'!J$100,DataEx!$223:$223,0))</f>
        <v>12488272.478114691</v>
      </c>
      <c r="K107" s="192">
        <f>+INDEX(DataEx!$1:$1048576,MATCH('2013'!$A107,DataEx!$D:$D,0),MATCH('2013'!K$100,DataEx!$223:$223,0))</f>
        <v>3690917.0906183273</v>
      </c>
      <c r="L107" s="192">
        <f>+INDEX(DataEx!$1:$1048576,MATCH('2013'!$A107,DataEx!$D:$D,0),MATCH('2013'!L$100,DataEx!$223:$223,0))</f>
        <v>4274773.0439898577</v>
      </c>
      <c r="M107" s="192">
        <f>+INDEX(DataEx!$1:$1048576,MATCH('2013'!$A107,DataEx!$D:$D,0),MATCH('2013'!M$100,DataEx!$223:$223,0))</f>
        <v>3994418.0701162638</v>
      </c>
      <c r="N107" s="192">
        <f>+INDEX(DataEx!$1:$1048576,MATCH('2013'!$A107,DataEx!$D:$D,0),MATCH('2013'!N$100,DataEx!$223:$223,0))</f>
        <v>3426415.4173260536</v>
      </c>
      <c r="O107" s="192">
        <f>+INDEX(DataEx!$1:$1048576,MATCH('2013'!$A107,DataEx!$D:$D,0),MATCH('2013'!O$100,DataEx!$223:$223,0))</f>
        <v>2644519.6751525379</v>
      </c>
      <c r="P107" s="192">
        <f>+INDEX(DataEx!$1:$1048576,MATCH('2013'!$A107,DataEx!$D:$D,0),MATCH('2013'!P$100,DataEx!$223:$223,0))</f>
        <v>1873134.4055505693</v>
      </c>
      <c r="Q107" s="192">
        <f>+INDEX(DataEx!$1:$1048576,MATCH('2013'!$A107,DataEx!$D:$D,0),MATCH('2013'!Q$100,DataEx!$223:$223,0))</f>
        <v>1099856.2789091328</v>
      </c>
      <c r="R107" s="192">
        <f>+INDEX(DataEx!$1:$1048576,MATCH('2013'!$A107,DataEx!$D:$D,0),MATCH('2013'!R$100,DataEx!$223:$223,0))</f>
        <v>2871073.2358503304</v>
      </c>
      <c r="S107" s="273">
        <f t="shared" si="20"/>
        <v>41932967.183892116</v>
      </c>
      <c r="T107" s="274">
        <f t="shared" si="21"/>
        <v>1.2357939285559193E-2</v>
      </c>
    </row>
    <row r="108" spans="1:20">
      <c r="A108" s="301" t="str">
        <f t="shared" si="18"/>
        <v>7113p</v>
      </c>
      <c r="B108" s="309" t="str">
        <f>+VLOOKUP(LEFT($A108,LEN(A108)-1)*1,Master!$D$22:$G$218,4,FALSE)</f>
        <v>Porez na promet nepokretnosti</v>
      </c>
      <c r="C108" s="310"/>
      <c r="D108" s="310"/>
      <c r="E108" s="310"/>
      <c r="F108" s="310"/>
      <c r="G108" s="192">
        <f>+INDEX(DataEx!$1:$1048576,MATCH('2013'!$A108,DataEx!$D:$D,0),MATCH('2013'!G$100,DataEx!$223:$223,0))</f>
        <v>81248.859864734099</v>
      </c>
      <c r="H108" s="192">
        <f>+INDEX(DataEx!$1:$1048576,MATCH('2013'!$A108,DataEx!$D:$D,0),MATCH('2013'!H$100,DataEx!$223:$223,0))</f>
        <v>103646.50733568591</v>
      </c>
      <c r="I108" s="192">
        <f>+INDEX(DataEx!$1:$1048576,MATCH('2013'!$A108,DataEx!$D:$D,0),MATCH('2013'!I$100,DataEx!$223:$223,0))</f>
        <v>186194.97392852511</v>
      </c>
      <c r="J108" s="192">
        <f>+INDEX(DataEx!$1:$1048576,MATCH('2013'!$A108,DataEx!$D:$D,0),MATCH('2013'!J$100,DataEx!$223:$223,0))</f>
        <v>103363.42634788297</v>
      </c>
      <c r="K108" s="192">
        <f>+INDEX(DataEx!$1:$1048576,MATCH('2013'!$A108,DataEx!$D:$D,0),MATCH('2013'!K$100,DataEx!$223:$223,0))</f>
        <v>100106.28093907743</v>
      </c>
      <c r="L108" s="192">
        <f>+INDEX(DataEx!$1:$1048576,MATCH('2013'!$A108,DataEx!$D:$D,0),MATCH('2013'!L$100,DataEx!$223:$223,0))</f>
        <v>133863.83595351625</v>
      </c>
      <c r="M108" s="192">
        <f>+INDEX(DataEx!$1:$1048576,MATCH('2013'!$A108,DataEx!$D:$D,0),MATCH('2013'!M$100,DataEx!$223:$223,0))</f>
        <v>122268.58842091225</v>
      </c>
      <c r="N108" s="192">
        <f>+INDEX(DataEx!$1:$1048576,MATCH('2013'!$A108,DataEx!$D:$D,0),MATCH('2013'!N$100,DataEx!$223:$223,0))</f>
        <v>96003.204992983359</v>
      </c>
      <c r="O108" s="192">
        <f>+INDEX(DataEx!$1:$1048576,MATCH('2013'!$A108,DataEx!$D:$D,0),MATCH('2013'!O$100,DataEx!$223:$223,0))</f>
        <v>170229.34291973972</v>
      </c>
      <c r="P108" s="192">
        <f>+INDEX(DataEx!$1:$1048576,MATCH('2013'!$A108,DataEx!$D:$D,0),MATCH('2013'!P$100,DataEx!$223:$223,0))</f>
        <v>136036.03036244924</v>
      </c>
      <c r="Q108" s="192">
        <f>+INDEX(DataEx!$1:$1048576,MATCH('2013'!$A108,DataEx!$D:$D,0),MATCH('2013'!Q$100,DataEx!$223:$223,0))</f>
        <v>147948.87120833801</v>
      </c>
      <c r="R108" s="192">
        <f>+INDEX(DataEx!$1:$1048576,MATCH('2013'!$A108,DataEx!$D:$D,0),MATCH('2013'!R$100,DataEx!$223:$223,0))</f>
        <v>140979.1375726462</v>
      </c>
      <c r="S108" s="273">
        <f t="shared" si="20"/>
        <v>1521889.0598464906</v>
      </c>
      <c r="T108" s="274">
        <f t="shared" si="21"/>
        <v>4.4851137098078436E-4</v>
      </c>
    </row>
    <row r="109" spans="1:20">
      <c r="A109" s="301" t="str">
        <f t="shared" si="18"/>
        <v>7114p</v>
      </c>
      <c r="B109" s="309" t="str">
        <f>+VLOOKUP(LEFT($A109,LEN(A109)-1)*1,Master!$D$22:$G$218,4,FALSE)</f>
        <v>Porez na dodatu vrijednost</v>
      </c>
      <c r="C109" s="310"/>
      <c r="D109" s="310"/>
      <c r="E109" s="310"/>
      <c r="F109" s="310"/>
      <c r="G109" s="192">
        <f>+INDEX(DataEx!$1:$1048576,MATCH('2013'!$A109,DataEx!$D:$D,0),MATCH('2013'!G$100,DataEx!$223:$223,0))</f>
        <v>22216987.25911713</v>
      </c>
      <c r="H109" s="192">
        <f>+INDEX(DataEx!$1:$1048576,MATCH('2013'!$A109,DataEx!$D:$D,0),MATCH('2013'!H$100,DataEx!$223:$223,0))</f>
        <v>22351785.25320363</v>
      </c>
      <c r="I109" s="192">
        <f>+INDEX(DataEx!$1:$1048576,MATCH('2013'!$A109,DataEx!$D:$D,0),MATCH('2013'!I$100,DataEx!$223:$223,0))</f>
        <v>24907044.612074491</v>
      </c>
      <c r="J109" s="192">
        <f>+INDEX(DataEx!$1:$1048576,MATCH('2013'!$A109,DataEx!$D:$D,0),MATCH('2013'!J$100,DataEx!$223:$223,0))</f>
        <v>29049120.919579607</v>
      </c>
      <c r="K109" s="192">
        <f>+INDEX(DataEx!$1:$1048576,MATCH('2013'!$A109,DataEx!$D:$D,0),MATCH('2013'!K$100,DataEx!$223:$223,0))</f>
        <v>32485582.306773975</v>
      </c>
      <c r="L109" s="192">
        <f>+INDEX(DataEx!$1:$1048576,MATCH('2013'!$A109,DataEx!$D:$D,0),MATCH('2013'!L$100,DataEx!$223:$223,0))</f>
        <v>39641428.685232304</v>
      </c>
      <c r="M109" s="192">
        <f>+INDEX(DataEx!$1:$1048576,MATCH('2013'!$A109,DataEx!$D:$D,0),MATCH('2013'!M$100,DataEx!$223:$223,0))</f>
        <v>39144860.544407874</v>
      </c>
      <c r="N109" s="192">
        <f>+INDEX(DataEx!$1:$1048576,MATCH('2013'!$A109,DataEx!$D:$D,0),MATCH('2013'!N$100,DataEx!$223:$223,0))</f>
        <v>33764783.498910055</v>
      </c>
      <c r="O109" s="192">
        <f>+INDEX(DataEx!$1:$1048576,MATCH('2013'!$A109,DataEx!$D:$D,0),MATCH('2013'!O$100,DataEx!$223:$223,0))</f>
        <v>35212221.435317017</v>
      </c>
      <c r="P109" s="192">
        <f>+INDEX(DataEx!$1:$1048576,MATCH('2013'!$A109,DataEx!$D:$D,0),MATCH('2013'!P$100,DataEx!$223:$223,0))</f>
        <v>35516823.320785411</v>
      </c>
      <c r="Q109" s="192">
        <f>+INDEX(DataEx!$1:$1048576,MATCH('2013'!$A109,DataEx!$D:$D,0),MATCH('2013'!Q$100,DataEx!$223:$223,0))</f>
        <v>31733799.92897122</v>
      </c>
      <c r="R109" s="192">
        <f>+INDEX(DataEx!$1:$1048576,MATCH('2013'!$A109,DataEx!$D:$D,0),MATCH('2013'!R$100,DataEx!$223:$223,0))</f>
        <v>27021193.241436299</v>
      </c>
      <c r="S109" s="273">
        <f t="shared" si="20"/>
        <v>373045631.00580907</v>
      </c>
      <c r="T109" s="274">
        <f t="shared" si="21"/>
        <v>0.10993916167429701</v>
      </c>
    </row>
    <row r="110" spans="1:20">
      <c r="A110" s="301" t="str">
        <f t="shared" si="18"/>
        <v>7115p</v>
      </c>
      <c r="B110" s="309" t="str">
        <f>+VLOOKUP(LEFT($A110,LEN(A110)-1)*1,Master!$D$22:$G$218,4,FALSE)</f>
        <v>Akcize</v>
      </c>
      <c r="C110" s="310"/>
      <c r="D110" s="310"/>
      <c r="E110" s="310"/>
      <c r="F110" s="310"/>
      <c r="G110" s="192">
        <f>+INDEX(DataEx!$1:$1048576,MATCH('2013'!$A110,DataEx!$D:$D,0),MATCH('2013'!G$100,DataEx!$223:$223,0))</f>
        <v>13472385.619929252</v>
      </c>
      <c r="H110" s="192">
        <f>+INDEX(DataEx!$1:$1048576,MATCH('2013'!$A110,DataEx!$D:$D,0),MATCH('2013'!H$100,DataEx!$223:$223,0))</f>
        <v>9374619.9781228825</v>
      </c>
      <c r="I110" s="192">
        <f>+INDEX(DataEx!$1:$1048576,MATCH('2013'!$A110,DataEx!$D:$D,0),MATCH('2013'!I$100,DataEx!$223:$223,0))</f>
        <v>8591497.0238258317</v>
      </c>
      <c r="J110" s="192">
        <f>+INDEX(DataEx!$1:$1048576,MATCH('2013'!$A110,DataEx!$D:$D,0),MATCH('2013'!J$100,DataEx!$223:$223,0))</f>
        <v>9976513.8396541588</v>
      </c>
      <c r="K110" s="192">
        <f>+INDEX(DataEx!$1:$1048576,MATCH('2013'!$A110,DataEx!$D:$D,0),MATCH('2013'!K$100,DataEx!$223:$223,0))</f>
        <v>12529410.486162774</v>
      </c>
      <c r="L110" s="192">
        <f>+INDEX(DataEx!$1:$1048576,MATCH('2013'!$A110,DataEx!$D:$D,0),MATCH('2013'!L$100,DataEx!$223:$223,0))</f>
        <v>12207544.038839269</v>
      </c>
      <c r="M110" s="192">
        <f>+INDEX(DataEx!$1:$1048576,MATCH('2013'!$A110,DataEx!$D:$D,0),MATCH('2013'!M$100,DataEx!$223:$223,0))</f>
        <v>16644425.593685796</v>
      </c>
      <c r="N110" s="192">
        <f>+INDEX(DataEx!$1:$1048576,MATCH('2013'!$A110,DataEx!$D:$D,0),MATCH('2013'!N$100,DataEx!$223:$223,0))</f>
        <v>16485948.596823877</v>
      </c>
      <c r="O110" s="192">
        <f>+INDEX(DataEx!$1:$1048576,MATCH('2013'!$A110,DataEx!$D:$D,0),MATCH('2013'!O$100,DataEx!$223:$223,0))</f>
        <v>18432656.2065273</v>
      </c>
      <c r="P110" s="192">
        <f>+INDEX(DataEx!$1:$1048576,MATCH('2013'!$A110,DataEx!$D:$D,0),MATCH('2013'!P$100,DataEx!$223:$223,0))</f>
        <v>13491210.566350998</v>
      </c>
      <c r="Q110" s="192">
        <f>+INDEX(DataEx!$1:$1048576,MATCH('2013'!$A110,DataEx!$D:$D,0),MATCH('2013'!Q$100,DataEx!$223:$223,0))</f>
        <v>12913955.490205286</v>
      </c>
      <c r="R110" s="192">
        <f>+INDEX(DataEx!$1:$1048576,MATCH('2013'!$A110,DataEx!$D:$D,0),MATCH('2013'!R$100,DataEx!$223:$223,0))</f>
        <v>13328622.385148553</v>
      </c>
      <c r="S110" s="273">
        <f t="shared" si="20"/>
        <v>157448789.82527599</v>
      </c>
      <c r="T110" s="274">
        <f t="shared" si="21"/>
        <v>4.6401261725951909E-2</v>
      </c>
    </row>
    <row r="111" spans="1:20">
      <c r="A111" s="301" t="str">
        <f t="shared" si="18"/>
        <v>7116p</v>
      </c>
      <c r="B111" s="309" t="str">
        <f>+VLOOKUP(LEFT($A111,LEN(A111)-1)*1,Master!$D$22:$G$218,4,FALSE)</f>
        <v>Porez na međunarodnu trgovinu i transakcije</v>
      </c>
      <c r="C111" s="310"/>
      <c r="D111" s="310"/>
      <c r="E111" s="310"/>
      <c r="F111" s="310"/>
      <c r="G111" s="192">
        <f>+INDEX(DataEx!$1:$1048576,MATCH('2013'!$A111,DataEx!$D:$D,0),MATCH('2013'!G$100,DataEx!$223:$223,0))</f>
        <v>2254635.1079826443</v>
      </c>
      <c r="H111" s="192">
        <f>+INDEX(DataEx!$1:$1048576,MATCH('2013'!$A111,DataEx!$D:$D,0),MATCH('2013'!H$100,DataEx!$223:$223,0))</f>
        <v>2434600.1723288172</v>
      </c>
      <c r="I111" s="192">
        <f>+INDEX(DataEx!$1:$1048576,MATCH('2013'!$A111,DataEx!$D:$D,0),MATCH('2013'!I$100,DataEx!$223:$223,0))</f>
        <v>3480742.4524679668</v>
      </c>
      <c r="J111" s="192">
        <f>+INDEX(DataEx!$1:$1048576,MATCH('2013'!$A111,DataEx!$D:$D,0),MATCH('2013'!J$100,DataEx!$223:$223,0))</f>
        <v>3633160.2325686943</v>
      </c>
      <c r="K111" s="192">
        <f>+INDEX(DataEx!$1:$1048576,MATCH('2013'!$A111,DataEx!$D:$D,0),MATCH('2013'!K$100,DataEx!$223:$223,0))</f>
        <v>3488794.2206289498</v>
      </c>
      <c r="L111" s="192">
        <f>+INDEX(DataEx!$1:$1048576,MATCH('2013'!$A111,DataEx!$D:$D,0),MATCH('2013'!L$100,DataEx!$223:$223,0))</f>
        <v>2306819.3261174015</v>
      </c>
      <c r="M111" s="192">
        <f>+INDEX(DataEx!$1:$1048576,MATCH('2013'!$A111,DataEx!$D:$D,0),MATCH('2013'!M$100,DataEx!$223:$223,0))</f>
        <v>2530520.0301218135</v>
      </c>
      <c r="N111" s="192">
        <f>+INDEX(DataEx!$1:$1048576,MATCH('2013'!$A111,DataEx!$D:$D,0),MATCH('2013'!N$100,DataEx!$223:$223,0))</f>
        <v>2593024.591536134</v>
      </c>
      <c r="O111" s="192">
        <f>+INDEX(DataEx!$1:$1048576,MATCH('2013'!$A111,DataEx!$D:$D,0),MATCH('2013'!O$100,DataEx!$223:$223,0))</f>
        <v>2137547.6737522222</v>
      </c>
      <c r="P111" s="192">
        <f>+INDEX(DataEx!$1:$1048576,MATCH('2013'!$A111,DataEx!$D:$D,0),MATCH('2013'!P$100,DataEx!$223:$223,0))</f>
        <v>2432657.0001382544</v>
      </c>
      <c r="Q111" s="192">
        <f>+INDEX(DataEx!$1:$1048576,MATCH('2013'!$A111,DataEx!$D:$D,0),MATCH('2013'!Q$100,DataEx!$223:$223,0))</f>
        <v>1904518.5019257402</v>
      </c>
      <c r="R111" s="192">
        <f>+INDEX(DataEx!$1:$1048576,MATCH('2013'!$A111,DataEx!$D:$D,0),MATCH('2013'!R$100,DataEx!$223:$223,0))</f>
        <v>1992912.933800448</v>
      </c>
      <c r="S111" s="273">
        <f t="shared" si="20"/>
        <v>31189932.243369084</v>
      </c>
      <c r="T111" s="274">
        <f t="shared" si="21"/>
        <v>9.191891603900668E-3</v>
      </c>
    </row>
    <row r="112" spans="1:20">
      <c r="A112" s="301" t="str">
        <f t="shared" si="18"/>
        <v>7117p</v>
      </c>
      <c r="B112" s="309" t="str">
        <f>+VLOOKUP(LEFT($A112,LEN(A112)-1)*1,Master!$D$22:$G$218,4,FALSE)</f>
        <v>Lokalni porezi</v>
      </c>
      <c r="C112" s="310"/>
      <c r="D112" s="310"/>
      <c r="E112" s="310"/>
      <c r="F112" s="310"/>
      <c r="G112" s="192">
        <f>+INDEX(DataEx!$1:$1048576,MATCH('2013'!$A112,DataEx!$D:$D,0),MATCH('2013'!G$100,DataEx!$223:$223,0))</f>
        <v>0</v>
      </c>
      <c r="H112" s="192">
        <f>+INDEX(DataEx!$1:$1048576,MATCH('2013'!$A112,DataEx!$D:$D,0),MATCH('2013'!H$100,DataEx!$223:$223,0))</f>
        <v>0</v>
      </c>
      <c r="I112" s="192">
        <f>+INDEX(DataEx!$1:$1048576,MATCH('2013'!$A112,DataEx!$D:$D,0),MATCH('2013'!I$100,DataEx!$223:$223,0))</f>
        <v>0</v>
      </c>
      <c r="J112" s="192">
        <f>+INDEX(DataEx!$1:$1048576,MATCH('2013'!$A112,DataEx!$D:$D,0),MATCH('2013'!J$100,DataEx!$223:$223,0))</f>
        <v>0</v>
      </c>
      <c r="K112" s="192">
        <f>+INDEX(DataEx!$1:$1048576,MATCH('2013'!$A112,DataEx!$D:$D,0),MATCH('2013'!K$100,DataEx!$223:$223,0))</f>
        <v>0</v>
      </c>
      <c r="L112" s="192">
        <f>+INDEX(DataEx!$1:$1048576,MATCH('2013'!$A112,DataEx!$D:$D,0),MATCH('2013'!L$100,DataEx!$223:$223,0))</f>
        <v>0</v>
      </c>
      <c r="M112" s="192">
        <f>+INDEX(DataEx!$1:$1048576,MATCH('2013'!$A112,DataEx!$D:$D,0),MATCH('2013'!M$100,DataEx!$223:$223,0))</f>
        <v>0</v>
      </c>
      <c r="N112" s="192">
        <f>+INDEX(DataEx!$1:$1048576,MATCH('2013'!$A112,DataEx!$D:$D,0),MATCH('2013'!N$100,DataEx!$223:$223,0))</f>
        <v>0</v>
      </c>
      <c r="O112" s="192">
        <f>+INDEX(DataEx!$1:$1048576,MATCH('2013'!$A112,DataEx!$D:$D,0),MATCH('2013'!O$100,DataEx!$223:$223,0))</f>
        <v>0</v>
      </c>
      <c r="P112" s="192">
        <f>+INDEX(DataEx!$1:$1048576,MATCH('2013'!$A112,DataEx!$D:$D,0),MATCH('2013'!P$100,DataEx!$223:$223,0))</f>
        <v>0</v>
      </c>
      <c r="Q112" s="192">
        <f>+INDEX(DataEx!$1:$1048576,MATCH('2013'!$A112,DataEx!$D:$D,0),MATCH('2013'!Q$100,DataEx!$223:$223,0))</f>
        <v>0</v>
      </c>
      <c r="R112" s="192">
        <f>+INDEX(DataEx!$1:$1048576,MATCH('2013'!$A112,DataEx!$D:$D,0),MATCH('2013'!R$100,DataEx!$223:$223,0))</f>
        <v>0</v>
      </c>
      <c r="S112" s="273">
        <f t="shared" si="20"/>
        <v>0</v>
      </c>
      <c r="T112" s="274">
        <f t="shared" si="21"/>
        <v>0</v>
      </c>
    </row>
    <row r="113" spans="1:20">
      <c r="A113" s="301" t="str">
        <f t="shared" si="18"/>
        <v>7118p</v>
      </c>
      <c r="B113" s="309" t="str">
        <f>+VLOOKUP(LEFT($A113,LEN(A113)-1)*1,Master!$D$22:$G$218,4,FALSE)</f>
        <v>Ostali republički porezi</v>
      </c>
      <c r="C113" s="310"/>
      <c r="D113" s="310"/>
      <c r="E113" s="310"/>
      <c r="F113" s="310"/>
      <c r="G113" s="192">
        <f>+INDEX(DataEx!$1:$1048576,MATCH('2013'!$A113,DataEx!$D:$D,0),MATCH('2013'!G$100,DataEx!$223:$223,0))</f>
        <v>260762.89668953384</v>
      </c>
      <c r="H113" s="192">
        <f>+INDEX(DataEx!$1:$1048576,MATCH('2013'!$A113,DataEx!$D:$D,0),MATCH('2013'!H$100,DataEx!$223:$223,0))</f>
        <v>255157.48277927918</v>
      </c>
      <c r="I113" s="192">
        <f>+INDEX(DataEx!$1:$1048576,MATCH('2013'!$A113,DataEx!$D:$D,0),MATCH('2013'!I$100,DataEx!$223:$223,0))</f>
        <v>311767.07284781808</v>
      </c>
      <c r="J113" s="192">
        <f>+INDEX(DataEx!$1:$1048576,MATCH('2013'!$A113,DataEx!$D:$D,0),MATCH('2013'!J$100,DataEx!$223:$223,0))</f>
        <v>386022.31060141494</v>
      </c>
      <c r="K113" s="192">
        <f>+INDEX(DataEx!$1:$1048576,MATCH('2013'!$A113,DataEx!$D:$D,0),MATCH('2013'!K$100,DataEx!$223:$223,0))</f>
        <v>403723.81098959706</v>
      </c>
      <c r="L113" s="192">
        <f>+INDEX(DataEx!$1:$1048576,MATCH('2013'!$A113,DataEx!$D:$D,0),MATCH('2013'!L$100,DataEx!$223:$223,0))</f>
        <v>443763.10051744088</v>
      </c>
      <c r="M113" s="192">
        <f>+INDEX(DataEx!$1:$1048576,MATCH('2013'!$A113,DataEx!$D:$D,0),MATCH('2013'!M$100,DataEx!$223:$223,0))</f>
        <v>452390.66108767391</v>
      </c>
      <c r="N113" s="192">
        <f>+INDEX(DataEx!$1:$1048576,MATCH('2013'!$A113,DataEx!$D:$D,0),MATCH('2013'!N$100,DataEx!$223:$223,0))</f>
        <v>423242.62809333584</v>
      </c>
      <c r="O113" s="192">
        <f>+INDEX(DataEx!$1:$1048576,MATCH('2013'!$A113,DataEx!$D:$D,0),MATCH('2013'!O$100,DataEx!$223:$223,0))</f>
        <v>377993.63627302414</v>
      </c>
      <c r="P113" s="192">
        <f>+INDEX(DataEx!$1:$1048576,MATCH('2013'!$A113,DataEx!$D:$D,0),MATCH('2013'!P$100,DataEx!$223:$223,0))</f>
        <v>381409.00489262829</v>
      </c>
      <c r="Q113" s="192">
        <f>+INDEX(DataEx!$1:$1048576,MATCH('2013'!$A113,DataEx!$D:$D,0),MATCH('2013'!Q$100,DataEx!$223:$223,0))</f>
        <v>381497.52149931074</v>
      </c>
      <c r="R113" s="192">
        <f>+INDEX(DataEx!$1:$1048576,MATCH('2013'!$A113,DataEx!$D:$D,0),MATCH('2013'!R$100,DataEx!$223:$223,0))</f>
        <v>331335.45678221656</v>
      </c>
      <c r="S113" s="273">
        <f t="shared" si="20"/>
        <v>4409065.5830532731</v>
      </c>
      <c r="T113" s="274">
        <f t="shared" si="21"/>
        <v>1.2993825250303607E-3</v>
      </c>
    </row>
    <row r="114" spans="1:20">
      <c r="A114" s="301" t="str">
        <f t="shared" si="18"/>
        <v>712p</v>
      </c>
      <c r="B114" s="313" t="str">
        <f>+VLOOKUP(LEFT($A114,LEN(A114)-1)*1,Master!$D$22:$G$218,4,FALSE)</f>
        <v>Doprinosi</v>
      </c>
      <c r="C114" s="314"/>
      <c r="D114" s="314"/>
      <c r="E114" s="314"/>
      <c r="F114" s="314"/>
      <c r="G114" s="198">
        <f>+SUM(G115:G118)</f>
        <v>10225366.011998521</v>
      </c>
      <c r="H114" s="198">
        <f t="shared" ref="H114:R114" si="22">+SUM(H115:H118)</f>
        <v>26328872.744704504</v>
      </c>
      <c r="I114" s="198">
        <f t="shared" si="22"/>
        <v>28215029.512952704</v>
      </c>
      <c r="J114" s="198">
        <f t="shared" si="22"/>
        <v>31078344.176256344</v>
      </c>
      <c r="K114" s="198">
        <f t="shared" si="22"/>
        <v>31062993.346150994</v>
      </c>
      <c r="L114" s="198">
        <f t="shared" si="22"/>
        <v>29533886.744876273</v>
      </c>
      <c r="M114" s="198">
        <f t="shared" si="22"/>
        <v>35614836.490956061</v>
      </c>
      <c r="N114" s="198">
        <f t="shared" si="22"/>
        <v>41423629.787263155</v>
      </c>
      <c r="O114" s="198">
        <f t="shared" si="22"/>
        <v>27897944.753825549</v>
      </c>
      <c r="P114" s="198">
        <f t="shared" si="22"/>
        <v>35782419.896350168</v>
      </c>
      <c r="Q114" s="198">
        <f t="shared" si="22"/>
        <v>35053926.847713381</v>
      </c>
      <c r="R114" s="275">
        <f t="shared" si="22"/>
        <v>52000480.125178605</v>
      </c>
      <c r="S114" s="276">
        <f t="shared" si="20"/>
        <v>384217730.43822622</v>
      </c>
      <c r="T114" s="277">
        <f t="shared" si="21"/>
        <v>0.11323165766850075</v>
      </c>
    </row>
    <row r="115" spans="1:20">
      <c r="A115" s="301" t="str">
        <f t="shared" si="18"/>
        <v>7121p</v>
      </c>
      <c r="B115" s="309" t="str">
        <f>+VLOOKUP(LEFT($A115,LEN(A115)-1)*1,Master!$D$22:$G$218,4,FALSE)</f>
        <v>Doprinosi za penzijsko i invalidsko osiguranje</v>
      </c>
      <c r="C115" s="310"/>
      <c r="D115" s="310"/>
      <c r="E115" s="310"/>
      <c r="F115" s="310"/>
      <c r="G115" s="192">
        <f>+INDEX(DataEx!$1:$1048576,MATCH('2013'!$A115,DataEx!$D:$D,0),MATCH('2013'!G$100,DataEx!$223:$223,0))</f>
        <v>5896216.9131298037</v>
      </c>
      <c r="H115" s="192">
        <f>+INDEX(DataEx!$1:$1048576,MATCH('2013'!$A115,DataEx!$D:$D,0),MATCH('2013'!H$100,DataEx!$223:$223,0))</f>
        <v>15984604.165490396</v>
      </c>
      <c r="I115" s="192">
        <f>+INDEX(DataEx!$1:$1048576,MATCH('2013'!$A115,DataEx!$D:$D,0),MATCH('2013'!I$100,DataEx!$223:$223,0))</f>
        <v>15980210.637352593</v>
      </c>
      <c r="J115" s="192">
        <f>+INDEX(DataEx!$1:$1048576,MATCH('2013'!$A115,DataEx!$D:$D,0),MATCH('2013'!J$100,DataEx!$223:$223,0))</f>
        <v>18099107.195466701</v>
      </c>
      <c r="K115" s="192">
        <f>+INDEX(DataEx!$1:$1048576,MATCH('2013'!$A115,DataEx!$D:$D,0),MATCH('2013'!K$100,DataEx!$223:$223,0))</f>
        <v>18902345.114124902</v>
      </c>
      <c r="L115" s="192">
        <f>+INDEX(DataEx!$1:$1048576,MATCH('2013'!$A115,DataEx!$D:$D,0),MATCH('2013'!L$100,DataEx!$223:$223,0))</f>
        <v>16660130.6959597</v>
      </c>
      <c r="M115" s="192">
        <f>+INDEX(DataEx!$1:$1048576,MATCH('2013'!$A115,DataEx!$D:$D,0),MATCH('2013'!M$100,DataEx!$223:$223,0))</f>
        <v>20975423.912817873</v>
      </c>
      <c r="N115" s="192">
        <f>+INDEX(DataEx!$1:$1048576,MATCH('2013'!$A115,DataEx!$D:$D,0),MATCH('2013'!N$100,DataEx!$223:$223,0))</f>
        <v>24152995.284398187</v>
      </c>
      <c r="O115" s="192">
        <f>+INDEX(DataEx!$1:$1048576,MATCH('2013'!$A115,DataEx!$D:$D,0),MATCH('2013'!O$100,DataEx!$223:$223,0))</f>
        <v>16438117.212416081</v>
      </c>
      <c r="P115" s="192">
        <f>+INDEX(DataEx!$1:$1048576,MATCH('2013'!$A115,DataEx!$D:$D,0),MATCH('2013'!P$100,DataEx!$223:$223,0))</f>
        <v>21064902.89657861</v>
      </c>
      <c r="Q115" s="192">
        <f>+INDEX(DataEx!$1:$1048576,MATCH('2013'!$A115,DataEx!$D:$D,0),MATCH('2013'!Q$100,DataEx!$223:$223,0))</f>
        <v>21199343.745804995</v>
      </c>
      <c r="R115" s="192">
        <f>+INDEX(DataEx!$1:$1048576,MATCH('2013'!$A115,DataEx!$D:$D,0),MATCH('2013'!R$100,DataEx!$223:$223,0))</f>
        <v>31496085.4772765</v>
      </c>
      <c r="S115" s="273">
        <f t="shared" si="20"/>
        <v>226849483.25081638</v>
      </c>
      <c r="T115" s="274">
        <f t="shared" si="21"/>
        <v>6.6854132422352039E-2</v>
      </c>
    </row>
    <row r="116" spans="1:20">
      <c r="A116" s="301" t="str">
        <f t="shared" si="18"/>
        <v>7122p</v>
      </c>
      <c r="B116" s="309" t="str">
        <f>+VLOOKUP(LEFT($A116,LEN(A116)-1)*1,Master!$D$22:$G$218,4,FALSE)</f>
        <v>Doprinosi za zdravstveno osiguranje</v>
      </c>
      <c r="C116" s="310"/>
      <c r="D116" s="310"/>
      <c r="E116" s="310"/>
      <c r="F116" s="310"/>
      <c r="G116" s="192">
        <f>+INDEX(DataEx!$1:$1048576,MATCH('2013'!$A116,DataEx!$D:$D,0),MATCH('2013'!G$100,DataEx!$223:$223,0))</f>
        <v>3523976.3657705826</v>
      </c>
      <c r="H116" s="192">
        <f>+INDEX(DataEx!$1:$1048576,MATCH('2013'!$A116,DataEx!$D:$D,0),MATCH('2013'!H$100,DataEx!$223:$223,0))</f>
        <v>8837193.1137481872</v>
      </c>
      <c r="I116" s="192">
        <f>+INDEX(DataEx!$1:$1048576,MATCH('2013'!$A116,DataEx!$D:$D,0),MATCH('2013'!I$100,DataEx!$223:$223,0))</f>
        <v>10296968.732518861</v>
      </c>
      <c r="J116" s="192">
        <f>+INDEX(DataEx!$1:$1048576,MATCH('2013'!$A116,DataEx!$D:$D,0),MATCH('2013'!J$100,DataEx!$223:$223,0))</f>
        <v>11080649.937486099</v>
      </c>
      <c r="K116" s="192">
        <f>+INDEX(DataEx!$1:$1048576,MATCH('2013'!$A116,DataEx!$D:$D,0),MATCH('2013'!K$100,DataEx!$223:$223,0))</f>
        <v>10426593.073253199</v>
      </c>
      <c r="L116" s="192">
        <f>+INDEX(DataEx!$1:$1048576,MATCH('2013'!$A116,DataEx!$D:$D,0),MATCH('2013'!L$100,DataEx!$223:$223,0))</f>
        <v>10797558.1123464</v>
      </c>
      <c r="M116" s="192">
        <f>+INDEX(DataEx!$1:$1048576,MATCH('2013'!$A116,DataEx!$D:$D,0),MATCH('2013'!M$100,DataEx!$223:$223,0))</f>
        <v>12338418.275424777</v>
      </c>
      <c r="N116" s="192">
        <f>+INDEX(DataEx!$1:$1048576,MATCH('2013'!$A116,DataEx!$D:$D,0),MATCH('2013'!N$100,DataEx!$223:$223,0))</f>
        <v>14695618.751093065</v>
      </c>
      <c r="O116" s="192">
        <f>+INDEX(DataEx!$1:$1048576,MATCH('2013'!$A116,DataEx!$D:$D,0),MATCH('2013'!O$100,DataEx!$223:$223,0))</f>
        <v>9887757.094026586</v>
      </c>
      <c r="P116" s="192">
        <f>+INDEX(DataEx!$1:$1048576,MATCH('2013'!$A116,DataEx!$D:$D,0),MATCH('2013'!P$100,DataEx!$223:$223,0))</f>
        <v>12555740.885830941</v>
      </c>
      <c r="Q116" s="192">
        <f>+INDEX(DataEx!$1:$1048576,MATCH('2013'!$A116,DataEx!$D:$D,0),MATCH('2013'!Q$100,DataEx!$223:$223,0))</f>
        <v>11911787.04868594</v>
      </c>
      <c r="R116" s="192">
        <f>+INDEX(DataEx!$1:$1048576,MATCH('2013'!$A116,DataEx!$D:$D,0),MATCH('2013'!R$100,DataEx!$223:$223,0))</f>
        <v>17572653.898443229</v>
      </c>
      <c r="S116" s="273">
        <f t="shared" si="20"/>
        <v>133924915.28862786</v>
      </c>
      <c r="T116" s="274">
        <f t="shared" si="21"/>
        <v>3.9468611050168592E-2</v>
      </c>
    </row>
    <row r="117" spans="1:20">
      <c r="A117" s="301" t="str">
        <f t="shared" si="18"/>
        <v>7123p</v>
      </c>
      <c r="B117" s="309" t="str">
        <f>+VLOOKUP(LEFT($A117,LEN(A117)-1)*1,Master!$D$22:$G$218,4,FALSE)</f>
        <v>Doprinosi za osiguranje od nezaposlenosti</v>
      </c>
      <c r="C117" s="310"/>
      <c r="D117" s="310"/>
      <c r="E117" s="310"/>
      <c r="F117" s="310"/>
      <c r="G117" s="192">
        <f>+INDEX(DataEx!$1:$1048576,MATCH('2013'!$A117,DataEx!$D:$D,0),MATCH('2013'!G$100,DataEx!$223:$223,0))</f>
        <v>290701.31067824201</v>
      </c>
      <c r="H117" s="192">
        <f>+INDEX(DataEx!$1:$1048576,MATCH('2013'!$A117,DataEx!$D:$D,0),MATCH('2013'!H$100,DataEx!$223:$223,0))</f>
        <v>744628.51853836537</v>
      </c>
      <c r="I117" s="192">
        <f>+INDEX(DataEx!$1:$1048576,MATCH('2013'!$A117,DataEx!$D:$D,0),MATCH('2013'!I$100,DataEx!$223:$223,0))</f>
        <v>900014.53265058505</v>
      </c>
      <c r="J117" s="192">
        <f>+INDEX(DataEx!$1:$1048576,MATCH('2013'!$A117,DataEx!$D:$D,0),MATCH('2013'!J$100,DataEx!$223:$223,0))</f>
        <v>960420.42316401063</v>
      </c>
      <c r="K117" s="192">
        <f>+INDEX(DataEx!$1:$1048576,MATCH('2013'!$A117,DataEx!$D:$D,0),MATCH('2013'!K$100,DataEx!$223:$223,0))</f>
        <v>850902.03134404484</v>
      </c>
      <c r="L117" s="192">
        <f>+INDEX(DataEx!$1:$1048576,MATCH('2013'!$A117,DataEx!$D:$D,0),MATCH('2013'!L$100,DataEx!$223:$223,0))</f>
        <v>873102.0001937449</v>
      </c>
      <c r="M117" s="192">
        <f>+INDEX(DataEx!$1:$1048576,MATCH('2013'!$A117,DataEx!$D:$D,0),MATCH('2013'!M$100,DataEx!$223:$223,0))</f>
        <v>1044477.0015934415</v>
      </c>
      <c r="N117" s="192">
        <f>+INDEX(DataEx!$1:$1048576,MATCH('2013'!$A117,DataEx!$D:$D,0),MATCH('2013'!N$100,DataEx!$223:$223,0))</f>
        <v>1233245.0541489115</v>
      </c>
      <c r="O117" s="192">
        <f>+INDEX(DataEx!$1:$1048576,MATCH('2013'!$A117,DataEx!$D:$D,0),MATCH('2013'!O$100,DataEx!$223:$223,0))</f>
        <v>823964.48361802031</v>
      </c>
      <c r="P117" s="192">
        <f>+INDEX(DataEx!$1:$1048576,MATCH('2013'!$A117,DataEx!$D:$D,0),MATCH('2013'!P$100,DataEx!$223:$223,0))</f>
        <v>1104138.5296295469</v>
      </c>
      <c r="Q117" s="192">
        <f>+INDEX(DataEx!$1:$1048576,MATCH('2013'!$A117,DataEx!$D:$D,0),MATCH('2013'!Q$100,DataEx!$223:$223,0))</f>
        <v>947842.00635200134</v>
      </c>
      <c r="R117" s="192">
        <f>+INDEX(DataEx!$1:$1048576,MATCH('2013'!$A117,DataEx!$D:$D,0),MATCH('2013'!R$100,DataEx!$223:$223,0))</f>
        <v>1446638.2353968821</v>
      </c>
      <c r="S117" s="273">
        <f t="shared" si="20"/>
        <v>11220074.127307797</v>
      </c>
      <c r="T117" s="274">
        <f t="shared" si="21"/>
        <v>3.3066344729834954E-3</v>
      </c>
    </row>
    <row r="118" spans="1:20">
      <c r="A118" s="301" t="str">
        <f t="shared" si="18"/>
        <v>7124p</v>
      </c>
      <c r="B118" s="309" t="str">
        <f>+VLOOKUP(LEFT($A118,LEN(A118)-1)*1,Master!$D$22:$G$218,4,FALSE)</f>
        <v>Ostali doprinosi</v>
      </c>
      <c r="C118" s="310"/>
      <c r="D118" s="310"/>
      <c r="E118" s="310"/>
      <c r="F118" s="310"/>
      <c r="G118" s="192">
        <f>+INDEX(DataEx!$1:$1048576,MATCH('2013'!$A118,DataEx!$D:$D,0),MATCH('2013'!G$100,DataEx!$223:$223,0))</f>
        <v>514471.42241989321</v>
      </c>
      <c r="H118" s="192">
        <f>+INDEX(DataEx!$1:$1048576,MATCH('2013'!$A118,DataEx!$D:$D,0),MATCH('2013'!H$100,DataEx!$223:$223,0))</f>
        <v>762446.94692755432</v>
      </c>
      <c r="I118" s="192">
        <f>+INDEX(DataEx!$1:$1048576,MATCH('2013'!$A118,DataEx!$D:$D,0),MATCH('2013'!I$100,DataEx!$223:$223,0))</f>
        <v>1037835.6104306638</v>
      </c>
      <c r="J118" s="192">
        <f>+INDEX(DataEx!$1:$1048576,MATCH('2013'!$A118,DataEx!$D:$D,0),MATCH('2013'!J$100,DataEx!$223:$223,0))</f>
        <v>938166.6201395333</v>
      </c>
      <c r="K118" s="192">
        <f>+INDEX(DataEx!$1:$1048576,MATCH('2013'!$A118,DataEx!$D:$D,0),MATCH('2013'!K$100,DataEx!$223:$223,0))</f>
        <v>883153.12742885004</v>
      </c>
      <c r="L118" s="192">
        <f>+INDEX(DataEx!$1:$1048576,MATCH('2013'!$A118,DataEx!$D:$D,0),MATCH('2013'!L$100,DataEx!$223:$223,0))</f>
        <v>1203095.9363764296</v>
      </c>
      <c r="M118" s="192">
        <f>+INDEX(DataEx!$1:$1048576,MATCH('2013'!$A118,DataEx!$D:$D,0),MATCH('2013'!M$100,DataEx!$223:$223,0))</f>
        <v>1256517.301119969</v>
      </c>
      <c r="N118" s="192">
        <f>+INDEX(DataEx!$1:$1048576,MATCH('2013'!$A118,DataEx!$D:$D,0),MATCH('2013'!N$100,DataEx!$223:$223,0))</f>
        <v>1341770.6976229935</v>
      </c>
      <c r="O118" s="192">
        <f>+INDEX(DataEx!$1:$1048576,MATCH('2013'!$A118,DataEx!$D:$D,0),MATCH('2013'!O$100,DataEx!$223:$223,0))</f>
        <v>748105.96376486088</v>
      </c>
      <c r="P118" s="192">
        <f>+INDEX(DataEx!$1:$1048576,MATCH('2013'!$A118,DataEx!$D:$D,0),MATCH('2013'!P$100,DataEx!$223:$223,0))</f>
        <v>1057637.5843110771</v>
      </c>
      <c r="Q118" s="192">
        <f>+INDEX(DataEx!$1:$1048576,MATCH('2013'!$A118,DataEx!$D:$D,0),MATCH('2013'!Q$100,DataEx!$223:$223,0))</f>
        <v>994954.04687044967</v>
      </c>
      <c r="R118" s="192">
        <f>+INDEX(DataEx!$1:$1048576,MATCH('2013'!$A118,DataEx!$D:$D,0),MATCH('2013'!R$100,DataEx!$223:$223,0))</f>
        <v>1485102.5140619949</v>
      </c>
      <c r="S118" s="273">
        <f t="shared" si="20"/>
        <v>12223257.77147427</v>
      </c>
      <c r="T118" s="274">
        <f t="shared" si="21"/>
        <v>3.6022797229966525E-3</v>
      </c>
    </row>
    <row r="119" spans="1:20">
      <c r="A119" s="301" t="str">
        <f t="shared" si="18"/>
        <v>713p</v>
      </c>
      <c r="B119" s="311" t="str">
        <f>+VLOOKUP(LEFT($A119,LEN(A119)-1)*1,Master!$D$22:$G$218,4,FALSE)</f>
        <v>Takse</v>
      </c>
      <c r="C119" s="312"/>
      <c r="D119" s="312"/>
      <c r="E119" s="312"/>
      <c r="F119" s="312"/>
      <c r="G119" s="204">
        <f>+INDEX(DataEx!$1:$1048576,MATCH('2013'!$A119,DataEx!$D:$D,0),MATCH('2013'!G$100,DataEx!$223:$223,0))</f>
        <v>2027877.2372930939</v>
      </c>
      <c r="H119" s="204">
        <f>+INDEX(DataEx!$1:$1048576,MATCH('2013'!$A119,DataEx!$D:$D,0),MATCH('2013'!H$100,DataEx!$223:$223,0))</f>
        <v>1882424.3685098737</v>
      </c>
      <c r="I119" s="204">
        <f>+INDEX(DataEx!$1:$1048576,MATCH('2013'!$A119,DataEx!$D:$D,0),MATCH('2013'!I$100,DataEx!$223:$223,0))</f>
        <v>2363168.5236575948</v>
      </c>
      <c r="J119" s="204">
        <f>+INDEX(DataEx!$1:$1048576,MATCH('2013'!$A119,DataEx!$D:$D,0),MATCH('2013'!J$100,DataEx!$223:$223,0))</f>
        <v>2393449.5740456693</v>
      </c>
      <c r="K119" s="204">
        <f>+INDEX(DataEx!$1:$1048576,MATCH('2013'!$A119,DataEx!$D:$D,0),MATCH('2013'!K$100,DataEx!$223:$223,0))</f>
        <v>2431766.3719360717</v>
      </c>
      <c r="L119" s="204">
        <f>+INDEX(DataEx!$1:$1048576,MATCH('2013'!$A119,DataEx!$D:$D,0),MATCH('2013'!L$100,DataEx!$223:$223,0))</f>
        <v>2858151.7123018736</v>
      </c>
      <c r="M119" s="204">
        <f>+INDEX(DataEx!$1:$1048576,MATCH('2013'!$A119,DataEx!$D:$D,0),MATCH('2013'!M$100,DataEx!$223:$223,0))</f>
        <v>2917908.2048975867</v>
      </c>
      <c r="N119" s="204">
        <f>+INDEX(DataEx!$1:$1048576,MATCH('2013'!$A119,DataEx!$D:$D,0),MATCH('2013'!N$100,DataEx!$223:$223,0))</f>
        <v>2932949.8029298875</v>
      </c>
      <c r="O119" s="204">
        <f>+INDEX(DataEx!$1:$1048576,MATCH('2013'!$A119,DataEx!$D:$D,0),MATCH('2013'!O$100,DataEx!$223:$223,0))</f>
        <v>2302181.1067919475</v>
      </c>
      <c r="P119" s="204">
        <f>+INDEX(DataEx!$1:$1048576,MATCH('2013'!$A119,DataEx!$D:$D,0),MATCH('2013'!P$100,DataEx!$223:$223,0))</f>
        <v>2479397.4364794977</v>
      </c>
      <c r="Q119" s="204">
        <f>+INDEX(DataEx!$1:$1048576,MATCH('2013'!$A119,DataEx!$D:$D,0),MATCH('2013'!Q$100,DataEx!$223:$223,0))</f>
        <v>2197340.2207755819</v>
      </c>
      <c r="R119" s="278">
        <f>+INDEX(DataEx!$1:$1048576,MATCH('2013'!$A119,DataEx!$D:$D,0),MATCH('2013'!R$100,DataEx!$223:$223,0))</f>
        <v>2280154.7968325969</v>
      </c>
      <c r="S119" s="276">
        <f t="shared" si="20"/>
        <v>29066769.356451273</v>
      </c>
      <c r="T119" s="277">
        <f t="shared" si="21"/>
        <v>8.5661806224950465E-3</v>
      </c>
    </row>
    <row r="120" spans="1:20">
      <c r="A120" s="301" t="str">
        <f t="shared" si="18"/>
        <v>714p</v>
      </c>
      <c r="B120" s="311" t="str">
        <f>+VLOOKUP(LEFT($A120,LEN(A120)-1)*1,Master!$D$22:$G$218,4,FALSE)</f>
        <v>Naknade</v>
      </c>
      <c r="C120" s="312"/>
      <c r="D120" s="312"/>
      <c r="E120" s="312"/>
      <c r="F120" s="312"/>
      <c r="G120" s="204">
        <f>+INDEX(DataEx!$1:$1048576,MATCH('2013'!$A120,DataEx!$D:$D,0),MATCH('2013'!G$100,DataEx!$223:$223,0))</f>
        <v>982710.87498690933</v>
      </c>
      <c r="H120" s="204">
        <f>+INDEX(DataEx!$1:$1048576,MATCH('2013'!$A120,DataEx!$D:$D,0),MATCH('2013'!H$100,DataEx!$223:$223,0))</f>
        <v>869104.05358116457</v>
      </c>
      <c r="I120" s="204">
        <f>+INDEX(DataEx!$1:$1048576,MATCH('2013'!$A120,DataEx!$D:$D,0),MATCH('2013'!I$100,DataEx!$223:$223,0))</f>
        <v>787268.76554129389</v>
      </c>
      <c r="J120" s="204">
        <f>+INDEX(DataEx!$1:$1048576,MATCH('2013'!$A120,DataEx!$D:$D,0),MATCH('2013'!J$100,DataEx!$223:$223,0))</f>
        <v>1546322.5460752659</v>
      </c>
      <c r="K120" s="204">
        <f>+INDEX(DataEx!$1:$1048576,MATCH('2013'!$A120,DataEx!$D:$D,0),MATCH('2013'!K$100,DataEx!$223:$223,0))</f>
        <v>932515.34080204321</v>
      </c>
      <c r="L120" s="204">
        <f>+INDEX(DataEx!$1:$1048576,MATCH('2013'!$A120,DataEx!$D:$D,0),MATCH('2013'!L$100,DataEx!$223:$223,0))</f>
        <v>1175327.7210279165</v>
      </c>
      <c r="M120" s="204">
        <f>+INDEX(DataEx!$1:$1048576,MATCH('2013'!$A120,DataEx!$D:$D,0),MATCH('2013'!M$100,DataEx!$223:$223,0))</f>
        <v>2020249.028265815</v>
      </c>
      <c r="N120" s="204">
        <f>+INDEX(DataEx!$1:$1048576,MATCH('2013'!$A120,DataEx!$D:$D,0),MATCH('2013'!N$100,DataEx!$223:$223,0))</f>
        <v>1079348.0183819076</v>
      </c>
      <c r="O120" s="204">
        <f>+INDEX(DataEx!$1:$1048576,MATCH('2013'!$A120,DataEx!$D:$D,0),MATCH('2013'!O$100,DataEx!$223:$223,0))</f>
        <v>1345127.7045627646</v>
      </c>
      <c r="P120" s="204">
        <f>+INDEX(DataEx!$1:$1048576,MATCH('2013'!$A120,DataEx!$D:$D,0),MATCH('2013'!P$100,DataEx!$223:$223,0))</f>
        <v>1098866.9792922472</v>
      </c>
      <c r="Q120" s="204">
        <f>+INDEX(DataEx!$1:$1048576,MATCH('2013'!$A120,DataEx!$D:$D,0),MATCH('2013'!Q$100,DataEx!$223:$223,0))</f>
        <v>885498.0103225843</v>
      </c>
      <c r="R120" s="278">
        <f>+INDEX(DataEx!$1:$1048576,MATCH('2013'!$A120,DataEx!$D:$D,0),MATCH('2013'!R$100,DataEx!$223:$223,0))</f>
        <v>1136253.4997662231</v>
      </c>
      <c r="S120" s="276">
        <f t="shared" si="20"/>
        <v>13858592.542606136</v>
      </c>
      <c r="T120" s="277">
        <f t="shared" si="21"/>
        <v>4.0842243400943555E-3</v>
      </c>
    </row>
    <row r="121" spans="1:20">
      <c r="A121" s="301" t="str">
        <f t="shared" si="18"/>
        <v>715p</v>
      </c>
      <c r="B121" s="311" t="str">
        <f>+VLOOKUP(LEFT($A121,LEN(A121)-1)*1,Master!$D$22:$G$218,4,FALSE)</f>
        <v>Ostali prihodi</v>
      </c>
      <c r="C121" s="312"/>
      <c r="D121" s="312"/>
      <c r="E121" s="312"/>
      <c r="F121" s="312"/>
      <c r="G121" s="204">
        <f>+INDEX(DataEx!$1:$1048576,MATCH('2013'!$A121,DataEx!$D:$D,0),MATCH('2013'!G$100,DataEx!$223:$223,0))</f>
        <v>923442.3429132913</v>
      </c>
      <c r="H121" s="204">
        <f>+INDEX(DataEx!$1:$1048576,MATCH('2013'!$A121,DataEx!$D:$D,0),MATCH('2013'!H$100,DataEx!$223:$223,0))</f>
        <v>1777418.9190493901</v>
      </c>
      <c r="I121" s="204">
        <f>+INDEX(DataEx!$1:$1048576,MATCH('2013'!$A121,DataEx!$D:$D,0),MATCH('2013'!I$100,DataEx!$223:$223,0))</f>
        <v>2321412.8253925741</v>
      </c>
      <c r="J121" s="204">
        <f>+INDEX(DataEx!$1:$1048576,MATCH('2013'!$A121,DataEx!$D:$D,0),MATCH('2013'!J$100,DataEx!$223:$223,0))</f>
        <v>1637829.2535735941</v>
      </c>
      <c r="K121" s="204">
        <f>+INDEX(DataEx!$1:$1048576,MATCH('2013'!$A121,DataEx!$D:$D,0),MATCH('2013'!K$100,DataEx!$223:$223,0))</f>
        <v>1886272.7717710272</v>
      </c>
      <c r="L121" s="204">
        <f>+INDEX(DataEx!$1:$1048576,MATCH('2013'!$A121,DataEx!$D:$D,0),MATCH('2013'!L$100,DataEx!$223:$223,0))</f>
        <v>1533956.11443653</v>
      </c>
      <c r="M121" s="204">
        <f>+INDEX(DataEx!$1:$1048576,MATCH('2013'!$A121,DataEx!$D:$D,0),MATCH('2013'!M$100,DataEx!$223:$223,0))</f>
        <v>3092390.5965000256</v>
      </c>
      <c r="N121" s="204">
        <f>+INDEX(DataEx!$1:$1048576,MATCH('2013'!$A121,DataEx!$D:$D,0),MATCH('2013'!N$100,DataEx!$223:$223,0))</f>
        <v>2409748.3951187199</v>
      </c>
      <c r="O121" s="204">
        <f>+INDEX(DataEx!$1:$1048576,MATCH('2013'!$A121,DataEx!$D:$D,0),MATCH('2013'!O$100,DataEx!$223:$223,0))</f>
        <v>1476812.0861061718</v>
      </c>
      <c r="P121" s="204">
        <f>+INDEX(DataEx!$1:$1048576,MATCH('2013'!$A121,DataEx!$D:$D,0),MATCH('2013'!P$100,DataEx!$223:$223,0))</f>
        <v>1888437.4129044577</v>
      </c>
      <c r="Q121" s="204">
        <f>+INDEX(DataEx!$1:$1048576,MATCH('2013'!$A121,DataEx!$D:$D,0),MATCH('2013'!Q$100,DataEx!$223:$223,0))</f>
        <v>2006775.4309992469</v>
      </c>
      <c r="R121" s="278">
        <f>+INDEX(DataEx!$1:$1048576,MATCH('2013'!$A121,DataEx!$D:$D,0),MATCH('2013'!R$100,DataEx!$223:$223,0))</f>
        <v>8463643.2651979905</v>
      </c>
      <c r="S121" s="276">
        <f t="shared" si="20"/>
        <v>29418139.413963012</v>
      </c>
      <c r="T121" s="277">
        <f t="shared" si="21"/>
        <v>8.6697318407632715E-3</v>
      </c>
    </row>
    <row r="122" spans="1:20">
      <c r="A122" s="301" t="str">
        <f t="shared" si="18"/>
        <v>73p</v>
      </c>
      <c r="B122" s="311" t="str">
        <f>+VLOOKUP(LEFT($A122,LEN(A122)-1)*1,Master!$D$22:$G$218,4,FALSE)</f>
        <v>Primici od otplate kredita i sredstva prenesena iz prethodne godine</v>
      </c>
      <c r="C122" s="312"/>
      <c r="D122" s="312"/>
      <c r="E122" s="312"/>
      <c r="F122" s="312"/>
      <c r="G122" s="204">
        <f>+INDEX(DataEx!$1:$1048576,MATCH('2013'!$A122,DataEx!$D:$D,0),MATCH('2013'!G$100,DataEx!$223:$223,0))</f>
        <v>559600.7769500342</v>
      </c>
      <c r="H122" s="204">
        <f>+INDEX(DataEx!$1:$1048576,MATCH('2013'!$A122,DataEx!$D:$D,0),MATCH('2013'!H$100,DataEx!$223:$223,0))</f>
        <v>354476.86713533319</v>
      </c>
      <c r="I122" s="204">
        <f>+INDEX(DataEx!$1:$1048576,MATCH('2013'!$A122,DataEx!$D:$D,0),MATCH('2013'!I$100,DataEx!$223:$223,0))</f>
        <v>385297.92814256047</v>
      </c>
      <c r="J122" s="204">
        <f>+INDEX(DataEx!$1:$1048576,MATCH('2013'!$A122,DataEx!$D:$D,0),MATCH('2013'!J$100,DataEx!$223:$223,0))</f>
        <v>255274.24635764034</v>
      </c>
      <c r="K122" s="204">
        <f>+INDEX(DataEx!$1:$1048576,MATCH('2013'!$A122,DataEx!$D:$D,0),MATCH('2013'!K$100,DataEx!$223:$223,0))</f>
        <v>249492.02995238511</v>
      </c>
      <c r="L122" s="204">
        <f>+INDEX(DataEx!$1:$1048576,MATCH('2013'!$A122,DataEx!$D:$D,0),MATCH('2013'!L$100,DataEx!$223:$223,0))</f>
        <v>375486.02775821509</v>
      </c>
      <c r="M122" s="204">
        <f>+INDEX(DataEx!$1:$1048576,MATCH('2013'!$A122,DataEx!$D:$D,0),MATCH('2013'!M$100,DataEx!$223:$223,0))</f>
        <v>535390.30249528366</v>
      </c>
      <c r="N122" s="204">
        <f>+INDEX(DataEx!$1:$1048576,MATCH('2013'!$A122,DataEx!$D:$D,0),MATCH('2013'!N$100,DataEx!$223:$223,0))</f>
        <v>597926.67182852363</v>
      </c>
      <c r="O122" s="204">
        <f>+INDEX(DataEx!$1:$1048576,MATCH('2013'!$A122,DataEx!$D:$D,0),MATCH('2013'!O$100,DataEx!$223:$223,0))</f>
        <v>377295.10829472088</v>
      </c>
      <c r="P122" s="204">
        <f>+INDEX(DataEx!$1:$1048576,MATCH('2013'!$A122,DataEx!$D:$D,0),MATCH('2013'!P$100,DataEx!$223:$223,0))</f>
        <v>319944.5954149249</v>
      </c>
      <c r="Q122" s="204">
        <f>+INDEX(DataEx!$1:$1048576,MATCH('2013'!$A122,DataEx!$D:$D,0),MATCH('2013'!Q$100,DataEx!$223:$223,0))</f>
        <v>559463.96219362307</v>
      </c>
      <c r="R122" s="278">
        <f>+INDEX(DataEx!$1:$1048576,MATCH('2013'!$A122,DataEx!$D:$D,0),MATCH('2013'!R$100,DataEx!$223:$223,0))</f>
        <v>239411.49161934044</v>
      </c>
      <c r="S122" s="276">
        <f t="shared" si="20"/>
        <v>4809060.008142584</v>
      </c>
      <c r="T122" s="277">
        <f t="shared" si="21"/>
        <v>1.4172636851719372E-3</v>
      </c>
    </row>
    <row r="123" spans="1:20" ht="13.5" thickBot="1">
      <c r="A123" s="301" t="str">
        <f t="shared" si="18"/>
        <v>74p</v>
      </c>
      <c r="B123" s="315" t="str">
        <f>+VLOOKUP(LEFT($A123,LEN(A123)-1)*1,Master!$D$22:$G$218,4,FALSE)</f>
        <v>Donacije i transferi</v>
      </c>
      <c r="C123" s="316"/>
      <c r="D123" s="316"/>
      <c r="E123" s="316"/>
      <c r="F123" s="316"/>
      <c r="G123" s="204">
        <f>+INDEX(DataEx!$1:$1048576,MATCH('2013'!$A123,DataEx!$D:$D,0),MATCH('2013'!G$100,DataEx!$223:$223,0))</f>
        <v>0</v>
      </c>
      <c r="H123" s="204">
        <f>+INDEX(DataEx!$1:$1048576,MATCH('2013'!$A123,DataEx!$D:$D,0),MATCH('2013'!H$100,DataEx!$223:$223,0))</f>
        <v>0</v>
      </c>
      <c r="I123" s="204">
        <f>+INDEX(DataEx!$1:$1048576,MATCH('2013'!$A123,DataEx!$D:$D,0),MATCH('2013'!I$100,DataEx!$223:$223,0))</f>
        <v>0</v>
      </c>
      <c r="J123" s="204">
        <f>+INDEX(DataEx!$1:$1048576,MATCH('2013'!$A123,DataEx!$D:$D,0),MATCH('2013'!J$100,DataEx!$223:$223,0))</f>
        <v>0</v>
      </c>
      <c r="K123" s="204">
        <f>+INDEX(DataEx!$1:$1048576,MATCH('2013'!$A123,DataEx!$D:$D,0),MATCH('2013'!K$100,DataEx!$223:$223,0))</f>
        <v>0</v>
      </c>
      <c r="L123" s="204">
        <f>+INDEX(DataEx!$1:$1048576,MATCH('2013'!$A123,DataEx!$D:$D,0),MATCH('2013'!L$100,DataEx!$223:$223,0))</f>
        <v>0</v>
      </c>
      <c r="M123" s="204">
        <f>+INDEX(DataEx!$1:$1048576,MATCH('2013'!$A123,DataEx!$D:$D,0),MATCH('2013'!M$100,DataEx!$223:$223,0))</f>
        <v>0</v>
      </c>
      <c r="N123" s="204">
        <f>+INDEX(DataEx!$1:$1048576,MATCH('2013'!$A123,DataEx!$D:$D,0),MATCH('2013'!N$100,DataEx!$223:$223,0))</f>
        <v>0</v>
      </c>
      <c r="O123" s="204">
        <f>+INDEX(DataEx!$1:$1048576,MATCH('2013'!$A123,DataEx!$D:$D,0),MATCH('2013'!O$100,DataEx!$223:$223,0))</f>
        <v>0</v>
      </c>
      <c r="P123" s="204">
        <f>+INDEX(DataEx!$1:$1048576,MATCH('2013'!$A123,DataEx!$D:$D,0),MATCH('2013'!P$100,DataEx!$223:$223,0))</f>
        <v>0</v>
      </c>
      <c r="Q123" s="204">
        <f>+INDEX(DataEx!$1:$1048576,MATCH('2013'!$A123,DataEx!$D:$D,0),MATCH('2013'!Q$100,DataEx!$223:$223,0))</f>
        <v>0</v>
      </c>
      <c r="R123" s="278">
        <f>+INDEX(DataEx!$1:$1048576,MATCH('2013'!$A123,DataEx!$D:$D,0),MATCH('2013'!R$100,DataEx!$223:$223,0))</f>
        <v>0</v>
      </c>
      <c r="S123" s="279">
        <f t="shared" si="20"/>
        <v>0</v>
      </c>
      <c r="T123" s="280">
        <f t="shared" si="21"/>
        <v>0</v>
      </c>
    </row>
    <row r="124" spans="1:20" ht="13.5" thickBot="1">
      <c r="A124" s="301" t="str">
        <f t="shared" si="18"/>
        <v>4p</v>
      </c>
      <c r="B124" s="317" t="str">
        <f>+VLOOKUP(LEFT($A124,LEN(A124)-1)*1,Master!$D$22:$G$218,4,FALSE)</f>
        <v>Budžetki izdaci</v>
      </c>
      <c r="C124" s="318"/>
      <c r="D124" s="318"/>
      <c r="E124" s="318"/>
      <c r="F124" s="318"/>
      <c r="G124" s="180">
        <f>+G126+G137+G143+SUM(G144:G147)</f>
        <v>104616378.08250001</v>
      </c>
      <c r="H124" s="180">
        <f t="shared" ref="H124:R124" si="23">+H126+H137+H143+SUM(H144:H147)</f>
        <v>104616378.08250001</v>
      </c>
      <c r="I124" s="180">
        <f t="shared" si="23"/>
        <v>104616378.08250001</v>
      </c>
      <c r="J124" s="180">
        <f t="shared" si="23"/>
        <v>104616378.08250001</v>
      </c>
      <c r="K124" s="180">
        <f t="shared" si="23"/>
        <v>104616378.08250001</v>
      </c>
      <c r="L124" s="180">
        <f t="shared" si="23"/>
        <v>104616378.08250001</v>
      </c>
      <c r="M124" s="180">
        <f t="shared" si="23"/>
        <v>104616378.08250001</v>
      </c>
      <c r="N124" s="180">
        <f t="shared" si="23"/>
        <v>104616378.08250001</v>
      </c>
      <c r="O124" s="180">
        <f t="shared" si="23"/>
        <v>104616378.08250001</v>
      </c>
      <c r="P124" s="180">
        <f t="shared" si="23"/>
        <v>104616378.08250001</v>
      </c>
      <c r="Q124" s="180">
        <f t="shared" si="23"/>
        <v>104616378.08250001</v>
      </c>
      <c r="R124" s="180">
        <f t="shared" si="23"/>
        <v>104616378.08250001</v>
      </c>
      <c r="S124" s="281">
        <f t="shared" si="20"/>
        <v>1255396536.99</v>
      </c>
      <c r="T124" s="282">
        <f t="shared" si="21"/>
        <v>0.36997415697745301</v>
      </c>
    </row>
    <row r="125" spans="1:20" ht="13.5" thickBot="1">
      <c r="A125" s="301" t="str">
        <f t="shared" si="18"/>
        <v>41p</v>
      </c>
      <c r="B125" s="319" t="str">
        <f>+VLOOKUP(LEFT($A125,LEN(A125)-1)*1,Master!$D$22:$G$218,4,FALSE)</f>
        <v>Tekući izdaci</v>
      </c>
      <c r="C125" s="320"/>
      <c r="D125" s="320"/>
      <c r="E125" s="320"/>
      <c r="F125" s="320"/>
      <c r="G125" s="210">
        <f>+G124-G144</f>
        <v>104616378.08250001</v>
      </c>
      <c r="H125" s="210">
        <f t="shared" ref="H125:R125" si="24">+H124-H144</f>
        <v>104616378.08250001</v>
      </c>
      <c r="I125" s="210">
        <f t="shared" si="24"/>
        <v>104616378.08250001</v>
      </c>
      <c r="J125" s="210">
        <f t="shared" si="24"/>
        <v>104616378.08250001</v>
      </c>
      <c r="K125" s="210">
        <f t="shared" si="24"/>
        <v>104616378.08250001</v>
      </c>
      <c r="L125" s="210">
        <f t="shared" si="24"/>
        <v>104616378.08250001</v>
      </c>
      <c r="M125" s="210">
        <f t="shared" si="24"/>
        <v>104616378.08250001</v>
      </c>
      <c r="N125" s="210">
        <f t="shared" si="24"/>
        <v>104616378.08250001</v>
      </c>
      <c r="O125" s="210">
        <f t="shared" si="24"/>
        <v>104616378.08250001</v>
      </c>
      <c r="P125" s="210">
        <f t="shared" si="24"/>
        <v>104616378.08250001</v>
      </c>
      <c r="Q125" s="210">
        <f t="shared" si="24"/>
        <v>104616378.08250001</v>
      </c>
      <c r="R125" s="210">
        <f t="shared" si="24"/>
        <v>104616378.08250001</v>
      </c>
      <c r="S125" s="283">
        <f t="shared" si="20"/>
        <v>1255396536.99</v>
      </c>
      <c r="T125" s="284">
        <f t="shared" si="21"/>
        <v>0.36997415697745301</v>
      </c>
    </row>
    <row r="126" spans="1:20">
      <c r="A126" s="301" t="str">
        <f t="shared" si="18"/>
        <v>40p</v>
      </c>
      <c r="B126" s="321" t="str">
        <f>+VLOOKUP(LEFT($A126,LEN(A126)-1)*1,Master!$D$22:$G$218,4,FALSE)</f>
        <v>Tekući budžetski izdaci</v>
      </c>
      <c r="C126" s="322"/>
      <c r="D126" s="322"/>
      <c r="E126" s="322"/>
      <c r="F126" s="322"/>
      <c r="G126" s="216">
        <f>+SUM(G127:G136)</f>
        <v>54857253.506666668</v>
      </c>
      <c r="H126" s="216">
        <f t="shared" ref="H126:R126" si="25">+SUM(H127:H136)</f>
        <v>54857253.506666668</v>
      </c>
      <c r="I126" s="216">
        <f t="shared" si="25"/>
        <v>54857253.506666668</v>
      </c>
      <c r="J126" s="216">
        <f t="shared" si="25"/>
        <v>54857253.506666668</v>
      </c>
      <c r="K126" s="216">
        <f t="shared" si="25"/>
        <v>54857253.506666668</v>
      </c>
      <c r="L126" s="216">
        <f t="shared" si="25"/>
        <v>54857253.506666668</v>
      </c>
      <c r="M126" s="216">
        <f t="shared" si="25"/>
        <v>54857253.506666668</v>
      </c>
      <c r="N126" s="216">
        <f t="shared" si="25"/>
        <v>54857253.506666668</v>
      </c>
      <c r="O126" s="216">
        <f t="shared" si="25"/>
        <v>54857253.506666668</v>
      </c>
      <c r="P126" s="216">
        <f t="shared" si="25"/>
        <v>54857253.506666668</v>
      </c>
      <c r="Q126" s="216">
        <f t="shared" si="25"/>
        <v>54857253.506666668</v>
      </c>
      <c r="R126" s="285">
        <f t="shared" si="25"/>
        <v>54857253.506666668</v>
      </c>
      <c r="S126" s="271">
        <f t="shared" si="20"/>
        <v>658287042.08000004</v>
      </c>
      <c r="T126" s="272">
        <f t="shared" si="21"/>
        <v>0.19400180442322595</v>
      </c>
    </row>
    <row r="127" spans="1:20">
      <c r="A127" s="301" t="str">
        <f t="shared" si="18"/>
        <v>411p</v>
      </c>
      <c r="B127" s="309" t="str">
        <f>+VLOOKUP(LEFT($A127,LEN(A127)-1)*1,Master!$D$22:$G$218,4,FALSE)</f>
        <v>Bruto zarade i doprinosi na teret poslodavca</v>
      </c>
      <c r="C127" s="310"/>
      <c r="D127" s="310"/>
      <c r="E127" s="310"/>
      <c r="F127" s="310"/>
      <c r="G127" s="192">
        <f>+INDEX(DataEx!$1:$1048576,MATCH('2013'!$A127,DataEx!$D:$D,0),MATCH('2013'!G$100,DataEx!$223:$223,0))</f>
        <v>31010717.645833336</v>
      </c>
      <c r="H127" s="192">
        <f>+INDEX(DataEx!$1:$1048576,MATCH('2013'!$A127,DataEx!$D:$D,0),MATCH('2013'!H$100,DataEx!$223:$223,0))</f>
        <v>31010717.645833336</v>
      </c>
      <c r="I127" s="192">
        <f>+INDEX(DataEx!$1:$1048576,MATCH('2013'!$A127,DataEx!$D:$D,0),MATCH('2013'!I$100,DataEx!$223:$223,0))</f>
        <v>31010717.645833336</v>
      </c>
      <c r="J127" s="192">
        <f>+INDEX(DataEx!$1:$1048576,MATCH('2013'!$A127,DataEx!$D:$D,0),MATCH('2013'!J$100,DataEx!$223:$223,0))</f>
        <v>31010717.645833336</v>
      </c>
      <c r="K127" s="192">
        <f>+INDEX(DataEx!$1:$1048576,MATCH('2013'!$A127,DataEx!$D:$D,0),MATCH('2013'!K$100,DataEx!$223:$223,0))</f>
        <v>31010717.645833336</v>
      </c>
      <c r="L127" s="192">
        <f>+INDEX(DataEx!$1:$1048576,MATCH('2013'!$A127,DataEx!$D:$D,0),MATCH('2013'!L$100,DataEx!$223:$223,0))</f>
        <v>31010717.645833336</v>
      </c>
      <c r="M127" s="192">
        <f>+INDEX(DataEx!$1:$1048576,MATCH('2013'!$A127,DataEx!$D:$D,0),MATCH('2013'!M$100,DataEx!$223:$223,0))</f>
        <v>31010717.645833336</v>
      </c>
      <c r="N127" s="192">
        <f>+INDEX(DataEx!$1:$1048576,MATCH('2013'!$A127,DataEx!$D:$D,0),MATCH('2013'!N$100,DataEx!$223:$223,0))</f>
        <v>31010717.645833336</v>
      </c>
      <c r="O127" s="192">
        <f>+INDEX(DataEx!$1:$1048576,MATCH('2013'!$A127,DataEx!$D:$D,0),MATCH('2013'!O$100,DataEx!$223:$223,0))</f>
        <v>31010717.645833336</v>
      </c>
      <c r="P127" s="192">
        <f>+INDEX(DataEx!$1:$1048576,MATCH('2013'!$A127,DataEx!$D:$D,0),MATCH('2013'!P$100,DataEx!$223:$223,0))</f>
        <v>31010717.645833336</v>
      </c>
      <c r="Q127" s="192">
        <f>+INDEX(DataEx!$1:$1048576,MATCH('2013'!$A127,DataEx!$D:$D,0),MATCH('2013'!Q$100,DataEx!$223:$223,0))</f>
        <v>31010717.645833336</v>
      </c>
      <c r="R127" s="192">
        <f>+INDEX(DataEx!$1:$1048576,MATCH('2013'!$A127,DataEx!$D:$D,0),MATCH('2013'!R$100,DataEx!$223:$223,0))</f>
        <v>31010717.645833336</v>
      </c>
      <c r="S127" s="273">
        <f t="shared" si="20"/>
        <v>372128611.75</v>
      </c>
      <c r="T127" s="274">
        <f t="shared" si="21"/>
        <v>0.10966890967335274</v>
      </c>
    </row>
    <row r="128" spans="1:20">
      <c r="A128" s="301" t="str">
        <f t="shared" si="18"/>
        <v>412p</v>
      </c>
      <c r="B128" s="309" t="str">
        <f>+VLOOKUP(LEFT($A128,LEN(A128)-1)*1,Master!$D$22:$G$218,4,FALSE)</f>
        <v>Ostala lična primanja</v>
      </c>
      <c r="C128" s="310"/>
      <c r="D128" s="310"/>
      <c r="E128" s="310"/>
      <c r="F128" s="310"/>
      <c r="G128" s="192">
        <f>+INDEX(DataEx!$1:$1048576,MATCH('2013'!$A128,DataEx!$D:$D,0),MATCH('2013'!G$100,DataEx!$223:$223,0))</f>
        <v>901608.53416666668</v>
      </c>
      <c r="H128" s="192">
        <f>+INDEX(DataEx!$1:$1048576,MATCH('2013'!$A128,DataEx!$D:$D,0),MATCH('2013'!H$100,DataEx!$223:$223,0))</f>
        <v>901608.53416666668</v>
      </c>
      <c r="I128" s="192">
        <f>+INDEX(DataEx!$1:$1048576,MATCH('2013'!$A128,DataEx!$D:$D,0),MATCH('2013'!I$100,DataEx!$223:$223,0))</f>
        <v>901608.53416666668</v>
      </c>
      <c r="J128" s="192">
        <f>+INDEX(DataEx!$1:$1048576,MATCH('2013'!$A128,DataEx!$D:$D,0),MATCH('2013'!J$100,DataEx!$223:$223,0))</f>
        <v>901608.53416666668</v>
      </c>
      <c r="K128" s="192">
        <f>+INDEX(DataEx!$1:$1048576,MATCH('2013'!$A128,DataEx!$D:$D,0),MATCH('2013'!K$100,DataEx!$223:$223,0))</f>
        <v>901608.53416666668</v>
      </c>
      <c r="L128" s="192">
        <f>+INDEX(DataEx!$1:$1048576,MATCH('2013'!$A128,DataEx!$D:$D,0),MATCH('2013'!L$100,DataEx!$223:$223,0))</f>
        <v>901608.53416666668</v>
      </c>
      <c r="M128" s="192">
        <f>+INDEX(DataEx!$1:$1048576,MATCH('2013'!$A128,DataEx!$D:$D,0),MATCH('2013'!M$100,DataEx!$223:$223,0))</f>
        <v>901608.53416666668</v>
      </c>
      <c r="N128" s="192">
        <f>+INDEX(DataEx!$1:$1048576,MATCH('2013'!$A128,DataEx!$D:$D,0),MATCH('2013'!N$100,DataEx!$223:$223,0))</f>
        <v>901608.53416666668</v>
      </c>
      <c r="O128" s="192">
        <f>+INDEX(DataEx!$1:$1048576,MATCH('2013'!$A128,DataEx!$D:$D,0),MATCH('2013'!O$100,DataEx!$223:$223,0))</f>
        <v>901608.53416666668</v>
      </c>
      <c r="P128" s="192">
        <f>+INDEX(DataEx!$1:$1048576,MATCH('2013'!$A128,DataEx!$D:$D,0),MATCH('2013'!P$100,DataEx!$223:$223,0))</f>
        <v>901608.53416666668</v>
      </c>
      <c r="Q128" s="192">
        <f>+INDEX(DataEx!$1:$1048576,MATCH('2013'!$A128,DataEx!$D:$D,0),MATCH('2013'!Q$100,DataEx!$223:$223,0))</f>
        <v>901608.53416666668</v>
      </c>
      <c r="R128" s="192">
        <f>+INDEX(DataEx!$1:$1048576,MATCH('2013'!$A128,DataEx!$D:$D,0),MATCH('2013'!R$100,DataEx!$223:$223,0))</f>
        <v>901608.53416666668</v>
      </c>
      <c r="S128" s="273">
        <f t="shared" si="20"/>
        <v>10819302.41</v>
      </c>
      <c r="T128" s="274">
        <f t="shared" si="21"/>
        <v>3.1885242393780481E-3</v>
      </c>
    </row>
    <row r="129" spans="1:20">
      <c r="A129" s="301" t="str">
        <f t="shared" si="18"/>
        <v>413p</v>
      </c>
      <c r="B129" s="309" t="str">
        <f>+VLOOKUP(LEFT($A129,LEN(A129)-1)*1,Master!$D$22:$G$218,4,FALSE)</f>
        <v>Rashodi za materijal</v>
      </c>
      <c r="C129" s="310"/>
      <c r="D129" s="310"/>
      <c r="E129" s="310"/>
      <c r="F129" s="310"/>
      <c r="G129" s="192">
        <f>+INDEX(DataEx!$1:$1048576,MATCH('2013'!$A129,DataEx!$D:$D,0),MATCH('2013'!G$100,DataEx!$223:$223,0))</f>
        <v>2109966.5125000002</v>
      </c>
      <c r="H129" s="192">
        <f>+INDEX(DataEx!$1:$1048576,MATCH('2013'!$A129,DataEx!$D:$D,0),MATCH('2013'!H$100,DataEx!$223:$223,0))</f>
        <v>2109966.5125000002</v>
      </c>
      <c r="I129" s="192">
        <f>+INDEX(DataEx!$1:$1048576,MATCH('2013'!$A129,DataEx!$D:$D,0),MATCH('2013'!I$100,DataEx!$223:$223,0))</f>
        <v>2109966.5125000002</v>
      </c>
      <c r="J129" s="192">
        <f>+INDEX(DataEx!$1:$1048576,MATCH('2013'!$A129,DataEx!$D:$D,0),MATCH('2013'!J$100,DataEx!$223:$223,0))</f>
        <v>2109966.5125000002</v>
      </c>
      <c r="K129" s="192">
        <f>+INDEX(DataEx!$1:$1048576,MATCH('2013'!$A129,DataEx!$D:$D,0),MATCH('2013'!K$100,DataEx!$223:$223,0))</f>
        <v>2109966.5125000002</v>
      </c>
      <c r="L129" s="192">
        <f>+INDEX(DataEx!$1:$1048576,MATCH('2013'!$A129,DataEx!$D:$D,0),MATCH('2013'!L$100,DataEx!$223:$223,0))</f>
        <v>2109966.5125000002</v>
      </c>
      <c r="M129" s="192">
        <f>+INDEX(DataEx!$1:$1048576,MATCH('2013'!$A129,DataEx!$D:$D,0),MATCH('2013'!M$100,DataEx!$223:$223,0))</f>
        <v>2109966.5125000002</v>
      </c>
      <c r="N129" s="192">
        <f>+INDEX(DataEx!$1:$1048576,MATCH('2013'!$A129,DataEx!$D:$D,0),MATCH('2013'!N$100,DataEx!$223:$223,0))</f>
        <v>2109966.5125000002</v>
      </c>
      <c r="O129" s="192">
        <f>+INDEX(DataEx!$1:$1048576,MATCH('2013'!$A129,DataEx!$D:$D,0),MATCH('2013'!O$100,DataEx!$223:$223,0))</f>
        <v>2109966.5125000002</v>
      </c>
      <c r="P129" s="192">
        <f>+INDEX(DataEx!$1:$1048576,MATCH('2013'!$A129,DataEx!$D:$D,0),MATCH('2013'!P$100,DataEx!$223:$223,0))</f>
        <v>2109966.5125000002</v>
      </c>
      <c r="Q129" s="192">
        <f>+INDEX(DataEx!$1:$1048576,MATCH('2013'!$A129,DataEx!$D:$D,0),MATCH('2013'!Q$100,DataEx!$223:$223,0))</f>
        <v>2109966.5125000002</v>
      </c>
      <c r="R129" s="192">
        <f>+INDEX(DataEx!$1:$1048576,MATCH('2013'!$A129,DataEx!$D:$D,0),MATCH('2013'!R$100,DataEx!$223:$223,0))</f>
        <v>2109966.5125000002</v>
      </c>
      <c r="S129" s="273">
        <f t="shared" si="20"/>
        <v>25319598.149999995</v>
      </c>
      <c r="T129" s="274">
        <f t="shared" si="21"/>
        <v>7.4618630086509029E-3</v>
      </c>
    </row>
    <row r="130" spans="1:20">
      <c r="A130" s="301" t="str">
        <f t="shared" si="18"/>
        <v>414p</v>
      </c>
      <c r="B130" s="309" t="str">
        <f>+VLOOKUP(LEFT($A130,LEN(A130)-1)*1,Master!$D$22:$G$218,4,FALSE)</f>
        <v>Rashodi za usluge</v>
      </c>
      <c r="C130" s="310"/>
      <c r="D130" s="310"/>
      <c r="E130" s="310"/>
      <c r="F130" s="310"/>
      <c r="G130" s="192">
        <f>+INDEX(DataEx!$1:$1048576,MATCH('2013'!$A130,DataEx!$D:$D,0),MATCH('2013'!G$100,DataEx!$223:$223,0))</f>
        <v>3636728.03</v>
      </c>
      <c r="H130" s="192">
        <f>+INDEX(DataEx!$1:$1048576,MATCH('2013'!$A130,DataEx!$D:$D,0),MATCH('2013'!H$100,DataEx!$223:$223,0))</f>
        <v>3636728.03</v>
      </c>
      <c r="I130" s="192">
        <f>+INDEX(DataEx!$1:$1048576,MATCH('2013'!$A130,DataEx!$D:$D,0),MATCH('2013'!I$100,DataEx!$223:$223,0))</f>
        <v>3636728.03</v>
      </c>
      <c r="J130" s="192">
        <f>+INDEX(DataEx!$1:$1048576,MATCH('2013'!$A130,DataEx!$D:$D,0),MATCH('2013'!J$100,DataEx!$223:$223,0))</f>
        <v>3636728.03</v>
      </c>
      <c r="K130" s="192">
        <f>+INDEX(DataEx!$1:$1048576,MATCH('2013'!$A130,DataEx!$D:$D,0),MATCH('2013'!K$100,DataEx!$223:$223,0))</f>
        <v>3636728.03</v>
      </c>
      <c r="L130" s="192">
        <f>+INDEX(DataEx!$1:$1048576,MATCH('2013'!$A130,DataEx!$D:$D,0),MATCH('2013'!L$100,DataEx!$223:$223,0))</f>
        <v>3636728.03</v>
      </c>
      <c r="M130" s="192">
        <f>+INDEX(DataEx!$1:$1048576,MATCH('2013'!$A130,DataEx!$D:$D,0),MATCH('2013'!M$100,DataEx!$223:$223,0))</f>
        <v>3636728.03</v>
      </c>
      <c r="N130" s="192">
        <f>+INDEX(DataEx!$1:$1048576,MATCH('2013'!$A130,DataEx!$D:$D,0),MATCH('2013'!N$100,DataEx!$223:$223,0))</f>
        <v>3636728.03</v>
      </c>
      <c r="O130" s="192">
        <f>+INDEX(DataEx!$1:$1048576,MATCH('2013'!$A130,DataEx!$D:$D,0),MATCH('2013'!O$100,DataEx!$223:$223,0))</f>
        <v>3636728.03</v>
      </c>
      <c r="P130" s="192">
        <f>+INDEX(DataEx!$1:$1048576,MATCH('2013'!$A130,DataEx!$D:$D,0),MATCH('2013'!P$100,DataEx!$223:$223,0))</f>
        <v>3636728.03</v>
      </c>
      <c r="Q130" s="192">
        <f>+INDEX(DataEx!$1:$1048576,MATCH('2013'!$A130,DataEx!$D:$D,0),MATCH('2013'!Q$100,DataEx!$223:$223,0))</f>
        <v>3636728.03</v>
      </c>
      <c r="R130" s="192">
        <f>+INDEX(DataEx!$1:$1048576,MATCH('2013'!$A130,DataEx!$D:$D,0),MATCH('2013'!R$100,DataEx!$223:$223,0))</f>
        <v>3636728.03</v>
      </c>
      <c r="S130" s="273">
        <f t="shared" si="20"/>
        <v>43640736.360000007</v>
      </c>
      <c r="T130" s="274">
        <f t="shared" si="21"/>
        <v>1.2861230829406768E-2</v>
      </c>
    </row>
    <row r="131" spans="1:20">
      <c r="A131" s="301" t="str">
        <f t="shared" si="18"/>
        <v>415p</v>
      </c>
      <c r="B131" s="309" t="str">
        <f>+VLOOKUP(LEFT($A131,LEN(A131)-1)*1,Master!$D$22:$G$218,4,FALSE)</f>
        <v>Rashodi za tekuće održavanje</v>
      </c>
      <c r="C131" s="310"/>
      <c r="D131" s="310"/>
      <c r="E131" s="310"/>
      <c r="F131" s="310"/>
      <c r="G131" s="192">
        <f>+INDEX(DataEx!$1:$1048576,MATCH('2013'!$A131,DataEx!$D:$D,0),MATCH('2013'!G$100,DataEx!$223:$223,0))</f>
        <v>1705556.6708333332</v>
      </c>
      <c r="H131" s="192">
        <f>+INDEX(DataEx!$1:$1048576,MATCH('2013'!$A131,DataEx!$D:$D,0),MATCH('2013'!H$100,DataEx!$223:$223,0))</f>
        <v>1705556.6708333332</v>
      </c>
      <c r="I131" s="192">
        <f>+INDEX(DataEx!$1:$1048576,MATCH('2013'!$A131,DataEx!$D:$D,0),MATCH('2013'!I$100,DataEx!$223:$223,0))</f>
        <v>1705556.6708333332</v>
      </c>
      <c r="J131" s="192">
        <f>+INDEX(DataEx!$1:$1048576,MATCH('2013'!$A131,DataEx!$D:$D,0),MATCH('2013'!J$100,DataEx!$223:$223,0))</f>
        <v>1705556.6708333332</v>
      </c>
      <c r="K131" s="192">
        <f>+INDEX(DataEx!$1:$1048576,MATCH('2013'!$A131,DataEx!$D:$D,0),MATCH('2013'!K$100,DataEx!$223:$223,0))</f>
        <v>1705556.6708333332</v>
      </c>
      <c r="L131" s="192">
        <f>+INDEX(DataEx!$1:$1048576,MATCH('2013'!$A131,DataEx!$D:$D,0),MATCH('2013'!L$100,DataEx!$223:$223,0))</f>
        <v>1705556.6708333332</v>
      </c>
      <c r="M131" s="192">
        <f>+INDEX(DataEx!$1:$1048576,MATCH('2013'!$A131,DataEx!$D:$D,0),MATCH('2013'!M$100,DataEx!$223:$223,0))</f>
        <v>1705556.6708333332</v>
      </c>
      <c r="N131" s="192">
        <f>+INDEX(DataEx!$1:$1048576,MATCH('2013'!$A131,DataEx!$D:$D,0),MATCH('2013'!N$100,DataEx!$223:$223,0))</f>
        <v>1705556.6708333332</v>
      </c>
      <c r="O131" s="192">
        <f>+INDEX(DataEx!$1:$1048576,MATCH('2013'!$A131,DataEx!$D:$D,0),MATCH('2013'!O$100,DataEx!$223:$223,0))</f>
        <v>1705556.6708333332</v>
      </c>
      <c r="P131" s="192">
        <f>+INDEX(DataEx!$1:$1048576,MATCH('2013'!$A131,DataEx!$D:$D,0),MATCH('2013'!P$100,DataEx!$223:$223,0))</f>
        <v>1705556.6708333332</v>
      </c>
      <c r="Q131" s="192">
        <f>+INDEX(DataEx!$1:$1048576,MATCH('2013'!$A131,DataEx!$D:$D,0),MATCH('2013'!Q$100,DataEx!$223:$223,0))</f>
        <v>1705556.6708333332</v>
      </c>
      <c r="R131" s="192">
        <f>+INDEX(DataEx!$1:$1048576,MATCH('2013'!$A131,DataEx!$D:$D,0),MATCH('2013'!R$100,DataEx!$223:$223,0))</f>
        <v>1705556.6708333332</v>
      </c>
      <c r="S131" s="273">
        <f t="shared" si="20"/>
        <v>20466680.049999997</v>
      </c>
      <c r="T131" s="274">
        <f t="shared" si="21"/>
        <v>6.0316740364612948E-3</v>
      </c>
    </row>
    <row r="132" spans="1:20">
      <c r="A132" s="301" t="str">
        <f t="shared" si="18"/>
        <v>416p</v>
      </c>
      <c r="B132" s="309" t="str">
        <f>+VLOOKUP(LEFT($A132,LEN(A132)-1)*1,Master!$D$22:$G$218,4,FALSE)</f>
        <v>Kamate</v>
      </c>
      <c r="C132" s="310"/>
      <c r="D132" s="310"/>
      <c r="E132" s="310"/>
      <c r="F132" s="310"/>
      <c r="G132" s="192">
        <f>+INDEX(DataEx!$1:$1048576,MATCH('2013'!$A132,DataEx!$D:$D,0),MATCH('2013'!G$100,DataEx!$223:$223,0))</f>
        <v>5866967.2749999994</v>
      </c>
      <c r="H132" s="192">
        <f>+INDEX(DataEx!$1:$1048576,MATCH('2013'!$A132,DataEx!$D:$D,0),MATCH('2013'!H$100,DataEx!$223:$223,0))</f>
        <v>5866967.2749999994</v>
      </c>
      <c r="I132" s="192">
        <f>+INDEX(DataEx!$1:$1048576,MATCH('2013'!$A132,DataEx!$D:$D,0),MATCH('2013'!I$100,DataEx!$223:$223,0))</f>
        <v>5866967.2749999994</v>
      </c>
      <c r="J132" s="192">
        <f>+INDEX(DataEx!$1:$1048576,MATCH('2013'!$A132,DataEx!$D:$D,0),MATCH('2013'!J$100,DataEx!$223:$223,0))</f>
        <v>5866967.2749999994</v>
      </c>
      <c r="K132" s="192">
        <f>+INDEX(DataEx!$1:$1048576,MATCH('2013'!$A132,DataEx!$D:$D,0),MATCH('2013'!K$100,DataEx!$223:$223,0))</f>
        <v>5866967.2749999994</v>
      </c>
      <c r="L132" s="192">
        <f>+INDEX(DataEx!$1:$1048576,MATCH('2013'!$A132,DataEx!$D:$D,0),MATCH('2013'!L$100,DataEx!$223:$223,0))</f>
        <v>5866967.2749999994</v>
      </c>
      <c r="M132" s="192">
        <f>+INDEX(DataEx!$1:$1048576,MATCH('2013'!$A132,DataEx!$D:$D,0),MATCH('2013'!M$100,DataEx!$223:$223,0))</f>
        <v>5866967.2749999994</v>
      </c>
      <c r="N132" s="192">
        <f>+INDEX(DataEx!$1:$1048576,MATCH('2013'!$A132,DataEx!$D:$D,0),MATCH('2013'!N$100,DataEx!$223:$223,0))</f>
        <v>5866967.2749999994</v>
      </c>
      <c r="O132" s="192">
        <f>+INDEX(DataEx!$1:$1048576,MATCH('2013'!$A132,DataEx!$D:$D,0),MATCH('2013'!O$100,DataEx!$223:$223,0))</f>
        <v>5866967.2749999994</v>
      </c>
      <c r="P132" s="192">
        <f>+INDEX(DataEx!$1:$1048576,MATCH('2013'!$A132,DataEx!$D:$D,0),MATCH('2013'!P$100,DataEx!$223:$223,0))</f>
        <v>5866967.2749999994</v>
      </c>
      <c r="Q132" s="192">
        <f>+INDEX(DataEx!$1:$1048576,MATCH('2013'!$A132,DataEx!$D:$D,0),MATCH('2013'!Q$100,DataEx!$223:$223,0))</f>
        <v>5866967.2749999994</v>
      </c>
      <c r="R132" s="192">
        <f>+INDEX(DataEx!$1:$1048576,MATCH('2013'!$A132,DataEx!$D:$D,0),MATCH('2013'!R$100,DataEx!$223:$223,0))</f>
        <v>5866967.2749999994</v>
      </c>
      <c r="S132" s="273">
        <f t="shared" si="20"/>
        <v>70403607.299999997</v>
      </c>
      <c r="T132" s="274">
        <f t="shared" si="21"/>
        <v>2.0748436443390188E-2</v>
      </c>
    </row>
    <row r="133" spans="1:20">
      <c r="A133" s="301" t="str">
        <f t="shared" si="18"/>
        <v>417p</v>
      </c>
      <c r="B133" s="309" t="str">
        <f>+VLOOKUP(LEFT($A133,LEN(A133)-1)*1,Master!$D$22:$G$218,4,FALSE)</f>
        <v>Renta</v>
      </c>
      <c r="C133" s="310"/>
      <c r="D133" s="310"/>
      <c r="E133" s="310"/>
      <c r="F133" s="310"/>
      <c r="G133" s="192">
        <f>+INDEX(DataEx!$1:$1048576,MATCH('2013'!$A133,DataEx!$D:$D,0),MATCH('2013'!G$100,DataEx!$223:$223,0))</f>
        <v>656311.6166666667</v>
      </c>
      <c r="H133" s="192">
        <f>+INDEX(DataEx!$1:$1048576,MATCH('2013'!$A133,DataEx!$D:$D,0),MATCH('2013'!H$100,DataEx!$223:$223,0))</f>
        <v>656311.6166666667</v>
      </c>
      <c r="I133" s="192">
        <f>+INDEX(DataEx!$1:$1048576,MATCH('2013'!$A133,DataEx!$D:$D,0),MATCH('2013'!I$100,DataEx!$223:$223,0))</f>
        <v>656311.6166666667</v>
      </c>
      <c r="J133" s="192">
        <f>+INDEX(DataEx!$1:$1048576,MATCH('2013'!$A133,DataEx!$D:$D,0),MATCH('2013'!J$100,DataEx!$223:$223,0))</f>
        <v>656311.6166666667</v>
      </c>
      <c r="K133" s="192">
        <f>+INDEX(DataEx!$1:$1048576,MATCH('2013'!$A133,DataEx!$D:$D,0),MATCH('2013'!K$100,DataEx!$223:$223,0))</f>
        <v>656311.6166666667</v>
      </c>
      <c r="L133" s="192">
        <f>+INDEX(DataEx!$1:$1048576,MATCH('2013'!$A133,DataEx!$D:$D,0),MATCH('2013'!L$100,DataEx!$223:$223,0))</f>
        <v>656311.6166666667</v>
      </c>
      <c r="M133" s="192">
        <f>+INDEX(DataEx!$1:$1048576,MATCH('2013'!$A133,DataEx!$D:$D,0),MATCH('2013'!M$100,DataEx!$223:$223,0))</f>
        <v>656311.6166666667</v>
      </c>
      <c r="N133" s="192">
        <f>+INDEX(DataEx!$1:$1048576,MATCH('2013'!$A133,DataEx!$D:$D,0),MATCH('2013'!N$100,DataEx!$223:$223,0))</f>
        <v>656311.6166666667</v>
      </c>
      <c r="O133" s="192">
        <f>+INDEX(DataEx!$1:$1048576,MATCH('2013'!$A133,DataEx!$D:$D,0),MATCH('2013'!O$100,DataEx!$223:$223,0))</f>
        <v>656311.6166666667</v>
      </c>
      <c r="P133" s="192">
        <f>+INDEX(DataEx!$1:$1048576,MATCH('2013'!$A133,DataEx!$D:$D,0),MATCH('2013'!P$100,DataEx!$223:$223,0))</f>
        <v>656311.6166666667</v>
      </c>
      <c r="Q133" s="192">
        <f>+INDEX(DataEx!$1:$1048576,MATCH('2013'!$A133,DataEx!$D:$D,0),MATCH('2013'!Q$100,DataEx!$223:$223,0))</f>
        <v>656311.6166666667</v>
      </c>
      <c r="R133" s="192">
        <f>+INDEX(DataEx!$1:$1048576,MATCH('2013'!$A133,DataEx!$D:$D,0),MATCH('2013'!R$100,DataEx!$223:$223,0))</f>
        <v>656311.6166666667</v>
      </c>
      <c r="S133" s="273">
        <f t="shared" si="20"/>
        <v>7875739.4000000022</v>
      </c>
      <c r="T133" s="274">
        <f t="shared" si="21"/>
        <v>2.3210355925271462E-3</v>
      </c>
    </row>
    <row r="134" spans="1:20">
      <c r="A134" s="301" t="str">
        <f t="shared" si="18"/>
        <v>418p</v>
      </c>
      <c r="B134" s="309" t="str">
        <f>+VLOOKUP(LEFT($A134,LEN(A134)-1)*1,Master!$D$22:$G$218,4,FALSE)</f>
        <v>Subvencije</v>
      </c>
      <c r="C134" s="310"/>
      <c r="D134" s="310"/>
      <c r="E134" s="310"/>
      <c r="F134" s="310"/>
      <c r="G134" s="192">
        <f>+INDEX(DataEx!$1:$1048576,MATCH('2013'!$A134,DataEx!$D:$D,0),MATCH('2013'!G$100,DataEx!$223:$223,0))</f>
        <v>1185833.3333333333</v>
      </c>
      <c r="H134" s="192">
        <f>+INDEX(DataEx!$1:$1048576,MATCH('2013'!$A134,DataEx!$D:$D,0),MATCH('2013'!H$100,DataEx!$223:$223,0))</f>
        <v>1185833.3333333333</v>
      </c>
      <c r="I134" s="192">
        <f>+INDEX(DataEx!$1:$1048576,MATCH('2013'!$A134,DataEx!$D:$D,0),MATCH('2013'!I$100,DataEx!$223:$223,0))</f>
        <v>1185833.3333333333</v>
      </c>
      <c r="J134" s="192">
        <f>+INDEX(DataEx!$1:$1048576,MATCH('2013'!$A134,DataEx!$D:$D,0),MATCH('2013'!J$100,DataEx!$223:$223,0))</f>
        <v>1185833.3333333333</v>
      </c>
      <c r="K134" s="192">
        <f>+INDEX(DataEx!$1:$1048576,MATCH('2013'!$A134,DataEx!$D:$D,0),MATCH('2013'!K$100,DataEx!$223:$223,0))</f>
        <v>1185833.3333333333</v>
      </c>
      <c r="L134" s="192">
        <f>+INDEX(DataEx!$1:$1048576,MATCH('2013'!$A134,DataEx!$D:$D,0),MATCH('2013'!L$100,DataEx!$223:$223,0))</f>
        <v>1185833.3333333333</v>
      </c>
      <c r="M134" s="192">
        <f>+INDEX(DataEx!$1:$1048576,MATCH('2013'!$A134,DataEx!$D:$D,0),MATCH('2013'!M$100,DataEx!$223:$223,0))</f>
        <v>1185833.3333333333</v>
      </c>
      <c r="N134" s="192">
        <f>+INDEX(DataEx!$1:$1048576,MATCH('2013'!$A134,DataEx!$D:$D,0),MATCH('2013'!N$100,DataEx!$223:$223,0))</f>
        <v>1185833.3333333333</v>
      </c>
      <c r="O134" s="192">
        <f>+INDEX(DataEx!$1:$1048576,MATCH('2013'!$A134,DataEx!$D:$D,0),MATCH('2013'!O$100,DataEx!$223:$223,0))</f>
        <v>1185833.3333333333</v>
      </c>
      <c r="P134" s="192">
        <f>+INDEX(DataEx!$1:$1048576,MATCH('2013'!$A134,DataEx!$D:$D,0),MATCH('2013'!P$100,DataEx!$223:$223,0))</f>
        <v>1185833.3333333333</v>
      </c>
      <c r="Q134" s="192">
        <f>+INDEX(DataEx!$1:$1048576,MATCH('2013'!$A134,DataEx!$D:$D,0),MATCH('2013'!Q$100,DataEx!$223:$223,0))</f>
        <v>1185833.3333333333</v>
      </c>
      <c r="R134" s="192">
        <f>+INDEX(DataEx!$1:$1048576,MATCH('2013'!$A134,DataEx!$D:$D,0),MATCH('2013'!R$100,DataEx!$223:$223,0))</f>
        <v>1185833.3333333333</v>
      </c>
      <c r="S134" s="273">
        <f t="shared" si="20"/>
        <v>14230000.000000002</v>
      </c>
      <c r="T134" s="274">
        <f t="shared" si="21"/>
        <v>4.193680720525274E-3</v>
      </c>
    </row>
    <row r="135" spans="1:20">
      <c r="A135" s="301" t="str">
        <f t="shared" si="18"/>
        <v>419p</v>
      </c>
      <c r="B135" s="309" t="str">
        <f>+VLOOKUP(LEFT($A135,LEN(A135)-1)*1,Master!$D$22:$G$218,4,FALSE)</f>
        <v>Ostali izdaci</v>
      </c>
      <c r="C135" s="310"/>
      <c r="D135" s="310"/>
      <c r="E135" s="310"/>
      <c r="F135" s="310"/>
      <c r="G135" s="192">
        <f>+INDEX(DataEx!$1:$1048576,MATCH('2013'!$A135,DataEx!$D:$D,0),MATCH('2013'!G$100,DataEx!$223:$223,0))</f>
        <v>2119159.9008333334</v>
      </c>
      <c r="H135" s="192">
        <f>+INDEX(DataEx!$1:$1048576,MATCH('2013'!$A135,DataEx!$D:$D,0),MATCH('2013'!H$100,DataEx!$223:$223,0))</f>
        <v>2119159.9008333334</v>
      </c>
      <c r="I135" s="192">
        <f>+INDEX(DataEx!$1:$1048576,MATCH('2013'!$A135,DataEx!$D:$D,0),MATCH('2013'!I$100,DataEx!$223:$223,0))</f>
        <v>2119159.9008333334</v>
      </c>
      <c r="J135" s="192">
        <f>+INDEX(DataEx!$1:$1048576,MATCH('2013'!$A135,DataEx!$D:$D,0),MATCH('2013'!J$100,DataEx!$223:$223,0))</f>
        <v>2119159.9008333334</v>
      </c>
      <c r="K135" s="192">
        <f>+INDEX(DataEx!$1:$1048576,MATCH('2013'!$A135,DataEx!$D:$D,0),MATCH('2013'!K$100,DataEx!$223:$223,0))</f>
        <v>2119159.9008333334</v>
      </c>
      <c r="L135" s="192">
        <f>+INDEX(DataEx!$1:$1048576,MATCH('2013'!$A135,DataEx!$D:$D,0),MATCH('2013'!L$100,DataEx!$223:$223,0))</f>
        <v>2119159.9008333334</v>
      </c>
      <c r="M135" s="192">
        <f>+INDEX(DataEx!$1:$1048576,MATCH('2013'!$A135,DataEx!$D:$D,0),MATCH('2013'!M$100,DataEx!$223:$223,0))</f>
        <v>2119159.9008333334</v>
      </c>
      <c r="N135" s="192">
        <f>+INDEX(DataEx!$1:$1048576,MATCH('2013'!$A135,DataEx!$D:$D,0),MATCH('2013'!N$100,DataEx!$223:$223,0))</f>
        <v>2119159.9008333334</v>
      </c>
      <c r="O135" s="192">
        <f>+INDEX(DataEx!$1:$1048576,MATCH('2013'!$A135,DataEx!$D:$D,0),MATCH('2013'!O$100,DataEx!$223:$223,0))</f>
        <v>2119159.9008333334</v>
      </c>
      <c r="P135" s="192">
        <f>+INDEX(DataEx!$1:$1048576,MATCH('2013'!$A135,DataEx!$D:$D,0),MATCH('2013'!P$100,DataEx!$223:$223,0))</f>
        <v>2119159.9008333334</v>
      </c>
      <c r="Q135" s="192">
        <f>+INDEX(DataEx!$1:$1048576,MATCH('2013'!$A135,DataEx!$D:$D,0),MATCH('2013'!Q$100,DataEx!$223:$223,0))</f>
        <v>2119159.9008333334</v>
      </c>
      <c r="R135" s="192">
        <f>+INDEX(DataEx!$1:$1048576,MATCH('2013'!$A135,DataEx!$D:$D,0),MATCH('2013'!R$100,DataEx!$223:$223,0))</f>
        <v>2119159.9008333334</v>
      </c>
      <c r="S135" s="273">
        <f t="shared" si="20"/>
        <v>25429918.810000006</v>
      </c>
      <c r="T135" s="274">
        <f t="shared" si="21"/>
        <v>7.4943752802543936E-3</v>
      </c>
    </row>
    <row r="136" spans="1:20">
      <c r="A136" s="301" t="str">
        <f t="shared" si="18"/>
        <v>440p</v>
      </c>
      <c r="B136" s="309" t="str">
        <f>+VLOOKUP(LEFT($A136,LEN(A136)-1)*1,Master!$D$22:$G$218,4,FALSE)</f>
        <v>Kapitalni izdaci u tekućem budžetu</v>
      </c>
      <c r="C136" s="310"/>
      <c r="D136" s="310"/>
      <c r="E136" s="310"/>
      <c r="F136" s="310"/>
      <c r="G136" s="192">
        <f>+INDEX(DataEx!$1:$1048576,MATCH('2013'!$A136,DataEx!$D:$D,0),MATCH('2013'!G$100,DataEx!$223:$223,0))</f>
        <v>5664403.9874999989</v>
      </c>
      <c r="H136" s="192">
        <f>+INDEX(DataEx!$1:$1048576,MATCH('2013'!$A136,DataEx!$D:$D,0),MATCH('2013'!H$100,DataEx!$223:$223,0))</f>
        <v>5664403.9874999989</v>
      </c>
      <c r="I136" s="192">
        <f>+INDEX(DataEx!$1:$1048576,MATCH('2013'!$A136,DataEx!$D:$D,0),MATCH('2013'!I$100,DataEx!$223:$223,0))</f>
        <v>5664403.9874999989</v>
      </c>
      <c r="J136" s="192">
        <f>+INDEX(DataEx!$1:$1048576,MATCH('2013'!$A136,DataEx!$D:$D,0),MATCH('2013'!J$100,DataEx!$223:$223,0))</f>
        <v>5664403.9874999989</v>
      </c>
      <c r="K136" s="192">
        <f>+INDEX(DataEx!$1:$1048576,MATCH('2013'!$A136,DataEx!$D:$D,0),MATCH('2013'!K$100,DataEx!$223:$223,0))</f>
        <v>5664403.9874999989</v>
      </c>
      <c r="L136" s="192">
        <f>+INDEX(DataEx!$1:$1048576,MATCH('2013'!$A136,DataEx!$D:$D,0),MATCH('2013'!L$100,DataEx!$223:$223,0))</f>
        <v>5664403.9874999989</v>
      </c>
      <c r="M136" s="192">
        <f>+INDEX(DataEx!$1:$1048576,MATCH('2013'!$A136,DataEx!$D:$D,0),MATCH('2013'!M$100,DataEx!$223:$223,0))</f>
        <v>5664403.9874999989</v>
      </c>
      <c r="N136" s="192">
        <f>+INDEX(DataEx!$1:$1048576,MATCH('2013'!$A136,DataEx!$D:$D,0),MATCH('2013'!N$100,DataEx!$223:$223,0))</f>
        <v>5664403.9874999989</v>
      </c>
      <c r="O136" s="192">
        <f>+INDEX(DataEx!$1:$1048576,MATCH('2013'!$A136,DataEx!$D:$D,0),MATCH('2013'!O$100,DataEx!$223:$223,0))</f>
        <v>5664403.9874999989</v>
      </c>
      <c r="P136" s="192">
        <f>+INDEX(DataEx!$1:$1048576,MATCH('2013'!$A136,DataEx!$D:$D,0),MATCH('2013'!P$100,DataEx!$223:$223,0))</f>
        <v>5664403.9874999989</v>
      </c>
      <c r="Q136" s="192">
        <f>+INDEX(DataEx!$1:$1048576,MATCH('2013'!$A136,DataEx!$D:$D,0),MATCH('2013'!Q$100,DataEx!$223:$223,0))</f>
        <v>5664403.9874999989</v>
      </c>
      <c r="R136" s="192">
        <f>+INDEX(DataEx!$1:$1048576,MATCH('2013'!$A136,DataEx!$D:$D,0),MATCH('2013'!R$100,DataEx!$223:$223,0))</f>
        <v>5664403.9874999989</v>
      </c>
      <c r="S136" s="273">
        <f t="shared" si="20"/>
        <v>67972847.849999979</v>
      </c>
      <c r="T136" s="274">
        <f t="shared" si="21"/>
        <v>2.0032074599279175E-2</v>
      </c>
    </row>
    <row r="137" spans="1:20">
      <c r="A137" s="301" t="str">
        <f t="shared" si="18"/>
        <v>42p</v>
      </c>
      <c r="B137" s="325" t="str">
        <f>+VLOOKUP(LEFT($A137,LEN(A137)-1)*1,Master!$D$22:$G$218,4,FALSE)</f>
        <v>Transferi za socijalnu zaštitu</v>
      </c>
      <c r="C137" s="326"/>
      <c r="D137" s="326"/>
      <c r="E137" s="326"/>
      <c r="F137" s="326"/>
      <c r="G137" s="222">
        <f>+SUM(G138:G142)</f>
        <v>41489393.925000004</v>
      </c>
      <c r="H137" s="222">
        <f t="shared" ref="H137:R137" si="26">+SUM(H138:H142)</f>
        <v>41489393.925000004</v>
      </c>
      <c r="I137" s="222">
        <f t="shared" si="26"/>
        <v>41489393.925000004</v>
      </c>
      <c r="J137" s="222">
        <f t="shared" si="26"/>
        <v>41489393.925000004</v>
      </c>
      <c r="K137" s="222">
        <f t="shared" si="26"/>
        <v>41489393.925000004</v>
      </c>
      <c r="L137" s="222">
        <f t="shared" si="26"/>
        <v>41489393.925000004</v>
      </c>
      <c r="M137" s="222">
        <f t="shared" si="26"/>
        <v>41489393.925000004</v>
      </c>
      <c r="N137" s="222">
        <f t="shared" si="26"/>
        <v>41489393.925000004</v>
      </c>
      <c r="O137" s="222">
        <f t="shared" si="26"/>
        <v>41489393.925000004</v>
      </c>
      <c r="P137" s="222">
        <f t="shared" si="26"/>
        <v>41489393.925000004</v>
      </c>
      <c r="Q137" s="222">
        <f t="shared" si="26"/>
        <v>41489393.925000004</v>
      </c>
      <c r="R137" s="286">
        <f t="shared" si="26"/>
        <v>41489393.925000004</v>
      </c>
      <c r="S137" s="276">
        <f t="shared" si="20"/>
        <v>497872727.10000008</v>
      </c>
      <c r="T137" s="277">
        <f t="shared" si="21"/>
        <v>0.14672658165246741</v>
      </c>
    </row>
    <row r="138" spans="1:20">
      <c r="A138" s="301" t="str">
        <f t="shared" si="18"/>
        <v>421p</v>
      </c>
      <c r="B138" s="309" t="str">
        <f>+VLOOKUP(LEFT($A138,LEN(A138)-1)*1,Master!$D$22:$G$218,4,FALSE)</f>
        <v>Prava iz oblasti socijalne zaštite</v>
      </c>
      <c r="C138" s="310"/>
      <c r="D138" s="310"/>
      <c r="E138" s="310"/>
      <c r="F138" s="310"/>
      <c r="G138" s="192">
        <f>+INDEX(DataEx!$1:$1048576,MATCH('2013'!$A138,DataEx!$D:$D,0),MATCH('2013'!G$100,DataEx!$223:$223,0))</f>
        <v>5084083.333333333</v>
      </c>
      <c r="H138" s="192">
        <f>+INDEX(DataEx!$1:$1048576,MATCH('2013'!$A138,DataEx!$D:$D,0),MATCH('2013'!H$100,DataEx!$223:$223,0))</f>
        <v>5084083.333333333</v>
      </c>
      <c r="I138" s="192">
        <f>+INDEX(DataEx!$1:$1048576,MATCH('2013'!$A138,DataEx!$D:$D,0),MATCH('2013'!I$100,DataEx!$223:$223,0))</f>
        <v>5084083.333333333</v>
      </c>
      <c r="J138" s="192">
        <f>+INDEX(DataEx!$1:$1048576,MATCH('2013'!$A138,DataEx!$D:$D,0),MATCH('2013'!J$100,DataEx!$223:$223,0))</f>
        <v>5084083.333333333</v>
      </c>
      <c r="K138" s="192">
        <f>+INDEX(DataEx!$1:$1048576,MATCH('2013'!$A138,DataEx!$D:$D,0),MATCH('2013'!K$100,DataEx!$223:$223,0))</f>
        <v>5084083.333333333</v>
      </c>
      <c r="L138" s="192">
        <f>+INDEX(DataEx!$1:$1048576,MATCH('2013'!$A138,DataEx!$D:$D,0),MATCH('2013'!L$100,DataEx!$223:$223,0))</f>
        <v>5084083.333333333</v>
      </c>
      <c r="M138" s="192">
        <f>+INDEX(DataEx!$1:$1048576,MATCH('2013'!$A138,DataEx!$D:$D,0),MATCH('2013'!M$100,DataEx!$223:$223,0))</f>
        <v>5084083.333333333</v>
      </c>
      <c r="N138" s="192">
        <f>+INDEX(DataEx!$1:$1048576,MATCH('2013'!$A138,DataEx!$D:$D,0),MATCH('2013'!N$100,DataEx!$223:$223,0))</f>
        <v>5084083.333333333</v>
      </c>
      <c r="O138" s="192">
        <f>+INDEX(DataEx!$1:$1048576,MATCH('2013'!$A138,DataEx!$D:$D,0),MATCH('2013'!O$100,DataEx!$223:$223,0))</f>
        <v>5084083.333333333</v>
      </c>
      <c r="P138" s="192">
        <f>+INDEX(DataEx!$1:$1048576,MATCH('2013'!$A138,DataEx!$D:$D,0),MATCH('2013'!P$100,DataEx!$223:$223,0))</f>
        <v>5084083.333333333</v>
      </c>
      <c r="Q138" s="192">
        <f>+INDEX(DataEx!$1:$1048576,MATCH('2013'!$A138,DataEx!$D:$D,0),MATCH('2013'!Q$100,DataEx!$223:$223,0))</f>
        <v>5084083.333333333</v>
      </c>
      <c r="R138" s="192">
        <f>+INDEX(DataEx!$1:$1048576,MATCH('2013'!$A138,DataEx!$D:$D,0),MATCH('2013'!R$100,DataEx!$223:$223,0))</f>
        <v>5084083.333333333</v>
      </c>
      <c r="S138" s="273">
        <f t="shared" si="20"/>
        <v>61009000.000000007</v>
      </c>
      <c r="T138" s="274">
        <f t="shared" si="21"/>
        <v>1.7979779836860606E-2</v>
      </c>
    </row>
    <row r="139" spans="1:20">
      <c r="A139" s="301" t="str">
        <f t="shared" si="18"/>
        <v>422p</v>
      </c>
      <c r="B139" s="309" t="str">
        <f>+VLOOKUP(LEFT($A139,LEN(A139)-1)*1,Master!$D$22:$G$218,4,FALSE)</f>
        <v>Sredstva za tehnološke viškove</v>
      </c>
      <c r="C139" s="310"/>
      <c r="D139" s="310"/>
      <c r="E139" s="310"/>
      <c r="F139" s="310"/>
      <c r="G139" s="192">
        <f>+INDEX(DataEx!$1:$1048576,MATCH('2013'!$A139,DataEx!$D:$D,0),MATCH('2013'!G$100,DataEx!$223:$223,0))</f>
        <v>1280004.1666666665</v>
      </c>
      <c r="H139" s="192">
        <f>+INDEX(DataEx!$1:$1048576,MATCH('2013'!$A139,DataEx!$D:$D,0),MATCH('2013'!H$100,DataEx!$223:$223,0))</f>
        <v>1280004.1666666665</v>
      </c>
      <c r="I139" s="192">
        <f>+INDEX(DataEx!$1:$1048576,MATCH('2013'!$A139,DataEx!$D:$D,0),MATCH('2013'!I$100,DataEx!$223:$223,0))</f>
        <v>1280004.1666666665</v>
      </c>
      <c r="J139" s="192">
        <f>+INDEX(DataEx!$1:$1048576,MATCH('2013'!$A139,DataEx!$D:$D,0),MATCH('2013'!J$100,DataEx!$223:$223,0))</f>
        <v>1280004.1666666665</v>
      </c>
      <c r="K139" s="192">
        <f>+INDEX(DataEx!$1:$1048576,MATCH('2013'!$A139,DataEx!$D:$D,0),MATCH('2013'!K$100,DataEx!$223:$223,0))</f>
        <v>1280004.1666666665</v>
      </c>
      <c r="L139" s="192">
        <f>+INDEX(DataEx!$1:$1048576,MATCH('2013'!$A139,DataEx!$D:$D,0),MATCH('2013'!L$100,DataEx!$223:$223,0))</f>
        <v>1280004.1666666665</v>
      </c>
      <c r="M139" s="192">
        <f>+INDEX(DataEx!$1:$1048576,MATCH('2013'!$A139,DataEx!$D:$D,0),MATCH('2013'!M$100,DataEx!$223:$223,0))</f>
        <v>1280004.1666666665</v>
      </c>
      <c r="N139" s="192">
        <f>+INDEX(DataEx!$1:$1048576,MATCH('2013'!$A139,DataEx!$D:$D,0),MATCH('2013'!N$100,DataEx!$223:$223,0))</f>
        <v>1280004.1666666665</v>
      </c>
      <c r="O139" s="192">
        <f>+INDEX(DataEx!$1:$1048576,MATCH('2013'!$A139,DataEx!$D:$D,0),MATCH('2013'!O$100,DataEx!$223:$223,0))</f>
        <v>1280004.1666666665</v>
      </c>
      <c r="P139" s="192">
        <f>+INDEX(DataEx!$1:$1048576,MATCH('2013'!$A139,DataEx!$D:$D,0),MATCH('2013'!P$100,DataEx!$223:$223,0))</f>
        <v>1280004.1666666665</v>
      </c>
      <c r="Q139" s="192">
        <f>+INDEX(DataEx!$1:$1048576,MATCH('2013'!$A139,DataEx!$D:$D,0),MATCH('2013'!Q$100,DataEx!$223:$223,0))</f>
        <v>1280004.1666666665</v>
      </c>
      <c r="R139" s="192">
        <f>+INDEX(DataEx!$1:$1048576,MATCH('2013'!$A139,DataEx!$D:$D,0),MATCH('2013'!R$100,DataEx!$223:$223,0))</f>
        <v>1280004.1666666665</v>
      </c>
      <c r="S139" s="273">
        <f t="shared" si="20"/>
        <v>15360049.999999994</v>
      </c>
      <c r="T139" s="274">
        <f t="shared" si="21"/>
        <v>4.5267143746524387E-3</v>
      </c>
    </row>
    <row r="140" spans="1:20">
      <c r="A140" s="301" t="str">
        <f t="shared" si="18"/>
        <v>423p</v>
      </c>
      <c r="B140" s="309" t="str">
        <f>+VLOOKUP(LEFT($A140,LEN(A140)-1)*1,Master!$D$22:$G$218,4,FALSE)</f>
        <v>Prava iz oblasti penzijskog i invalidskog osiguranja</v>
      </c>
      <c r="C140" s="310"/>
      <c r="D140" s="310"/>
      <c r="E140" s="310"/>
      <c r="F140" s="310"/>
      <c r="G140" s="192">
        <f>+INDEX(DataEx!$1:$1048576,MATCH('2013'!$A140,DataEx!$D:$D,0),MATCH('2013'!G$100,DataEx!$223:$223,0))</f>
        <v>33408639.758333333</v>
      </c>
      <c r="H140" s="192">
        <f>+INDEX(DataEx!$1:$1048576,MATCH('2013'!$A140,DataEx!$D:$D,0),MATCH('2013'!H$100,DataEx!$223:$223,0))</f>
        <v>33408639.758333333</v>
      </c>
      <c r="I140" s="192">
        <f>+INDEX(DataEx!$1:$1048576,MATCH('2013'!$A140,DataEx!$D:$D,0),MATCH('2013'!I$100,DataEx!$223:$223,0))</f>
        <v>33408639.758333333</v>
      </c>
      <c r="J140" s="192">
        <f>+INDEX(DataEx!$1:$1048576,MATCH('2013'!$A140,DataEx!$D:$D,0),MATCH('2013'!J$100,DataEx!$223:$223,0))</f>
        <v>33408639.758333333</v>
      </c>
      <c r="K140" s="192">
        <f>+INDEX(DataEx!$1:$1048576,MATCH('2013'!$A140,DataEx!$D:$D,0),MATCH('2013'!K$100,DataEx!$223:$223,0))</f>
        <v>33408639.758333333</v>
      </c>
      <c r="L140" s="192">
        <f>+INDEX(DataEx!$1:$1048576,MATCH('2013'!$A140,DataEx!$D:$D,0),MATCH('2013'!L$100,DataEx!$223:$223,0))</f>
        <v>33408639.758333333</v>
      </c>
      <c r="M140" s="192">
        <f>+INDEX(DataEx!$1:$1048576,MATCH('2013'!$A140,DataEx!$D:$D,0),MATCH('2013'!M$100,DataEx!$223:$223,0))</f>
        <v>33408639.758333333</v>
      </c>
      <c r="N140" s="192">
        <f>+INDEX(DataEx!$1:$1048576,MATCH('2013'!$A140,DataEx!$D:$D,0),MATCH('2013'!N$100,DataEx!$223:$223,0))</f>
        <v>33408639.758333333</v>
      </c>
      <c r="O140" s="192">
        <f>+INDEX(DataEx!$1:$1048576,MATCH('2013'!$A140,DataEx!$D:$D,0),MATCH('2013'!O$100,DataEx!$223:$223,0))</f>
        <v>33408639.758333333</v>
      </c>
      <c r="P140" s="192">
        <f>+INDEX(DataEx!$1:$1048576,MATCH('2013'!$A140,DataEx!$D:$D,0),MATCH('2013'!P$100,DataEx!$223:$223,0))</f>
        <v>33408639.758333333</v>
      </c>
      <c r="Q140" s="192">
        <f>+INDEX(DataEx!$1:$1048576,MATCH('2013'!$A140,DataEx!$D:$D,0),MATCH('2013'!Q$100,DataEx!$223:$223,0))</f>
        <v>33408639.758333333</v>
      </c>
      <c r="R140" s="192">
        <f>+INDEX(DataEx!$1:$1048576,MATCH('2013'!$A140,DataEx!$D:$D,0),MATCH('2013'!R$100,DataEx!$223:$223,0))</f>
        <v>33408639.758333333</v>
      </c>
      <c r="S140" s="273">
        <f t="shared" si="20"/>
        <v>400903677.09999996</v>
      </c>
      <c r="T140" s="274">
        <f t="shared" si="21"/>
        <v>0.11814912308095286</v>
      </c>
    </row>
    <row r="141" spans="1:20">
      <c r="A141" s="301" t="str">
        <f t="shared" si="18"/>
        <v>424p</v>
      </c>
      <c r="B141" s="309" t="str">
        <f>+VLOOKUP(LEFT($A141,LEN(A141)-1)*1,Master!$D$22:$G$218,4,FALSE)</f>
        <v>Ostala prava iz oblasti zdravstvene zaštite</v>
      </c>
      <c r="C141" s="310"/>
      <c r="D141" s="310"/>
      <c r="E141" s="310"/>
      <c r="F141" s="310"/>
      <c r="G141" s="192">
        <f>+INDEX(DataEx!$1:$1048576,MATCH('2013'!$A141,DataEx!$D:$D,0),MATCH('2013'!G$100,DataEx!$223:$223,0))</f>
        <v>1133333.3333333333</v>
      </c>
      <c r="H141" s="192">
        <f>+INDEX(DataEx!$1:$1048576,MATCH('2013'!$A141,DataEx!$D:$D,0),MATCH('2013'!H$100,DataEx!$223:$223,0))</f>
        <v>1133333.3333333333</v>
      </c>
      <c r="I141" s="192">
        <f>+INDEX(DataEx!$1:$1048576,MATCH('2013'!$A141,DataEx!$D:$D,0),MATCH('2013'!I$100,DataEx!$223:$223,0))</f>
        <v>1133333.3333333333</v>
      </c>
      <c r="J141" s="192">
        <f>+INDEX(DataEx!$1:$1048576,MATCH('2013'!$A141,DataEx!$D:$D,0),MATCH('2013'!J$100,DataEx!$223:$223,0))</f>
        <v>1133333.3333333333</v>
      </c>
      <c r="K141" s="192">
        <f>+INDEX(DataEx!$1:$1048576,MATCH('2013'!$A141,DataEx!$D:$D,0),MATCH('2013'!K$100,DataEx!$223:$223,0))</f>
        <v>1133333.3333333333</v>
      </c>
      <c r="L141" s="192">
        <f>+INDEX(DataEx!$1:$1048576,MATCH('2013'!$A141,DataEx!$D:$D,0),MATCH('2013'!L$100,DataEx!$223:$223,0))</f>
        <v>1133333.3333333333</v>
      </c>
      <c r="M141" s="192">
        <f>+INDEX(DataEx!$1:$1048576,MATCH('2013'!$A141,DataEx!$D:$D,0),MATCH('2013'!M$100,DataEx!$223:$223,0))</f>
        <v>1133333.3333333333</v>
      </c>
      <c r="N141" s="192">
        <f>+INDEX(DataEx!$1:$1048576,MATCH('2013'!$A141,DataEx!$D:$D,0),MATCH('2013'!N$100,DataEx!$223:$223,0))</f>
        <v>1133333.3333333333</v>
      </c>
      <c r="O141" s="192">
        <f>+INDEX(DataEx!$1:$1048576,MATCH('2013'!$A141,DataEx!$D:$D,0),MATCH('2013'!O$100,DataEx!$223:$223,0))</f>
        <v>1133333.3333333333</v>
      </c>
      <c r="P141" s="192">
        <f>+INDEX(DataEx!$1:$1048576,MATCH('2013'!$A141,DataEx!$D:$D,0),MATCH('2013'!P$100,DataEx!$223:$223,0))</f>
        <v>1133333.3333333333</v>
      </c>
      <c r="Q141" s="192">
        <f>+INDEX(DataEx!$1:$1048576,MATCH('2013'!$A141,DataEx!$D:$D,0),MATCH('2013'!Q$100,DataEx!$223:$223,0))</f>
        <v>1133333.3333333333</v>
      </c>
      <c r="R141" s="192">
        <f>+INDEX(DataEx!$1:$1048576,MATCH('2013'!$A141,DataEx!$D:$D,0),MATCH('2013'!R$100,DataEx!$223:$223,0))</f>
        <v>1133333.3333333333</v>
      </c>
      <c r="S141" s="273">
        <f t="shared" si="20"/>
        <v>13600000.000000002</v>
      </c>
      <c r="T141" s="274">
        <f t="shared" si="21"/>
        <v>4.0080153056320251E-3</v>
      </c>
    </row>
    <row r="142" spans="1:20">
      <c r="A142" s="301" t="str">
        <f t="shared" si="18"/>
        <v>425p</v>
      </c>
      <c r="B142" s="309" t="str">
        <f>+VLOOKUP(LEFT($A142,LEN(A142)-1)*1,Master!$D$22:$G$218,4,FALSE)</f>
        <v>Ostala prava iz zdravstvenog osiguranja</v>
      </c>
      <c r="C142" s="310"/>
      <c r="D142" s="310"/>
      <c r="E142" s="310"/>
      <c r="F142" s="310"/>
      <c r="G142" s="192">
        <f>+INDEX(DataEx!$1:$1048576,MATCH('2013'!$A142,DataEx!$D:$D,0),MATCH('2013'!G$100,DataEx!$223:$223,0))</f>
        <v>583333.33333333326</v>
      </c>
      <c r="H142" s="192">
        <f>+INDEX(DataEx!$1:$1048576,MATCH('2013'!$A142,DataEx!$D:$D,0),MATCH('2013'!H$100,DataEx!$223:$223,0))</f>
        <v>583333.33333333326</v>
      </c>
      <c r="I142" s="192">
        <f>+INDEX(DataEx!$1:$1048576,MATCH('2013'!$A142,DataEx!$D:$D,0),MATCH('2013'!I$100,DataEx!$223:$223,0))</f>
        <v>583333.33333333326</v>
      </c>
      <c r="J142" s="192">
        <f>+INDEX(DataEx!$1:$1048576,MATCH('2013'!$A142,DataEx!$D:$D,0),MATCH('2013'!J$100,DataEx!$223:$223,0))</f>
        <v>583333.33333333326</v>
      </c>
      <c r="K142" s="192">
        <f>+INDEX(DataEx!$1:$1048576,MATCH('2013'!$A142,DataEx!$D:$D,0),MATCH('2013'!K$100,DataEx!$223:$223,0))</f>
        <v>583333.33333333326</v>
      </c>
      <c r="L142" s="192">
        <f>+INDEX(DataEx!$1:$1048576,MATCH('2013'!$A142,DataEx!$D:$D,0),MATCH('2013'!L$100,DataEx!$223:$223,0))</f>
        <v>583333.33333333326</v>
      </c>
      <c r="M142" s="192">
        <f>+INDEX(DataEx!$1:$1048576,MATCH('2013'!$A142,DataEx!$D:$D,0),MATCH('2013'!M$100,DataEx!$223:$223,0))</f>
        <v>583333.33333333326</v>
      </c>
      <c r="N142" s="192">
        <f>+INDEX(DataEx!$1:$1048576,MATCH('2013'!$A142,DataEx!$D:$D,0),MATCH('2013'!N$100,DataEx!$223:$223,0))</f>
        <v>583333.33333333326</v>
      </c>
      <c r="O142" s="192">
        <f>+INDEX(DataEx!$1:$1048576,MATCH('2013'!$A142,DataEx!$D:$D,0),MATCH('2013'!O$100,DataEx!$223:$223,0))</f>
        <v>583333.33333333326</v>
      </c>
      <c r="P142" s="192">
        <f>+INDEX(DataEx!$1:$1048576,MATCH('2013'!$A142,DataEx!$D:$D,0),MATCH('2013'!P$100,DataEx!$223:$223,0))</f>
        <v>583333.33333333326</v>
      </c>
      <c r="Q142" s="192">
        <f>+INDEX(DataEx!$1:$1048576,MATCH('2013'!$A142,DataEx!$D:$D,0),MATCH('2013'!Q$100,DataEx!$223:$223,0))</f>
        <v>583333.33333333326</v>
      </c>
      <c r="R142" s="192">
        <f>+INDEX(DataEx!$1:$1048576,MATCH('2013'!$A142,DataEx!$D:$D,0),MATCH('2013'!R$100,DataEx!$223:$223,0))</f>
        <v>583333.33333333326</v>
      </c>
      <c r="S142" s="273">
        <f t="shared" si="20"/>
        <v>6999999.9999999972</v>
      </c>
      <c r="T142" s="274">
        <f t="shared" si="21"/>
        <v>2.0629490543694236E-3</v>
      </c>
    </row>
    <row r="143" spans="1:20">
      <c r="A143" s="301" t="str">
        <f t="shared" si="18"/>
        <v>43p</v>
      </c>
      <c r="B143" s="323" t="str">
        <f>+VLOOKUP(LEFT($A143,LEN(A143)-1)*1,Master!$D$22:$G$218,4,FALSE)</f>
        <v xml:space="preserve">Transferi institucijama, pojedincima, nevladinom i javnom sektoru </v>
      </c>
      <c r="C143" s="324"/>
      <c r="D143" s="324"/>
      <c r="E143" s="324"/>
      <c r="F143" s="324"/>
      <c r="G143" s="204">
        <f>+INDEX(DataEx!$1:$1048576,MATCH('2013'!$A143,DataEx!$D:$D,0),MATCH('2013'!G$6,DataEx!$8:$8,0))</f>
        <v>7656724.8525</v>
      </c>
      <c r="H143" s="204">
        <f>+INDEX(DataEx!$1:$1048576,MATCH('2013'!$A143,DataEx!$D:$D,0),MATCH('2013'!H$6,DataEx!$8:$8,0))</f>
        <v>7656724.8525</v>
      </c>
      <c r="I143" s="204">
        <f>+INDEX(DataEx!$1:$1048576,MATCH('2013'!$A143,DataEx!$D:$D,0),MATCH('2013'!I$6,DataEx!$8:$8,0))</f>
        <v>7656724.8525</v>
      </c>
      <c r="J143" s="204">
        <f>+INDEX(DataEx!$1:$1048576,MATCH('2013'!$A143,DataEx!$D:$D,0),MATCH('2013'!J$6,DataEx!$8:$8,0))</f>
        <v>7656724.8525</v>
      </c>
      <c r="K143" s="204">
        <f>+INDEX(DataEx!$1:$1048576,MATCH('2013'!$A143,DataEx!$D:$D,0),MATCH('2013'!K$6,DataEx!$8:$8,0))</f>
        <v>7656724.8525</v>
      </c>
      <c r="L143" s="204">
        <f>+INDEX(DataEx!$1:$1048576,MATCH('2013'!$A143,DataEx!$D:$D,0),MATCH('2013'!L$6,DataEx!$8:$8,0))</f>
        <v>7656724.8525</v>
      </c>
      <c r="M143" s="204">
        <f>+INDEX(DataEx!$1:$1048576,MATCH('2013'!$A143,DataEx!$D:$D,0),MATCH('2013'!M$6,DataEx!$8:$8,0))</f>
        <v>7656724.8525</v>
      </c>
      <c r="N143" s="204">
        <f>+INDEX(DataEx!$1:$1048576,MATCH('2013'!$A143,DataEx!$D:$D,0),MATCH('2013'!N$6,DataEx!$8:$8,0))</f>
        <v>7656724.8525</v>
      </c>
      <c r="O143" s="204">
        <f>+INDEX(DataEx!$1:$1048576,MATCH('2013'!$A143,DataEx!$D:$D,0),MATCH('2013'!O$6,DataEx!$8:$8,0))</f>
        <v>7656724.8525</v>
      </c>
      <c r="P143" s="204">
        <f>+INDEX(DataEx!$1:$1048576,MATCH('2013'!$A143,DataEx!$D:$D,0),MATCH('2013'!P$6,DataEx!$8:$8,0))</f>
        <v>7656724.8525</v>
      </c>
      <c r="Q143" s="204">
        <f>+INDEX(DataEx!$1:$1048576,MATCH('2013'!$A143,DataEx!$D:$D,0),MATCH('2013'!Q$6,DataEx!$8:$8,0))</f>
        <v>7656724.8525</v>
      </c>
      <c r="R143" s="278">
        <f>+INDEX(DataEx!$1:$1048576,MATCH('2013'!$A143,DataEx!$D:$D,0),MATCH('2013'!R$6,DataEx!$8:$8,0))</f>
        <v>7656724.8525</v>
      </c>
      <c r="S143" s="276">
        <f>+SUM(G143:R143)</f>
        <v>91880698.230000019</v>
      </c>
      <c r="T143" s="277">
        <f t="shared" si="21"/>
        <v>2.7077885646911572E-2</v>
      </c>
    </row>
    <row r="144" spans="1:20">
      <c r="A144" s="301" t="str">
        <f t="shared" si="18"/>
        <v>44p</v>
      </c>
      <c r="B144" s="323" t="str">
        <f>+VLOOKUP(LEFT($A144,LEN(A144)-1)*1,Master!$D$22:$G$218,4,FALSE)</f>
        <v>Kapitalni budžet</v>
      </c>
      <c r="C144" s="324"/>
      <c r="D144" s="324"/>
      <c r="E144" s="324"/>
      <c r="F144" s="324"/>
      <c r="G144" s="204">
        <f>+INDEX(DataEx!$1:$1048576,MATCH('2013'!$A144,DataEx!$D:$D,0),MATCH('2013'!G$6,DataEx!$8:$8,0))</f>
        <v>0</v>
      </c>
      <c r="H144" s="204">
        <f>+INDEX(DataEx!$1:$1048576,MATCH('2013'!$A144,DataEx!$D:$D,0),MATCH('2013'!H$6,DataEx!$8:$8,0))</f>
        <v>0</v>
      </c>
      <c r="I144" s="204">
        <f>+INDEX(DataEx!$1:$1048576,MATCH('2013'!$A144,DataEx!$D:$D,0),MATCH('2013'!I$6,DataEx!$8:$8,0))</f>
        <v>0</v>
      </c>
      <c r="J144" s="204">
        <f>+INDEX(DataEx!$1:$1048576,MATCH('2013'!$A144,DataEx!$D:$D,0),MATCH('2013'!J$6,DataEx!$8:$8,0))</f>
        <v>0</v>
      </c>
      <c r="K144" s="204">
        <f>+INDEX(DataEx!$1:$1048576,MATCH('2013'!$A144,DataEx!$D:$D,0),MATCH('2013'!K$6,DataEx!$8:$8,0))</f>
        <v>0</v>
      </c>
      <c r="L144" s="204">
        <f>+INDEX(DataEx!$1:$1048576,MATCH('2013'!$A144,DataEx!$D:$D,0),MATCH('2013'!L$6,DataEx!$8:$8,0))</f>
        <v>0</v>
      </c>
      <c r="M144" s="204">
        <f>+INDEX(DataEx!$1:$1048576,MATCH('2013'!$A144,DataEx!$D:$D,0),MATCH('2013'!M$6,DataEx!$8:$8,0))</f>
        <v>0</v>
      </c>
      <c r="N144" s="204">
        <f>+INDEX(DataEx!$1:$1048576,MATCH('2013'!$A144,DataEx!$D:$D,0),MATCH('2013'!N$6,DataEx!$8:$8,0))</f>
        <v>0</v>
      </c>
      <c r="O144" s="204">
        <f>+INDEX(DataEx!$1:$1048576,MATCH('2013'!$A144,DataEx!$D:$D,0),MATCH('2013'!O$6,DataEx!$8:$8,0))</f>
        <v>0</v>
      </c>
      <c r="P144" s="204">
        <f>+INDEX(DataEx!$1:$1048576,MATCH('2013'!$A144,DataEx!$D:$D,0),MATCH('2013'!P$6,DataEx!$8:$8,0))</f>
        <v>0</v>
      </c>
      <c r="Q144" s="204">
        <f>+INDEX(DataEx!$1:$1048576,MATCH('2013'!$A144,DataEx!$D:$D,0),MATCH('2013'!Q$6,DataEx!$8:$8,0))</f>
        <v>0</v>
      </c>
      <c r="R144" s="204">
        <f>+INDEX(DataEx!$1:$1048576,MATCH('2013'!$A144,DataEx!$D:$D,0),MATCH('2013'!R$6,DataEx!$8:$8,0))</f>
        <v>0</v>
      </c>
      <c r="S144" s="276">
        <f t="shared" si="20"/>
        <v>0</v>
      </c>
      <c r="T144" s="277">
        <f t="shared" si="21"/>
        <v>0</v>
      </c>
    </row>
    <row r="145" spans="1:20">
      <c r="A145" s="301" t="str">
        <f t="shared" si="18"/>
        <v>451p</v>
      </c>
      <c r="B145" s="327" t="str">
        <f>+VLOOKUP(LEFT($A145,LEN(A145)-1)*1,Master!$D$22:$G$218,4,FALSE)</f>
        <v>Pozajmice i krediti</v>
      </c>
      <c r="C145" s="328"/>
      <c r="D145" s="328"/>
      <c r="E145" s="328"/>
      <c r="F145" s="328"/>
      <c r="G145" s="192">
        <f>+INDEX(DataEx!$1:$1048576,MATCH('2013'!$A145,DataEx!$D:$D,0),MATCH('2013'!G$100,DataEx!$223:$223,0))</f>
        <v>0</v>
      </c>
      <c r="H145" s="192">
        <f>+INDEX(DataEx!$1:$1048576,MATCH('2013'!$A145,DataEx!$D:$D,0),MATCH('2013'!H$100,DataEx!$223:$223,0))</f>
        <v>0</v>
      </c>
      <c r="I145" s="192">
        <f>+INDEX(DataEx!$1:$1048576,MATCH('2013'!$A145,DataEx!$D:$D,0),MATCH('2013'!I$100,DataEx!$223:$223,0))</f>
        <v>0</v>
      </c>
      <c r="J145" s="192">
        <f>+INDEX(DataEx!$1:$1048576,MATCH('2013'!$A145,DataEx!$D:$D,0),MATCH('2013'!J$100,DataEx!$223:$223,0))</f>
        <v>0</v>
      </c>
      <c r="K145" s="192">
        <f>+INDEX(DataEx!$1:$1048576,MATCH('2013'!$A145,DataEx!$D:$D,0),MATCH('2013'!K$100,DataEx!$223:$223,0))</f>
        <v>0</v>
      </c>
      <c r="L145" s="192">
        <f>+INDEX(DataEx!$1:$1048576,MATCH('2013'!$A145,DataEx!$D:$D,0),MATCH('2013'!L$100,DataEx!$223:$223,0))</f>
        <v>0</v>
      </c>
      <c r="M145" s="192">
        <f>+INDEX(DataEx!$1:$1048576,MATCH('2013'!$A145,DataEx!$D:$D,0),MATCH('2013'!M$100,DataEx!$223:$223,0))</f>
        <v>0</v>
      </c>
      <c r="N145" s="192">
        <f>+INDEX(DataEx!$1:$1048576,MATCH('2013'!$A145,DataEx!$D:$D,0),MATCH('2013'!N$100,DataEx!$223:$223,0))</f>
        <v>0</v>
      </c>
      <c r="O145" s="192">
        <f>+INDEX(DataEx!$1:$1048576,MATCH('2013'!$A145,DataEx!$D:$D,0),MATCH('2013'!O$100,DataEx!$223:$223,0))</f>
        <v>0</v>
      </c>
      <c r="P145" s="192">
        <f>+INDEX(DataEx!$1:$1048576,MATCH('2013'!$A145,DataEx!$D:$D,0),MATCH('2013'!P$100,DataEx!$223:$223,0))</f>
        <v>0</v>
      </c>
      <c r="Q145" s="192">
        <f>+INDEX(DataEx!$1:$1048576,MATCH('2013'!$A145,DataEx!$D:$D,0),MATCH('2013'!Q$100,DataEx!$223:$223,0))</f>
        <v>0</v>
      </c>
      <c r="R145" s="192">
        <f>+INDEX(DataEx!$1:$1048576,MATCH('2013'!$A145,DataEx!$D:$D,0),MATCH('2013'!R$100,DataEx!$223:$223,0))</f>
        <v>0</v>
      </c>
      <c r="S145" s="273">
        <f t="shared" si="20"/>
        <v>0</v>
      </c>
      <c r="T145" s="274">
        <f t="shared" si="21"/>
        <v>0</v>
      </c>
    </row>
    <row r="146" spans="1:20">
      <c r="A146" s="301" t="str">
        <f t="shared" si="18"/>
        <v>47p</v>
      </c>
      <c r="B146" s="327" t="str">
        <f>+VLOOKUP(LEFT($A146,LEN(A146)-1)*1,Master!$D$22:$G$218,4,FALSE)</f>
        <v>Rezerve</v>
      </c>
      <c r="C146" s="328"/>
      <c r="D146" s="328"/>
      <c r="E146" s="328"/>
      <c r="F146" s="328"/>
      <c r="G146" s="192">
        <f>+INDEX(DataEx!$1:$1048576,MATCH('2013'!$A146,DataEx!$D:$D,0),MATCH('2013'!G$100,DataEx!$223:$223,0))</f>
        <v>613005.79833333334</v>
      </c>
      <c r="H146" s="192">
        <f>+INDEX(DataEx!$1:$1048576,MATCH('2013'!$A146,DataEx!$D:$D,0),MATCH('2013'!H$100,DataEx!$223:$223,0))</f>
        <v>613005.79833333334</v>
      </c>
      <c r="I146" s="192">
        <f>+INDEX(DataEx!$1:$1048576,MATCH('2013'!$A146,DataEx!$D:$D,0),MATCH('2013'!I$100,DataEx!$223:$223,0))</f>
        <v>613005.79833333334</v>
      </c>
      <c r="J146" s="192">
        <f>+INDEX(DataEx!$1:$1048576,MATCH('2013'!$A146,DataEx!$D:$D,0),MATCH('2013'!J$100,DataEx!$223:$223,0))</f>
        <v>613005.79833333334</v>
      </c>
      <c r="K146" s="192">
        <f>+INDEX(DataEx!$1:$1048576,MATCH('2013'!$A146,DataEx!$D:$D,0),MATCH('2013'!K$100,DataEx!$223:$223,0))</f>
        <v>613005.79833333334</v>
      </c>
      <c r="L146" s="192">
        <f>+INDEX(DataEx!$1:$1048576,MATCH('2013'!$A146,DataEx!$D:$D,0),MATCH('2013'!L$100,DataEx!$223:$223,0))</f>
        <v>613005.79833333334</v>
      </c>
      <c r="M146" s="192">
        <f>+INDEX(DataEx!$1:$1048576,MATCH('2013'!$A146,DataEx!$D:$D,0),MATCH('2013'!M$100,DataEx!$223:$223,0))</f>
        <v>613005.79833333334</v>
      </c>
      <c r="N146" s="192">
        <f>+INDEX(DataEx!$1:$1048576,MATCH('2013'!$A146,DataEx!$D:$D,0),MATCH('2013'!N$100,DataEx!$223:$223,0))</f>
        <v>613005.79833333334</v>
      </c>
      <c r="O146" s="192">
        <f>+INDEX(DataEx!$1:$1048576,MATCH('2013'!$A146,DataEx!$D:$D,0),MATCH('2013'!O$100,DataEx!$223:$223,0))</f>
        <v>613005.79833333334</v>
      </c>
      <c r="P146" s="192">
        <f>+INDEX(DataEx!$1:$1048576,MATCH('2013'!$A146,DataEx!$D:$D,0),MATCH('2013'!P$100,DataEx!$223:$223,0))</f>
        <v>613005.79833333334</v>
      </c>
      <c r="Q146" s="192">
        <f>+INDEX(DataEx!$1:$1048576,MATCH('2013'!$A146,DataEx!$D:$D,0),MATCH('2013'!Q$100,DataEx!$223:$223,0))</f>
        <v>613005.79833333334</v>
      </c>
      <c r="R146" s="192">
        <f>+INDEX(DataEx!$1:$1048576,MATCH('2013'!$A146,DataEx!$D:$D,0),MATCH('2013'!R$100,DataEx!$223:$223,0))</f>
        <v>613005.79833333334</v>
      </c>
      <c r="S146" s="273">
        <f t="shared" si="20"/>
        <v>7356069.5800000019</v>
      </c>
      <c r="T146" s="274">
        <f t="shared" si="21"/>
        <v>2.1678852548480993E-3</v>
      </c>
    </row>
    <row r="147" spans="1:20" ht="13.5" thickBot="1">
      <c r="A147" s="301" t="str">
        <f t="shared" si="18"/>
        <v>462p</v>
      </c>
      <c r="B147" s="329" t="str">
        <f>+VLOOKUP(LEFT($A147,LEN(A147)-1)*1,Master!$D$22:$G$218,4,FALSE)</f>
        <v>Otplata garancija</v>
      </c>
      <c r="C147" s="330"/>
      <c r="D147" s="330"/>
      <c r="E147" s="330"/>
      <c r="F147" s="330"/>
      <c r="G147" s="192">
        <f>+INDEX(DataEx!$1:$1048576,MATCH('2013'!$A147,DataEx!$D:$D,0),MATCH('2013'!G$100,DataEx!$223:$223,0))</f>
        <v>0</v>
      </c>
      <c r="H147" s="192">
        <f>+INDEX(DataEx!$1:$1048576,MATCH('2013'!$A147,DataEx!$D:$D,0),MATCH('2013'!H$100,DataEx!$223:$223,0))</f>
        <v>0</v>
      </c>
      <c r="I147" s="192">
        <f>+INDEX(DataEx!$1:$1048576,MATCH('2013'!$A147,DataEx!$D:$D,0),MATCH('2013'!I$100,DataEx!$223:$223,0))</f>
        <v>0</v>
      </c>
      <c r="J147" s="192">
        <f>+INDEX(DataEx!$1:$1048576,MATCH('2013'!$A147,DataEx!$D:$D,0),MATCH('2013'!J$100,DataEx!$223:$223,0))</f>
        <v>0</v>
      </c>
      <c r="K147" s="192">
        <f>+INDEX(DataEx!$1:$1048576,MATCH('2013'!$A147,DataEx!$D:$D,0),MATCH('2013'!K$100,DataEx!$223:$223,0))</f>
        <v>0</v>
      </c>
      <c r="L147" s="192">
        <f>+INDEX(DataEx!$1:$1048576,MATCH('2013'!$A147,DataEx!$D:$D,0),MATCH('2013'!L$100,DataEx!$223:$223,0))</f>
        <v>0</v>
      </c>
      <c r="M147" s="192">
        <f>+INDEX(DataEx!$1:$1048576,MATCH('2013'!$A147,DataEx!$D:$D,0),MATCH('2013'!M$100,DataEx!$223:$223,0))</f>
        <v>0</v>
      </c>
      <c r="N147" s="192">
        <f>+INDEX(DataEx!$1:$1048576,MATCH('2013'!$A147,DataEx!$D:$D,0),MATCH('2013'!N$100,DataEx!$223:$223,0))</f>
        <v>0</v>
      </c>
      <c r="O147" s="192">
        <f>+INDEX(DataEx!$1:$1048576,MATCH('2013'!$A147,DataEx!$D:$D,0),MATCH('2013'!O$100,DataEx!$223:$223,0))</f>
        <v>0</v>
      </c>
      <c r="P147" s="192">
        <f>+INDEX(DataEx!$1:$1048576,MATCH('2013'!$A147,DataEx!$D:$D,0),MATCH('2013'!P$100,DataEx!$223:$223,0))</f>
        <v>0</v>
      </c>
      <c r="Q147" s="192">
        <f>+INDEX(DataEx!$1:$1048576,MATCH('2013'!$A147,DataEx!$D:$D,0),MATCH('2013'!Q$100,DataEx!$223:$223,0))</f>
        <v>0</v>
      </c>
      <c r="R147" s="192">
        <f>+INDEX(DataEx!$1:$1048576,MATCH('2013'!$A147,DataEx!$D:$D,0),MATCH('2013'!R$100,DataEx!$223:$223,0))</f>
        <v>0</v>
      </c>
      <c r="S147" s="287">
        <f t="shared" si="20"/>
        <v>0</v>
      </c>
      <c r="T147" s="288">
        <f t="shared" si="21"/>
        <v>0</v>
      </c>
    </row>
    <row r="148" spans="1:20" ht="13.5" thickBot="1">
      <c r="A148" s="302" t="str">
        <f t="shared" si="18"/>
        <v>1000p</v>
      </c>
      <c r="B148" s="331" t="str">
        <f>+VLOOKUP(LEFT($A148,LEN(A148)-1)*1,Master!$D$22:$G$218,4,FALSE)</f>
        <v>Suficit / deficit</v>
      </c>
      <c r="C148" s="332"/>
      <c r="D148" s="332"/>
      <c r="E148" s="332"/>
      <c r="F148" s="332"/>
      <c r="G148" s="180">
        <f>+G104-G124</f>
        <v>-48211127.727620848</v>
      </c>
      <c r="H148" s="180">
        <f t="shared" ref="H148:R148" si="27">+H104-H124</f>
        <v>-32548227.333649948</v>
      </c>
      <c r="I148" s="180">
        <f t="shared" si="27"/>
        <v>-21673071.237539068</v>
      </c>
      <c r="J148" s="180">
        <f t="shared" si="27"/>
        <v>-4660179.6186308712</v>
      </c>
      <c r="K148" s="180">
        <f t="shared" si="27"/>
        <v>-8150319.9752620757</v>
      </c>
      <c r="L148" s="180">
        <f t="shared" si="27"/>
        <v>-3664744.2906047106</v>
      </c>
      <c r="M148" s="180">
        <f t="shared" si="27"/>
        <v>10974921.675412044</v>
      </c>
      <c r="N148" s="180">
        <f t="shared" si="27"/>
        <v>10280847.666869685</v>
      </c>
      <c r="O148" s="180">
        <f t="shared" si="27"/>
        <v>-5426600.7547280192</v>
      </c>
      <c r="P148" s="180">
        <f t="shared" si="27"/>
        <v>255614.50273692608</v>
      </c>
      <c r="Q148" s="180">
        <f t="shared" si="27"/>
        <v>-7688921.9326713085</v>
      </c>
      <c r="R148" s="180">
        <f t="shared" si="27"/>
        <v>16916093.036921754</v>
      </c>
      <c r="S148" s="289">
        <f t="shared" si="20"/>
        <v>-93595715.988766447</v>
      </c>
      <c r="T148" s="290">
        <f t="shared" si="21"/>
        <v>-2.7583313398864998E-2</v>
      </c>
    </row>
    <row r="149" spans="1:20" ht="13.5" thickBot="1">
      <c r="A149" s="302" t="str">
        <f t="shared" si="18"/>
        <v>1001p</v>
      </c>
      <c r="B149" s="333" t="str">
        <f>+VLOOKUP(LEFT($A149,LEN(A149)-1)*1,Master!$D$22:$G$218,4,FALSE)</f>
        <v>Primarni bilans</v>
      </c>
      <c r="C149" s="334"/>
      <c r="D149" s="334"/>
      <c r="E149" s="334"/>
      <c r="F149" s="334"/>
      <c r="G149" s="234">
        <f>+G148+G132</f>
        <v>-42344160.452620849</v>
      </c>
      <c r="H149" s="234">
        <f t="shared" ref="H149:R149" si="28">+H148+H132</f>
        <v>-26681260.05864995</v>
      </c>
      <c r="I149" s="234">
        <f t="shared" si="28"/>
        <v>-15806103.962539069</v>
      </c>
      <c r="J149" s="234">
        <f t="shared" si="28"/>
        <v>1206787.6563691283</v>
      </c>
      <c r="K149" s="234">
        <f t="shared" si="28"/>
        <v>-2283352.7002620762</v>
      </c>
      <c r="L149" s="234">
        <f t="shared" si="28"/>
        <v>2202222.9843952889</v>
      </c>
      <c r="M149" s="234">
        <f t="shared" si="28"/>
        <v>16841888.950412042</v>
      </c>
      <c r="N149" s="234">
        <f t="shared" si="28"/>
        <v>16147814.941869684</v>
      </c>
      <c r="O149" s="234">
        <f t="shared" si="28"/>
        <v>440366.5202719802</v>
      </c>
      <c r="P149" s="234">
        <f t="shared" si="28"/>
        <v>6122581.7777369255</v>
      </c>
      <c r="Q149" s="234">
        <f t="shared" si="28"/>
        <v>-1821954.6576713091</v>
      </c>
      <c r="R149" s="234">
        <f t="shared" si="28"/>
        <v>22783060.311921753</v>
      </c>
      <c r="S149" s="289">
        <f t="shared" si="20"/>
        <v>-23192108.688766435</v>
      </c>
      <c r="T149" s="290">
        <f t="shared" si="21"/>
        <v>-6.8348769554748045E-3</v>
      </c>
    </row>
    <row r="150" spans="1:20">
      <c r="A150" s="302" t="str">
        <f t="shared" si="18"/>
        <v>46p</v>
      </c>
      <c r="B150" s="325" t="str">
        <f>+VLOOKUP(LEFT($A150,LEN(A150)-1)*1,Master!$D$22:$G$218,4,FALSE)</f>
        <v>Otplata dugova</v>
      </c>
      <c r="C150" s="326"/>
      <c r="D150" s="326"/>
      <c r="E150" s="326"/>
      <c r="F150" s="326"/>
      <c r="G150" s="222">
        <f>+SUM(G151:G153)</f>
        <v>9889761</v>
      </c>
      <c r="H150" s="222">
        <f t="shared" ref="H150:R150" si="29">+SUM(H151:H153)</f>
        <v>9889761</v>
      </c>
      <c r="I150" s="222">
        <f t="shared" si="29"/>
        <v>9889761</v>
      </c>
      <c r="J150" s="222">
        <f t="shared" si="29"/>
        <v>9889761</v>
      </c>
      <c r="K150" s="222">
        <f t="shared" si="29"/>
        <v>9889761</v>
      </c>
      <c r="L150" s="222">
        <f t="shared" si="29"/>
        <v>9889761</v>
      </c>
      <c r="M150" s="222">
        <f t="shared" si="29"/>
        <v>9889761</v>
      </c>
      <c r="N150" s="222">
        <f t="shared" si="29"/>
        <v>9889761</v>
      </c>
      <c r="O150" s="222">
        <f t="shared" si="29"/>
        <v>9889761</v>
      </c>
      <c r="P150" s="222">
        <f t="shared" si="29"/>
        <v>9889761</v>
      </c>
      <c r="Q150" s="222">
        <f t="shared" si="29"/>
        <v>9889761</v>
      </c>
      <c r="R150" s="222">
        <f t="shared" si="29"/>
        <v>9889761</v>
      </c>
      <c r="S150" s="291">
        <f t="shared" si="20"/>
        <v>118677132</v>
      </c>
      <c r="T150" s="292">
        <f t="shared" si="21"/>
        <v>3.4974982462096481E-2</v>
      </c>
    </row>
    <row r="151" spans="1:20">
      <c r="A151" s="302" t="str">
        <f t="shared" si="18"/>
        <v>4611p</v>
      </c>
      <c r="B151" s="351" t="str">
        <f>+VLOOKUP(LEFT($A151,LEN(A151)-1)*1,Master!$D$22:$G$218,4,FALSE)</f>
        <v>Otplata hartija od vrijednosti i kredita rezidentima</v>
      </c>
      <c r="C151" s="352"/>
      <c r="D151" s="352"/>
      <c r="E151" s="352"/>
      <c r="F151" s="352"/>
      <c r="G151" s="240">
        <f>+INDEX(DataEx!$1:$1048576,MATCH('2013'!$A151,DataEx!$D:$D,0),MATCH('2013'!G$6,DataEx!$8:$8,0))</f>
        <v>1983333.3333333333</v>
      </c>
      <c r="H151" s="240">
        <f>+INDEX(DataEx!$1:$1048576,MATCH('2013'!$A151,DataEx!$D:$D,0),MATCH('2013'!H$6,DataEx!$8:$8,0))</f>
        <v>1983333.3333333333</v>
      </c>
      <c r="I151" s="240">
        <f>+INDEX(DataEx!$1:$1048576,MATCH('2013'!$A151,DataEx!$D:$D,0),MATCH('2013'!I$6,DataEx!$8:$8,0))</f>
        <v>1983333.3333333333</v>
      </c>
      <c r="J151" s="240">
        <f>+INDEX(DataEx!$1:$1048576,MATCH('2013'!$A151,DataEx!$D:$D,0),MATCH('2013'!J$6,DataEx!$8:$8,0))</f>
        <v>1983333.3333333333</v>
      </c>
      <c r="K151" s="240">
        <f>+INDEX(DataEx!$1:$1048576,MATCH('2013'!$A151,DataEx!$D:$D,0),MATCH('2013'!K$6,DataEx!$8:$8,0))</f>
        <v>1983333.3333333333</v>
      </c>
      <c r="L151" s="240">
        <f>+INDEX(DataEx!$1:$1048576,MATCH('2013'!$A151,DataEx!$D:$D,0),MATCH('2013'!L$6,DataEx!$8:$8,0))</f>
        <v>1983333.3333333333</v>
      </c>
      <c r="M151" s="240">
        <f>+INDEX(DataEx!$1:$1048576,MATCH('2013'!$A151,DataEx!$D:$D,0),MATCH('2013'!M$6,DataEx!$8:$8,0))</f>
        <v>1983333.3333333333</v>
      </c>
      <c r="N151" s="240">
        <f>+INDEX(DataEx!$1:$1048576,MATCH('2013'!$A151,DataEx!$D:$D,0),MATCH('2013'!N$6,DataEx!$8:$8,0))</f>
        <v>1983333.3333333333</v>
      </c>
      <c r="O151" s="240">
        <f>+INDEX(DataEx!$1:$1048576,MATCH('2013'!$A151,DataEx!$D:$D,0),MATCH('2013'!O$6,DataEx!$8:$8,0))</f>
        <v>1983333.3333333333</v>
      </c>
      <c r="P151" s="240">
        <f>+INDEX(DataEx!$1:$1048576,MATCH('2013'!$A151,DataEx!$D:$D,0),MATCH('2013'!P$6,DataEx!$8:$8,0))</f>
        <v>1983333.3333333333</v>
      </c>
      <c r="Q151" s="240">
        <f>+INDEX(DataEx!$1:$1048576,MATCH('2013'!$A151,DataEx!$D:$D,0),MATCH('2013'!Q$6,DataEx!$8:$8,0))</f>
        <v>1983333.3333333333</v>
      </c>
      <c r="R151" s="240">
        <f>+INDEX(DataEx!$1:$1048576,MATCH('2013'!$A151,DataEx!$D:$D,0),MATCH('2013'!R$6,DataEx!$8:$8,0))</f>
        <v>1983333.3333333333</v>
      </c>
      <c r="S151" s="293">
        <f t="shared" si="20"/>
        <v>23799999.999999996</v>
      </c>
      <c r="T151" s="294">
        <f t="shared" si="21"/>
        <v>7.0140267848560426E-3</v>
      </c>
    </row>
    <row r="152" spans="1:20">
      <c r="A152" s="302" t="str">
        <f t="shared" si="18"/>
        <v>4612p</v>
      </c>
      <c r="B152" s="327" t="str">
        <f>+VLOOKUP(LEFT($A152,LEN(A152)-1)*1,Master!$D$22:$G$218,4,FALSE)</f>
        <v>Otplata hartija od vrijednosti i kredita nerezidentima</v>
      </c>
      <c r="C152" s="328"/>
      <c r="D152" s="328"/>
      <c r="E152" s="328"/>
      <c r="F152" s="328"/>
      <c r="G152" s="240">
        <f>+INDEX(DataEx!$1:$1048576,MATCH('2013'!$A152,DataEx!$D:$D,0),MATCH('2013'!G$6,DataEx!$8:$8,0))</f>
        <v>5225000</v>
      </c>
      <c r="H152" s="240">
        <f>+INDEX(DataEx!$1:$1048576,MATCH('2013'!$A152,DataEx!$D:$D,0),MATCH('2013'!H$6,DataEx!$8:$8,0))</f>
        <v>5225000</v>
      </c>
      <c r="I152" s="240">
        <f>+INDEX(DataEx!$1:$1048576,MATCH('2013'!$A152,DataEx!$D:$D,0),MATCH('2013'!I$6,DataEx!$8:$8,0))</f>
        <v>5225000</v>
      </c>
      <c r="J152" s="240">
        <f>+INDEX(DataEx!$1:$1048576,MATCH('2013'!$A152,DataEx!$D:$D,0),MATCH('2013'!J$6,DataEx!$8:$8,0))</f>
        <v>5225000</v>
      </c>
      <c r="K152" s="240">
        <f>+INDEX(DataEx!$1:$1048576,MATCH('2013'!$A152,DataEx!$D:$D,0),MATCH('2013'!K$6,DataEx!$8:$8,0))</f>
        <v>5225000</v>
      </c>
      <c r="L152" s="240">
        <f>+INDEX(DataEx!$1:$1048576,MATCH('2013'!$A152,DataEx!$D:$D,0),MATCH('2013'!L$6,DataEx!$8:$8,0))</f>
        <v>5225000</v>
      </c>
      <c r="M152" s="240">
        <f>+INDEX(DataEx!$1:$1048576,MATCH('2013'!$A152,DataEx!$D:$D,0),MATCH('2013'!M$6,DataEx!$8:$8,0))</f>
        <v>5225000</v>
      </c>
      <c r="N152" s="240">
        <f>+INDEX(DataEx!$1:$1048576,MATCH('2013'!$A152,DataEx!$D:$D,0),MATCH('2013'!N$6,DataEx!$8:$8,0))</f>
        <v>5225000</v>
      </c>
      <c r="O152" s="240">
        <f>+INDEX(DataEx!$1:$1048576,MATCH('2013'!$A152,DataEx!$D:$D,0),MATCH('2013'!O$6,DataEx!$8:$8,0))</f>
        <v>5225000</v>
      </c>
      <c r="P152" s="240">
        <f>+INDEX(DataEx!$1:$1048576,MATCH('2013'!$A152,DataEx!$D:$D,0),MATCH('2013'!P$6,DataEx!$8:$8,0))</f>
        <v>5225000</v>
      </c>
      <c r="Q152" s="240">
        <f>+INDEX(DataEx!$1:$1048576,MATCH('2013'!$A152,DataEx!$D:$D,0),MATCH('2013'!Q$6,DataEx!$8:$8,0))</f>
        <v>5225000</v>
      </c>
      <c r="R152" s="240">
        <f>+INDEX(DataEx!$1:$1048576,MATCH('2013'!$A152,DataEx!$D:$D,0),MATCH('2013'!R$6,DataEx!$8:$8,0))</f>
        <v>5225000</v>
      </c>
      <c r="S152" s="293">
        <f t="shared" si="20"/>
        <v>62700000</v>
      </c>
      <c r="T152" s="294">
        <f t="shared" si="21"/>
        <v>1.8478129386994703E-2</v>
      </c>
    </row>
    <row r="153" spans="1:20" ht="13.5" thickBot="1">
      <c r="A153" s="302" t="str">
        <f t="shared" si="18"/>
        <v>4630p</v>
      </c>
      <c r="B153" s="329" t="str">
        <f>+VLOOKUP(LEFT($A153,LEN(A153)-1)*1,Master!$D$22:$G$218,4,FALSE)</f>
        <v>Otplata obaveza iz prethodnih godina</v>
      </c>
      <c r="C153" s="330"/>
      <c r="D153" s="330"/>
      <c r="E153" s="330"/>
      <c r="F153" s="330"/>
      <c r="G153" s="240">
        <f>+INDEX(DataEx!$1:$1048576,MATCH('2013'!$A153,DataEx!$D:$D,0),MATCH('2013'!G$6,DataEx!$8:$8,0))</f>
        <v>2681427.6666666665</v>
      </c>
      <c r="H153" s="240">
        <f>+INDEX(DataEx!$1:$1048576,MATCH('2013'!$A153,DataEx!$D:$D,0),MATCH('2013'!H$6,DataEx!$8:$8,0))</f>
        <v>2681427.6666666665</v>
      </c>
      <c r="I153" s="240">
        <f>+INDEX(DataEx!$1:$1048576,MATCH('2013'!$A153,DataEx!$D:$D,0),MATCH('2013'!I$6,DataEx!$8:$8,0))</f>
        <v>2681427.6666666665</v>
      </c>
      <c r="J153" s="240">
        <f>+INDEX(DataEx!$1:$1048576,MATCH('2013'!$A153,DataEx!$D:$D,0),MATCH('2013'!J$6,DataEx!$8:$8,0))</f>
        <v>2681427.6666666665</v>
      </c>
      <c r="K153" s="240">
        <f>+INDEX(DataEx!$1:$1048576,MATCH('2013'!$A153,DataEx!$D:$D,0),MATCH('2013'!K$6,DataEx!$8:$8,0))</f>
        <v>2681427.6666666665</v>
      </c>
      <c r="L153" s="240">
        <f>+INDEX(DataEx!$1:$1048576,MATCH('2013'!$A153,DataEx!$D:$D,0),MATCH('2013'!L$6,DataEx!$8:$8,0))</f>
        <v>2681427.6666666665</v>
      </c>
      <c r="M153" s="240">
        <f>+INDEX(DataEx!$1:$1048576,MATCH('2013'!$A153,DataEx!$D:$D,0),MATCH('2013'!M$6,DataEx!$8:$8,0))</f>
        <v>2681427.6666666665</v>
      </c>
      <c r="N153" s="240">
        <f>+INDEX(DataEx!$1:$1048576,MATCH('2013'!$A153,DataEx!$D:$D,0),MATCH('2013'!N$6,DataEx!$8:$8,0))</f>
        <v>2681427.6666666665</v>
      </c>
      <c r="O153" s="240">
        <f>+INDEX(DataEx!$1:$1048576,MATCH('2013'!$A153,DataEx!$D:$D,0),MATCH('2013'!O$6,DataEx!$8:$8,0))</f>
        <v>2681427.6666666665</v>
      </c>
      <c r="P153" s="240">
        <f>+INDEX(DataEx!$1:$1048576,MATCH('2013'!$A153,DataEx!$D:$D,0),MATCH('2013'!P$6,DataEx!$8:$8,0))</f>
        <v>2681427.6666666665</v>
      </c>
      <c r="Q153" s="240">
        <f>+INDEX(DataEx!$1:$1048576,MATCH('2013'!$A153,DataEx!$D:$D,0),MATCH('2013'!Q$6,DataEx!$8:$8,0))</f>
        <v>2681427.6666666665</v>
      </c>
      <c r="R153" s="240">
        <f>+INDEX(DataEx!$1:$1048576,MATCH('2013'!$A153,DataEx!$D:$D,0),MATCH('2013'!R$6,DataEx!$8:$8,0))</f>
        <v>2681427.6666666665</v>
      </c>
      <c r="S153" s="293">
        <f t="shared" si="20"/>
        <v>32177132.000000004</v>
      </c>
      <c r="T153" s="294">
        <f t="shared" si="21"/>
        <v>9.4828262902457369E-3</v>
      </c>
    </row>
    <row r="154" spans="1:20" ht="13.5" thickBot="1">
      <c r="A154" s="302" t="str">
        <f t="shared" si="18"/>
        <v>1002p</v>
      </c>
      <c r="B154" s="353" t="str">
        <f>+VLOOKUP(LEFT($A154,LEN(A154)-1)*1,Master!$D$22:$G$218,4,FALSE)</f>
        <v>Nedostajuća sredstva</v>
      </c>
      <c r="C154" s="354"/>
      <c r="D154" s="354"/>
      <c r="E154" s="354"/>
      <c r="F154" s="354"/>
      <c r="G154" s="246">
        <f>+G148-G150</f>
        <v>-58100888.727620848</v>
      </c>
      <c r="H154" s="246">
        <f t="shared" ref="H154:R154" si="30">+H148-H150</f>
        <v>-42437988.333649948</v>
      </c>
      <c r="I154" s="246">
        <f t="shared" si="30"/>
        <v>-31562832.237539068</v>
      </c>
      <c r="J154" s="246">
        <f t="shared" si="30"/>
        <v>-14549940.618630871</v>
      </c>
      <c r="K154" s="246">
        <f t="shared" si="30"/>
        <v>-18040080.975262076</v>
      </c>
      <c r="L154" s="246">
        <f t="shared" si="30"/>
        <v>-13554505.290604711</v>
      </c>
      <c r="M154" s="246">
        <f t="shared" si="30"/>
        <v>1085160.6754120439</v>
      </c>
      <c r="N154" s="246">
        <f t="shared" si="30"/>
        <v>391086.66686968505</v>
      </c>
      <c r="O154" s="246">
        <f t="shared" si="30"/>
        <v>-15316361.754728019</v>
      </c>
      <c r="P154" s="246">
        <f t="shared" si="30"/>
        <v>-9634146.4972630739</v>
      </c>
      <c r="Q154" s="246">
        <f t="shared" si="30"/>
        <v>-17578682.932671309</v>
      </c>
      <c r="R154" s="246">
        <f t="shared" si="30"/>
        <v>7026332.0369217545</v>
      </c>
      <c r="S154" s="295">
        <f t="shared" si="20"/>
        <v>-212272847.98876643</v>
      </c>
      <c r="T154" s="296">
        <f t="shared" si="21"/>
        <v>-6.2558295860961469E-2</v>
      </c>
    </row>
    <row r="155" spans="1:20" ht="13.5" thickBot="1">
      <c r="A155" s="302" t="str">
        <f t="shared" si="18"/>
        <v>1003p</v>
      </c>
      <c r="B155" s="317" t="str">
        <f>+VLOOKUP(LEFT($A155,LEN(A155)-1)*1,Master!$D$22:$G$218,4,FALSE)</f>
        <v>Finansiranje</v>
      </c>
      <c r="C155" s="318"/>
      <c r="D155" s="318"/>
      <c r="E155" s="318"/>
      <c r="F155" s="318"/>
      <c r="G155" s="180">
        <f>+SUM(G156:G159)</f>
        <v>58100888.727620848</v>
      </c>
      <c r="H155" s="180">
        <f t="shared" ref="H155:R155" si="31">+SUM(H156:H159)</f>
        <v>42437988.333649948</v>
      </c>
      <c r="I155" s="180">
        <f t="shared" si="31"/>
        <v>31562832.237539068</v>
      </c>
      <c r="J155" s="180">
        <f t="shared" si="31"/>
        <v>14549940.618630886</v>
      </c>
      <c r="K155" s="180">
        <f t="shared" si="31"/>
        <v>18040080.975262076</v>
      </c>
      <c r="L155" s="180">
        <f t="shared" si="31"/>
        <v>13554505.290604711</v>
      </c>
      <c r="M155" s="180">
        <f t="shared" si="31"/>
        <v>-1085160.6754120439</v>
      </c>
      <c r="N155" s="180">
        <f t="shared" si="31"/>
        <v>-391086.66686968505</v>
      </c>
      <c r="O155" s="180">
        <f t="shared" si="31"/>
        <v>15316361.754728019</v>
      </c>
      <c r="P155" s="180">
        <f t="shared" si="31"/>
        <v>9634146.4972630739</v>
      </c>
      <c r="Q155" s="180">
        <f t="shared" si="31"/>
        <v>17578682.932671309</v>
      </c>
      <c r="R155" s="180">
        <f t="shared" si="31"/>
        <v>-7026332.0369217545</v>
      </c>
      <c r="S155" s="297">
        <f t="shared" si="20"/>
        <v>212272847.98876649</v>
      </c>
      <c r="T155" s="298">
        <f t="shared" si="21"/>
        <v>6.2558295860961496E-2</v>
      </c>
    </row>
    <row r="156" spans="1:20">
      <c r="A156" s="302" t="str">
        <f t="shared" si="18"/>
        <v>7511p</v>
      </c>
      <c r="B156" s="351" t="str">
        <f>+VLOOKUP(LEFT($A156,LEN(A156)-1)*1,Master!$D$22:$G$218,4,FALSE)</f>
        <v>Pozajmice i krediti od domaćih izvora</v>
      </c>
      <c r="C156" s="352"/>
      <c r="D156" s="352"/>
      <c r="E156" s="352"/>
      <c r="F156" s="352"/>
      <c r="G156" s="240">
        <f>+INDEX(DataEx!$1:$1048576,MATCH('2013'!$A156,DataEx!$D:$D,0),MATCH('2013'!G$6,DataEx!$8:$8,0))</f>
        <v>0</v>
      </c>
      <c r="H156" s="240">
        <f>+INDEX(DataEx!$1:$1048576,MATCH('2013'!$A156,DataEx!$D:$D,0),MATCH('2013'!H$6,DataEx!$8:$8,0))</f>
        <v>0</v>
      </c>
      <c r="I156" s="240">
        <f>+INDEX(DataEx!$1:$1048576,MATCH('2013'!$A156,DataEx!$D:$D,0),MATCH('2013'!I$6,DataEx!$8:$8,0))</f>
        <v>0</v>
      </c>
      <c r="J156" s="240">
        <f>+INDEX(DataEx!$1:$1048576,MATCH('2013'!$A156,DataEx!$D:$D,0),MATCH('2013'!J$6,DataEx!$8:$8,0))</f>
        <v>0</v>
      </c>
      <c r="K156" s="240">
        <f>+INDEX(DataEx!$1:$1048576,MATCH('2013'!$A156,DataEx!$D:$D,0),MATCH('2013'!K$6,DataEx!$8:$8,0))</f>
        <v>0</v>
      </c>
      <c r="L156" s="240">
        <f>+INDEX(DataEx!$1:$1048576,MATCH('2013'!$A156,DataEx!$D:$D,0),MATCH('2013'!L$6,DataEx!$8:$8,0))</f>
        <v>0</v>
      </c>
      <c r="M156" s="240">
        <f>+INDEX(DataEx!$1:$1048576,MATCH('2013'!$A156,DataEx!$D:$D,0),MATCH('2013'!M$6,DataEx!$8:$8,0))</f>
        <v>0</v>
      </c>
      <c r="N156" s="240">
        <f>+INDEX(DataEx!$1:$1048576,MATCH('2013'!$A156,DataEx!$D:$D,0),MATCH('2013'!N$6,DataEx!$8:$8,0))</f>
        <v>0</v>
      </c>
      <c r="O156" s="240">
        <f>+INDEX(DataEx!$1:$1048576,MATCH('2013'!$A156,DataEx!$D:$D,0),MATCH('2013'!O$6,DataEx!$8:$8,0))</f>
        <v>0</v>
      </c>
      <c r="P156" s="240">
        <f>+INDEX(DataEx!$1:$1048576,MATCH('2013'!$A156,DataEx!$D:$D,0),MATCH('2013'!P$6,DataEx!$8:$8,0))</f>
        <v>0</v>
      </c>
      <c r="Q156" s="240">
        <f>+INDEX(DataEx!$1:$1048576,MATCH('2013'!$A156,DataEx!$D:$D,0),MATCH('2013'!Q$6,DataEx!$8:$8,0))</f>
        <v>0</v>
      </c>
      <c r="R156" s="240">
        <f>+INDEX(DataEx!$1:$1048576,MATCH('2013'!$A156,DataEx!$D:$D,0),MATCH('2013'!R$6,DataEx!$8:$8,0))</f>
        <v>0</v>
      </c>
      <c r="S156" s="293">
        <f t="shared" si="20"/>
        <v>0</v>
      </c>
      <c r="T156" s="294">
        <f t="shared" si="21"/>
        <v>0</v>
      </c>
    </row>
    <row r="157" spans="1:20">
      <c r="A157" s="302" t="str">
        <f t="shared" si="18"/>
        <v>7512p</v>
      </c>
      <c r="B157" s="327" t="str">
        <f>+VLOOKUP(LEFT($A157,LEN(A157)-1)*1,Master!$D$22:$G$218,4,FALSE)</f>
        <v>Pozajmice i krediti od inostranih izvora</v>
      </c>
      <c r="C157" s="328"/>
      <c r="D157" s="328"/>
      <c r="E157" s="328"/>
      <c r="F157" s="328"/>
      <c r="G157" s="240">
        <f>+INDEX(DataEx!$1:$1048576,MATCH('2013'!$A157,DataEx!$D:$D,0),MATCH('2013'!G$6,DataEx!$8:$8,0))</f>
        <v>0</v>
      </c>
      <c r="H157" s="240">
        <f>+INDEX(DataEx!$1:$1048576,MATCH('2013'!$A157,DataEx!$D:$D,0),MATCH('2013'!H$6,DataEx!$8:$8,0))</f>
        <v>0</v>
      </c>
      <c r="I157" s="240">
        <f>+INDEX(DataEx!$1:$1048576,MATCH('2013'!$A157,DataEx!$D:$D,0),MATCH('2013'!I$6,DataEx!$8:$8,0))</f>
        <v>0</v>
      </c>
      <c r="J157" s="240">
        <f>+INDEX(DataEx!$1:$1048576,MATCH('2013'!$A157,DataEx!$D:$D,0),MATCH('2013'!J$6,DataEx!$8:$8,0))</f>
        <v>200000000</v>
      </c>
      <c r="K157" s="240">
        <f>+INDEX(DataEx!$1:$1048576,MATCH('2013'!$A157,DataEx!$D:$D,0),MATCH('2013'!K$6,DataEx!$8:$8,0))</f>
        <v>0</v>
      </c>
      <c r="L157" s="240">
        <f>+INDEX(DataEx!$1:$1048576,MATCH('2013'!$A157,DataEx!$D:$D,0),MATCH('2013'!L$6,DataEx!$8:$8,0))</f>
        <v>0</v>
      </c>
      <c r="M157" s="240">
        <f>+INDEX(DataEx!$1:$1048576,MATCH('2013'!$A157,DataEx!$D:$D,0),MATCH('2013'!M$6,DataEx!$8:$8,0))</f>
        <v>0</v>
      </c>
      <c r="N157" s="240">
        <f>+INDEX(DataEx!$1:$1048576,MATCH('2013'!$A157,DataEx!$D:$D,0),MATCH('2013'!N$6,DataEx!$8:$8,0))</f>
        <v>0</v>
      </c>
      <c r="O157" s="240">
        <f>+INDEX(DataEx!$1:$1048576,MATCH('2013'!$A157,DataEx!$D:$D,0),MATCH('2013'!O$6,DataEx!$8:$8,0))</f>
        <v>0</v>
      </c>
      <c r="P157" s="240">
        <f>+INDEX(DataEx!$1:$1048576,MATCH('2013'!$A157,DataEx!$D:$D,0),MATCH('2013'!P$6,DataEx!$8:$8,0))</f>
        <v>50000000</v>
      </c>
      <c r="Q157" s="240">
        <f>+INDEX(DataEx!$1:$1048576,MATCH('2013'!$A157,DataEx!$D:$D,0),MATCH('2013'!Q$6,DataEx!$8:$8,0))</f>
        <v>0</v>
      </c>
      <c r="R157" s="240">
        <f>+INDEX(DataEx!$1:$1048576,MATCH('2013'!$A157,DataEx!$D:$D,0),MATCH('2013'!R$6,DataEx!$8:$8,0))</f>
        <v>0</v>
      </c>
      <c r="S157" s="293">
        <f t="shared" si="20"/>
        <v>250000000</v>
      </c>
      <c r="T157" s="294">
        <f t="shared" si="21"/>
        <v>7.3676751941765165E-2</v>
      </c>
    </row>
    <row r="158" spans="1:20">
      <c r="A158" s="302" t="str">
        <f t="shared" si="18"/>
        <v>72p</v>
      </c>
      <c r="B158" s="327" t="str">
        <f>+VLOOKUP(LEFT($A158,LEN(A158)-1)*1,Master!$D$22:$G$218,4,FALSE)</f>
        <v>Primici od prodaje imovine</v>
      </c>
      <c r="C158" s="328"/>
      <c r="D158" s="328"/>
      <c r="E158" s="328"/>
      <c r="F158" s="328"/>
      <c r="G158" s="240">
        <f>+INDEX(DataEx!$1:$1048576,MATCH('2013'!$A158,DataEx!$D:$D,0),MATCH('2013'!G$6,DataEx!$8:$8,0))</f>
        <v>0</v>
      </c>
      <c r="H158" s="240">
        <f>+INDEX(DataEx!$1:$1048576,MATCH('2013'!$A158,DataEx!$D:$D,0),MATCH('2013'!H$6,DataEx!$8:$8,0))</f>
        <v>0</v>
      </c>
      <c r="I158" s="240">
        <f>+INDEX(DataEx!$1:$1048576,MATCH('2013'!$A158,DataEx!$D:$D,0),MATCH('2013'!I$6,DataEx!$8:$8,0))</f>
        <v>0</v>
      </c>
      <c r="J158" s="240">
        <f>+INDEX(DataEx!$1:$1048576,MATCH('2013'!$A158,DataEx!$D:$D,0),MATCH('2013'!J$6,DataEx!$8:$8,0))</f>
        <v>8000000</v>
      </c>
      <c r="K158" s="240">
        <f>+INDEX(DataEx!$1:$1048576,MATCH('2013'!$A158,DataEx!$D:$D,0),MATCH('2013'!K$6,DataEx!$8:$8,0))</f>
        <v>0</v>
      </c>
      <c r="L158" s="240">
        <f>+INDEX(DataEx!$1:$1048576,MATCH('2013'!$A158,DataEx!$D:$D,0),MATCH('2013'!L$6,DataEx!$8:$8,0))</f>
        <v>0</v>
      </c>
      <c r="M158" s="240">
        <f>+INDEX(DataEx!$1:$1048576,MATCH('2013'!$A158,DataEx!$D:$D,0),MATCH('2013'!M$6,DataEx!$8:$8,0))</f>
        <v>0</v>
      </c>
      <c r="N158" s="240">
        <f>+INDEX(DataEx!$1:$1048576,MATCH('2013'!$A158,DataEx!$D:$D,0),MATCH('2013'!N$6,DataEx!$8:$8,0))</f>
        <v>0</v>
      </c>
      <c r="O158" s="240">
        <f>+INDEX(DataEx!$1:$1048576,MATCH('2013'!$A158,DataEx!$D:$D,0),MATCH('2013'!O$6,DataEx!$8:$8,0))</f>
        <v>0</v>
      </c>
      <c r="P158" s="240">
        <f>+INDEX(DataEx!$1:$1048576,MATCH('2013'!$A158,DataEx!$D:$D,0),MATCH('2013'!P$6,DataEx!$8:$8,0))</f>
        <v>0</v>
      </c>
      <c r="Q158" s="240">
        <f>+INDEX(DataEx!$1:$1048576,MATCH('2013'!$A158,DataEx!$D:$D,0),MATCH('2013'!Q$6,DataEx!$8:$8,0))</f>
        <v>0</v>
      </c>
      <c r="R158" s="240">
        <f>+INDEX(DataEx!$1:$1048576,MATCH('2013'!$A158,DataEx!$D:$D,0),MATCH('2013'!R$6,DataEx!$8:$8,0))</f>
        <v>0</v>
      </c>
      <c r="S158" s="293">
        <f t="shared" si="20"/>
        <v>8000000</v>
      </c>
      <c r="T158" s="294">
        <f t="shared" si="21"/>
        <v>2.3576560621364853E-3</v>
      </c>
    </row>
    <row r="159" spans="1:20" ht="13.5" thickBot="1">
      <c r="A159" s="302" t="str">
        <f t="shared" si="18"/>
        <v>1004p</v>
      </c>
      <c r="B159" s="252" t="str">
        <f>+VLOOKUP(LEFT($A159,LEN(A159)-1)*1,Master!$D$22:$G$218,4,FALSE)</f>
        <v>Povećanje / smanjenje depozita</v>
      </c>
      <c r="C159" s="253"/>
      <c r="D159" s="253"/>
      <c r="E159" s="253"/>
      <c r="F159" s="253"/>
      <c r="G159" s="254">
        <f>-G154-SUM(G156:G158)</f>
        <v>58100888.727620848</v>
      </c>
      <c r="H159" s="254">
        <f t="shared" ref="H159:R159" si="32">-H154-SUM(H156:H158)</f>
        <v>42437988.333649948</v>
      </c>
      <c r="I159" s="254">
        <f t="shared" si="32"/>
        <v>31562832.237539068</v>
      </c>
      <c r="J159" s="254">
        <f t="shared" si="32"/>
        <v>-193450059.38136911</v>
      </c>
      <c r="K159" s="254">
        <f t="shared" si="32"/>
        <v>18040080.975262076</v>
      </c>
      <c r="L159" s="254">
        <f t="shared" si="32"/>
        <v>13554505.290604711</v>
      </c>
      <c r="M159" s="254">
        <f t="shared" si="32"/>
        <v>-1085160.6754120439</v>
      </c>
      <c r="N159" s="254">
        <f t="shared" si="32"/>
        <v>-391086.66686968505</v>
      </c>
      <c r="O159" s="254">
        <f t="shared" si="32"/>
        <v>15316361.754728019</v>
      </c>
      <c r="P159" s="254">
        <f t="shared" si="32"/>
        <v>-40365853.502736926</v>
      </c>
      <c r="Q159" s="254">
        <f t="shared" si="32"/>
        <v>17578682.932671309</v>
      </c>
      <c r="R159" s="254">
        <f t="shared" si="32"/>
        <v>-7026332.0369217545</v>
      </c>
      <c r="S159" s="299">
        <f t="shared" si="20"/>
        <v>-45727152.011233538</v>
      </c>
      <c r="T159" s="300">
        <f t="shared" si="21"/>
        <v>-1.3476112142940165E-2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7:DU412"/>
  <sheetViews>
    <sheetView zoomScale="90" zoomScaleNormal="90" workbookViewId="0">
      <selection activeCell="E201" sqref="E201"/>
    </sheetView>
  </sheetViews>
  <sheetFormatPr defaultRowHeight="15"/>
  <cols>
    <col min="1" max="1" width="1.85546875" style="77" customWidth="1"/>
    <col min="2" max="2" width="2.7109375" style="77" bestFit="1" customWidth="1"/>
    <col min="3" max="3" width="3.5703125" style="77" bestFit="1" customWidth="1"/>
    <col min="4" max="4" width="5.7109375" style="77" bestFit="1" customWidth="1"/>
    <col min="5" max="5" width="43.5703125" style="81" customWidth="1"/>
    <col min="6" max="89" width="14.28515625" style="43" hidden="1" customWidth="1"/>
    <col min="90" max="125" width="14.28515625" style="43" customWidth="1"/>
    <col min="126" max="16384" width="9.140625" style="43"/>
  </cols>
  <sheetData>
    <row r="7" spans="1:125">
      <c r="E7" s="403" t="s">
        <v>579</v>
      </c>
      <c r="F7" s="401">
        <v>2006</v>
      </c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2"/>
      <c r="R7" s="401">
        <v>2007</v>
      </c>
      <c r="S7" s="400"/>
      <c r="T7" s="400"/>
      <c r="U7" s="400"/>
      <c r="V7" s="400"/>
      <c r="W7" s="400"/>
      <c r="X7" s="400"/>
      <c r="Y7" s="400"/>
      <c r="Z7" s="400"/>
      <c r="AA7" s="400"/>
      <c r="AB7" s="400"/>
      <c r="AC7" s="402"/>
      <c r="AD7" s="401">
        <v>2008</v>
      </c>
      <c r="AE7" s="400"/>
      <c r="AF7" s="400"/>
      <c r="AG7" s="400"/>
      <c r="AH7" s="400"/>
      <c r="AI7" s="400"/>
      <c r="AJ7" s="400"/>
      <c r="AK7" s="400"/>
      <c r="AL7" s="400"/>
      <c r="AM7" s="400"/>
      <c r="AN7" s="400"/>
      <c r="AO7" s="402"/>
      <c r="AP7" s="401">
        <v>2009</v>
      </c>
      <c r="AQ7" s="400"/>
      <c r="AR7" s="400"/>
      <c r="AS7" s="400"/>
      <c r="AT7" s="400"/>
      <c r="AU7" s="400"/>
      <c r="AV7" s="400"/>
      <c r="AW7" s="400"/>
      <c r="AX7" s="400"/>
      <c r="AY7" s="400"/>
      <c r="AZ7" s="400"/>
      <c r="BA7" s="402"/>
      <c r="BB7" s="401">
        <v>2010</v>
      </c>
      <c r="BC7" s="400"/>
      <c r="BD7" s="400"/>
      <c r="BE7" s="400"/>
      <c r="BF7" s="400"/>
      <c r="BG7" s="400"/>
      <c r="BH7" s="400"/>
      <c r="BI7" s="400"/>
      <c r="BJ7" s="400"/>
      <c r="BK7" s="400"/>
      <c r="BL7" s="400"/>
      <c r="BM7" s="402"/>
      <c r="BN7" s="401">
        <v>2011</v>
      </c>
      <c r="BO7" s="400"/>
      <c r="BP7" s="400"/>
      <c r="BQ7" s="400"/>
      <c r="BR7" s="400"/>
      <c r="BS7" s="400"/>
      <c r="BT7" s="400"/>
      <c r="BU7" s="400"/>
      <c r="BV7" s="400"/>
      <c r="BW7" s="400"/>
      <c r="BX7" s="400"/>
      <c r="BY7" s="402"/>
      <c r="BZ7" s="400">
        <v>2012</v>
      </c>
      <c r="CA7" s="400"/>
      <c r="CB7" s="400"/>
      <c r="CC7" s="400"/>
      <c r="CD7" s="400"/>
      <c r="CE7" s="400"/>
      <c r="CF7" s="400"/>
      <c r="CG7" s="400"/>
      <c r="CH7" s="400"/>
      <c r="CI7" s="400"/>
      <c r="CJ7" s="400"/>
      <c r="CK7" s="400"/>
      <c r="CL7" s="401">
        <v>2013</v>
      </c>
      <c r="CM7" s="400"/>
      <c r="CN7" s="400"/>
      <c r="CO7" s="400"/>
      <c r="CP7" s="400"/>
      <c r="CQ7" s="400"/>
      <c r="CR7" s="400"/>
      <c r="CS7" s="400"/>
      <c r="CT7" s="400"/>
      <c r="CU7" s="400"/>
      <c r="CV7" s="400"/>
      <c r="CW7" s="402"/>
      <c r="CX7" s="401">
        <v>2014</v>
      </c>
      <c r="CY7" s="400"/>
      <c r="CZ7" s="400"/>
      <c r="DA7" s="400"/>
      <c r="DB7" s="400"/>
      <c r="DC7" s="400"/>
      <c r="DD7" s="400"/>
      <c r="DE7" s="400"/>
      <c r="DF7" s="400"/>
      <c r="DG7" s="400"/>
      <c r="DH7" s="400"/>
      <c r="DI7" s="402"/>
      <c r="DJ7" s="401">
        <v>2015</v>
      </c>
      <c r="DK7" s="400"/>
      <c r="DL7" s="400"/>
      <c r="DM7" s="400"/>
      <c r="DN7" s="400"/>
      <c r="DO7" s="400"/>
      <c r="DP7" s="400"/>
      <c r="DQ7" s="400"/>
      <c r="DR7" s="400"/>
      <c r="DS7" s="400"/>
      <c r="DT7" s="400"/>
      <c r="DU7" s="402"/>
    </row>
    <row r="8" spans="1:125">
      <c r="E8" s="403"/>
      <c r="F8" s="78" t="s">
        <v>443</v>
      </c>
      <c r="G8" s="79" t="s">
        <v>444</v>
      </c>
      <c r="H8" s="79" t="s">
        <v>445</v>
      </c>
      <c r="I8" s="79" t="s">
        <v>446</v>
      </c>
      <c r="J8" s="79" t="s">
        <v>447</v>
      </c>
      <c r="K8" s="79" t="s">
        <v>448</v>
      </c>
      <c r="L8" s="79" t="s">
        <v>449</v>
      </c>
      <c r="M8" s="79" t="s">
        <v>450</v>
      </c>
      <c r="N8" s="79" t="s">
        <v>451</v>
      </c>
      <c r="O8" s="79" t="s">
        <v>452</v>
      </c>
      <c r="P8" s="79" t="s">
        <v>453</v>
      </c>
      <c r="Q8" s="80" t="s">
        <v>454</v>
      </c>
      <c r="R8" s="78" t="s">
        <v>455</v>
      </c>
      <c r="S8" s="79" t="s">
        <v>456</v>
      </c>
      <c r="T8" s="79" t="s">
        <v>457</v>
      </c>
      <c r="U8" s="79" t="s">
        <v>458</v>
      </c>
      <c r="V8" s="79" t="s">
        <v>459</v>
      </c>
      <c r="W8" s="79" t="s">
        <v>460</v>
      </c>
      <c r="X8" s="79" t="s">
        <v>461</v>
      </c>
      <c r="Y8" s="79" t="s">
        <v>462</v>
      </c>
      <c r="Z8" s="79" t="s">
        <v>463</v>
      </c>
      <c r="AA8" s="79" t="s">
        <v>464</v>
      </c>
      <c r="AB8" s="79" t="s">
        <v>465</v>
      </c>
      <c r="AC8" s="80" t="s">
        <v>466</v>
      </c>
      <c r="AD8" s="78" t="s">
        <v>468</v>
      </c>
      <c r="AE8" s="79" t="s">
        <v>469</v>
      </c>
      <c r="AF8" s="79" t="s">
        <v>470</v>
      </c>
      <c r="AG8" s="79" t="s">
        <v>471</v>
      </c>
      <c r="AH8" s="79" t="s">
        <v>472</v>
      </c>
      <c r="AI8" s="79" t="s">
        <v>473</v>
      </c>
      <c r="AJ8" s="79" t="s">
        <v>474</v>
      </c>
      <c r="AK8" s="79" t="s">
        <v>475</v>
      </c>
      <c r="AL8" s="79" t="s">
        <v>476</v>
      </c>
      <c r="AM8" s="79" t="s">
        <v>477</v>
      </c>
      <c r="AN8" s="79" t="s">
        <v>478</v>
      </c>
      <c r="AO8" s="80" t="s">
        <v>467</v>
      </c>
      <c r="AP8" s="78" t="s">
        <v>479</v>
      </c>
      <c r="AQ8" s="79" t="s">
        <v>480</v>
      </c>
      <c r="AR8" s="79" t="s">
        <v>481</v>
      </c>
      <c r="AS8" s="79" t="s">
        <v>482</v>
      </c>
      <c r="AT8" s="79" t="s">
        <v>483</v>
      </c>
      <c r="AU8" s="79" t="s">
        <v>484</v>
      </c>
      <c r="AV8" s="79" t="s">
        <v>485</v>
      </c>
      <c r="AW8" s="79" t="s">
        <v>486</v>
      </c>
      <c r="AX8" s="79" t="s">
        <v>487</v>
      </c>
      <c r="AY8" s="79" t="s">
        <v>488</v>
      </c>
      <c r="AZ8" s="79" t="s">
        <v>489</v>
      </c>
      <c r="BA8" s="80" t="s">
        <v>490</v>
      </c>
      <c r="BB8" s="78" t="s">
        <v>491</v>
      </c>
      <c r="BC8" s="79" t="s">
        <v>492</v>
      </c>
      <c r="BD8" s="79" t="s">
        <v>493</v>
      </c>
      <c r="BE8" s="79" t="s">
        <v>494</v>
      </c>
      <c r="BF8" s="79" t="s">
        <v>495</v>
      </c>
      <c r="BG8" s="79" t="s">
        <v>496</v>
      </c>
      <c r="BH8" s="79" t="s">
        <v>497</v>
      </c>
      <c r="BI8" s="79" t="s">
        <v>498</v>
      </c>
      <c r="BJ8" s="79" t="s">
        <v>499</v>
      </c>
      <c r="BK8" s="79" t="s">
        <v>500</v>
      </c>
      <c r="BL8" s="79" t="s">
        <v>501</v>
      </c>
      <c r="BM8" s="80" t="s">
        <v>502</v>
      </c>
      <c r="BN8" s="78" t="s">
        <v>503</v>
      </c>
      <c r="BO8" s="79" t="s">
        <v>504</v>
      </c>
      <c r="BP8" s="79" t="s">
        <v>505</v>
      </c>
      <c r="BQ8" s="79" t="s">
        <v>506</v>
      </c>
      <c r="BR8" s="79" t="s">
        <v>507</v>
      </c>
      <c r="BS8" s="79" t="s">
        <v>508</v>
      </c>
      <c r="BT8" s="79" t="s">
        <v>509</v>
      </c>
      <c r="BU8" s="79" t="s">
        <v>510</v>
      </c>
      <c r="BV8" s="79" t="s">
        <v>511</v>
      </c>
      <c r="BW8" s="79" t="s">
        <v>512</v>
      </c>
      <c r="BX8" s="79" t="s">
        <v>513</v>
      </c>
      <c r="BY8" s="80" t="s">
        <v>514</v>
      </c>
      <c r="BZ8" s="79" t="s">
        <v>515</v>
      </c>
      <c r="CA8" s="79" t="s">
        <v>516</v>
      </c>
      <c r="CB8" s="79" t="s">
        <v>517</v>
      </c>
      <c r="CC8" s="79" t="s">
        <v>518</v>
      </c>
      <c r="CD8" s="79" t="s">
        <v>519</v>
      </c>
      <c r="CE8" s="79" t="s">
        <v>520</v>
      </c>
      <c r="CF8" s="79" t="s">
        <v>521</v>
      </c>
      <c r="CG8" s="79" t="s">
        <v>522</v>
      </c>
      <c r="CH8" s="79" t="s">
        <v>523</v>
      </c>
      <c r="CI8" s="79" t="s">
        <v>524</v>
      </c>
      <c r="CJ8" s="79" t="s">
        <v>525</v>
      </c>
      <c r="CK8" s="79" t="s">
        <v>526</v>
      </c>
      <c r="CL8" s="78" t="s">
        <v>527</v>
      </c>
      <c r="CM8" s="79" t="s">
        <v>528</v>
      </c>
      <c r="CN8" s="79" t="s">
        <v>529</v>
      </c>
      <c r="CO8" s="79" t="s">
        <v>530</v>
      </c>
      <c r="CP8" s="79" t="s">
        <v>531</v>
      </c>
      <c r="CQ8" s="79" t="s">
        <v>532</v>
      </c>
      <c r="CR8" s="79" t="s">
        <v>533</v>
      </c>
      <c r="CS8" s="79" t="s">
        <v>534</v>
      </c>
      <c r="CT8" s="79" t="s">
        <v>535</v>
      </c>
      <c r="CU8" s="79" t="s">
        <v>536</v>
      </c>
      <c r="CV8" s="79" t="s">
        <v>537</v>
      </c>
      <c r="CW8" s="80" t="s">
        <v>538</v>
      </c>
      <c r="CX8" s="78" t="s">
        <v>539</v>
      </c>
      <c r="CY8" s="79" t="s">
        <v>540</v>
      </c>
      <c r="CZ8" s="79" t="s">
        <v>541</v>
      </c>
      <c r="DA8" s="79" t="s">
        <v>542</v>
      </c>
      <c r="DB8" s="79" t="s">
        <v>543</v>
      </c>
      <c r="DC8" s="79" t="s">
        <v>544</v>
      </c>
      <c r="DD8" s="79" t="s">
        <v>545</v>
      </c>
      <c r="DE8" s="79" t="s">
        <v>546</v>
      </c>
      <c r="DF8" s="79" t="s">
        <v>547</v>
      </c>
      <c r="DG8" s="79" t="s">
        <v>548</v>
      </c>
      <c r="DH8" s="79" t="s">
        <v>549</v>
      </c>
      <c r="DI8" s="80" t="s">
        <v>550</v>
      </c>
      <c r="DJ8" s="78" t="s">
        <v>551</v>
      </c>
      <c r="DK8" s="79" t="s">
        <v>552</v>
      </c>
      <c r="DL8" s="79" t="s">
        <v>553</v>
      </c>
      <c r="DM8" s="79" t="s">
        <v>554</v>
      </c>
      <c r="DN8" s="79" t="s">
        <v>555</v>
      </c>
      <c r="DO8" s="79" t="s">
        <v>556</v>
      </c>
      <c r="DP8" s="79" t="s">
        <v>557</v>
      </c>
      <c r="DQ8" s="79" t="s">
        <v>558</v>
      </c>
      <c r="DR8" s="79" t="s">
        <v>559</v>
      </c>
      <c r="DS8" s="79" t="s">
        <v>560</v>
      </c>
      <c r="DT8" s="79" t="s">
        <v>561</v>
      </c>
      <c r="DU8" s="80" t="s">
        <v>562</v>
      </c>
    </row>
    <row r="9" spans="1:125">
      <c r="A9" s="77">
        <v>7</v>
      </c>
      <c r="B9" s="77" t="s">
        <v>102</v>
      </c>
      <c r="D9" s="77">
        <v>7</v>
      </c>
      <c r="E9" s="81" t="s">
        <v>25</v>
      </c>
      <c r="F9" s="10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  <c r="R9" s="107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9"/>
      <c r="AD9" s="107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9"/>
      <c r="AP9" s="107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9"/>
      <c r="BB9" s="107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9"/>
      <c r="BN9" s="107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9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7">
        <v>90331352.040000021</v>
      </c>
      <c r="CM9" s="108">
        <v>81105518.220000014</v>
      </c>
      <c r="CN9" s="108">
        <v>113022333.42000002</v>
      </c>
      <c r="CO9" s="108">
        <v>119471465.35000002</v>
      </c>
      <c r="CP9" s="108">
        <v>100065930.02000001</v>
      </c>
      <c r="CQ9" s="108">
        <v>111381278.92999998</v>
      </c>
      <c r="CR9" s="108">
        <v>193739842.06999996</v>
      </c>
      <c r="CS9" s="108">
        <v>170630151.69000006</v>
      </c>
      <c r="CT9" s="108">
        <v>133497532.55000006</v>
      </c>
      <c r="CU9" s="108">
        <v>119334990.38000003</v>
      </c>
      <c r="CV9" s="108">
        <v>97503336.079999998</v>
      </c>
      <c r="CW9" s="109">
        <v>248692202.22</v>
      </c>
      <c r="CX9" s="107">
        <v>79368083.709999993</v>
      </c>
      <c r="CY9" s="108">
        <v>83451687.639999986</v>
      </c>
      <c r="CZ9" s="108">
        <v>169756699.26000002</v>
      </c>
      <c r="DA9" s="108">
        <v>130038021.87999998</v>
      </c>
      <c r="DB9" s="108">
        <v>290660026.95999992</v>
      </c>
      <c r="DC9" s="108">
        <v>110529753.07000001</v>
      </c>
      <c r="DD9" s="108">
        <v>122894712.11999997</v>
      </c>
      <c r="DE9" s="108">
        <v>127249994.07000002</v>
      </c>
      <c r="DF9" s="108">
        <v>120504880.09</v>
      </c>
      <c r="DG9" s="108">
        <v>158962390.02000004</v>
      </c>
      <c r="DH9" s="108"/>
      <c r="DI9" s="109"/>
      <c r="DJ9" s="107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9"/>
    </row>
    <row r="10" spans="1:125">
      <c r="B10" s="77">
        <v>71</v>
      </c>
      <c r="D10" s="77">
        <v>71</v>
      </c>
      <c r="E10" s="81" t="s">
        <v>27</v>
      </c>
      <c r="F10" s="107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R10" s="107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9"/>
      <c r="AD10" s="107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9"/>
      <c r="AP10" s="107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9"/>
      <c r="BB10" s="107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9"/>
      <c r="BN10" s="107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9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7">
        <v>55007549.070000008</v>
      </c>
      <c r="CM10" s="108">
        <v>75835326.770000011</v>
      </c>
      <c r="CN10" s="108">
        <v>88914651.390000015</v>
      </c>
      <c r="CO10" s="108">
        <v>104091401.67000002</v>
      </c>
      <c r="CP10" s="108">
        <v>94325584.910000011</v>
      </c>
      <c r="CQ10" s="108">
        <v>99966900.379999965</v>
      </c>
      <c r="CR10" s="108">
        <v>122481083.35999997</v>
      </c>
      <c r="CS10" s="108">
        <v>125279368.25000004</v>
      </c>
      <c r="CT10" s="108">
        <v>117134830.11000006</v>
      </c>
      <c r="CU10" s="108">
        <v>118761640.25000003</v>
      </c>
      <c r="CV10" s="108">
        <v>96518169.450000003</v>
      </c>
      <c r="CW10" s="109">
        <v>145120002.57999998</v>
      </c>
      <c r="CX10" s="107">
        <v>70782033.379999995</v>
      </c>
      <c r="CY10" s="108">
        <v>82133335.86999999</v>
      </c>
      <c r="CZ10" s="108">
        <v>100708163.93000002</v>
      </c>
      <c r="DA10" s="108">
        <v>109084385.14999998</v>
      </c>
      <c r="DB10" s="108">
        <v>102197698.78</v>
      </c>
      <c r="DC10" s="108">
        <v>109841607.18000001</v>
      </c>
      <c r="DD10" s="108">
        <v>120720236.02999999</v>
      </c>
      <c r="DE10" s="108">
        <v>126556297.33000001</v>
      </c>
      <c r="DF10" s="108">
        <v>117902025.08</v>
      </c>
      <c r="DG10" s="108">
        <v>158183036.20000005</v>
      </c>
      <c r="DH10" s="108"/>
      <c r="DI10" s="109"/>
      <c r="DJ10" s="107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9"/>
    </row>
    <row r="11" spans="1:125">
      <c r="C11" s="77">
        <v>711</v>
      </c>
      <c r="D11" s="77">
        <v>711</v>
      </c>
      <c r="E11" s="81" t="s">
        <v>29</v>
      </c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9"/>
      <c r="R11" s="107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9"/>
      <c r="AD11" s="107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9"/>
      <c r="AP11" s="107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9"/>
      <c r="BB11" s="107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9"/>
      <c r="BN11" s="107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9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7">
        <v>38651682.140000001</v>
      </c>
      <c r="CM11" s="108">
        <v>43074559.129999995</v>
      </c>
      <c r="CN11" s="108">
        <v>53935470.890000008</v>
      </c>
      <c r="CO11" s="108">
        <v>70397095.140000015</v>
      </c>
      <c r="CP11" s="108">
        <v>59487673.050000004</v>
      </c>
      <c r="CQ11" s="108">
        <v>61991252.849999987</v>
      </c>
      <c r="CR11" s="108">
        <v>78155438.859999985</v>
      </c>
      <c r="CS11" s="108">
        <v>82426236.730000019</v>
      </c>
      <c r="CT11" s="108">
        <v>71970399.340000018</v>
      </c>
      <c r="CU11" s="108">
        <v>66404277.470000006</v>
      </c>
      <c r="CV11" s="108">
        <v>57024205.149999999</v>
      </c>
      <c r="CW11" s="109">
        <v>72178168.760000005</v>
      </c>
      <c r="CX11" s="107">
        <v>48388139.909999996</v>
      </c>
      <c r="CY11" s="108">
        <v>48891680.68999999</v>
      </c>
      <c r="CZ11" s="108">
        <v>66983401.859999999</v>
      </c>
      <c r="DA11" s="108">
        <v>71590015.019999996</v>
      </c>
      <c r="DB11" s="108">
        <v>59304955.359999999</v>
      </c>
      <c r="DC11" s="108">
        <v>65704527.310000002</v>
      </c>
      <c r="DD11" s="108">
        <v>79435217.059999973</v>
      </c>
      <c r="DE11" s="108">
        <v>84181706.100000024</v>
      </c>
      <c r="DF11" s="108">
        <v>79682673.109999999</v>
      </c>
      <c r="DG11" s="108">
        <v>102761223.56000002</v>
      </c>
      <c r="DH11" s="108"/>
      <c r="DI11" s="109"/>
      <c r="DJ11" s="107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9"/>
    </row>
    <row r="12" spans="1:125">
      <c r="D12" s="77">
        <v>7111</v>
      </c>
      <c r="E12" s="81" t="s">
        <v>31</v>
      </c>
      <c r="F12" s="107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9"/>
      <c r="R12" s="107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9"/>
      <c r="AD12" s="107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9"/>
      <c r="AP12" s="107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9"/>
      <c r="BB12" s="107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9"/>
      <c r="BN12" s="107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9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7">
        <v>2526434.2700000009</v>
      </c>
      <c r="CM12" s="108">
        <v>6576693.6499999939</v>
      </c>
      <c r="CN12" s="108">
        <v>6649607.6899999976</v>
      </c>
      <c r="CO12" s="108">
        <v>6878624.9600000037</v>
      </c>
      <c r="CP12" s="108">
        <v>7715762.9900000049</v>
      </c>
      <c r="CQ12" s="108">
        <v>6905575.8100000024</v>
      </c>
      <c r="CR12" s="108">
        <v>7544499.169999999</v>
      </c>
      <c r="CS12" s="108">
        <v>8683203.9300000034</v>
      </c>
      <c r="CT12" s="108">
        <v>9021711.1100000013</v>
      </c>
      <c r="CU12" s="108">
        <v>10279942.169999996</v>
      </c>
      <c r="CV12" s="108">
        <v>7302700.2599999951</v>
      </c>
      <c r="CW12" s="109">
        <v>15533677.899999995</v>
      </c>
      <c r="CX12" s="107">
        <v>3618675.8600000003</v>
      </c>
      <c r="CY12" s="108">
        <v>6667541.5399999944</v>
      </c>
      <c r="CZ12" s="108">
        <v>8194536.0300000012</v>
      </c>
      <c r="DA12" s="108">
        <v>8012567.6999999937</v>
      </c>
      <c r="DB12" s="108">
        <v>8930235.6399999987</v>
      </c>
      <c r="DC12" s="108">
        <v>8873002.2799999956</v>
      </c>
      <c r="DD12" s="108">
        <v>8846190.8500000034</v>
      </c>
      <c r="DE12" s="108">
        <v>9451996.9200000055</v>
      </c>
      <c r="DF12" s="108">
        <v>8133658.2200000035</v>
      </c>
      <c r="DG12" s="108">
        <v>10375239.679999989</v>
      </c>
      <c r="DH12" s="108"/>
      <c r="DI12" s="109"/>
      <c r="DJ12" s="107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9"/>
    </row>
    <row r="13" spans="1:125">
      <c r="D13" s="77">
        <v>7112</v>
      </c>
      <c r="E13" s="81" t="s">
        <v>33</v>
      </c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  <c r="R13" s="107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  <c r="AD13" s="107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9"/>
      <c r="AP13" s="107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9"/>
      <c r="BB13" s="107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9"/>
      <c r="BN13" s="107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9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7">
        <v>496276.24000000005</v>
      </c>
      <c r="CM13" s="108">
        <v>1055200.6000000003</v>
      </c>
      <c r="CN13" s="108">
        <v>5089275.7499999991</v>
      </c>
      <c r="CO13" s="108">
        <v>14799003.470000001</v>
      </c>
      <c r="CP13" s="108">
        <v>3059202.23</v>
      </c>
      <c r="CQ13" s="108">
        <v>3636920.8499999996</v>
      </c>
      <c r="CR13" s="108">
        <v>3866755.9</v>
      </c>
      <c r="CS13" s="108">
        <v>2838435.42</v>
      </c>
      <c r="CT13" s="108">
        <v>2334594.66</v>
      </c>
      <c r="CU13" s="108">
        <v>1290368.17</v>
      </c>
      <c r="CV13" s="108">
        <v>1131477.26</v>
      </c>
      <c r="CW13" s="109">
        <v>1041215.8400000002</v>
      </c>
      <c r="CX13" s="107">
        <v>1541172.2700000003</v>
      </c>
      <c r="CY13" s="108">
        <v>956251.89999999991</v>
      </c>
      <c r="CZ13" s="108">
        <v>12105724.379999999</v>
      </c>
      <c r="DA13" s="108">
        <v>11308140.51</v>
      </c>
      <c r="DB13" s="108">
        <v>2493246.7900000005</v>
      </c>
      <c r="DC13" s="108">
        <v>2382596.060000001</v>
      </c>
      <c r="DD13" s="108">
        <v>5915301.0899999989</v>
      </c>
      <c r="DE13" s="108">
        <v>2518646.2199999993</v>
      </c>
      <c r="DF13" s="108">
        <v>2054396.3899999994</v>
      </c>
      <c r="DG13" s="108">
        <v>1764157.9500000004</v>
      </c>
      <c r="DH13" s="108"/>
      <c r="DI13" s="109"/>
      <c r="DJ13" s="107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9"/>
    </row>
    <row r="14" spans="1:125">
      <c r="D14" s="77">
        <v>7113</v>
      </c>
      <c r="E14" s="81" t="s">
        <v>35</v>
      </c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9"/>
      <c r="R14" s="107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9"/>
      <c r="AD14" s="107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9"/>
      <c r="AP14" s="107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9"/>
      <c r="BB14" s="107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9"/>
      <c r="BN14" s="107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9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7">
        <v>115652.5</v>
      </c>
      <c r="CM14" s="108">
        <v>124226.80999999998</v>
      </c>
      <c r="CN14" s="108">
        <v>132357.70000000001</v>
      </c>
      <c r="CO14" s="108">
        <v>115457.95</v>
      </c>
      <c r="CP14" s="108">
        <v>67705.25999999998</v>
      </c>
      <c r="CQ14" s="108">
        <v>72081.91</v>
      </c>
      <c r="CR14" s="108">
        <v>126831.70000000001</v>
      </c>
      <c r="CS14" s="108">
        <v>162557.79</v>
      </c>
      <c r="CT14" s="108">
        <v>100652.06999999999</v>
      </c>
      <c r="CU14" s="108">
        <v>168549.68</v>
      </c>
      <c r="CV14" s="108">
        <v>113492.53000000001</v>
      </c>
      <c r="CW14" s="109">
        <v>140999.42000000001</v>
      </c>
      <c r="CX14" s="107">
        <v>101912.43000000001</v>
      </c>
      <c r="CY14" s="108">
        <v>108443.93000000001</v>
      </c>
      <c r="CZ14" s="108">
        <v>147063.38999999998</v>
      </c>
      <c r="DA14" s="108">
        <v>141709.28</v>
      </c>
      <c r="DB14" s="108">
        <v>99243.099999999991</v>
      </c>
      <c r="DC14" s="108">
        <v>122243.61</v>
      </c>
      <c r="DD14" s="108">
        <v>137366.94000000003</v>
      </c>
      <c r="DE14" s="108">
        <v>107633.93</v>
      </c>
      <c r="DF14" s="108">
        <v>124234.63</v>
      </c>
      <c r="DG14" s="108">
        <v>120976.31999999999</v>
      </c>
      <c r="DH14" s="108"/>
      <c r="DI14" s="109"/>
      <c r="DJ14" s="107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9"/>
    </row>
    <row r="15" spans="1:125">
      <c r="D15" s="77">
        <v>7114</v>
      </c>
      <c r="E15" s="81" t="s">
        <v>37</v>
      </c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9"/>
      <c r="R15" s="107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9"/>
      <c r="AD15" s="107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9"/>
      <c r="AP15" s="107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9"/>
      <c r="BB15" s="107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9"/>
      <c r="BN15" s="107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9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7">
        <v>24859352.080000002</v>
      </c>
      <c r="CM15" s="108">
        <v>24747849.059999999</v>
      </c>
      <c r="CN15" s="108">
        <v>29494568</v>
      </c>
      <c r="CO15" s="108">
        <v>33764031.280000009</v>
      </c>
      <c r="CP15" s="108">
        <v>34164912.099999994</v>
      </c>
      <c r="CQ15" s="108">
        <v>35865076.68999999</v>
      </c>
      <c r="CR15" s="108">
        <v>47181978.859999999</v>
      </c>
      <c r="CS15" s="108">
        <v>47065903.330000013</v>
      </c>
      <c r="CT15" s="108">
        <v>40694228.75</v>
      </c>
      <c r="CU15" s="108">
        <v>37652216.650000013</v>
      </c>
      <c r="CV15" s="108">
        <v>33512039.469999999</v>
      </c>
      <c r="CW15" s="109">
        <v>40192913.060000002</v>
      </c>
      <c r="CX15" s="107">
        <v>32174209.809999999</v>
      </c>
      <c r="CY15" s="108">
        <v>31155049.949999992</v>
      </c>
      <c r="CZ15" s="108">
        <v>34924206.759999998</v>
      </c>
      <c r="DA15" s="108">
        <v>39010711.420000002</v>
      </c>
      <c r="DB15" s="108">
        <v>33083866.59</v>
      </c>
      <c r="DC15" s="108">
        <v>37063129.88000001</v>
      </c>
      <c r="DD15" s="108">
        <v>45610499.039999984</v>
      </c>
      <c r="DE15" s="108">
        <v>49644681.740000017</v>
      </c>
      <c r="DF15" s="108">
        <v>49308851.600000009</v>
      </c>
      <c r="DG15" s="108">
        <v>74541408.470000014</v>
      </c>
      <c r="DH15" s="108"/>
      <c r="DI15" s="109"/>
      <c r="DJ15" s="107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9"/>
    </row>
    <row r="16" spans="1:125">
      <c r="D16" s="77">
        <v>7115</v>
      </c>
      <c r="E16" s="81" t="s">
        <v>39</v>
      </c>
      <c r="F16" s="107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9"/>
      <c r="R16" s="107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9"/>
      <c r="AD16" s="107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9"/>
      <c r="AP16" s="107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9"/>
      <c r="BB16" s="107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9"/>
      <c r="BN16" s="107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9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7">
        <v>9255849.1899999939</v>
      </c>
      <c r="CM16" s="108">
        <v>8985711.9700000007</v>
      </c>
      <c r="CN16" s="108">
        <v>10357645.700000003</v>
      </c>
      <c r="CO16" s="108">
        <v>12315837.070000006</v>
      </c>
      <c r="CP16" s="108">
        <v>12029998.559999999</v>
      </c>
      <c r="CQ16" s="108">
        <v>13029212.489999995</v>
      </c>
      <c r="CR16" s="108">
        <v>16425719.379999999</v>
      </c>
      <c r="CS16" s="108">
        <v>20976976.140000008</v>
      </c>
      <c r="CT16" s="108">
        <v>17250832.810000006</v>
      </c>
      <c r="CU16" s="108">
        <v>14547164.490000002</v>
      </c>
      <c r="CV16" s="108">
        <v>13082725.299999997</v>
      </c>
      <c r="CW16" s="109">
        <v>13187797.070000002</v>
      </c>
      <c r="CX16" s="107">
        <v>9737815.5600000042</v>
      </c>
      <c r="CY16" s="108">
        <v>8372894.3800000008</v>
      </c>
      <c r="CZ16" s="108">
        <v>9529436.2399999984</v>
      </c>
      <c r="DA16" s="108">
        <v>10780925.279999999</v>
      </c>
      <c r="DB16" s="108">
        <v>12293075.980000004</v>
      </c>
      <c r="DC16" s="108">
        <v>14553419.619999999</v>
      </c>
      <c r="DD16" s="108">
        <v>15754067.459999999</v>
      </c>
      <c r="DE16" s="108">
        <v>19490192.980000008</v>
      </c>
      <c r="DF16" s="108">
        <v>17281700.259999998</v>
      </c>
      <c r="DG16" s="108">
        <v>13399782.050000008</v>
      </c>
      <c r="DH16" s="108"/>
      <c r="DI16" s="109"/>
      <c r="DJ16" s="107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9"/>
    </row>
    <row r="17" spans="3:125">
      <c r="D17" s="77">
        <v>7116</v>
      </c>
      <c r="E17" s="81" t="s">
        <v>41</v>
      </c>
      <c r="F17" s="107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9"/>
      <c r="R17" s="107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9"/>
      <c r="AD17" s="107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9"/>
      <c r="AP17" s="107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9"/>
      <c r="BB17" s="107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9"/>
      <c r="BN17" s="107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9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7">
        <v>1102894.9200000002</v>
      </c>
      <c r="CM17" s="108">
        <v>1314712.1300000008</v>
      </c>
      <c r="CN17" s="108">
        <v>1860387.3400000003</v>
      </c>
      <c r="CO17" s="108">
        <v>2089824.5000000002</v>
      </c>
      <c r="CP17" s="108">
        <v>1988387.8799999994</v>
      </c>
      <c r="CQ17" s="108">
        <v>1996988.0300000003</v>
      </c>
      <c r="CR17" s="108">
        <v>2464457.4599999995</v>
      </c>
      <c r="CS17" s="108">
        <v>2205770.9</v>
      </c>
      <c r="CT17" s="108">
        <v>2039547.6500000001</v>
      </c>
      <c r="CU17" s="108">
        <v>2036206.1199999999</v>
      </c>
      <c r="CV17" s="108">
        <v>1479074.4800000004</v>
      </c>
      <c r="CW17" s="109">
        <v>1691131.2300000002</v>
      </c>
      <c r="CX17" s="107">
        <v>956509.68000000017</v>
      </c>
      <c r="CY17" s="108">
        <v>1301360.3200000005</v>
      </c>
      <c r="CZ17" s="108">
        <v>1639263.4999999998</v>
      </c>
      <c r="DA17" s="108">
        <v>1828424.6200000006</v>
      </c>
      <c r="DB17" s="108">
        <v>1872868.8600000008</v>
      </c>
      <c r="DC17" s="108">
        <v>2141367.0400000005</v>
      </c>
      <c r="DD17" s="108">
        <v>2584330.9100000011</v>
      </c>
      <c r="DE17" s="108">
        <v>2351659.0900000012</v>
      </c>
      <c r="DF17" s="108">
        <v>2203205.100000001</v>
      </c>
      <c r="DG17" s="108">
        <v>1997978.8699999999</v>
      </c>
      <c r="DH17" s="108"/>
      <c r="DI17" s="109"/>
      <c r="DJ17" s="107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9"/>
    </row>
    <row r="18" spans="3:125">
      <c r="D18" s="77">
        <v>7117</v>
      </c>
      <c r="E18" s="81" t="s">
        <v>43</v>
      </c>
      <c r="F18" s="107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9"/>
      <c r="R18" s="107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9"/>
      <c r="AD18" s="107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9"/>
      <c r="AP18" s="107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9"/>
      <c r="BB18" s="107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9"/>
      <c r="BN18" s="107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9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7">
        <v>0</v>
      </c>
      <c r="CM18" s="108">
        <v>0</v>
      </c>
      <c r="CN18" s="108">
        <v>0</v>
      </c>
      <c r="CO18" s="108">
        <v>0</v>
      </c>
      <c r="CP18" s="108">
        <v>0</v>
      </c>
      <c r="CQ18" s="108">
        <v>0</v>
      </c>
      <c r="CR18" s="108">
        <v>0</v>
      </c>
      <c r="CS18" s="108">
        <v>0</v>
      </c>
      <c r="CT18" s="108">
        <v>0</v>
      </c>
      <c r="CU18" s="108">
        <v>0</v>
      </c>
      <c r="CV18" s="108">
        <v>0</v>
      </c>
      <c r="CW18" s="109">
        <v>0</v>
      </c>
      <c r="CX18" s="107">
        <v>0</v>
      </c>
      <c r="CY18" s="108">
        <v>0</v>
      </c>
      <c r="CZ18" s="108">
        <v>0</v>
      </c>
      <c r="DA18" s="108">
        <v>0</v>
      </c>
      <c r="DB18" s="108">
        <v>0</v>
      </c>
      <c r="DC18" s="108">
        <v>0</v>
      </c>
      <c r="DD18" s="108">
        <v>0</v>
      </c>
      <c r="DE18" s="108">
        <v>0</v>
      </c>
      <c r="DF18" s="108">
        <v>0</v>
      </c>
      <c r="DG18" s="108">
        <v>0</v>
      </c>
      <c r="DH18" s="108"/>
      <c r="DI18" s="109"/>
      <c r="DJ18" s="107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9"/>
    </row>
    <row r="19" spans="3:125">
      <c r="D19" s="77">
        <v>7118</v>
      </c>
      <c r="E19" s="81" t="s">
        <v>45</v>
      </c>
      <c r="F19" s="107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9"/>
      <c r="R19" s="107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9"/>
      <c r="AD19" s="107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9"/>
      <c r="AP19" s="107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9"/>
      <c r="BB19" s="107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9"/>
      <c r="BN19" s="107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9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7">
        <v>295222.94000000006</v>
      </c>
      <c r="CM19" s="108">
        <v>270164.90999999992</v>
      </c>
      <c r="CN19" s="108">
        <v>351628.71</v>
      </c>
      <c r="CO19" s="108">
        <v>434315.91000000003</v>
      </c>
      <c r="CP19" s="108">
        <v>461704.03000000009</v>
      </c>
      <c r="CQ19" s="108">
        <v>485397.06999999995</v>
      </c>
      <c r="CR19" s="108">
        <v>545196.39000000013</v>
      </c>
      <c r="CS19" s="108">
        <v>493389.22000000003</v>
      </c>
      <c r="CT19" s="108">
        <v>528832.29000000015</v>
      </c>
      <c r="CU19" s="108">
        <v>429830.19</v>
      </c>
      <c r="CV19" s="108">
        <v>402695.85000000003</v>
      </c>
      <c r="CW19" s="109">
        <v>390434.24000000005</v>
      </c>
      <c r="CX19" s="107">
        <v>257844.29999999993</v>
      </c>
      <c r="CY19" s="108">
        <v>330138.67000000004</v>
      </c>
      <c r="CZ19" s="108">
        <v>443171.55999999988</v>
      </c>
      <c r="DA19" s="108">
        <v>507536.20999999996</v>
      </c>
      <c r="DB19" s="108">
        <v>532418.4</v>
      </c>
      <c r="DC19" s="108">
        <v>568768.81999999995</v>
      </c>
      <c r="DD19" s="108">
        <v>587460.77000000014</v>
      </c>
      <c r="DE19" s="108">
        <v>616895.22</v>
      </c>
      <c r="DF19" s="108">
        <v>576626.91</v>
      </c>
      <c r="DG19" s="108">
        <v>561680.22</v>
      </c>
      <c r="DH19" s="108"/>
      <c r="DI19" s="109"/>
      <c r="DJ19" s="107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9"/>
    </row>
    <row r="20" spans="3:125">
      <c r="C20" s="77">
        <v>712</v>
      </c>
      <c r="D20" s="77">
        <v>712</v>
      </c>
      <c r="E20" s="81" t="s">
        <v>47</v>
      </c>
      <c r="F20" s="107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9"/>
      <c r="R20" s="107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9"/>
      <c r="AD20" s="107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9"/>
      <c r="AP20" s="107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9"/>
      <c r="BB20" s="107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9"/>
      <c r="BN20" s="107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9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7">
        <v>11682979.650000002</v>
      </c>
      <c r="CM20" s="108">
        <v>27994298.859999996</v>
      </c>
      <c r="CN20" s="108">
        <v>28945916.929999996</v>
      </c>
      <c r="CO20" s="108">
        <v>27280628.25</v>
      </c>
      <c r="CP20" s="108">
        <v>28636828.640000004</v>
      </c>
      <c r="CQ20" s="108">
        <v>32181705.779999983</v>
      </c>
      <c r="CR20" s="108">
        <v>33084499.86999999</v>
      </c>
      <c r="CS20" s="108">
        <v>36125435.900000021</v>
      </c>
      <c r="CT20" s="108">
        <v>38355351.650000013</v>
      </c>
      <c r="CU20" s="108">
        <v>43749236.140000015</v>
      </c>
      <c r="CV20" s="108">
        <v>30216321.530000016</v>
      </c>
      <c r="CW20" s="109">
        <v>60241080.990000002</v>
      </c>
      <c r="CX20" s="107">
        <v>17610366.019999992</v>
      </c>
      <c r="CY20" s="108">
        <v>27692962.629999995</v>
      </c>
      <c r="CZ20" s="108">
        <v>29711005.170000013</v>
      </c>
      <c r="DA20" s="108">
        <v>32199860.619999997</v>
      </c>
      <c r="DB20" s="108">
        <v>36807892.170000002</v>
      </c>
      <c r="DC20" s="108">
        <v>36834320.209999993</v>
      </c>
      <c r="DD20" s="108">
        <v>35671054.020000011</v>
      </c>
      <c r="DE20" s="108">
        <v>35976379.269999973</v>
      </c>
      <c r="DF20" s="108">
        <v>32269308.189999994</v>
      </c>
      <c r="DG20" s="108">
        <v>48759873.820000008</v>
      </c>
      <c r="DH20" s="108"/>
      <c r="DI20" s="109"/>
      <c r="DJ20" s="107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9"/>
    </row>
    <row r="21" spans="3:125">
      <c r="D21" s="77">
        <v>7121</v>
      </c>
      <c r="E21" s="81" t="s">
        <v>49</v>
      </c>
      <c r="F21" s="107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9"/>
      <c r="AD21" s="107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9"/>
      <c r="AP21" s="107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9"/>
      <c r="BB21" s="107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9"/>
      <c r="BN21" s="107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9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7">
        <v>6569958.7900000019</v>
      </c>
      <c r="CM21" s="108">
        <v>16611196.839999998</v>
      </c>
      <c r="CN21" s="108">
        <v>17067697.949999996</v>
      </c>
      <c r="CO21" s="108">
        <v>16395294.609999999</v>
      </c>
      <c r="CP21" s="108">
        <v>17202945.739999998</v>
      </c>
      <c r="CQ21" s="108">
        <v>19884670.049999993</v>
      </c>
      <c r="CR21" s="108">
        <v>20554627.069999993</v>
      </c>
      <c r="CS21" s="108">
        <v>21794241.240000013</v>
      </c>
      <c r="CT21" s="108">
        <v>24404439.250000011</v>
      </c>
      <c r="CU21" s="108">
        <v>26554882.900000017</v>
      </c>
      <c r="CV21" s="108">
        <v>18167916.660000004</v>
      </c>
      <c r="CW21" s="109">
        <v>36741484.630000003</v>
      </c>
      <c r="CX21" s="107">
        <v>11471497.619999995</v>
      </c>
      <c r="CY21" s="108">
        <v>17428110.199999996</v>
      </c>
      <c r="CZ21" s="108">
        <v>17730616.320000015</v>
      </c>
      <c r="DA21" s="108">
        <v>19478759.109999992</v>
      </c>
      <c r="DB21" s="108">
        <v>22230622.68</v>
      </c>
      <c r="DC21" s="108">
        <v>22243647.519999988</v>
      </c>
      <c r="DD21" s="108">
        <v>21915813.260000009</v>
      </c>
      <c r="DE21" s="108">
        <v>21555700.869999986</v>
      </c>
      <c r="DF21" s="108">
        <v>19594244.739999998</v>
      </c>
      <c r="DG21" s="108">
        <v>29370699.49000001</v>
      </c>
      <c r="DH21" s="108"/>
      <c r="DI21" s="109"/>
      <c r="DJ21" s="107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9"/>
    </row>
    <row r="22" spans="3:125">
      <c r="D22" s="77">
        <v>7122</v>
      </c>
      <c r="E22" s="81" t="s">
        <v>51</v>
      </c>
      <c r="F22" s="107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9"/>
      <c r="AD22" s="107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9"/>
      <c r="AP22" s="107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  <c r="BB22" s="107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9"/>
      <c r="BN22" s="107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9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7">
        <v>4448210.58</v>
      </c>
      <c r="CM22" s="108">
        <v>9815385.6499999948</v>
      </c>
      <c r="CN22" s="108">
        <v>10258473.91</v>
      </c>
      <c r="CO22" s="108">
        <v>9269268.3100000005</v>
      </c>
      <c r="CP22" s="108">
        <v>9910929.3900000043</v>
      </c>
      <c r="CQ22" s="108">
        <v>10350588.919999991</v>
      </c>
      <c r="CR22" s="108">
        <v>10616032.939999998</v>
      </c>
      <c r="CS22" s="108">
        <v>12357023.080000006</v>
      </c>
      <c r="CT22" s="108">
        <v>12078523.4</v>
      </c>
      <c r="CU22" s="108">
        <v>14819585.57</v>
      </c>
      <c r="CV22" s="108">
        <v>10483154.240000008</v>
      </c>
      <c r="CW22" s="109">
        <v>20296721.100000005</v>
      </c>
      <c r="CX22" s="107">
        <v>5448406.1600000001</v>
      </c>
      <c r="CY22" s="108">
        <v>8879083.2599999998</v>
      </c>
      <c r="CZ22" s="108">
        <v>10464094.869999997</v>
      </c>
      <c r="DA22" s="108">
        <v>11013856.120000005</v>
      </c>
      <c r="DB22" s="108">
        <v>12764297.089999996</v>
      </c>
      <c r="DC22" s="108">
        <v>12628126.410000004</v>
      </c>
      <c r="DD22" s="108">
        <v>11914884.220000001</v>
      </c>
      <c r="DE22" s="108">
        <v>12465801.639999993</v>
      </c>
      <c r="DF22" s="108">
        <v>10974978.939999996</v>
      </c>
      <c r="DG22" s="108">
        <v>16738445.110000003</v>
      </c>
      <c r="DH22" s="108"/>
      <c r="DI22" s="109"/>
      <c r="DJ22" s="107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9"/>
    </row>
    <row r="23" spans="3:125">
      <c r="D23" s="77">
        <v>7123</v>
      </c>
      <c r="E23" s="81" t="s">
        <v>53</v>
      </c>
      <c r="F23" s="107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9"/>
      <c r="AD23" s="107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9"/>
      <c r="AP23" s="107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9"/>
      <c r="BB23" s="107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9"/>
      <c r="BN23" s="107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9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7">
        <v>320175.14000000007</v>
      </c>
      <c r="CM23" s="108">
        <v>855409.47999999975</v>
      </c>
      <c r="CN23" s="108">
        <v>794755.32</v>
      </c>
      <c r="CO23" s="108">
        <v>736973.07000000018</v>
      </c>
      <c r="CP23" s="108">
        <v>797748.44000000018</v>
      </c>
      <c r="CQ23" s="108">
        <v>812695.58999999973</v>
      </c>
      <c r="CR23" s="108">
        <v>832467.98</v>
      </c>
      <c r="CS23" s="108">
        <v>972876.82999999973</v>
      </c>
      <c r="CT23" s="108">
        <v>974818.92999999982</v>
      </c>
      <c r="CU23" s="108">
        <v>1188966.4200000004</v>
      </c>
      <c r="CV23" s="108">
        <v>830457.97999999963</v>
      </c>
      <c r="CW23" s="109">
        <v>1652845.01</v>
      </c>
      <c r="CX23" s="107">
        <v>423773.65000000031</v>
      </c>
      <c r="CY23" s="108">
        <v>737969.59999999986</v>
      </c>
      <c r="CZ23" s="108">
        <v>824174.47000000032</v>
      </c>
      <c r="DA23" s="108">
        <v>896402.01999999967</v>
      </c>
      <c r="DB23" s="108">
        <v>1004316.5599999998</v>
      </c>
      <c r="DC23" s="108">
        <v>1020288.9000000001</v>
      </c>
      <c r="DD23" s="108">
        <v>956259.21999999974</v>
      </c>
      <c r="DE23" s="108">
        <v>1012670.5000000005</v>
      </c>
      <c r="DF23" s="108">
        <v>892387.44</v>
      </c>
      <c r="DG23" s="108">
        <v>1351827.0300000005</v>
      </c>
      <c r="DH23" s="108"/>
      <c r="DI23" s="109"/>
      <c r="DJ23" s="107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9"/>
    </row>
    <row r="24" spans="3:125">
      <c r="D24" s="77">
        <v>7124</v>
      </c>
      <c r="E24" s="81" t="s">
        <v>55</v>
      </c>
      <c r="F24" s="107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9"/>
      <c r="R24" s="107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9"/>
      <c r="AD24" s="107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9"/>
      <c r="AP24" s="107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9"/>
      <c r="BB24" s="107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9"/>
      <c r="BN24" s="107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9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7">
        <v>344635.14000000007</v>
      </c>
      <c r="CM24" s="108">
        <v>712306.89000000025</v>
      </c>
      <c r="CN24" s="108">
        <v>824989.75</v>
      </c>
      <c r="CO24" s="108">
        <v>879092.25999999966</v>
      </c>
      <c r="CP24" s="108">
        <v>725205.07000000018</v>
      </c>
      <c r="CQ24" s="108">
        <v>1133751.2200000002</v>
      </c>
      <c r="CR24" s="108">
        <v>1081371.8799999994</v>
      </c>
      <c r="CS24" s="108">
        <v>1001294.7499999998</v>
      </c>
      <c r="CT24" s="108">
        <v>897570.06999999948</v>
      </c>
      <c r="CU24" s="108">
        <v>1185801.2499999998</v>
      </c>
      <c r="CV24" s="108">
        <v>734792.65000000037</v>
      </c>
      <c r="CW24" s="109">
        <v>1550030.2500000012</v>
      </c>
      <c r="CX24" s="107">
        <v>266688.59000000003</v>
      </c>
      <c r="CY24" s="108">
        <v>647799.57000000007</v>
      </c>
      <c r="CZ24" s="108">
        <v>692119.51000000047</v>
      </c>
      <c r="DA24" s="108">
        <v>810843.37000000058</v>
      </c>
      <c r="DB24" s="108">
        <v>808655.84</v>
      </c>
      <c r="DC24" s="108">
        <v>942257.38000000012</v>
      </c>
      <c r="DD24" s="108">
        <v>884097.32000000018</v>
      </c>
      <c r="DE24" s="108">
        <v>942206.25999999966</v>
      </c>
      <c r="DF24" s="108">
        <v>807697.07000000007</v>
      </c>
      <c r="DG24" s="108">
        <v>1298902.1899999995</v>
      </c>
      <c r="DH24" s="108"/>
      <c r="DI24" s="109"/>
      <c r="DJ24" s="107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9"/>
    </row>
    <row r="25" spans="3:125">
      <c r="C25" s="77">
        <v>713</v>
      </c>
      <c r="D25" s="77">
        <v>713</v>
      </c>
      <c r="E25" s="81" t="s">
        <v>57</v>
      </c>
      <c r="F25" s="107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9"/>
      <c r="AD25" s="107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9"/>
      <c r="AP25" s="107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9"/>
      <c r="BB25" s="107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9"/>
      <c r="BN25" s="107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9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7">
        <v>1080928.04</v>
      </c>
      <c r="CM25" s="108">
        <v>1829225.4899999998</v>
      </c>
      <c r="CN25" s="108">
        <v>2131564.3200000003</v>
      </c>
      <c r="CO25" s="108">
        <v>2230267.9299999997</v>
      </c>
      <c r="CP25" s="108">
        <v>2071940.67</v>
      </c>
      <c r="CQ25" s="108">
        <v>2056189.4000000001</v>
      </c>
      <c r="CR25" s="108">
        <v>2845514.48</v>
      </c>
      <c r="CS25" s="108">
        <v>2292067.08</v>
      </c>
      <c r="CT25" s="108">
        <v>1734506.4499999997</v>
      </c>
      <c r="CU25" s="108">
        <v>2895854.5</v>
      </c>
      <c r="CV25" s="108">
        <v>2729149.32</v>
      </c>
      <c r="CW25" s="109">
        <v>3282224.9699999997</v>
      </c>
      <c r="CX25" s="107">
        <v>987210.25999999978</v>
      </c>
      <c r="CY25" s="108">
        <v>2559133.91</v>
      </c>
      <c r="CZ25" s="108">
        <v>1026658.4100000001</v>
      </c>
      <c r="DA25" s="108">
        <v>1154845.0500000003</v>
      </c>
      <c r="DB25" s="108">
        <v>1020195.28</v>
      </c>
      <c r="DC25" s="108">
        <v>1227617.2</v>
      </c>
      <c r="DD25" s="108">
        <v>1201295.81</v>
      </c>
      <c r="DE25" s="108">
        <v>1330351.8500000001</v>
      </c>
      <c r="DF25" s="108">
        <v>1239112.82</v>
      </c>
      <c r="DG25" s="108">
        <v>1152342.1700000002</v>
      </c>
      <c r="DH25" s="108"/>
      <c r="DI25" s="109"/>
      <c r="DJ25" s="107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9"/>
    </row>
    <row r="26" spans="3:125">
      <c r="D26" s="77">
        <v>7131</v>
      </c>
      <c r="E26" s="81" t="s">
        <v>59</v>
      </c>
      <c r="F26" s="107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9"/>
      <c r="AD26" s="107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9"/>
      <c r="AP26" s="107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9"/>
      <c r="BB26" s="107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9"/>
      <c r="BN26" s="107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9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7">
        <v>459792.76999999996</v>
      </c>
      <c r="CM26" s="108">
        <v>500772.31999999995</v>
      </c>
      <c r="CN26" s="108">
        <v>416213.56000000006</v>
      </c>
      <c r="CO26" s="108">
        <v>800629.84000000008</v>
      </c>
      <c r="CP26" s="108">
        <v>741038.8</v>
      </c>
      <c r="CQ26" s="108">
        <v>867200.61000000022</v>
      </c>
      <c r="CR26" s="108">
        <v>871700.12000000023</v>
      </c>
      <c r="CS26" s="108">
        <v>683870.64999999991</v>
      </c>
      <c r="CT26" s="108">
        <v>680610.7699999999</v>
      </c>
      <c r="CU26" s="108">
        <v>705025.44999999972</v>
      </c>
      <c r="CV26" s="108">
        <v>617424.99000000011</v>
      </c>
      <c r="CW26" s="109">
        <v>647157.71000000008</v>
      </c>
      <c r="CX26" s="107">
        <v>413582.88999999984</v>
      </c>
      <c r="CY26" s="108">
        <v>528295.03000000026</v>
      </c>
      <c r="CZ26" s="108">
        <v>616320.68000000017</v>
      </c>
      <c r="DA26" s="108">
        <v>712408.64000000013</v>
      </c>
      <c r="DB26" s="108">
        <v>695566.03</v>
      </c>
      <c r="DC26" s="108">
        <v>814803.7899999998</v>
      </c>
      <c r="DD26" s="108">
        <v>738641.55999999994</v>
      </c>
      <c r="DE26" s="108">
        <v>720107.7</v>
      </c>
      <c r="DF26" s="108">
        <v>714366.37000000011</v>
      </c>
      <c r="DG26" s="108">
        <v>650366.47</v>
      </c>
      <c r="DH26" s="108"/>
      <c r="DI26" s="109"/>
      <c r="DJ26" s="107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9"/>
    </row>
    <row r="27" spans="3:125">
      <c r="D27" s="77">
        <v>7132</v>
      </c>
      <c r="E27" s="81" t="s">
        <v>61</v>
      </c>
      <c r="F27" s="107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9"/>
      <c r="R27" s="107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9"/>
      <c r="AD27" s="107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9"/>
      <c r="AP27" s="107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9"/>
      <c r="BB27" s="107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9"/>
      <c r="BN27" s="107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9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7">
        <v>249117.52000000002</v>
      </c>
      <c r="CM27" s="108">
        <v>274019.35000000009</v>
      </c>
      <c r="CN27" s="108">
        <v>324113.08000000007</v>
      </c>
      <c r="CO27" s="108">
        <v>340962.39999999973</v>
      </c>
      <c r="CP27" s="108">
        <v>236053.60000000006</v>
      </c>
      <c r="CQ27" s="108">
        <v>329926.79999999987</v>
      </c>
      <c r="CR27" s="108">
        <v>394971.79</v>
      </c>
      <c r="CS27" s="108">
        <v>193627.12</v>
      </c>
      <c r="CT27" s="108">
        <v>283408.96999999997</v>
      </c>
      <c r="CU27" s="108">
        <v>354059.71999999991</v>
      </c>
      <c r="CV27" s="108">
        <v>925664.49999999988</v>
      </c>
      <c r="CW27" s="109">
        <v>651866.40999999992</v>
      </c>
      <c r="CX27" s="107">
        <v>245212.07999999993</v>
      </c>
      <c r="CY27" s="108">
        <v>1313502.6500000001</v>
      </c>
      <c r="CZ27" s="108">
        <v>318720.94</v>
      </c>
      <c r="DA27" s="108">
        <v>297710.26000000007</v>
      </c>
      <c r="DB27" s="108">
        <v>188013.48</v>
      </c>
      <c r="DC27" s="108">
        <v>252707.13000000003</v>
      </c>
      <c r="DD27" s="108">
        <v>181433.41</v>
      </c>
      <c r="DE27" s="108">
        <v>171182.5100000001</v>
      </c>
      <c r="DF27" s="108">
        <v>189661.52000000008</v>
      </c>
      <c r="DG27" s="108">
        <v>231318.37000000011</v>
      </c>
      <c r="DH27" s="108"/>
      <c r="DI27" s="109"/>
      <c r="DJ27" s="107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9"/>
    </row>
    <row r="28" spans="3:125">
      <c r="D28" s="77">
        <v>7133</v>
      </c>
      <c r="E28" s="81" t="s">
        <v>63</v>
      </c>
      <c r="F28" s="107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9"/>
      <c r="R28" s="107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9"/>
      <c r="AD28" s="107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9"/>
      <c r="AP28" s="107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9"/>
      <c r="BB28" s="107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9"/>
      <c r="BN28" s="107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9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7">
        <v>7635.0399999999991</v>
      </c>
      <c r="CM28" s="108">
        <v>9839.27</v>
      </c>
      <c r="CN28" s="108">
        <v>13749.619999999999</v>
      </c>
      <c r="CO28" s="108">
        <v>30237.239999999994</v>
      </c>
      <c r="CP28" s="108">
        <v>51941.319999999992</v>
      </c>
      <c r="CQ28" s="108">
        <v>88623.709999999977</v>
      </c>
      <c r="CR28" s="108">
        <v>163284.24</v>
      </c>
      <c r="CS28" s="108">
        <v>197232.93000000005</v>
      </c>
      <c r="CT28" s="108">
        <v>111463.84999999999</v>
      </c>
      <c r="CU28" s="108">
        <v>50426.220000000008</v>
      </c>
      <c r="CV28" s="108">
        <v>31073.220000000005</v>
      </c>
      <c r="CW28" s="109">
        <v>12430.33</v>
      </c>
      <c r="CX28" s="107">
        <v>8119.5999999999995</v>
      </c>
      <c r="CY28" s="108">
        <v>9491.6899999999987</v>
      </c>
      <c r="CZ28" s="108">
        <v>11037.380000000001</v>
      </c>
      <c r="DA28" s="108">
        <v>15407.26</v>
      </c>
      <c r="DB28" s="108">
        <v>23006.79</v>
      </c>
      <c r="DC28" s="108">
        <v>53188.68</v>
      </c>
      <c r="DD28" s="108">
        <v>116408.49999999999</v>
      </c>
      <c r="DE28" s="108">
        <v>226076.18999999997</v>
      </c>
      <c r="DF28" s="108">
        <v>102526.31999999999</v>
      </c>
      <c r="DG28" s="108">
        <v>52441.97</v>
      </c>
      <c r="DH28" s="108"/>
      <c r="DI28" s="109"/>
      <c r="DJ28" s="107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9"/>
    </row>
    <row r="29" spans="3:125">
      <c r="D29" s="77">
        <v>7134</v>
      </c>
      <c r="E29" s="81" t="s">
        <v>65</v>
      </c>
      <c r="F29" s="107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9"/>
      <c r="R29" s="107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9"/>
      <c r="AD29" s="107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9"/>
      <c r="AP29" s="107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9"/>
      <c r="BB29" s="107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9"/>
      <c r="BN29" s="107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9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07">
        <v>0</v>
      </c>
      <c r="CM29" s="108">
        <v>0</v>
      </c>
      <c r="CN29" s="108">
        <v>0</v>
      </c>
      <c r="CO29" s="108">
        <v>0</v>
      </c>
      <c r="CP29" s="108">
        <v>0</v>
      </c>
      <c r="CQ29" s="108">
        <v>0</v>
      </c>
      <c r="CR29" s="108">
        <v>0</v>
      </c>
      <c r="CS29" s="108">
        <v>0</v>
      </c>
      <c r="CT29" s="108">
        <v>0</v>
      </c>
      <c r="CU29" s="108">
        <v>0</v>
      </c>
      <c r="CV29" s="108">
        <v>0</v>
      </c>
      <c r="CW29" s="109">
        <v>0</v>
      </c>
      <c r="CX29" s="107">
        <v>0</v>
      </c>
      <c r="CY29" s="108">
        <v>0</v>
      </c>
      <c r="CZ29" s="108">
        <v>0</v>
      </c>
      <c r="DA29" s="108">
        <v>0</v>
      </c>
      <c r="DB29" s="108">
        <v>0</v>
      </c>
      <c r="DC29" s="108">
        <v>0</v>
      </c>
      <c r="DD29" s="108">
        <v>0</v>
      </c>
      <c r="DE29" s="108">
        <v>0</v>
      </c>
      <c r="DF29" s="108">
        <v>0</v>
      </c>
      <c r="DG29" s="108">
        <v>0</v>
      </c>
      <c r="DH29" s="108"/>
      <c r="DI29" s="109"/>
      <c r="DJ29" s="107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9"/>
    </row>
    <row r="30" spans="3:125">
      <c r="D30" s="77">
        <v>7135</v>
      </c>
      <c r="E30" s="81" t="s">
        <v>67</v>
      </c>
      <c r="F30" s="107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9"/>
      <c r="R30" s="107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9"/>
      <c r="AD30" s="107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9"/>
      <c r="AP30" s="107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9"/>
      <c r="BB30" s="107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9"/>
      <c r="BN30" s="107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9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07">
        <v>0</v>
      </c>
      <c r="CM30" s="108">
        <v>0</v>
      </c>
      <c r="CN30" s="108">
        <v>0</v>
      </c>
      <c r="CO30" s="108">
        <v>0</v>
      </c>
      <c r="CP30" s="108">
        <v>0</v>
      </c>
      <c r="CQ30" s="108">
        <v>0</v>
      </c>
      <c r="CR30" s="108">
        <v>0</v>
      </c>
      <c r="CS30" s="108">
        <v>0</v>
      </c>
      <c r="CT30" s="108">
        <v>0</v>
      </c>
      <c r="CU30" s="108">
        <v>0</v>
      </c>
      <c r="CV30" s="108">
        <v>0</v>
      </c>
      <c r="CW30" s="109">
        <v>0</v>
      </c>
      <c r="CX30" s="107">
        <v>0</v>
      </c>
      <c r="CY30" s="108">
        <v>0</v>
      </c>
      <c r="CZ30" s="108">
        <v>0</v>
      </c>
      <c r="DA30" s="108">
        <v>0</v>
      </c>
      <c r="DB30" s="108">
        <v>0</v>
      </c>
      <c r="DC30" s="108">
        <v>0</v>
      </c>
      <c r="DD30" s="108">
        <v>0</v>
      </c>
      <c r="DE30" s="108">
        <v>0</v>
      </c>
      <c r="DF30" s="108">
        <v>0</v>
      </c>
      <c r="DG30" s="108">
        <v>0</v>
      </c>
      <c r="DH30" s="108"/>
      <c r="DI30" s="109"/>
      <c r="DJ30" s="107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9"/>
    </row>
    <row r="31" spans="3:125">
      <c r="D31" s="77">
        <v>7136</v>
      </c>
      <c r="E31" s="81" t="s">
        <v>69</v>
      </c>
      <c r="F31" s="107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R31" s="107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9"/>
      <c r="AD31" s="107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9"/>
      <c r="AP31" s="107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9"/>
      <c r="BB31" s="107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9"/>
      <c r="BN31" s="107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9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7">
        <v>364382.71</v>
      </c>
      <c r="CM31" s="108">
        <v>1044594.5499999998</v>
      </c>
      <c r="CN31" s="108">
        <v>1377488.06</v>
      </c>
      <c r="CO31" s="108">
        <v>1058438.4500000002</v>
      </c>
      <c r="CP31" s="108">
        <v>1042906.95</v>
      </c>
      <c r="CQ31" s="108">
        <v>770438.28</v>
      </c>
      <c r="CR31" s="108">
        <v>1415558.3299999998</v>
      </c>
      <c r="CS31" s="108">
        <v>1217336.3799999999</v>
      </c>
      <c r="CT31" s="108">
        <v>659022.85999999975</v>
      </c>
      <c r="CU31" s="108">
        <v>1786343.1100000003</v>
      </c>
      <c r="CV31" s="108">
        <v>1154986.6099999999</v>
      </c>
      <c r="CW31" s="109">
        <v>1970770.5199999996</v>
      </c>
      <c r="CX31" s="107">
        <v>320295.69</v>
      </c>
      <c r="CY31" s="108">
        <v>707844.54</v>
      </c>
      <c r="CZ31" s="108">
        <v>80579.41</v>
      </c>
      <c r="DA31" s="108">
        <v>129318.89000000006</v>
      </c>
      <c r="DB31" s="108">
        <v>113608.97999999998</v>
      </c>
      <c r="DC31" s="108">
        <v>106917.60000000002</v>
      </c>
      <c r="DD31" s="108">
        <v>164812.34000000005</v>
      </c>
      <c r="DE31" s="108">
        <v>212985.4499999999</v>
      </c>
      <c r="DF31" s="108">
        <v>232558.61000000004</v>
      </c>
      <c r="DG31" s="108">
        <v>218215.36000000002</v>
      </c>
      <c r="DH31" s="108"/>
      <c r="DI31" s="109"/>
      <c r="DJ31" s="107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9"/>
    </row>
    <row r="32" spans="3:125">
      <c r="C32" s="77">
        <v>714</v>
      </c>
      <c r="D32" s="77">
        <v>714</v>
      </c>
      <c r="E32" s="81" t="s">
        <v>71</v>
      </c>
      <c r="F32" s="107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9"/>
      <c r="R32" s="107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9"/>
      <c r="AD32" s="107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9"/>
      <c r="AP32" s="107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9"/>
      <c r="BB32" s="107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9"/>
      <c r="BN32" s="107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9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7">
        <v>893749.16999999993</v>
      </c>
      <c r="CM32" s="108">
        <v>1163449.2899999996</v>
      </c>
      <c r="CN32" s="108">
        <v>1397810.9500000002</v>
      </c>
      <c r="CO32" s="108">
        <v>988260.99000000022</v>
      </c>
      <c r="CP32" s="108">
        <v>663493.42000000004</v>
      </c>
      <c r="CQ32" s="108">
        <v>985589.2799999998</v>
      </c>
      <c r="CR32" s="108">
        <v>1220629.8</v>
      </c>
      <c r="CS32" s="108">
        <v>1071856.1399999999</v>
      </c>
      <c r="CT32" s="108">
        <v>1326309.73</v>
      </c>
      <c r="CU32" s="108">
        <v>1344708.9499999997</v>
      </c>
      <c r="CV32" s="108">
        <v>1250084.5299999996</v>
      </c>
      <c r="CW32" s="109">
        <v>927547.93</v>
      </c>
      <c r="CX32" s="107">
        <v>1287580.6800000002</v>
      </c>
      <c r="CY32" s="108">
        <v>715085.04999999993</v>
      </c>
      <c r="CZ32" s="108">
        <v>890846.15</v>
      </c>
      <c r="DA32" s="108">
        <v>876230.8</v>
      </c>
      <c r="DB32" s="108">
        <v>1494813.69</v>
      </c>
      <c r="DC32" s="108">
        <v>1663478.8399999999</v>
      </c>
      <c r="DD32" s="108">
        <v>1730168.37</v>
      </c>
      <c r="DE32" s="108">
        <v>1561341.14</v>
      </c>
      <c r="DF32" s="108">
        <v>1413088.9</v>
      </c>
      <c r="DG32" s="108">
        <v>2751386.49</v>
      </c>
      <c r="DH32" s="108"/>
      <c r="DI32" s="109"/>
      <c r="DJ32" s="107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9"/>
    </row>
    <row r="33" spans="2:125" ht="30">
      <c r="D33" s="77">
        <v>7141</v>
      </c>
      <c r="E33" s="81" t="s">
        <v>73</v>
      </c>
      <c r="F33" s="107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07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9"/>
      <c r="AD33" s="107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9"/>
      <c r="AP33" s="107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9"/>
      <c r="BB33" s="107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9"/>
      <c r="BN33" s="107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9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7">
        <v>12391.259999999998</v>
      </c>
      <c r="CM33" s="108">
        <v>9264.06</v>
      </c>
      <c r="CN33" s="108">
        <v>19332.669999999998</v>
      </c>
      <c r="CO33" s="108">
        <v>48395.810000000005</v>
      </c>
      <c r="CP33" s="108">
        <v>27750.960000000003</v>
      </c>
      <c r="CQ33" s="108">
        <v>70400.889999999985</v>
      </c>
      <c r="CR33" s="108">
        <v>64040.69</v>
      </c>
      <c r="CS33" s="108">
        <v>63273.440000000002</v>
      </c>
      <c r="CT33" s="108">
        <v>75343.26999999999</v>
      </c>
      <c r="CU33" s="108">
        <v>96159.1</v>
      </c>
      <c r="CV33" s="108">
        <v>77271.909999999989</v>
      </c>
      <c r="CW33" s="109">
        <v>83642.799999999974</v>
      </c>
      <c r="CX33" s="107">
        <v>11805.070000000003</v>
      </c>
      <c r="CY33" s="108">
        <v>13526.359999999999</v>
      </c>
      <c r="CZ33" s="108">
        <v>13005.580000000002</v>
      </c>
      <c r="DA33" s="108">
        <v>7337.3600000000006</v>
      </c>
      <c r="DB33" s="108">
        <v>46276.560000000012</v>
      </c>
      <c r="DC33" s="108">
        <v>117655.46000000002</v>
      </c>
      <c r="DD33" s="108">
        <v>64905.22</v>
      </c>
      <c r="DE33" s="108">
        <v>103478.81999999999</v>
      </c>
      <c r="DF33" s="108">
        <v>93023.22</v>
      </c>
      <c r="DG33" s="108">
        <v>47233.750000000007</v>
      </c>
      <c r="DH33" s="108"/>
      <c r="DI33" s="109"/>
      <c r="DJ33" s="107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9"/>
    </row>
    <row r="34" spans="2:125">
      <c r="D34" s="77">
        <v>7142</v>
      </c>
      <c r="E34" s="81" t="s">
        <v>75</v>
      </c>
      <c r="F34" s="107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07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9"/>
      <c r="AD34" s="107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9"/>
      <c r="AP34" s="107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9"/>
      <c r="BB34" s="107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9"/>
      <c r="BN34" s="107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9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7">
        <v>68464.97</v>
      </c>
      <c r="CM34" s="108">
        <v>158539.48000000001</v>
      </c>
      <c r="CN34" s="108">
        <v>86875.06</v>
      </c>
      <c r="CO34" s="108">
        <v>139023.51</v>
      </c>
      <c r="CP34" s="108">
        <v>88167.329999999987</v>
      </c>
      <c r="CQ34" s="108">
        <v>150765.28</v>
      </c>
      <c r="CR34" s="108">
        <v>282162.88999999996</v>
      </c>
      <c r="CS34" s="108">
        <v>250555.05000000005</v>
      </c>
      <c r="CT34" s="108">
        <v>339587.75</v>
      </c>
      <c r="CU34" s="108">
        <v>157373.04</v>
      </c>
      <c r="CV34" s="108">
        <v>139158.56</v>
      </c>
      <c r="CW34" s="109">
        <v>134510.71000000002</v>
      </c>
      <c r="CX34" s="107">
        <v>199447.96000000002</v>
      </c>
      <c r="CY34" s="108">
        <v>95519.51999999999</v>
      </c>
      <c r="CZ34" s="108">
        <v>97649.920000000027</v>
      </c>
      <c r="DA34" s="108">
        <v>82870.850000000006</v>
      </c>
      <c r="DB34" s="108">
        <v>71980.219999999987</v>
      </c>
      <c r="DC34" s="108">
        <v>144704.99999999997</v>
      </c>
      <c r="DD34" s="108">
        <v>259275.84000000003</v>
      </c>
      <c r="DE34" s="108">
        <v>192419.95</v>
      </c>
      <c r="DF34" s="108">
        <v>222474.97</v>
      </c>
      <c r="DG34" s="108">
        <v>231620.42999999993</v>
      </c>
      <c r="DH34" s="108"/>
      <c r="DI34" s="109"/>
      <c r="DJ34" s="107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9"/>
    </row>
    <row r="35" spans="2:125">
      <c r="D35" s="77">
        <v>7143</v>
      </c>
      <c r="E35" s="81" t="s">
        <v>77</v>
      </c>
      <c r="F35" s="10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  <c r="R35" s="107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9"/>
      <c r="AD35" s="107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9"/>
      <c r="AP35" s="107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9"/>
      <c r="BB35" s="107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9"/>
      <c r="BN35" s="107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9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7">
        <v>6048</v>
      </c>
      <c r="CM35" s="108">
        <v>320.10999999999996</v>
      </c>
      <c r="CN35" s="108">
        <v>56177.94</v>
      </c>
      <c r="CO35" s="108">
        <v>130839.86000000003</v>
      </c>
      <c r="CP35" s="108">
        <v>16753.849999999999</v>
      </c>
      <c r="CQ35" s="108">
        <v>764.61000000000013</v>
      </c>
      <c r="CR35" s="108">
        <v>914.61000000000013</v>
      </c>
      <c r="CS35" s="108">
        <v>42276.509999999995</v>
      </c>
      <c r="CT35" s="108">
        <v>13918.49</v>
      </c>
      <c r="CU35" s="108">
        <v>13185.38</v>
      </c>
      <c r="CV35" s="108">
        <v>13873.999999999998</v>
      </c>
      <c r="CW35" s="109">
        <v>14777.889999999998</v>
      </c>
      <c r="CX35" s="107">
        <v>1060.0899999999999</v>
      </c>
      <c r="CY35" s="108">
        <v>375.97</v>
      </c>
      <c r="CZ35" s="108">
        <v>13202.22</v>
      </c>
      <c r="DA35" s="108">
        <v>12964.26</v>
      </c>
      <c r="DB35" s="108">
        <v>26281.200000000001</v>
      </c>
      <c r="DC35" s="108">
        <v>348.12999999999994</v>
      </c>
      <c r="DD35" s="108">
        <v>1616.23</v>
      </c>
      <c r="DE35" s="108">
        <v>1010.33</v>
      </c>
      <c r="DF35" s="108">
        <v>44516.990000000005</v>
      </c>
      <c r="DG35" s="108">
        <v>2431.4300000000003</v>
      </c>
      <c r="DH35" s="108"/>
      <c r="DI35" s="109"/>
      <c r="DJ35" s="107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9"/>
    </row>
    <row r="36" spans="2:125">
      <c r="D36" s="77">
        <v>7144</v>
      </c>
      <c r="E36" s="81" t="s">
        <v>79</v>
      </c>
      <c r="F36" s="107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9"/>
      <c r="R36" s="107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9"/>
      <c r="AD36" s="107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9"/>
      <c r="AP36" s="107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9"/>
      <c r="BB36" s="107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9"/>
      <c r="BN36" s="107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9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7">
        <v>222019.59</v>
      </c>
      <c r="CM36" s="108">
        <v>260412.75999999998</v>
      </c>
      <c r="CN36" s="108">
        <v>313915.52000000002</v>
      </c>
      <c r="CO36" s="108">
        <v>296413.04000000004</v>
      </c>
      <c r="CP36" s="108">
        <v>213025.27000000002</v>
      </c>
      <c r="CQ36" s="108">
        <v>239906.21999999997</v>
      </c>
      <c r="CR36" s="108">
        <v>270961.98</v>
      </c>
      <c r="CS36" s="108">
        <v>229984.59999999995</v>
      </c>
      <c r="CT36" s="108">
        <v>298987.89</v>
      </c>
      <c r="CU36" s="108">
        <v>282520.88</v>
      </c>
      <c r="CV36" s="108">
        <v>371527.13</v>
      </c>
      <c r="CW36" s="109">
        <v>324502.27999999997</v>
      </c>
      <c r="CX36" s="107">
        <v>353041.95</v>
      </c>
      <c r="CY36" s="108">
        <v>346116.13</v>
      </c>
      <c r="CZ36" s="108">
        <v>387159.83999999997</v>
      </c>
      <c r="DA36" s="108">
        <v>354782.12000000005</v>
      </c>
      <c r="DB36" s="108">
        <v>305099.5</v>
      </c>
      <c r="DC36" s="108">
        <v>376168.73999999993</v>
      </c>
      <c r="DD36" s="108">
        <v>484126.1700000001</v>
      </c>
      <c r="DE36" s="108">
        <v>530705.4</v>
      </c>
      <c r="DF36" s="108">
        <v>537911.5</v>
      </c>
      <c r="DG36" s="108">
        <v>446582.67000000004</v>
      </c>
      <c r="DH36" s="108"/>
      <c r="DI36" s="109"/>
      <c r="DJ36" s="107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9"/>
    </row>
    <row r="37" spans="2:125">
      <c r="D37" s="77">
        <v>7145</v>
      </c>
      <c r="E37" s="81" t="s">
        <v>81</v>
      </c>
      <c r="F37" s="107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/>
      <c r="R37" s="107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9"/>
      <c r="AD37" s="107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9"/>
      <c r="AP37" s="107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9"/>
      <c r="BB37" s="107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9"/>
      <c r="BN37" s="107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9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7">
        <v>0</v>
      </c>
      <c r="CM37" s="108">
        <v>0</v>
      </c>
      <c r="CN37" s="108">
        <v>0</v>
      </c>
      <c r="CO37" s="108">
        <v>0</v>
      </c>
      <c r="CP37" s="108">
        <v>0</v>
      </c>
      <c r="CQ37" s="108">
        <v>0</v>
      </c>
      <c r="CR37" s="108">
        <v>0</v>
      </c>
      <c r="CS37" s="108">
        <v>0</v>
      </c>
      <c r="CT37" s="108">
        <v>0</v>
      </c>
      <c r="CU37" s="108">
        <v>0</v>
      </c>
      <c r="CV37" s="108">
        <v>0</v>
      </c>
      <c r="CW37" s="109">
        <v>0</v>
      </c>
      <c r="CX37" s="107">
        <v>0</v>
      </c>
      <c r="CY37" s="108">
        <v>0</v>
      </c>
      <c r="CZ37" s="108">
        <v>0</v>
      </c>
      <c r="DA37" s="108">
        <v>0</v>
      </c>
      <c r="DB37" s="108">
        <v>0</v>
      </c>
      <c r="DC37" s="108">
        <v>0</v>
      </c>
      <c r="DD37" s="108">
        <v>0</v>
      </c>
      <c r="DE37" s="108">
        <v>0</v>
      </c>
      <c r="DF37" s="108">
        <v>0</v>
      </c>
      <c r="DG37" s="108">
        <v>0</v>
      </c>
      <c r="DH37" s="108"/>
      <c r="DI37" s="109"/>
      <c r="DJ37" s="107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9"/>
    </row>
    <row r="38" spans="2:125" ht="30">
      <c r="D38" s="77">
        <v>7146</v>
      </c>
      <c r="E38" s="81" t="s">
        <v>563</v>
      </c>
      <c r="F38" s="107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107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9"/>
      <c r="AD38" s="107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9"/>
      <c r="AP38" s="107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9"/>
      <c r="BB38" s="107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9"/>
      <c r="BN38" s="107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9"/>
      <c r="BZ38" s="107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7">
        <v>0</v>
      </c>
      <c r="CM38" s="108">
        <v>0</v>
      </c>
      <c r="CN38" s="108">
        <v>0</v>
      </c>
      <c r="CO38" s="108">
        <v>0</v>
      </c>
      <c r="CP38" s="108">
        <v>0</v>
      </c>
      <c r="CQ38" s="108">
        <v>0</v>
      </c>
      <c r="CR38" s="108">
        <v>0</v>
      </c>
      <c r="CS38" s="108">
        <v>0</v>
      </c>
      <c r="CT38" s="108">
        <v>0</v>
      </c>
      <c r="CU38" s="108">
        <v>0</v>
      </c>
      <c r="CV38" s="108">
        <v>0</v>
      </c>
      <c r="CW38" s="109">
        <v>0</v>
      </c>
      <c r="CX38" s="107">
        <v>0</v>
      </c>
      <c r="CY38" s="108">
        <v>0</v>
      </c>
      <c r="CZ38" s="108">
        <v>0</v>
      </c>
      <c r="DA38" s="108">
        <v>0</v>
      </c>
      <c r="DB38" s="108">
        <v>0</v>
      </c>
      <c r="DC38" s="108">
        <v>0</v>
      </c>
      <c r="DD38" s="108">
        <v>0</v>
      </c>
      <c r="DE38" s="108">
        <v>0</v>
      </c>
      <c r="DF38" s="108">
        <v>0</v>
      </c>
      <c r="DG38" s="108">
        <v>0</v>
      </c>
      <c r="DH38" s="108"/>
      <c r="DI38" s="109"/>
      <c r="DJ38" s="107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9"/>
    </row>
    <row r="39" spans="2:125" ht="45">
      <c r="D39" s="77">
        <v>7147</v>
      </c>
      <c r="E39" s="81" t="s">
        <v>85</v>
      </c>
      <c r="F39" s="107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107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9"/>
      <c r="AD39" s="107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9"/>
      <c r="AP39" s="107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9"/>
      <c r="BB39" s="107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9"/>
      <c r="BN39" s="107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9"/>
      <c r="BZ39" s="107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7">
        <v>0</v>
      </c>
      <c r="CM39" s="108">
        <v>0</v>
      </c>
      <c r="CN39" s="108">
        <v>0</v>
      </c>
      <c r="CO39" s="108">
        <v>0</v>
      </c>
      <c r="CP39" s="108">
        <v>0</v>
      </c>
      <c r="CQ39" s="108">
        <v>0</v>
      </c>
      <c r="CR39" s="108">
        <v>0</v>
      </c>
      <c r="CS39" s="108">
        <v>0</v>
      </c>
      <c r="CT39" s="108">
        <v>0</v>
      </c>
      <c r="CU39" s="108">
        <v>0</v>
      </c>
      <c r="CV39" s="108">
        <v>0</v>
      </c>
      <c r="CW39" s="109">
        <v>0</v>
      </c>
      <c r="CX39" s="107">
        <v>0</v>
      </c>
      <c r="CY39" s="108">
        <v>0</v>
      </c>
      <c r="CZ39" s="108">
        <v>0</v>
      </c>
      <c r="DA39" s="108">
        <v>0</v>
      </c>
      <c r="DB39" s="108">
        <v>0</v>
      </c>
      <c r="DC39" s="108">
        <v>0</v>
      </c>
      <c r="DD39" s="108">
        <v>0</v>
      </c>
      <c r="DE39" s="108">
        <v>0</v>
      </c>
      <c r="DF39" s="108">
        <v>0</v>
      </c>
      <c r="DG39" s="108">
        <v>0</v>
      </c>
      <c r="DH39" s="108"/>
      <c r="DI39" s="109"/>
      <c r="DJ39" s="107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9"/>
    </row>
    <row r="40" spans="2:125">
      <c r="D40" s="77">
        <v>7148</v>
      </c>
      <c r="E40" s="81" t="s">
        <v>87</v>
      </c>
      <c r="F40" s="107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107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9"/>
      <c r="AD40" s="107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9"/>
      <c r="AP40" s="107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9"/>
      <c r="BB40" s="107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9"/>
      <c r="BN40" s="107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9"/>
      <c r="BZ40" s="107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7">
        <v>200170.60000000003</v>
      </c>
      <c r="CM40" s="108">
        <v>185749.99999999997</v>
      </c>
      <c r="CN40" s="108">
        <v>228989.35000000003</v>
      </c>
      <c r="CO40" s="108">
        <v>274371.25000000006</v>
      </c>
      <c r="CP40" s="108">
        <v>243469.35</v>
      </c>
      <c r="CQ40" s="108">
        <v>383575.82999999984</v>
      </c>
      <c r="CR40" s="108">
        <v>441154.73999999993</v>
      </c>
      <c r="CS40" s="108">
        <v>390342.59</v>
      </c>
      <c r="CT40" s="108">
        <v>273601.75999999995</v>
      </c>
      <c r="CU40" s="108">
        <v>630488.81999999972</v>
      </c>
      <c r="CV40" s="108">
        <v>193495.36000000004</v>
      </c>
      <c r="CW40" s="109">
        <v>213614.54</v>
      </c>
      <c r="CX40" s="107">
        <v>125915.12000000002</v>
      </c>
      <c r="CY40" s="108">
        <v>108356.37000000001</v>
      </c>
      <c r="CZ40" s="108">
        <v>205665.12000000005</v>
      </c>
      <c r="DA40" s="108">
        <v>255519.42000000007</v>
      </c>
      <c r="DB40" s="108">
        <v>291151.05</v>
      </c>
      <c r="DC40" s="108">
        <v>361590.52999999997</v>
      </c>
      <c r="DD40" s="108">
        <v>317192.61000000004</v>
      </c>
      <c r="DE40" s="108">
        <v>510679.04999999993</v>
      </c>
      <c r="DF40" s="108">
        <v>294723.99000000005</v>
      </c>
      <c r="DG40" s="108">
        <v>197967.25999999995</v>
      </c>
      <c r="DH40" s="108"/>
      <c r="DI40" s="109"/>
      <c r="DJ40" s="107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9"/>
    </row>
    <row r="41" spans="2:125">
      <c r="D41" s="77">
        <v>7149</v>
      </c>
      <c r="E41" s="81" t="s">
        <v>89</v>
      </c>
      <c r="F41" s="107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9"/>
      <c r="R41" s="107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9"/>
      <c r="AD41" s="107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9"/>
      <c r="AP41" s="107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9"/>
      <c r="BB41" s="107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9"/>
      <c r="BN41" s="107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9"/>
      <c r="BZ41" s="107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7">
        <v>384654.74999999988</v>
      </c>
      <c r="CM41" s="108">
        <v>549162.87999999966</v>
      </c>
      <c r="CN41" s="108">
        <v>692520.41</v>
      </c>
      <c r="CO41" s="108">
        <v>99217.51999999996</v>
      </c>
      <c r="CP41" s="108">
        <v>74326.659999999989</v>
      </c>
      <c r="CQ41" s="108">
        <v>140176.44999999995</v>
      </c>
      <c r="CR41" s="108">
        <v>161394.89000000004</v>
      </c>
      <c r="CS41" s="108">
        <v>95423.950000000012</v>
      </c>
      <c r="CT41" s="108">
        <v>324870.57000000007</v>
      </c>
      <c r="CU41" s="108">
        <v>164981.72999999992</v>
      </c>
      <c r="CV41" s="108">
        <v>454757.5699999996</v>
      </c>
      <c r="CW41" s="109">
        <v>156499.71000000005</v>
      </c>
      <c r="CX41" s="107">
        <v>596310.49000000011</v>
      </c>
      <c r="CY41" s="108">
        <v>151190.69999999998</v>
      </c>
      <c r="CZ41" s="108">
        <v>174163.47</v>
      </c>
      <c r="DA41" s="108">
        <v>162756.78999999998</v>
      </c>
      <c r="DB41" s="108">
        <v>754025.16</v>
      </c>
      <c r="DC41" s="108">
        <v>663010.97999999986</v>
      </c>
      <c r="DD41" s="108">
        <v>603052.29999999993</v>
      </c>
      <c r="DE41" s="108">
        <v>223047.59000000003</v>
      </c>
      <c r="DF41" s="108">
        <v>220438.22999999998</v>
      </c>
      <c r="DG41" s="108">
        <v>1825550.9500000002</v>
      </c>
      <c r="DH41" s="108"/>
      <c r="DI41" s="109"/>
      <c r="DJ41" s="107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9"/>
    </row>
    <row r="42" spans="2:125">
      <c r="C42" s="77">
        <v>715</v>
      </c>
      <c r="D42" s="77">
        <v>715</v>
      </c>
      <c r="E42" s="81" t="s">
        <v>91</v>
      </c>
      <c r="F42" s="107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9"/>
      <c r="R42" s="107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9"/>
      <c r="AD42" s="107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9"/>
      <c r="AP42" s="107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9"/>
      <c r="BB42" s="107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9"/>
      <c r="BN42" s="107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107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7">
        <v>2325408.9100000011</v>
      </c>
      <c r="CM42" s="108">
        <v>1380294.78</v>
      </c>
      <c r="CN42" s="108">
        <v>1585729.3000000012</v>
      </c>
      <c r="CO42" s="108">
        <v>2752927.87</v>
      </c>
      <c r="CP42" s="108">
        <v>2926591.1800000011</v>
      </c>
      <c r="CQ42" s="108">
        <v>2018414.159999999</v>
      </c>
      <c r="CR42" s="108">
        <v>3252322.99</v>
      </c>
      <c r="CS42" s="108">
        <v>2552195.7999999998</v>
      </c>
      <c r="CT42" s="108">
        <v>2584912.9000000004</v>
      </c>
      <c r="CU42" s="108">
        <v>2305817.4300000016</v>
      </c>
      <c r="CV42" s="108">
        <v>4419328.6100000013</v>
      </c>
      <c r="CW42" s="109">
        <v>5571807.3499999987</v>
      </c>
      <c r="CX42" s="107">
        <v>2213002.5600000019</v>
      </c>
      <c r="CY42" s="108">
        <v>1442024.7200000009</v>
      </c>
      <c r="CZ42" s="108">
        <v>1630424.6899999995</v>
      </c>
      <c r="DA42" s="108">
        <v>2256756.5300000003</v>
      </c>
      <c r="DB42" s="108">
        <v>3156529.71</v>
      </c>
      <c r="DC42" s="108">
        <v>3367439.830000001</v>
      </c>
      <c r="DD42" s="108">
        <v>2293849.2599999984</v>
      </c>
      <c r="DE42" s="108">
        <v>2870214.09</v>
      </c>
      <c r="DF42" s="108">
        <v>2413647.9500000002</v>
      </c>
      <c r="DG42" s="108">
        <v>2084130.5900000003</v>
      </c>
      <c r="DH42" s="108"/>
      <c r="DI42" s="109"/>
      <c r="DJ42" s="107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9"/>
    </row>
    <row r="43" spans="2:125">
      <c r="D43" s="77">
        <v>7151</v>
      </c>
      <c r="E43" s="81" t="s">
        <v>93</v>
      </c>
      <c r="F43" s="107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9"/>
      <c r="R43" s="107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9"/>
      <c r="AD43" s="107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9"/>
      <c r="AP43" s="107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9"/>
      <c r="BB43" s="107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9"/>
      <c r="BN43" s="107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107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7">
        <v>94696.66</v>
      </c>
      <c r="CM43" s="108">
        <v>18969.600000000002</v>
      </c>
      <c r="CN43" s="108">
        <v>46547.31</v>
      </c>
      <c r="CO43" s="108">
        <v>990030.31</v>
      </c>
      <c r="CP43" s="108">
        <v>254972.35999999996</v>
      </c>
      <c r="CQ43" s="108">
        <v>113427.79</v>
      </c>
      <c r="CR43" s="108">
        <v>79102.33</v>
      </c>
      <c r="CS43" s="108">
        <v>7776.58</v>
      </c>
      <c r="CT43" s="108">
        <v>31884.589999999997</v>
      </c>
      <c r="CU43" s="108">
        <v>75119.199999999997</v>
      </c>
      <c r="CV43" s="108">
        <v>2100781.7800000003</v>
      </c>
      <c r="CW43" s="109">
        <v>2339576.2200000002</v>
      </c>
      <c r="CX43" s="107">
        <v>790825.44</v>
      </c>
      <c r="CY43" s="108">
        <v>6808.29</v>
      </c>
      <c r="CZ43" s="108">
        <v>31068.010000000006</v>
      </c>
      <c r="DA43" s="108">
        <v>479410.15000000008</v>
      </c>
      <c r="DB43" s="108">
        <v>665896.58999999973</v>
      </c>
      <c r="DC43" s="108">
        <v>57097.789999999994</v>
      </c>
      <c r="DD43" s="108">
        <v>132005.81</v>
      </c>
      <c r="DE43" s="108">
        <v>20548.169999999998</v>
      </c>
      <c r="DF43" s="108">
        <v>169093.44999999998</v>
      </c>
      <c r="DG43" s="108">
        <v>273393.95999999996</v>
      </c>
      <c r="DH43" s="108"/>
      <c r="DI43" s="109"/>
      <c r="DJ43" s="107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9"/>
    </row>
    <row r="44" spans="2:125">
      <c r="D44" s="77">
        <v>7152</v>
      </c>
      <c r="E44" s="81" t="s">
        <v>95</v>
      </c>
      <c r="F44" s="107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9"/>
      <c r="R44" s="107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9"/>
      <c r="AD44" s="107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9"/>
      <c r="AP44" s="107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9"/>
      <c r="BB44" s="107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9"/>
      <c r="BN44" s="107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9"/>
      <c r="BZ44" s="107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7">
        <v>557860.02000000025</v>
      </c>
      <c r="CM44" s="108">
        <v>771358.4800000001</v>
      </c>
      <c r="CN44" s="108">
        <v>756900.55000000016</v>
      </c>
      <c r="CO44" s="108">
        <v>784739.93000000028</v>
      </c>
      <c r="CP44" s="108">
        <v>1021420.2399999999</v>
      </c>
      <c r="CQ44" s="108">
        <v>1082837.3999999992</v>
      </c>
      <c r="CR44" s="108">
        <v>1623054.5499999996</v>
      </c>
      <c r="CS44" s="108">
        <v>1626229.2100000002</v>
      </c>
      <c r="CT44" s="108">
        <v>1195519.1200000001</v>
      </c>
      <c r="CU44" s="108">
        <v>922428.97999999975</v>
      </c>
      <c r="CV44" s="108">
        <v>869707.82999999961</v>
      </c>
      <c r="CW44" s="109">
        <v>1104644.1199999985</v>
      </c>
      <c r="CX44" s="107">
        <v>656458.40000000026</v>
      </c>
      <c r="CY44" s="108">
        <v>837985.98000000021</v>
      </c>
      <c r="CZ44" s="108">
        <v>970016.32999999926</v>
      </c>
      <c r="DA44" s="108">
        <v>945260.91000000015</v>
      </c>
      <c r="DB44" s="108">
        <v>952872.01000000036</v>
      </c>
      <c r="DC44" s="108">
        <v>1382633.530000001</v>
      </c>
      <c r="DD44" s="108">
        <v>1407232.7699999991</v>
      </c>
      <c r="DE44" s="108">
        <v>2109107.2299999995</v>
      </c>
      <c r="DF44" s="108">
        <v>1446940.4999999995</v>
      </c>
      <c r="DG44" s="108">
        <v>1096826.2100000002</v>
      </c>
      <c r="DH44" s="108"/>
      <c r="DI44" s="109"/>
      <c r="DJ44" s="107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9"/>
    </row>
    <row r="45" spans="2:125" ht="30">
      <c r="D45" s="77">
        <v>7153</v>
      </c>
      <c r="E45" s="81" t="s">
        <v>97</v>
      </c>
      <c r="F45" s="107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9"/>
      <c r="R45" s="107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9"/>
      <c r="AD45" s="107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9"/>
      <c r="AP45" s="107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9"/>
      <c r="BB45" s="107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9"/>
      <c r="BN45" s="107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9"/>
      <c r="BZ45" s="107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7">
        <v>90759.260000000009</v>
      </c>
      <c r="CM45" s="108">
        <v>122800.12000000001</v>
      </c>
      <c r="CN45" s="108">
        <v>196877.73000000016</v>
      </c>
      <c r="CO45" s="108">
        <v>166320.09</v>
      </c>
      <c r="CP45" s="108">
        <v>148764.78999999998</v>
      </c>
      <c r="CQ45" s="108">
        <v>212250.30999999994</v>
      </c>
      <c r="CR45" s="108">
        <v>254772.72000000012</v>
      </c>
      <c r="CS45" s="108">
        <v>246804.62</v>
      </c>
      <c r="CT45" s="108">
        <v>170264.19999999998</v>
      </c>
      <c r="CU45" s="108">
        <v>179854.41000000003</v>
      </c>
      <c r="CV45" s="108">
        <v>146602.05000000008</v>
      </c>
      <c r="CW45" s="109">
        <v>243339.96</v>
      </c>
      <c r="CX45" s="107">
        <v>109376.36999999998</v>
      </c>
      <c r="CY45" s="108">
        <v>160251.59</v>
      </c>
      <c r="CZ45" s="108">
        <v>171488.41000000006</v>
      </c>
      <c r="DA45" s="108">
        <v>218231.41000000006</v>
      </c>
      <c r="DB45" s="108">
        <v>317538.11000000004</v>
      </c>
      <c r="DC45" s="108">
        <v>227087.17</v>
      </c>
      <c r="DD45" s="108">
        <v>181729.34</v>
      </c>
      <c r="DE45" s="108">
        <v>200156.99000000002</v>
      </c>
      <c r="DF45" s="108">
        <v>183628.91000000006</v>
      </c>
      <c r="DG45" s="108">
        <v>177171.64000000004</v>
      </c>
      <c r="DH45" s="108"/>
      <c r="DI45" s="109"/>
      <c r="DJ45" s="107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9"/>
    </row>
    <row r="46" spans="2:125">
      <c r="D46" s="77">
        <v>7154</v>
      </c>
      <c r="E46" s="81" t="s">
        <v>99</v>
      </c>
      <c r="F46" s="107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9"/>
      <c r="R46" s="107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9"/>
      <c r="AD46" s="107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9"/>
      <c r="AP46" s="107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9"/>
      <c r="BB46" s="107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9"/>
      <c r="BN46" s="107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9"/>
      <c r="BZ46" s="107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7">
        <v>0</v>
      </c>
      <c r="CM46" s="108">
        <v>0</v>
      </c>
      <c r="CN46" s="108">
        <v>0</v>
      </c>
      <c r="CO46" s="108">
        <v>0</v>
      </c>
      <c r="CP46" s="108">
        <v>0</v>
      </c>
      <c r="CQ46" s="108">
        <v>0</v>
      </c>
      <c r="CR46" s="108">
        <v>0</v>
      </c>
      <c r="CS46" s="108">
        <v>0</v>
      </c>
      <c r="CT46" s="108">
        <v>0</v>
      </c>
      <c r="CU46" s="108">
        <v>0</v>
      </c>
      <c r="CV46" s="108">
        <v>0</v>
      </c>
      <c r="CW46" s="109">
        <v>0</v>
      </c>
      <c r="CX46" s="107">
        <v>0</v>
      </c>
      <c r="CY46" s="108">
        <v>0</v>
      </c>
      <c r="CZ46" s="108">
        <v>0</v>
      </c>
      <c r="DA46" s="108">
        <v>0</v>
      </c>
      <c r="DB46" s="108">
        <v>0</v>
      </c>
      <c r="DC46" s="108">
        <v>0</v>
      </c>
      <c r="DD46" s="108">
        <v>0</v>
      </c>
      <c r="DE46" s="108">
        <v>0</v>
      </c>
      <c r="DF46" s="108">
        <v>0</v>
      </c>
      <c r="DG46" s="108">
        <v>0</v>
      </c>
      <c r="DH46" s="108"/>
      <c r="DI46" s="109"/>
      <c r="DJ46" s="107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9"/>
    </row>
    <row r="47" spans="2:125">
      <c r="D47" s="77">
        <v>7155</v>
      </c>
      <c r="E47" s="81" t="s">
        <v>91</v>
      </c>
      <c r="F47" s="107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9"/>
      <c r="R47" s="107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9"/>
      <c r="AD47" s="107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9"/>
      <c r="AP47" s="107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9"/>
      <c r="BB47" s="107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9"/>
      <c r="BN47" s="107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9"/>
      <c r="BZ47" s="107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7">
        <v>1582092.9700000009</v>
      </c>
      <c r="CM47" s="108">
        <v>467166.5799999999</v>
      </c>
      <c r="CN47" s="108">
        <v>585403.71000000078</v>
      </c>
      <c r="CO47" s="108">
        <v>811837.54</v>
      </c>
      <c r="CP47" s="108">
        <v>1501433.7900000012</v>
      </c>
      <c r="CQ47" s="108">
        <v>609898.65999999992</v>
      </c>
      <c r="CR47" s="108">
        <v>1295393.3900000004</v>
      </c>
      <c r="CS47" s="108">
        <v>671385.3899999999</v>
      </c>
      <c r="CT47" s="108">
        <v>1187244.99</v>
      </c>
      <c r="CU47" s="108">
        <v>1128414.8400000015</v>
      </c>
      <c r="CV47" s="108">
        <v>1302236.9500000007</v>
      </c>
      <c r="CW47" s="109">
        <v>1884247.0499999996</v>
      </c>
      <c r="CX47" s="107">
        <v>656342.35000000161</v>
      </c>
      <c r="CY47" s="108">
        <v>436978.86000000068</v>
      </c>
      <c r="CZ47" s="108">
        <v>457851.94000000012</v>
      </c>
      <c r="DA47" s="108">
        <v>613854.05999999982</v>
      </c>
      <c r="DB47" s="108">
        <v>1220222.9999999998</v>
      </c>
      <c r="DC47" s="108">
        <v>1700621.3399999999</v>
      </c>
      <c r="DD47" s="108">
        <v>572881.33999999927</v>
      </c>
      <c r="DE47" s="108">
        <v>540401.69999999995</v>
      </c>
      <c r="DF47" s="108">
        <v>613985.09000000055</v>
      </c>
      <c r="DG47" s="108">
        <v>536738.77999999991</v>
      </c>
      <c r="DH47" s="108"/>
      <c r="DI47" s="109"/>
      <c r="DJ47" s="107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9"/>
    </row>
    <row r="48" spans="2:125">
      <c r="B48" s="77">
        <v>72</v>
      </c>
      <c r="C48" s="77" t="s">
        <v>102</v>
      </c>
      <c r="D48" s="77">
        <v>72</v>
      </c>
      <c r="E48" s="81" t="s">
        <v>103</v>
      </c>
      <c r="F48" s="107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9"/>
      <c r="R48" s="107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9"/>
      <c r="AD48" s="107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9"/>
      <c r="AP48" s="107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9"/>
      <c r="BB48" s="107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9"/>
      <c r="BN48" s="107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9"/>
      <c r="BZ48" s="107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7">
        <v>8208.2999999999993</v>
      </c>
      <c r="CM48" s="108">
        <v>1856.44</v>
      </c>
      <c r="CN48" s="108">
        <v>6673.29</v>
      </c>
      <c r="CO48" s="108">
        <v>108859.54</v>
      </c>
      <c r="CP48" s="108">
        <v>201201.27000000002</v>
      </c>
      <c r="CQ48" s="108">
        <v>222309.43</v>
      </c>
      <c r="CR48" s="108">
        <v>394875.23999999993</v>
      </c>
      <c r="CS48" s="108">
        <v>21403.090000000004</v>
      </c>
      <c r="CT48" s="108">
        <v>254835.16</v>
      </c>
      <c r="CU48" s="108">
        <v>129626.43999999999</v>
      </c>
      <c r="CV48" s="108">
        <v>94926.919999999984</v>
      </c>
      <c r="CW48" s="109">
        <v>27299.41</v>
      </c>
      <c r="CX48" s="107">
        <v>121041.09000000001</v>
      </c>
      <c r="CY48" s="108">
        <v>26587.549999999996</v>
      </c>
      <c r="CZ48" s="108">
        <v>140595.07999999999</v>
      </c>
      <c r="DA48" s="108">
        <v>36604.900000000009</v>
      </c>
      <c r="DB48" s="108">
        <v>20702.649999999998</v>
      </c>
      <c r="DC48" s="108">
        <v>163425.53000000003</v>
      </c>
      <c r="DD48" s="108">
        <v>380433.99</v>
      </c>
      <c r="DE48" s="108">
        <v>461911.67999999993</v>
      </c>
      <c r="DF48" s="108">
        <v>1916179.51</v>
      </c>
      <c r="DG48" s="108">
        <v>112214.6</v>
      </c>
      <c r="DH48" s="108"/>
      <c r="DI48" s="109"/>
      <c r="DJ48" s="107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9"/>
    </row>
    <row r="49" spans="1:125">
      <c r="C49" s="77">
        <v>721</v>
      </c>
      <c r="D49" s="77">
        <v>7212</v>
      </c>
      <c r="E49" s="81" t="s">
        <v>105</v>
      </c>
      <c r="F49" s="107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9"/>
      <c r="R49" s="107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9"/>
      <c r="AD49" s="107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9"/>
      <c r="AP49" s="107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9"/>
      <c r="BB49" s="107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9"/>
      <c r="BN49" s="107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9"/>
      <c r="BZ49" s="107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7">
        <v>8208.2999999999993</v>
      </c>
      <c r="CM49" s="108">
        <v>1856.44</v>
      </c>
      <c r="CN49" s="108">
        <v>6673.29</v>
      </c>
      <c r="CO49" s="108">
        <v>108859.54</v>
      </c>
      <c r="CP49" s="108">
        <v>201201.27000000002</v>
      </c>
      <c r="CQ49" s="108">
        <v>222309.43</v>
      </c>
      <c r="CR49" s="108">
        <v>394875.23999999993</v>
      </c>
      <c r="CS49" s="108">
        <v>21403.090000000004</v>
      </c>
      <c r="CT49" s="108">
        <v>254835.16</v>
      </c>
      <c r="CU49" s="108">
        <v>129626.43999999999</v>
      </c>
      <c r="CV49" s="108">
        <v>94926.919999999984</v>
      </c>
      <c r="CW49" s="109">
        <v>27299.41</v>
      </c>
      <c r="CX49" s="107">
        <v>121041.09000000001</v>
      </c>
      <c r="CY49" s="108">
        <v>26587.549999999996</v>
      </c>
      <c r="CZ49" s="108">
        <v>140595.07999999999</v>
      </c>
      <c r="DA49" s="108">
        <v>36604.900000000009</v>
      </c>
      <c r="DB49" s="108">
        <v>20702.649999999998</v>
      </c>
      <c r="DC49" s="108">
        <v>163425.53000000003</v>
      </c>
      <c r="DD49" s="108">
        <v>380433.99</v>
      </c>
      <c r="DE49" s="108">
        <v>461911.67999999993</v>
      </c>
      <c r="DF49" s="108">
        <v>1916179.51</v>
      </c>
      <c r="DG49" s="108">
        <v>112214.6</v>
      </c>
      <c r="DH49" s="108"/>
      <c r="DI49" s="109"/>
      <c r="DJ49" s="107"/>
      <c r="DK49" s="108"/>
      <c r="DL49" s="108"/>
      <c r="DM49" s="108"/>
      <c r="DN49" s="108"/>
      <c r="DO49" s="108"/>
      <c r="DP49" s="108"/>
      <c r="DQ49" s="108"/>
      <c r="DR49" s="108"/>
      <c r="DS49" s="108"/>
      <c r="DT49" s="108"/>
      <c r="DU49" s="109"/>
    </row>
    <row r="50" spans="1:125">
      <c r="C50" s="77">
        <v>722</v>
      </c>
      <c r="D50" s="77">
        <v>7222</v>
      </c>
      <c r="E50" s="81" t="s">
        <v>107</v>
      </c>
      <c r="F50" s="107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9"/>
      <c r="R50" s="107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9"/>
      <c r="AD50" s="107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9"/>
      <c r="AP50" s="107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9"/>
      <c r="BB50" s="107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9"/>
      <c r="BN50" s="107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9"/>
      <c r="BZ50" s="107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7">
        <v>0</v>
      </c>
      <c r="CM50" s="108">
        <v>0</v>
      </c>
      <c r="CN50" s="108">
        <v>0</v>
      </c>
      <c r="CO50" s="108">
        <v>0</v>
      </c>
      <c r="CP50" s="108">
        <v>0</v>
      </c>
      <c r="CQ50" s="108">
        <v>0</v>
      </c>
      <c r="CR50" s="108">
        <v>0</v>
      </c>
      <c r="CS50" s="108">
        <v>0</v>
      </c>
      <c r="CT50" s="108">
        <v>0</v>
      </c>
      <c r="CU50" s="108">
        <v>0</v>
      </c>
      <c r="CV50" s="108">
        <v>0</v>
      </c>
      <c r="CW50" s="109">
        <v>0</v>
      </c>
      <c r="CX50" s="107">
        <v>0</v>
      </c>
      <c r="CY50" s="108">
        <v>0</v>
      </c>
      <c r="CZ50" s="108">
        <v>0</v>
      </c>
      <c r="DA50" s="108">
        <v>0</v>
      </c>
      <c r="DB50" s="108">
        <v>0</v>
      </c>
      <c r="DC50" s="108">
        <v>0</v>
      </c>
      <c r="DD50" s="108">
        <v>0</v>
      </c>
      <c r="DE50" s="108">
        <v>0</v>
      </c>
      <c r="DF50" s="108">
        <v>0</v>
      </c>
      <c r="DG50" s="108">
        <v>0</v>
      </c>
      <c r="DH50" s="108"/>
      <c r="DI50" s="109"/>
      <c r="DJ50" s="107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9"/>
    </row>
    <row r="51" spans="1:125" ht="30">
      <c r="B51" s="77">
        <v>73</v>
      </c>
      <c r="D51" s="77">
        <v>73</v>
      </c>
      <c r="E51" s="81" t="s">
        <v>109</v>
      </c>
      <c r="F51" s="107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9"/>
      <c r="R51" s="107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9"/>
      <c r="AD51" s="107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9"/>
      <c r="AP51" s="107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9"/>
      <c r="BB51" s="107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9"/>
      <c r="BN51" s="107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9"/>
      <c r="BZ51" s="107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7">
        <v>206949.9</v>
      </c>
      <c r="CM51" s="108">
        <v>235107.78999999998</v>
      </c>
      <c r="CN51" s="108">
        <v>299748.18999999994</v>
      </c>
      <c r="CO51" s="108">
        <v>298965.77999999997</v>
      </c>
      <c r="CP51" s="108">
        <v>208873.82</v>
      </c>
      <c r="CQ51" s="108">
        <v>273742.46000000002</v>
      </c>
      <c r="CR51" s="108">
        <v>3435190.4099999997</v>
      </c>
      <c r="CS51" s="108">
        <v>586185.69999999995</v>
      </c>
      <c r="CT51" s="108">
        <v>401482.51</v>
      </c>
      <c r="CU51" s="108">
        <v>614629.94999999995</v>
      </c>
      <c r="CV51" s="108">
        <v>171580.47000000003</v>
      </c>
      <c r="CW51" s="109">
        <v>1810625.69</v>
      </c>
      <c r="CX51" s="107">
        <v>145969.23000000001</v>
      </c>
      <c r="CY51" s="108">
        <v>107462.68</v>
      </c>
      <c r="CZ51" s="108">
        <v>292731.87</v>
      </c>
      <c r="DA51" s="108">
        <v>369726.11</v>
      </c>
      <c r="DB51" s="108">
        <v>118088.34</v>
      </c>
      <c r="DC51" s="108">
        <v>898562.28999999992</v>
      </c>
      <c r="DD51" s="108">
        <v>98780.82</v>
      </c>
      <c r="DE51" s="108">
        <v>305044.76</v>
      </c>
      <c r="DF51" s="108">
        <v>476893.98000000004</v>
      </c>
      <c r="DG51" s="108">
        <v>367209.82999999996</v>
      </c>
      <c r="DH51" s="108"/>
      <c r="DI51" s="109"/>
      <c r="DJ51" s="107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9"/>
    </row>
    <row r="52" spans="1:125">
      <c r="B52" s="77" t="s">
        <v>102</v>
      </c>
      <c r="C52" s="77">
        <v>731</v>
      </c>
      <c r="D52" s="77">
        <v>7311</v>
      </c>
      <c r="E52" s="81" t="s">
        <v>111</v>
      </c>
      <c r="F52" s="107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9"/>
      <c r="R52" s="107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9"/>
      <c r="AD52" s="107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9"/>
      <c r="AP52" s="107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9"/>
      <c r="BB52" s="107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9"/>
      <c r="BN52" s="107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9"/>
      <c r="BZ52" s="107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7">
        <v>206949.9</v>
      </c>
      <c r="CM52" s="108">
        <v>235107.78999999998</v>
      </c>
      <c r="CN52" s="108">
        <v>299748.18999999994</v>
      </c>
      <c r="CO52" s="108">
        <v>298965.77999999997</v>
      </c>
      <c r="CP52" s="108">
        <v>208873.82</v>
      </c>
      <c r="CQ52" s="108">
        <v>273742.46000000002</v>
      </c>
      <c r="CR52" s="108">
        <v>3435190.4099999997</v>
      </c>
      <c r="CS52" s="108">
        <v>586185.69999999995</v>
      </c>
      <c r="CT52" s="108">
        <v>401482.51</v>
      </c>
      <c r="CU52" s="108">
        <v>614629.94999999995</v>
      </c>
      <c r="CV52" s="108">
        <v>171580.47000000003</v>
      </c>
      <c r="CW52" s="109">
        <v>1810625.69</v>
      </c>
      <c r="CX52" s="107">
        <v>145969.23000000001</v>
      </c>
      <c r="CY52" s="108">
        <v>107462.68</v>
      </c>
      <c r="CZ52" s="108">
        <v>292731.87</v>
      </c>
      <c r="DA52" s="108">
        <v>369726.11</v>
      </c>
      <c r="DB52" s="108">
        <v>118088.34</v>
      </c>
      <c r="DC52" s="108">
        <v>898562.28999999992</v>
      </c>
      <c r="DD52" s="108">
        <v>98780.82</v>
      </c>
      <c r="DE52" s="108">
        <v>305044.76</v>
      </c>
      <c r="DF52" s="108">
        <v>476893.98000000004</v>
      </c>
      <c r="DG52" s="108">
        <v>367209.82999999996</v>
      </c>
      <c r="DH52" s="108"/>
      <c r="DI52" s="109"/>
      <c r="DJ52" s="107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9"/>
    </row>
    <row r="53" spans="1:125">
      <c r="C53" s="77">
        <v>732</v>
      </c>
      <c r="D53" s="77">
        <v>7321</v>
      </c>
      <c r="E53" s="81" t="s">
        <v>113</v>
      </c>
      <c r="F53" s="107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9"/>
      <c r="R53" s="107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9"/>
      <c r="AD53" s="107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9"/>
      <c r="AP53" s="107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9"/>
      <c r="BB53" s="107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9"/>
      <c r="BN53" s="107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9"/>
      <c r="BZ53" s="107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7">
        <v>0</v>
      </c>
      <c r="CM53" s="108">
        <v>0</v>
      </c>
      <c r="CN53" s="108">
        <v>0</v>
      </c>
      <c r="CO53" s="108">
        <v>0</v>
      </c>
      <c r="CP53" s="108">
        <v>0</v>
      </c>
      <c r="CQ53" s="108">
        <v>0</v>
      </c>
      <c r="CR53" s="108">
        <v>0</v>
      </c>
      <c r="CS53" s="108">
        <v>0</v>
      </c>
      <c r="CT53" s="108">
        <v>0</v>
      </c>
      <c r="CU53" s="108">
        <v>0</v>
      </c>
      <c r="CV53" s="108">
        <v>0</v>
      </c>
      <c r="CW53" s="109">
        <v>0</v>
      </c>
      <c r="CX53" s="107">
        <v>0</v>
      </c>
      <c r="CY53" s="108">
        <v>0</v>
      </c>
      <c r="CZ53" s="108">
        <v>0</v>
      </c>
      <c r="DA53" s="108">
        <v>0</v>
      </c>
      <c r="DB53" s="108">
        <v>0</v>
      </c>
      <c r="DC53" s="108">
        <v>0</v>
      </c>
      <c r="DD53" s="108">
        <v>0</v>
      </c>
      <c r="DE53" s="108">
        <v>0</v>
      </c>
      <c r="DF53" s="108">
        <v>0</v>
      </c>
      <c r="DG53" s="108">
        <v>0</v>
      </c>
      <c r="DH53" s="108"/>
      <c r="DI53" s="109"/>
      <c r="DJ53" s="107"/>
      <c r="DK53" s="108"/>
      <c r="DL53" s="108"/>
      <c r="DM53" s="108"/>
      <c r="DN53" s="108"/>
      <c r="DO53" s="108"/>
      <c r="DP53" s="108"/>
      <c r="DQ53" s="108"/>
      <c r="DR53" s="108"/>
      <c r="DS53" s="108"/>
      <c r="DT53" s="108"/>
      <c r="DU53" s="109"/>
    </row>
    <row r="54" spans="1:125">
      <c r="B54" s="77">
        <v>74</v>
      </c>
      <c r="C54" s="77" t="s">
        <v>102</v>
      </c>
      <c r="D54" s="77">
        <v>74</v>
      </c>
      <c r="E54" s="81" t="s">
        <v>115</v>
      </c>
      <c r="F54" s="107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9"/>
      <c r="R54" s="107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9"/>
      <c r="AD54" s="107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9"/>
      <c r="AP54" s="107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9"/>
      <c r="BB54" s="107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9"/>
      <c r="BN54" s="107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9"/>
      <c r="BZ54" s="107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7">
        <v>165851.26000000004</v>
      </c>
      <c r="CM54" s="108">
        <v>158391.43</v>
      </c>
      <c r="CN54" s="108">
        <v>618410.81000000006</v>
      </c>
      <c r="CO54" s="108">
        <v>143255.71</v>
      </c>
      <c r="CP54" s="108">
        <v>330184.12999999995</v>
      </c>
      <c r="CQ54" s="108">
        <v>460006.45</v>
      </c>
      <c r="CR54" s="108">
        <v>487486.95000000007</v>
      </c>
      <c r="CS54" s="108">
        <v>225390.90000000002</v>
      </c>
      <c r="CT54" s="108">
        <v>761867.52999999991</v>
      </c>
      <c r="CU54" s="108">
        <v>1447115.81</v>
      </c>
      <c r="CV54" s="108">
        <v>707499.84000000008</v>
      </c>
      <c r="CW54" s="109">
        <v>1108546.8900000001</v>
      </c>
      <c r="CX54" s="107">
        <v>149764.72</v>
      </c>
      <c r="CY54" s="108">
        <v>724986.19</v>
      </c>
      <c r="CZ54" s="108">
        <v>173095.78000000003</v>
      </c>
      <c r="DA54" s="108">
        <v>636951.02</v>
      </c>
      <c r="DB54" s="108">
        <v>295224.23000000004</v>
      </c>
      <c r="DC54" s="108">
        <v>145661.49999999997</v>
      </c>
      <c r="DD54" s="108">
        <v>289870.69000000006</v>
      </c>
      <c r="DE54" s="108">
        <v>331260.11999999994</v>
      </c>
      <c r="DF54" s="108">
        <v>407300.13000000006</v>
      </c>
      <c r="DG54" s="108">
        <v>306869.74</v>
      </c>
      <c r="DH54" s="108"/>
      <c r="DI54" s="109"/>
      <c r="DJ54" s="107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9"/>
    </row>
    <row r="55" spans="1:125">
      <c r="C55" s="77">
        <v>741</v>
      </c>
      <c r="D55" s="77">
        <v>7411</v>
      </c>
      <c r="E55" s="81" t="s">
        <v>117</v>
      </c>
      <c r="F55" s="107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9"/>
      <c r="R55" s="107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9"/>
      <c r="AD55" s="107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9"/>
      <c r="AP55" s="107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9"/>
      <c r="BB55" s="107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9"/>
      <c r="BN55" s="107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9"/>
      <c r="BZ55" s="107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7">
        <v>165851.26000000004</v>
      </c>
      <c r="CM55" s="108">
        <v>158391.43</v>
      </c>
      <c r="CN55" s="108">
        <v>618410.81000000006</v>
      </c>
      <c r="CO55" s="108">
        <v>143255.71</v>
      </c>
      <c r="CP55" s="108">
        <v>330184.12999999995</v>
      </c>
      <c r="CQ55" s="108">
        <v>460006.45</v>
      </c>
      <c r="CR55" s="108">
        <v>487486.95000000007</v>
      </c>
      <c r="CS55" s="108">
        <v>225390.90000000002</v>
      </c>
      <c r="CT55" s="108">
        <v>761867.52999999991</v>
      </c>
      <c r="CU55" s="108">
        <v>1447115.81</v>
      </c>
      <c r="CV55" s="108">
        <v>707499.84000000008</v>
      </c>
      <c r="CW55" s="109">
        <v>1108546.8900000001</v>
      </c>
      <c r="CX55" s="107">
        <v>149764.72</v>
      </c>
      <c r="CY55" s="108">
        <v>724986.19</v>
      </c>
      <c r="CZ55" s="108">
        <v>173095.78000000003</v>
      </c>
      <c r="DA55" s="108">
        <v>636951.02</v>
      </c>
      <c r="DB55" s="108">
        <v>295224.23000000004</v>
      </c>
      <c r="DC55" s="108">
        <v>145661.49999999997</v>
      </c>
      <c r="DD55" s="108">
        <v>289870.69000000006</v>
      </c>
      <c r="DE55" s="108">
        <v>331260.11999999994</v>
      </c>
      <c r="DF55" s="108">
        <v>407300.13000000006</v>
      </c>
      <c r="DG55" s="108">
        <v>306869.74</v>
      </c>
      <c r="DH55" s="108"/>
      <c r="DI55" s="109"/>
      <c r="DJ55" s="107"/>
      <c r="DK55" s="108"/>
      <c r="DL55" s="108"/>
      <c r="DM55" s="108"/>
      <c r="DN55" s="108"/>
      <c r="DO55" s="108"/>
      <c r="DP55" s="108"/>
      <c r="DQ55" s="108"/>
      <c r="DR55" s="108"/>
      <c r="DS55" s="108"/>
      <c r="DT55" s="108"/>
      <c r="DU55" s="109"/>
    </row>
    <row r="56" spans="1:125">
      <c r="C56" s="77">
        <v>742</v>
      </c>
      <c r="D56" s="77">
        <v>7421</v>
      </c>
      <c r="E56" s="81" t="s">
        <v>119</v>
      </c>
      <c r="F56" s="107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9"/>
      <c r="R56" s="107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9"/>
      <c r="AD56" s="107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9"/>
      <c r="AP56" s="107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9"/>
      <c r="BB56" s="107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9"/>
      <c r="BN56" s="107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9"/>
      <c r="BZ56" s="107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7">
        <v>0</v>
      </c>
      <c r="CM56" s="108">
        <v>0</v>
      </c>
      <c r="CN56" s="108">
        <v>0</v>
      </c>
      <c r="CO56" s="108">
        <v>0</v>
      </c>
      <c r="CP56" s="108">
        <v>0</v>
      </c>
      <c r="CQ56" s="108">
        <v>0</v>
      </c>
      <c r="CR56" s="108">
        <v>0</v>
      </c>
      <c r="CS56" s="108">
        <v>0</v>
      </c>
      <c r="CT56" s="108">
        <v>0</v>
      </c>
      <c r="CU56" s="108">
        <v>0</v>
      </c>
      <c r="CV56" s="108">
        <v>0</v>
      </c>
      <c r="CW56" s="109">
        <v>0</v>
      </c>
      <c r="CX56" s="107">
        <v>0</v>
      </c>
      <c r="CY56" s="108">
        <v>0</v>
      </c>
      <c r="CZ56" s="108">
        <v>0</v>
      </c>
      <c r="DA56" s="108">
        <v>0</v>
      </c>
      <c r="DB56" s="108">
        <v>0</v>
      </c>
      <c r="DC56" s="108">
        <v>0</v>
      </c>
      <c r="DD56" s="108">
        <v>0</v>
      </c>
      <c r="DE56" s="108">
        <v>0</v>
      </c>
      <c r="DF56" s="108">
        <v>0</v>
      </c>
      <c r="DG56" s="108">
        <v>0</v>
      </c>
      <c r="DH56" s="108"/>
      <c r="DI56" s="109"/>
      <c r="DJ56" s="107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9"/>
    </row>
    <row r="57" spans="1:125">
      <c r="B57" s="77">
        <v>75</v>
      </c>
      <c r="D57" s="77">
        <v>75</v>
      </c>
      <c r="E57" s="81" t="s">
        <v>121</v>
      </c>
      <c r="F57" s="107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9"/>
      <c r="R57" s="107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9"/>
      <c r="AD57" s="107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9"/>
      <c r="AP57" s="107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9"/>
      <c r="BB57" s="107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9"/>
      <c r="BN57" s="107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9"/>
      <c r="BZ57" s="107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7">
        <v>35315594.670000009</v>
      </c>
      <c r="CM57" s="108">
        <v>5268335.01</v>
      </c>
      <c r="CN57" s="108">
        <v>24101008.739999998</v>
      </c>
      <c r="CO57" s="108">
        <v>15271204.140000001</v>
      </c>
      <c r="CP57" s="108">
        <v>5539143.8399999999</v>
      </c>
      <c r="CQ57" s="108">
        <v>11192069.119999999</v>
      </c>
      <c r="CR57" s="108">
        <v>70863883.469999999</v>
      </c>
      <c r="CS57" s="108">
        <v>45329380.350000001</v>
      </c>
      <c r="CT57" s="108">
        <v>16107867.279999999</v>
      </c>
      <c r="CU57" s="108">
        <v>443723.68999999994</v>
      </c>
      <c r="CV57" s="108">
        <v>890239.71000000008</v>
      </c>
      <c r="CW57" s="109">
        <v>103544900.23000002</v>
      </c>
      <c r="CX57" s="107">
        <v>8465009.2400000002</v>
      </c>
      <c r="CY57" s="108">
        <v>1291764.22</v>
      </c>
      <c r="CZ57" s="108">
        <v>68907940.25</v>
      </c>
      <c r="DA57" s="108">
        <v>20917031.830000002</v>
      </c>
      <c r="DB57" s="108">
        <v>188441625.52999994</v>
      </c>
      <c r="DC57" s="108">
        <v>524720.3600000001</v>
      </c>
      <c r="DD57" s="108">
        <v>1794042.0999999999</v>
      </c>
      <c r="DE57" s="108">
        <v>231785.05999999997</v>
      </c>
      <c r="DF57" s="108">
        <v>686675.49999999988</v>
      </c>
      <c r="DG57" s="108">
        <v>667139.21999999974</v>
      </c>
      <c r="DH57" s="108"/>
      <c r="DI57" s="109"/>
      <c r="DJ57" s="107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9"/>
    </row>
    <row r="58" spans="1:125">
      <c r="C58" s="77">
        <v>751</v>
      </c>
      <c r="D58" s="77">
        <v>751</v>
      </c>
      <c r="E58" s="81" t="s">
        <v>123</v>
      </c>
      <c r="F58" s="107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9"/>
      <c r="R58" s="107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9"/>
      <c r="AD58" s="107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9"/>
      <c r="AP58" s="107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9"/>
      <c r="BB58" s="107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9"/>
      <c r="BN58" s="107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9"/>
      <c r="BZ58" s="107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7">
        <v>35315594.670000009</v>
      </c>
      <c r="CM58" s="108">
        <v>5268335.01</v>
      </c>
      <c r="CN58" s="108">
        <v>24101008.739999998</v>
      </c>
      <c r="CO58" s="108">
        <v>15271204.140000001</v>
      </c>
      <c r="CP58" s="108">
        <v>5539143.8399999999</v>
      </c>
      <c r="CQ58" s="108">
        <v>11192069.119999999</v>
      </c>
      <c r="CR58" s="108">
        <v>70863883.469999999</v>
      </c>
      <c r="CS58" s="108">
        <v>45329380.350000001</v>
      </c>
      <c r="CT58" s="108">
        <v>16107867.279999999</v>
      </c>
      <c r="CU58" s="108">
        <v>443723.68999999994</v>
      </c>
      <c r="CV58" s="108">
        <v>890239.71000000008</v>
      </c>
      <c r="CW58" s="109">
        <v>103544900.23000002</v>
      </c>
      <c r="CX58" s="107">
        <v>8465009.2400000002</v>
      </c>
      <c r="CY58" s="108">
        <v>1291764.22</v>
      </c>
      <c r="CZ58" s="108">
        <v>68907940.25</v>
      </c>
      <c r="DA58" s="108">
        <v>20917031.830000002</v>
      </c>
      <c r="DB58" s="108">
        <v>188441625.52999994</v>
      </c>
      <c r="DC58" s="108">
        <v>524720.3600000001</v>
      </c>
      <c r="DD58" s="108">
        <v>1794042.0999999999</v>
      </c>
      <c r="DE58" s="108">
        <v>231785.05999999997</v>
      </c>
      <c r="DF58" s="108">
        <v>686675.49999999988</v>
      </c>
      <c r="DG58" s="108">
        <v>667139.21999999974</v>
      </c>
      <c r="DH58" s="108"/>
      <c r="DI58" s="109"/>
      <c r="DJ58" s="107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9"/>
    </row>
    <row r="59" spans="1:125">
      <c r="D59" s="77">
        <v>7511</v>
      </c>
      <c r="E59" s="81" t="s">
        <v>124</v>
      </c>
      <c r="F59" s="107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9"/>
      <c r="R59" s="107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9"/>
      <c r="AD59" s="107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9"/>
      <c r="AP59" s="107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9"/>
      <c r="BB59" s="107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9"/>
      <c r="BN59" s="107"/>
      <c r="BO59" s="108"/>
      <c r="BP59" s="108"/>
      <c r="BQ59" s="108"/>
      <c r="BR59" s="108"/>
      <c r="BS59" s="108"/>
      <c r="BT59" s="108"/>
      <c r="BU59" s="108"/>
      <c r="BV59" s="108"/>
      <c r="BW59" s="108"/>
      <c r="BX59" s="108"/>
      <c r="BY59" s="109"/>
      <c r="BZ59" s="107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7">
        <v>0</v>
      </c>
      <c r="CM59" s="108">
        <v>3971500</v>
      </c>
      <c r="CN59" s="108">
        <v>23000000</v>
      </c>
      <c r="CO59" s="108">
        <v>14499142</v>
      </c>
      <c r="CP59" s="108">
        <v>4400000</v>
      </c>
      <c r="CQ59" s="108">
        <v>7801000</v>
      </c>
      <c r="CR59" s="108">
        <v>11000000</v>
      </c>
      <c r="CS59" s="108">
        <v>44678500</v>
      </c>
      <c r="CT59" s="108">
        <v>16000000</v>
      </c>
      <c r="CU59" s="108">
        <v>0</v>
      </c>
      <c r="CV59" s="108">
        <v>0</v>
      </c>
      <c r="CW59" s="109">
        <v>20000000</v>
      </c>
      <c r="CX59" s="107">
        <v>8351610.0300000003</v>
      </c>
      <c r="CY59" s="108">
        <v>1000000</v>
      </c>
      <c r="CZ59" s="108">
        <v>68600000</v>
      </c>
      <c r="DA59" s="108">
        <v>20459149.640000001</v>
      </c>
      <c r="DB59" s="108">
        <v>0</v>
      </c>
      <c r="DC59" s="108">
        <v>0</v>
      </c>
      <c r="DD59" s="108">
        <v>0</v>
      </c>
      <c r="DE59" s="108">
        <v>0</v>
      </c>
      <c r="DF59" s="108">
        <v>0</v>
      </c>
      <c r="DG59" s="108">
        <v>0</v>
      </c>
      <c r="DH59" s="108"/>
      <c r="DI59" s="109"/>
      <c r="DJ59" s="107"/>
      <c r="DK59" s="108"/>
      <c r="DL59" s="108"/>
      <c r="DM59" s="108"/>
      <c r="DN59" s="108"/>
      <c r="DO59" s="108"/>
      <c r="DP59" s="108"/>
      <c r="DQ59" s="108"/>
      <c r="DR59" s="108"/>
      <c r="DS59" s="108"/>
      <c r="DT59" s="108"/>
      <c r="DU59" s="109"/>
    </row>
    <row r="60" spans="1:125">
      <c r="D60" s="77">
        <v>7512</v>
      </c>
      <c r="E60" s="81" t="s">
        <v>126</v>
      </c>
      <c r="F60" s="107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9"/>
      <c r="R60" s="107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9"/>
      <c r="AD60" s="107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9"/>
      <c r="AP60" s="107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9"/>
      <c r="BB60" s="107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9"/>
      <c r="BN60" s="107"/>
      <c r="BO60" s="108"/>
      <c r="BP60" s="108"/>
      <c r="BQ60" s="108"/>
      <c r="BR60" s="108"/>
      <c r="BS60" s="108"/>
      <c r="BT60" s="108"/>
      <c r="BU60" s="108"/>
      <c r="BV60" s="108"/>
      <c r="BW60" s="108"/>
      <c r="BX60" s="108"/>
      <c r="BY60" s="109"/>
      <c r="BZ60" s="107"/>
      <c r="CA60" s="108"/>
      <c r="CB60" s="108"/>
      <c r="CC60" s="108"/>
      <c r="CD60" s="108"/>
      <c r="CE60" s="108"/>
      <c r="CF60" s="108"/>
      <c r="CG60" s="108"/>
      <c r="CH60" s="108"/>
      <c r="CI60" s="108"/>
      <c r="CJ60" s="108"/>
      <c r="CK60" s="108"/>
      <c r="CL60" s="107">
        <v>35315594.670000009</v>
      </c>
      <c r="CM60" s="108">
        <v>1296835.0099999998</v>
      </c>
      <c r="CN60" s="108">
        <v>1101008.7399999998</v>
      </c>
      <c r="CO60" s="108">
        <v>772062.14000000025</v>
      </c>
      <c r="CP60" s="108">
        <v>1139143.8399999999</v>
      </c>
      <c r="CQ60" s="108">
        <v>3391069.1199999996</v>
      </c>
      <c r="CR60" s="108">
        <v>59863883.469999999</v>
      </c>
      <c r="CS60" s="108">
        <v>650880.35000000359</v>
      </c>
      <c r="CT60" s="108">
        <v>107867.28</v>
      </c>
      <c r="CU60" s="108">
        <v>443723.68999999994</v>
      </c>
      <c r="CV60" s="108">
        <v>890239.71000000008</v>
      </c>
      <c r="CW60" s="109">
        <v>83544900.230000019</v>
      </c>
      <c r="CX60" s="107">
        <v>113399.21</v>
      </c>
      <c r="CY60" s="108">
        <v>291764.21999999997</v>
      </c>
      <c r="CZ60" s="108">
        <v>307940.24999999994</v>
      </c>
      <c r="DA60" s="108">
        <v>457882.19</v>
      </c>
      <c r="DB60" s="108">
        <v>188441625.52999994</v>
      </c>
      <c r="DC60" s="108">
        <v>524720.3600000001</v>
      </c>
      <c r="DD60" s="108">
        <v>1794042.0999999999</v>
      </c>
      <c r="DE60" s="108">
        <v>231785.05999999997</v>
      </c>
      <c r="DF60" s="108">
        <v>686675.49999999988</v>
      </c>
      <c r="DG60" s="108">
        <v>667139.21999999974</v>
      </c>
      <c r="DH60" s="108"/>
      <c r="DI60" s="109"/>
      <c r="DJ60" s="107"/>
      <c r="DK60" s="108"/>
      <c r="DL60" s="108"/>
      <c r="DM60" s="108"/>
      <c r="DN60" s="108"/>
      <c r="DO60" s="108"/>
      <c r="DP60" s="108"/>
      <c r="DQ60" s="108"/>
      <c r="DR60" s="108"/>
      <c r="DS60" s="108"/>
      <c r="DT60" s="108"/>
      <c r="DU60" s="109"/>
    </row>
    <row r="61" spans="1:125">
      <c r="A61" s="77">
        <v>4</v>
      </c>
      <c r="B61" s="77" t="s">
        <v>102</v>
      </c>
      <c r="E61" s="81" t="s">
        <v>128</v>
      </c>
      <c r="F61" s="107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9"/>
      <c r="R61" s="107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9"/>
      <c r="AD61" s="107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9"/>
      <c r="AP61" s="107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9"/>
      <c r="BB61" s="107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9"/>
      <c r="BN61" s="107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9"/>
      <c r="BZ61" s="107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7">
        <v>94307949.460000023</v>
      </c>
      <c r="CM61" s="108">
        <v>96306254.559999973</v>
      </c>
      <c r="CN61" s="108">
        <v>105643727.31999999</v>
      </c>
      <c r="CO61" s="108">
        <v>123882956.19</v>
      </c>
      <c r="CP61" s="108">
        <v>104952049.41</v>
      </c>
      <c r="CQ61" s="108">
        <v>107208498.04999998</v>
      </c>
      <c r="CR61" s="108">
        <v>183973851.75</v>
      </c>
      <c r="CS61" s="108">
        <v>153443488.11999997</v>
      </c>
      <c r="CT61" s="108">
        <v>138489025.27999997</v>
      </c>
      <c r="CU61" s="108">
        <v>110071743.03999996</v>
      </c>
      <c r="CV61" s="108">
        <v>108715971.88</v>
      </c>
      <c r="CW61" s="109">
        <v>215842736.37</v>
      </c>
      <c r="CX61" s="107">
        <v>97317484.659999967</v>
      </c>
      <c r="CY61" s="108">
        <v>92267662.769999996</v>
      </c>
      <c r="CZ61" s="108">
        <v>123864954.85999998</v>
      </c>
      <c r="DA61" s="108">
        <v>159657166.22000003</v>
      </c>
      <c r="DB61" s="108">
        <v>109270946.63000003</v>
      </c>
      <c r="DC61" s="108">
        <v>156848754.83000001</v>
      </c>
      <c r="DD61" s="108">
        <v>138682232.01999998</v>
      </c>
      <c r="DE61" s="108">
        <v>112252005.88000003</v>
      </c>
      <c r="DF61" s="108">
        <v>135427323.25999999</v>
      </c>
      <c r="DG61" s="108">
        <v>167906745.88999996</v>
      </c>
      <c r="DH61" s="108"/>
      <c r="DI61" s="109"/>
      <c r="DJ61" s="107"/>
      <c r="DK61" s="108"/>
      <c r="DL61" s="108"/>
      <c r="DM61" s="108"/>
      <c r="DN61" s="108"/>
      <c r="DO61" s="108"/>
      <c r="DP61" s="108"/>
      <c r="DQ61" s="108"/>
      <c r="DR61" s="108"/>
      <c r="DS61" s="108"/>
      <c r="DT61" s="108"/>
      <c r="DU61" s="109"/>
    </row>
    <row r="62" spans="1:125">
      <c r="A62" s="77" t="s">
        <v>102</v>
      </c>
      <c r="B62" s="77">
        <v>41</v>
      </c>
      <c r="D62" s="77">
        <v>41</v>
      </c>
      <c r="E62" s="81" t="s">
        <v>130</v>
      </c>
      <c r="F62" s="107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9"/>
      <c r="R62" s="107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9"/>
      <c r="AD62" s="107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9"/>
      <c r="AP62" s="107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9"/>
      <c r="BB62" s="107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9"/>
      <c r="BN62" s="107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9"/>
      <c r="BZ62" s="107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7">
        <v>37559259.920000017</v>
      </c>
      <c r="CM62" s="108">
        <v>43448523.98999998</v>
      </c>
      <c r="CN62" s="108">
        <v>45712746.450000025</v>
      </c>
      <c r="CO62" s="108">
        <v>66765798.219999991</v>
      </c>
      <c r="CP62" s="108">
        <v>47578093.070000008</v>
      </c>
      <c r="CQ62" s="108">
        <v>39972707.770000011</v>
      </c>
      <c r="CR62" s="108">
        <v>52244035.140000015</v>
      </c>
      <c r="CS62" s="108">
        <v>46109305.099999987</v>
      </c>
      <c r="CT62" s="108">
        <v>64428387.520000003</v>
      </c>
      <c r="CU62" s="108">
        <v>44963115.269999988</v>
      </c>
      <c r="CV62" s="108">
        <v>46191093.279999994</v>
      </c>
      <c r="CW62" s="109">
        <v>70669565.12999998</v>
      </c>
      <c r="CX62" s="107">
        <v>42216035.849999994</v>
      </c>
      <c r="CY62" s="108">
        <v>41130298.030000016</v>
      </c>
      <c r="CZ62" s="108">
        <v>49493169.750000007</v>
      </c>
      <c r="DA62" s="108">
        <v>69712441.910000026</v>
      </c>
      <c r="DB62" s="108">
        <v>47001494.920000002</v>
      </c>
      <c r="DC62" s="108">
        <v>49625821.550000019</v>
      </c>
      <c r="DD62" s="108">
        <v>50530753.330000021</v>
      </c>
      <c r="DE62" s="108">
        <v>48437215.780000001</v>
      </c>
      <c r="DF62" s="108">
        <v>62028153.189999998</v>
      </c>
      <c r="DG62" s="108">
        <v>92955989.479999989</v>
      </c>
      <c r="DH62" s="108"/>
      <c r="DI62" s="109"/>
      <c r="DJ62" s="107"/>
      <c r="DK62" s="108"/>
      <c r="DL62" s="108"/>
      <c r="DM62" s="108"/>
      <c r="DN62" s="108"/>
      <c r="DO62" s="108"/>
      <c r="DP62" s="108"/>
      <c r="DQ62" s="108"/>
      <c r="DR62" s="108"/>
      <c r="DS62" s="108"/>
      <c r="DT62" s="108"/>
      <c r="DU62" s="109"/>
    </row>
    <row r="63" spans="1:125">
      <c r="C63" s="77">
        <v>411</v>
      </c>
      <c r="D63" s="77">
        <v>411</v>
      </c>
      <c r="E63" s="81" t="s">
        <v>132</v>
      </c>
      <c r="F63" s="107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9"/>
      <c r="R63" s="107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9"/>
      <c r="AD63" s="107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9"/>
      <c r="AP63" s="107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9"/>
      <c r="BB63" s="107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9"/>
      <c r="BN63" s="107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9"/>
      <c r="BZ63" s="107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7">
        <v>30971376.560000017</v>
      </c>
      <c r="CM63" s="108">
        <v>31767543.569999974</v>
      </c>
      <c r="CN63" s="108">
        <v>27281136.950000018</v>
      </c>
      <c r="CO63" s="108">
        <v>29258745.939999986</v>
      </c>
      <c r="CP63" s="108">
        <v>36008593.49000001</v>
      </c>
      <c r="CQ63" s="108">
        <v>25859054.300000012</v>
      </c>
      <c r="CR63" s="108">
        <v>34643447.110000014</v>
      </c>
      <c r="CS63" s="108">
        <v>30708364.169999979</v>
      </c>
      <c r="CT63" s="108">
        <v>31076205.190000009</v>
      </c>
      <c r="CU63" s="108">
        <v>30090664.149999991</v>
      </c>
      <c r="CV63" s="108">
        <v>33509791.739999987</v>
      </c>
      <c r="CW63" s="109">
        <v>29829447.000000007</v>
      </c>
      <c r="CX63" s="107">
        <v>31746411.439999998</v>
      </c>
      <c r="CY63" s="108">
        <v>31990959.730000015</v>
      </c>
      <c r="CZ63" s="108">
        <v>28950708.150000006</v>
      </c>
      <c r="DA63" s="108">
        <v>33400618.050000034</v>
      </c>
      <c r="DB63" s="108">
        <v>33991909.009999998</v>
      </c>
      <c r="DC63" s="108">
        <v>29160070.500000022</v>
      </c>
      <c r="DD63" s="108">
        <v>31638711.200000018</v>
      </c>
      <c r="DE63" s="108">
        <v>33567786.789999999</v>
      </c>
      <c r="DF63" s="108">
        <v>32190092.469999991</v>
      </c>
      <c r="DG63" s="108">
        <v>28307942.629999988</v>
      </c>
      <c r="DH63" s="108"/>
      <c r="DI63" s="109"/>
      <c r="DJ63" s="107"/>
      <c r="DK63" s="108"/>
      <c r="DL63" s="108"/>
      <c r="DM63" s="108"/>
      <c r="DN63" s="108"/>
      <c r="DO63" s="108"/>
      <c r="DP63" s="108"/>
      <c r="DQ63" s="108"/>
      <c r="DR63" s="108"/>
      <c r="DS63" s="108"/>
      <c r="DT63" s="108"/>
      <c r="DU63" s="109"/>
    </row>
    <row r="64" spans="1:125">
      <c r="D64" s="77">
        <v>4111</v>
      </c>
      <c r="E64" s="81" t="s">
        <v>134</v>
      </c>
      <c r="F64" s="107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9"/>
      <c r="R64" s="107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9"/>
      <c r="AD64" s="107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9"/>
      <c r="AP64" s="107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9"/>
      <c r="BB64" s="107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9"/>
      <c r="BN64" s="107"/>
      <c r="BO64" s="108"/>
      <c r="BP64" s="108"/>
      <c r="BQ64" s="108"/>
      <c r="BR64" s="108"/>
      <c r="BS64" s="108"/>
      <c r="BT64" s="108"/>
      <c r="BU64" s="108"/>
      <c r="BV64" s="108"/>
      <c r="BW64" s="108"/>
      <c r="BX64" s="108"/>
      <c r="BY64" s="109"/>
      <c r="BZ64" s="107"/>
      <c r="CA64" s="108"/>
      <c r="CB64" s="108"/>
      <c r="CC64" s="108"/>
      <c r="CD64" s="108"/>
      <c r="CE64" s="108"/>
      <c r="CF64" s="108"/>
      <c r="CG64" s="108"/>
      <c r="CH64" s="108"/>
      <c r="CI64" s="108"/>
      <c r="CJ64" s="108"/>
      <c r="CK64" s="108"/>
      <c r="CL64" s="107">
        <v>18758147.750000022</v>
      </c>
      <c r="CM64" s="108">
        <v>18989881.539999984</v>
      </c>
      <c r="CN64" s="108">
        <v>18491769.340000015</v>
      </c>
      <c r="CO64" s="108">
        <v>18557037.069999985</v>
      </c>
      <c r="CP64" s="108">
        <v>18809546.539999995</v>
      </c>
      <c r="CQ64" s="108">
        <v>18845356.610000014</v>
      </c>
      <c r="CR64" s="108">
        <v>18329118.360000018</v>
      </c>
      <c r="CS64" s="108">
        <v>17729850.409999993</v>
      </c>
      <c r="CT64" s="108">
        <v>18635314.670000017</v>
      </c>
      <c r="CU64" s="108">
        <v>18568296.599999994</v>
      </c>
      <c r="CV64" s="108">
        <v>18594970.309999991</v>
      </c>
      <c r="CW64" s="109">
        <v>17457834.380000003</v>
      </c>
      <c r="CX64" s="107">
        <v>18808221.599999998</v>
      </c>
      <c r="CY64" s="108">
        <v>19006831.740000017</v>
      </c>
      <c r="CZ64" s="108">
        <v>18690045.350000009</v>
      </c>
      <c r="DA64" s="108">
        <v>18847542.830000032</v>
      </c>
      <c r="DB64" s="108">
        <v>18962976.520000003</v>
      </c>
      <c r="DC64" s="108">
        <v>18798683.290000021</v>
      </c>
      <c r="DD64" s="108">
        <v>18728690.680000022</v>
      </c>
      <c r="DE64" s="108">
        <v>18176066.640000004</v>
      </c>
      <c r="DF64" s="108">
        <v>18820822.929999996</v>
      </c>
      <c r="DG64" s="108">
        <v>18609938.449999984</v>
      </c>
      <c r="DH64" s="108"/>
      <c r="DI64" s="109"/>
      <c r="DJ64" s="107"/>
      <c r="DK64" s="108"/>
      <c r="DL64" s="108"/>
      <c r="DM64" s="108"/>
      <c r="DN64" s="108"/>
      <c r="DO64" s="108"/>
      <c r="DP64" s="108"/>
      <c r="DQ64" s="108"/>
      <c r="DR64" s="108"/>
      <c r="DS64" s="108"/>
      <c r="DT64" s="108"/>
      <c r="DU64" s="109"/>
    </row>
    <row r="65" spans="3:125">
      <c r="D65" s="77">
        <v>4112</v>
      </c>
      <c r="E65" s="81" t="s">
        <v>136</v>
      </c>
      <c r="F65" s="107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9"/>
      <c r="R65" s="107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9"/>
      <c r="AD65" s="107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9"/>
      <c r="AP65" s="107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9"/>
      <c r="BB65" s="107"/>
      <c r="BC65" s="108"/>
      <c r="BD65" s="108"/>
      <c r="BE65" s="108"/>
      <c r="BF65" s="108"/>
      <c r="BG65" s="108"/>
      <c r="BH65" s="108"/>
      <c r="BI65" s="108"/>
      <c r="BJ65" s="108"/>
      <c r="BK65" s="108"/>
      <c r="BL65" s="108"/>
      <c r="BM65" s="109"/>
      <c r="BN65" s="107"/>
      <c r="BO65" s="108"/>
      <c r="BP65" s="108"/>
      <c r="BQ65" s="108"/>
      <c r="BR65" s="108"/>
      <c r="BS65" s="108"/>
      <c r="BT65" s="108"/>
      <c r="BU65" s="108"/>
      <c r="BV65" s="108"/>
      <c r="BW65" s="108"/>
      <c r="BX65" s="108"/>
      <c r="BY65" s="109"/>
      <c r="BZ65" s="107"/>
      <c r="CA65" s="108"/>
      <c r="CB65" s="108"/>
      <c r="CC65" s="108"/>
      <c r="CD65" s="108"/>
      <c r="CE65" s="108"/>
      <c r="CF65" s="108"/>
      <c r="CG65" s="108"/>
      <c r="CH65" s="108"/>
      <c r="CI65" s="108"/>
      <c r="CJ65" s="108"/>
      <c r="CK65" s="108"/>
      <c r="CL65" s="107">
        <v>2431094.8300000005</v>
      </c>
      <c r="CM65" s="108">
        <v>2651304.3999999994</v>
      </c>
      <c r="CN65" s="108">
        <v>1609026.9899999998</v>
      </c>
      <c r="CO65" s="108">
        <v>2182272.6699999995</v>
      </c>
      <c r="CP65" s="108">
        <v>3617366.3200000008</v>
      </c>
      <c r="CQ65" s="108">
        <v>1485049.0900000003</v>
      </c>
      <c r="CR65" s="108">
        <v>3587807.7899999986</v>
      </c>
      <c r="CS65" s="108">
        <v>2639815.1000000006</v>
      </c>
      <c r="CT65" s="108">
        <v>2531424.3000000017</v>
      </c>
      <c r="CU65" s="108">
        <v>2534399.5599999996</v>
      </c>
      <c r="CV65" s="108">
        <v>3159372.879999999</v>
      </c>
      <c r="CW65" s="109">
        <v>2753289.4899999998</v>
      </c>
      <c r="CX65" s="107">
        <v>2675264.75</v>
      </c>
      <c r="CY65" s="108">
        <v>2705751.2</v>
      </c>
      <c r="CZ65" s="108">
        <v>2103408.4899999993</v>
      </c>
      <c r="DA65" s="108">
        <v>3206091.22</v>
      </c>
      <c r="DB65" s="108">
        <v>3060411.29</v>
      </c>
      <c r="DC65" s="108">
        <v>2151902.8800000013</v>
      </c>
      <c r="DD65" s="108">
        <v>2665901.8399999994</v>
      </c>
      <c r="DE65" s="108">
        <v>3141726.9400000004</v>
      </c>
      <c r="DF65" s="108">
        <v>2763120.8400000008</v>
      </c>
      <c r="DG65" s="108">
        <v>1664079.7099999993</v>
      </c>
      <c r="DH65" s="108"/>
      <c r="DI65" s="109"/>
      <c r="DJ65" s="107"/>
      <c r="DK65" s="108"/>
      <c r="DL65" s="108"/>
      <c r="DM65" s="108"/>
      <c r="DN65" s="108"/>
      <c r="DO65" s="108"/>
      <c r="DP65" s="108"/>
      <c r="DQ65" s="108"/>
      <c r="DR65" s="108"/>
      <c r="DS65" s="108"/>
      <c r="DT65" s="108"/>
      <c r="DU65" s="109"/>
    </row>
    <row r="66" spans="3:125">
      <c r="D66" s="77">
        <v>4113</v>
      </c>
      <c r="E66" s="81" t="s">
        <v>137</v>
      </c>
      <c r="F66" s="107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9"/>
      <c r="R66" s="107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9"/>
      <c r="AD66" s="107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9"/>
      <c r="AP66" s="107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9"/>
      <c r="BB66" s="107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9"/>
      <c r="BN66" s="107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9"/>
      <c r="BZ66" s="107"/>
      <c r="CA66" s="108"/>
      <c r="CB66" s="108"/>
      <c r="CC66" s="108"/>
      <c r="CD66" s="108"/>
      <c r="CE66" s="108"/>
      <c r="CF66" s="108"/>
      <c r="CG66" s="108"/>
      <c r="CH66" s="108"/>
      <c r="CI66" s="108"/>
      <c r="CJ66" s="108"/>
      <c r="CK66" s="108"/>
      <c r="CL66" s="107">
        <v>6343908.7599999951</v>
      </c>
      <c r="CM66" s="108">
        <v>6417211.3299999982</v>
      </c>
      <c r="CN66" s="108">
        <v>4181642.1700000041</v>
      </c>
      <c r="CO66" s="108">
        <v>5287956.8800000036</v>
      </c>
      <c r="CP66" s="108">
        <v>8800435.3200000077</v>
      </c>
      <c r="CQ66" s="108">
        <v>3046457.1999999997</v>
      </c>
      <c r="CR66" s="108">
        <v>8138688.8899999978</v>
      </c>
      <c r="CS66" s="108">
        <v>6611090.3299999945</v>
      </c>
      <c r="CT66" s="108">
        <v>6272723.6099999947</v>
      </c>
      <c r="CU66" s="108">
        <v>5646318.7199999997</v>
      </c>
      <c r="CV66" s="108">
        <v>7714058.629999998</v>
      </c>
      <c r="CW66" s="109">
        <v>6070028.1500000013</v>
      </c>
      <c r="CX66" s="107">
        <v>6537985.2499999981</v>
      </c>
      <c r="CY66" s="108">
        <v>6565570.870000001</v>
      </c>
      <c r="CZ66" s="108">
        <v>5120485.97</v>
      </c>
      <c r="DA66" s="108">
        <v>6909301.3700000038</v>
      </c>
      <c r="DB66" s="108">
        <v>7837021.7299999967</v>
      </c>
      <c r="DC66" s="108">
        <v>5312936.7400000012</v>
      </c>
      <c r="DD66" s="108">
        <v>6511278.9899999956</v>
      </c>
      <c r="DE66" s="108">
        <v>7870507.0899999943</v>
      </c>
      <c r="DF66" s="108">
        <v>6748205.0299999947</v>
      </c>
      <c r="DG66" s="108">
        <v>5155134.6600000029</v>
      </c>
      <c r="DH66" s="108"/>
      <c r="DI66" s="109"/>
      <c r="DJ66" s="107"/>
      <c r="DK66" s="108"/>
      <c r="DL66" s="108"/>
      <c r="DM66" s="108"/>
      <c r="DN66" s="108"/>
      <c r="DO66" s="108"/>
      <c r="DP66" s="108"/>
      <c r="DQ66" s="108"/>
      <c r="DR66" s="108"/>
      <c r="DS66" s="108"/>
      <c r="DT66" s="108"/>
      <c r="DU66" s="109"/>
    </row>
    <row r="67" spans="3:125">
      <c r="D67" s="77">
        <v>4114</v>
      </c>
      <c r="E67" s="81" t="s">
        <v>139</v>
      </c>
      <c r="F67" s="107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9"/>
      <c r="R67" s="107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9"/>
      <c r="AD67" s="107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9"/>
      <c r="AP67" s="107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9"/>
      <c r="BB67" s="107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9"/>
      <c r="BN67" s="107"/>
      <c r="BO67" s="108"/>
      <c r="BP67" s="108"/>
      <c r="BQ67" s="108"/>
      <c r="BR67" s="108"/>
      <c r="BS67" s="108"/>
      <c r="BT67" s="108"/>
      <c r="BU67" s="108"/>
      <c r="BV67" s="108"/>
      <c r="BW67" s="108"/>
      <c r="BX67" s="108"/>
      <c r="BY67" s="109"/>
      <c r="BZ67" s="107"/>
      <c r="CA67" s="108"/>
      <c r="CB67" s="108"/>
      <c r="CC67" s="108"/>
      <c r="CD67" s="108"/>
      <c r="CE67" s="108"/>
      <c r="CF67" s="108"/>
      <c r="CG67" s="108"/>
      <c r="CH67" s="108"/>
      <c r="CI67" s="108"/>
      <c r="CJ67" s="108"/>
      <c r="CK67" s="108"/>
      <c r="CL67" s="107">
        <v>3322321.0099999988</v>
      </c>
      <c r="CM67" s="108">
        <v>3390483.3899999936</v>
      </c>
      <c r="CN67" s="108">
        <v>2701315.0200000009</v>
      </c>
      <c r="CO67" s="108">
        <v>2868289.1900000009</v>
      </c>
      <c r="CP67" s="108">
        <v>4326169.6700000027</v>
      </c>
      <c r="CQ67" s="108">
        <v>2193301.4300000002</v>
      </c>
      <c r="CR67" s="108">
        <v>3951470.6400000011</v>
      </c>
      <c r="CS67" s="108">
        <v>3347001.8199999947</v>
      </c>
      <c r="CT67" s="108">
        <v>3269202.2799999975</v>
      </c>
      <c r="CU67" s="108">
        <v>3242322.49</v>
      </c>
      <c r="CV67" s="108">
        <v>3315110.6299999976</v>
      </c>
      <c r="CW67" s="109">
        <v>3155457.280000004</v>
      </c>
      <c r="CX67" s="107">
        <v>3348368.9900000007</v>
      </c>
      <c r="CY67" s="108">
        <v>3600953.8299999987</v>
      </c>
      <c r="CZ67" s="108">
        <v>2741076.2599999965</v>
      </c>
      <c r="DA67" s="108">
        <v>3971889.8100000005</v>
      </c>
      <c r="DB67" s="108">
        <v>3439099.7699999977</v>
      </c>
      <c r="DC67" s="108">
        <v>2874066.7999999989</v>
      </c>
      <c r="DD67" s="108">
        <v>3346931.6500000041</v>
      </c>
      <c r="DE67" s="108">
        <v>3895981.3399999994</v>
      </c>
      <c r="DF67" s="108">
        <v>3516555.9799999995</v>
      </c>
      <c r="DG67" s="108">
        <v>2305571.7399999988</v>
      </c>
      <c r="DH67" s="108"/>
      <c r="DI67" s="109"/>
      <c r="DJ67" s="107"/>
      <c r="DK67" s="108"/>
      <c r="DL67" s="108"/>
      <c r="DM67" s="108"/>
      <c r="DN67" s="108"/>
      <c r="DO67" s="108"/>
      <c r="DP67" s="108"/>
      <c r="DQ67" s="108"/>
      <c r="DR67" s="108"/>
      <c r="DS67" s="108"/>
      <c r="DT67" s="108"/>
      <c r="DU67" s="109"/>
    </row>
    <row r="68" spans="3:125">
      <c r="D68" s="77">
        <v>4115</v>
      </c>
      <c r="E68" s="81" t="s">
        <v>141</v>
      </c>
      <c r="F68" s="107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9"/>
      <c r="R68" s="107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9"/>
      <c r="AD68" s="107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9"/>
      <c r="AP68" s="107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9"/>
      <c r="BB68" s="107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9"/>
      <c r="BN68" s="107"/>
      <c r="BO68" s="108"/>
      <c r="BP68" s="108"/>
      <c r="BQ68" s="108"/>
      <c r="BR68" s="108"/>
      <c r="BS68" s="108"/>
      <c r="BT68" s="108"/>
      <c r="BU68" s="108"/>
      <c r="BV68" s="108"/>
      <c r="BW68" s="108"/>
      <c r="BX68" s="108"/>
      <c r="BY68" s="109"/>
      <c r="BZ68" s="107"/>
      <c r="CA68" s="108"/>
      <c r="CB68" s="108"/>
      <c r="CC68" s="108"/>
      <c r="CD68" s="108"/>
      <c r="CE68" s="108"/>
      <c r="CF68" s="108"/>
      <c r="CG68" s="108"/>
      <c r="CH68" s="108"/>
      <c r="CI68" s="108"/>
      <c r="CJ68" s="108"/>
      <c r="CK68" s="108"/>
      <c r="CL68" s="107">
        <v>115904.20999999999</v>
      </c>
      <c r="CM68" s="108">
        <v>318662.9099999998</v>
      </c>
      <c r="CN68" s="108">
        <v>297383.42999999976</v>
      </c>
      <c r="CO68" s="108">
        <v>363190.12999999989</v>
      </c>
      <c r="CP68" s="108">
        <v>455075.63999999914</v>
      </c>
      <c r="CQ68" s="108">
        <v>288889.96999999968</v>
      </c>
      <c r="CR68" s="108">
        <v>636361.43000000075</v>
      </c>
      <c r="CS68" s="108">
        <v>380606.50999999972</v>
      </c>
      <c r="CT68" s="108">
        <v>367540.32999999984</v>
      </c>
      <c r="CU68" s="108">
        <v>99326.77999999997</v>
      </c>
      <c r="CV68" s="108">
        <v>726279.29000000085</v>
      </c>
      <c r="CW68" s="109">
        <v>392837.70000000007</v>
      </c>
      <c r="CX68" s="107">
        <v>376570.8499999998</v>
      </c>
      <c r="CY68" s="108">
        <v>111852.08999999998</v>
      </c>
      <c r="CZ68" s="108">
        <v>295692.08000000025</v>
      </c>
      <c r="DA68" s="108">
        <v>465792.81999999977</v>
      </c>
      <c r="DB68" s="108">
        <v>692399.700000001</v>
      </c>
      <c r="DC68" s="108">
        <v>22480.79</v>
      </c>
      <c r="DD68" s="108">
        <v>385908.0400000001</v>
      </c>
      <c r="DE68" s="108">
        <v>483504.78</v>
      </c>
      <c r="DF68" s="108">
        <v>341387.68999999994</v>
      </c>
      <c r="DG68" s="108">
        <v>573218.06999999948</v>
      </c>
      <c r="DH68" s="108"/>
      <c r="DI68" s="109"/>
      <c r="DJ68" s="107"/>
      <c r="DK68" s="108"/>
      <c r="DL68" s="108"/>
      <c r="DM68" s="108"/>
      <c r="DN68" s="108"/>
      <c r="DO68" s="108"/>
      <c r="DP68" s="108"/>
      <c r="DQ68" s="108"/>
      <c r="DR68" s="108"/>
      <c r="DS68" s="108"/>
      <c r="DT68" s="108"/>
      <c r="DU68" s="109"/>
    </row>
    <row r="69" spans="3:125">
      <c r="C69" s="77">
        <v>412</v>
      </c>
      <c r="D69" s="77">
        <v>412</v>
      </c>
      <c r="E69" s="81" t="s">
        <v>143</v>
      </c>
      <c r="F69" s="107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9"/>
      <c r="R69" s="107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9"/>
      <c r="AD69" s="107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9"/>
      <c r="AP69" s="107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9"/>
      <c r="BB69" s="107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9"/>
      <c r="BN69" s="107"/>
      <c r="BO69" s="108"/>
      <c r="BP69" s="108"/>
      <c r="BQ69" s="108"/>
      <c r="BR69" s="108"/>
      <c r="BS69" s="108"/>
      <c r="BT69" s="108"/>
      <c r="BU69" s="108"/>
      <c r="BV69" s="108"/>
      <c r="BW69" s="108"/>
      <c r="BX69" s="108"/>
      <c r="BY69" s="109"/>
      <c r="BZ69" s="107"/>
      <c r="CA69" s="108"/>
      <c r="CB69" s="108"/>
      <c r="CC69" s="108"/>
      <c r="CD69" s="108"/>
      <c r="CE69" s="108"/>
      <c r="CF69" s="108"/>
      <c r="CG69" s="108"/>
      <c r="CH69" s="108"/>
      <c r="CI69" s="108"/>
      <c r="CJ69" s="108"/>
      <c r="CK69" s="108"/>
      <c r="CL69" s="107">
        <v>1584140</v>
      </c>
      <c r="CM69" s="108">
        <v>494224.27999999968</v>
      </c>
      <c r="CN69" s="108">
        <v>1196100.0600000008</v>
      </c>
      <c r="CO69" s="108">
        <v>1826112.7700000016</v>
      </c>
      <c r="CP69" s="108">
        <v>404313.79000000004</v>
      </c>
      <c r="CQ69" s="108">
        <v>460176.88999999996</v>
      </c>
      <c r="CR69" s="108">
        <v>807342.55999999982</v>
      </c>
      <c r="CS69" s="108">
        <v>1160483.8900000001</v>
      </c>
      <c r="CT69" s="108">
        <v>545300.30999999971</v>
      </c>
      <c r="CU69" s="108">
        <v>1094017.3800000004</v>
      </c>
      <c r="CV69" s="108">
        <v>577957.55999999982</v>
      </c>
      <c r="CW69" s="109">
        <v>1871989.5499999975</v>
      </c>
      <c r="CX69" s="107">
        <v>439879.61999999988</v>
      </c>
      <c r="CY69" s="108">
        <v>458274.3799999996</v>
      </c>
      <c r="CZ69" s="108">
        <v>1312845.2299999986</v>
      </c>
      <c r="DA69" s="108">
        <v>817179.90999999957</v>
      </c>
      <c r="DB69" s="108">
        <v>624959.39999999921</v>
      </c>
      <c r="DC69" s="108">
        <v>907125.79999999935</v>
      </c>
      <c r="DD69" s="108">
        <v>1035451.5999999981</v>
      </c>
      <c r="DE69" s="108">
        <v>804790.15999999922</v>
      </c>
      <c r="DF69" s="108">
        <v>843122.86999999988</v>
      </c>
      <c r="DG69" s="108">
        <v>1266569.8800000008</v>
      </c>
      <c r="DH69" s="108"/>
      <c r="DI69" s="109"/>
      <c r="DJ69" s="107"/>
      <c r="DK69" s="108"/>
      <c r="DL69" s="108"/>
      <c r="DM69" s="108"/>
      <c r="DN69" s="108"/>
      <c r="DO69" s="108"/>
      <c r="DP69" s="108"/>
      <c r="DQ69" s="108"/>
      <c r="DR69" s="108"/>
      <c r="DS69" s="108"/>
      <c r="DT69" s="108"/>
      <c r="DU69" s="109"/>
    </row>
    <row r="70" spans="3:125">
      <c r="D70" s="77">
        <v>4121</v>
      </c>
      <c r="E70" s="81" t="s">
        <v>145</v>
      </c>
      <c r="F70" s="107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9"/>
      <c r="R70" s="107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9"/>
      <c r="AD70" s="107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9"/>
      <c r="AP70" s="107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9"/>
      <c r="BB70" s="107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9"/>
      <c r="BN70" s="107"/>
      <c r="BO70" s="108"/>
      <c r="BP70" s="108"/>
      <c r="BQ70" s="108"/>
      <c r="BR70" s="108"/>
      <c r="BS70" s="108"/>
      <c r="BT70" s="108"/>
      <c r="BU70" s="108"/>
      <c r="BV70" s="108"/>
      <c r="BW70" s="108"/>
      <c r="BX70" s="108"/>
      <c r="BY70" s="109"/>
      <c r="BZ70" s="107"/>
      <c r="CA70" s="108"/>
      <c r="CB70" s="108"/>
      <c r="CC70" s="108"/>
      <c r="CD70" s="108"/>
      <c r="CE70" s="108"/>
      <c r="CF70" s="108"/>
      <c r="CG70" s="108"/>
      <c r="CH70" s="108"/>
      <c r="CI70" s="108"/>
      <c r="CJ70" s="108"/>
      <c r="CK70" s="108"/>
      <c r="CL70" s="107">
        <v>0</v>
      </c>
      <c r="CM70" s="108">
        <v>0</v>
      </c>
      <c r="CN70" s="108">
        <v>0</v>
      </c>
      <c r="CO70" s="108">
        <v>0</v>
      </c>
      <c r="CP70" s="108">
        <v>0</v>
      </c>
      <c r="CQ70" s="108">
        <v>0</v>
      </c>
      <c r="CR70" s="108">
        <v>0</v>
      </c>
      <c r="CS70" s="108">
        <v>0</v>
      </c>
      <c r="CT70" s="108">
        <v>0</v>
      </c>
      <c r="CU70" s="108">
        <v>0</v>
      </c>
      <c r="CV70" s="108">
        <v>0</v>
      </c>
      <c r="CW70" s="109">
        <v>0</v>
      </c>
      <c r="CX70" s="107">
        <v>0</v>
      </c>
      <c r="CY70" s="108">
        <v>0</v>
      </c>
      <c r="CZ70" s="108">
        <v>0</v>
      </c>
      <c r="DA70" s="108">
        <v>0</v>
      </c>
      <c r="DB70" s="108">
        <v>0</v>
      </c>
      <c r="DC70" s="108">
        <v>0</v>
      </c>
      <c r="DD70" s="108">
        <v>0</v>
      </c>
      <c r="DE70" s="108">
        <v>0</v>
      </c>
      <c r="DF70" s="108">
        <v>0</v>
      </c>
      <c r="DG70" s="108">
        <v>0</v>
      </c>
      <c r="DH70" s="108"/>
      <c r="DI70" s="109"/>
      <c r="DJ70" s="107"/>
      <c r="DK70" s="108"/>
      <c r="DL70" s="108"/>
      <c r="DM70" s="108"/>
      <c r="DN70" s="108"/>
      <c r="DO70" s="108"/>
      <c r="DP70" s="108"/>
      <c r="DQ70" s="108"/>
      <c r="DR70" s="108"/>
      <c r="DS70" s="108"/>
      <c r="DT70" s="108"/>
      <c r="DU70" s="109"/>
    </row>
    <row r="71" spans="3:125">
      <c r="D71" s="77">
        <v>4122</v>
      </c>
      <c r="E71" s="81" t="s">
        <v>147</v>
      </c>
      <c r="F71" s="107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9"/>
      <c r="R71" s="107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9"/>
      <c r="AD71" s="107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9"/>
      <c r="AP71" s="107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9"/>
      <c r="BB71" s="107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9"/>
      <c r="BN71" s="107"/>
      <c r="BO71" s="108"/>
      <c r="BP71" s="108"/>
      <c r="BQ71" s="108"/>
      <c r="BR71" s="108"/>
      <c r="BS71" s="108"/>
      <c r="BT71" s="108"/>
      <c r="BU71" s="108"/>
      <c r="BV71" s="108"/>
      <c r="BW71" s="108"/>
      <c r="BX71" s="108"/>
      <c r="BY71" s="109"/>
      <c r="BZ71" s="107"/>
      <c r="CA71" s="108"/>
      <c r="CB71" s="108"/>
      <c r="CC71" s="108"/>
      <c r="CD71" s="108"/>
      <c r="CE71" s="108"/>
      <c r="CF71" s="108"/>
      <c r="CG71" s="108"/>
      <c r="CH71" s="108"/>
      <c r="CI71" s="108"/>
      <c r="CJ71" s="108"/>
      <c r="CK71" s="108"/>
      <c r="CL71" s="107">
        <v>95525.150000000009</v>
      </c>
      <c r="CM71" s="108">
        <v>91532.839999999778</v>
      </c>
      <c r="CN71" s="108">
        <v>259848.52999999988</v>
      </c>
      <c r="CO71" s="108">
        <v>174792.77000000002</v>
      </c>
      <c r="CP71" s="108">
        <v>62540.990000000013</v>
      </c>
      <c r="CQ71" s="108">
        <v>169673.50999999998</v>
      </c>
      <c r="CR71" s="108">
        <v>176301.60999999969</v>
      </c>
      <c r="CS71" s="108">
        <v>265807.46999999974</v>
      </c>
      <c r="CT71" s="108">
        <v>94053.199999999793</v>
      </c>
      <c r="CU71" s="108">
        <v>250038.06999999969</v>
      </c>
      <c r="CV71" s="108">
        <v>76916.069999999818</v>
      </c>
      <c r="CW71" s="109">
        <v>351202.66999999963</v>
      </c>
      <c r="CX71" s="107">
        <v>110004.98999999999</v>
      </c>
      <c r="CY71" s="108">
        <v>62670.119999999981</v>
      </c>
      <c r="CZ71" s="108">
        <v>165102.31999999972</v>
      </c>
      <c r="DA71" s="108">
        <v>221698.77999999985</v>
      </c>
      <c r="DB71" s="108">
        <v>198457.40999999983</v>
      </c>
      <c r="DC71" s="108">
        <v>163753.70999999988</v>
      </c>
      <c r="DD71" s="108">
        <v>66630.97</v>
      </c>
      <c r="DE71" s="108">
        <v>187153.51000000007</v>
      </c>
      <c r="DF71" s="108">
        <v>188558.53000000006</v>
      </c>
      <c r="DG71" s="108">
        <v>271663.46999999991</v>
      </c>
      <c r="DH71" s="108"/>
      <c r="DI71" s="109"/>
      <c r="DJ71" s="107"/>
      <c r="DK71" s="108"/>
      <c r="DL71" s="108"/>
      <c r="DM71" s="108"/>
      <c r="DN71" s="108"/>
      <c r="DO71" s="108"/>
      <c r="DP71" s="108"/>
      <c r="DQ71" s="108"/>
      <c r="DR71" s="108"/>
      <c r="DS71" s="108"/>
      <c r="DT71" s="108"/>
      <c r="DU71" s="109"/>
    </row>
    <row r="72" spans="3:125">
      <c r="D72" s="77">
        <v>4123</v>
      </c>
      <c r="E72" s="81" t="s">
        <v>149</v>
      </c>
      <c r="F72" s="107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9"/>
      <c r="R72" s="107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9"/>
      <c r="AD72" s="107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9"/>
      <c r="AP72" s="107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9"/>
      <c r="BB72" s="107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9"/>
      <c r="BN72" s="107"/>
      <c r="BO72" s="108"/>
      <c r="BP72" s="108"/>
      <c r="BQ72" s="108"/>
      <c r="BR72" s="108"/>
      <c r="BS72" s="108"/>
      <c r="BT72" s="108"/>
      <c r="BU72" s="108"/>
      <c r="BV72" s="108"/>
      <c r="BW72" s="108"/>
      <c r="BX72" s="108"/>
      <c r="BY72" s="109"/>
      <c r="BZ72" s="107"/>
      <c r="CA72" s="108"/>
      <c r="CB72" s="108"/>
      <c r="CC72" s="108"/>
      <c r="CD72" s="108"/>
      <c r="CE72" s="108"/>
      <c r="CF72" s="108"/>
      <c r="CG72" s="108"/>
      <c r="CH72" s="108"/>
      <c r="CI72" s="108"/>
      <c r="CJ72" s="108"/>
      <c r="CK72" s="108"/>
      <c r="CL72" s="107">
        <v>7143.1</v>
      </c>
      <c r="CM72" s="108">
        <v>7130.23</v>
      </c>
      <c r="CN72" s="108">
        <v>20976.600000000002</v>
      </c>
      <c r="CO72" s="108">
        <v>22470.159999999996</v>
      </c>
      <c r="CP72" s="108">
        <v>8532.18</v>
      </c>
      <c r="CQ72" s="108">
        <v>7912.7800000000025</v>
      </c>
      <c r="CR72" s="108">
        <v>14068.38</v>
      </c>
      <c r="CS72" s="108">
        <v>27578.57</v>
      </c>
      <c r="CT72" s="108">
        <v>6278.6799999999994</v>
      </c>
      <c r="CU72" s="108">
        <v>13598.800000000001</v>
      </c>
      <c r="CV72" s="108">
        <v>7547.7000000000007</v>
      </c>
      <c r="CW72" s="109">
        <v>28632.499999999996</v>
      </c>
      <c r="CX72" s="107">
        <v>14134.220000000005</v>
      </c>
      <c r="CY72" s="108">
        <v>1038.8</v>
      </c>
      <c r="CZ72" s="108">
        <v>13398.020000000002</v>
      </c>
      <c r="DA72" s="108">
        <v>30075.170000000002</v>
      </c>
      <c r="DB72" s="108">
        <v>14974.900000000001</v>
      </c>
      <c r="DC72" s="108">
        <v>13611.099999999999</v>
      </c>
      <c r="DD72" s="108">
        <v>1055</v>
      </c>
      <c r="DE72" s="108">
        <v>24517.22</v>
      </c>
      <c r="DF72" s="108">
        <v>6236.4900000000016</v>
      </c>
      <c r="DG72" s="108">
        <v>37585.109999999993</v>
      </c>
      <c r="DH72" s="108"/>
      <c r="DI72" s="109"/>
      <c r="DJ72" s="107"/>
      <c r="DK72" s="108"/>
      <c r="DL72" s="108"/>
      <c r="DM72" s="108"/>
      <c r="DN72" s="108"/>
      <c r="DO72" s="108"/>
      <c r="DP72" s="108"/>
      <c r="DQ72" s="108"/>
      <c r="DR72" s="108"/>
      <c r="DS72" s="108"/>
      <c r="DT72" s="108"/>
      <c r="DU72" s="109"/>
    </row>
    <row r="73" spans="3:125">
      <c r="D73" s="77">
        <v>4124</v>
      </c>
      <c r="E73" s="81" t="s">
        <v>151</v>
      </c>
      <c r="F73" s="107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9"/>
      <c r="R73" s="107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9"/>
      <c r="AD73" s="107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9"/>
      <c r="AP73" s="107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9"/>
      <c r="BB73" s="107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9"/>
      <c r="BN73" s="107"/>
      <c r="BO73" s="108"/>
      <c r="BP73" s="108"/>
      <c r="BQ73" s="108"/>
      <c r="BR73" s="108"/>
      <c r="BS73" s="108"/>
      <c r="BT73" s="108"/>
      <c r="BU73" s="108"/>
      <c r="BV73" s="108"/>
      <c r="BW73" s="108"/>
      <c r="BX73" s="108"/>
      <c r="BY73" s="109"/>
      <c r="BZ73" s="107"/>
      <c r="CA73" s="108"/>
      <c r="CB73" s="108"/>
      <c r="CC73" s="108"/>
      <c r="CD73" s="108"/>
      <c r="CE73" s="108"/>
      <c r="CF73" s="108"/>
      <c r="CG73" s="108"/>
      <c r="CH73" s="108"/>
      <c r="CI73" s="108"/>
      <c r="CJ73" s="108"/>
      <c r="CK73" s="108"/>
      <c r="CL73" s="107">
        <v>0</v>
      </c>
      <c r="CM73" s="108">
        <v>0</v>
      </c>
      <c r="CN73" s="108">
        <v>7919.99</v>
      </c>
      <c r="CO73" s="108">
        <v>880</v>
      </c>
      <c r="CP73" s="108">
        <v>3300</v>
      </c>
      <c r="CQ73" s="108">
        <v>275.02</v>
      </c>
      <c r="CR73" s="108">
        <v>0</v>
      </c>
      <c r="CS73" s="108">
        <v>0</v>
      </c>
      <c r="CT73" s="108">
        <v>0</v>
      </c>
      <c r="CU73" s="108">
        <v>0</v>
      </c>
      <c r="CV73" s="108">
        <v>0</v>
      </c>
      <c r="CW73" s="109">
        <v>880</v>
      </c>
      <c r="CX73" s="107">
        <v>0</v>
      </c>
      <c r="CY73" s="108">
        <v>0</v>
      </c>
      <c r="CZ73" s="108">
        <v>0</v>
      </c>
      <c r="DA73" s="108">
        <v>0</v>
      </c>
      <c r="DB73" s="108">
        <v>0</v>
      </c>
      <c r="DC73" s="108">
        <v>220</v>
      </c>
      <c r="DD73" s="108">
        <v>0</v>
      </c>
      <c r="DE73" s="108">
        <v>0</v>
      </c>
      <c r="DF73" s="108">
        <v>1260</v>
      </c>
      <c r="DG73" s="108">
        <v>4410</v>
      </c>
      <c r="DH73" s="108"/>
      <c r="DI73" s="109"/>
      <c r="DJ73" s="107"/>
      <c r="DK73" s="108"/>
      <c r="DL73" s="108"/>
      <c r="DM73" s="108"/>
      <c r="DN73" s="108"/>
      <c r="DO73" s="108"/>
      <c r="DP73" s="108"/>
      <c r="DQ73" s="108"/>
      <c r="DR73" s="108"/>
      <c r="DS73" s="108"/>
      <c r="DT73" s="108"/>
      <c r="DU73" s="109"/>
    </row>
    <row r="74" spans="3:125">
      <c r="D74" s="77">
        <v>4125</v>
      </c>
      <c r="E74" s="81" t="s">
        <v>153</v>
      </c>
      <c r="F74" s="107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9"/>
      <c r="R74" s="107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9"/>
      <c r="AD74" s="107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9"/>
      <c r="AP74" s="107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9"/>
      <c r="BB74" s="107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9"/>
      <c r="BN74" s="107"/>
      <c r="BO74" s="108"/>
      <c r="BP74" s="108"/>
      <c r="BQ74" s="108"/>
      <c r="BR74" s="108"/>
      <c r="BS74" s="108"/>
      <c r="BT74" s="108"/>
      <c r="BU74" s="108"/>
      <c r="BV74" s="108"/>
      <c r="BW74" s="108"/>
      <c r="BX74" s="108"/>
      <c r="BY74" s="109"/>
      <c r="BZ74" s="107"/>
      <c r="CA74" s="108"/>
      <c r="CB74" s="108"/>
      <c r="CC74" s="108"/>
      <c r="CD74" s="108"/>
      <c r="CE74" s="108"/>
      <c r="CF74" s="108"/>
      <c r="CG74" s="108"/>
      <c r="CH74" s="108"/>
      <c r="CI74" s="108"/>
      <c r="CJ74" s="108"/>
      <c r="CK74" s="108"/>
      <c r="CL74" s="107">
        <v>1221485.56</v>
      </c>
      <c r="CM74" s="108">
        <v>153412.51</v>
      </c>
      <c r="CN74" s="108">
        <v>56693.119999999995</v>
      </c>
      <c r="CO74" s="108">
        <v>567562.17999999993</v>
      </c>
      <c r="CP74" s="108">
        <v>5494.36</v>
      </c>
      <c r="CQ74" s="108">
        <v>28468.670000000002</v>
      </c>
      <c r="CR74" s="108">
        <v>22699.850000000002</v>
      </c>
      <c r="CS74" s="108">
        <v>59440.05</v>
      </c>
      <c r="CT74" s="108">
        <v>100283.12000000001</v>
      </c>
      <c r="CU74" s="108">
        <v>119534.84</v>
      </c>
      <c r="CV74" s="108">
        <v>42742.419999999991</v>
      </c>
      <c r="CW74" s="109">
        <v>104816.24999999999</v>
      </c>
      <c r="CX74" s="107">
        <v>15491.8</v>
      </c>
      <c r="CY74" s="108">
        <v>102229.24</v>
      </c>
      <c r="CZ74" s="108">
        <v>200176.31</v>
      </c>
      <c r="DA74" s="108">
        <v>1469.3500000000001</v>
      </c>
      <c r="DB74" s="108">
        <v>11340</v>
      </c>
      <c r="DC74" s="108">
        <v>97217.66</v>
      </c>
      <c r="DD74" s="108">
        <v>219731.72000000003</v>
      </c>
      <c r="DE74" s="108">
        <v>31001.489999999994</v>
      </c>
      <c r="DF74" s="108">
        <v>60523.16</v>
      </c>
      <c r="DG74" s="108">
        <v>49442.149999999987</v>
      </c>
      <c r="DH74" s="108"/>
      <c r="DI74" s="109"/>
      <c r="DJ74" s="107"/>
      <c r="DK74" s="108"/>
      <c r="DL74" s="108"/>
      <c r="DM74" s="108"/>
      <c r="DN74" s="108"/>
      <c r="DO74" s="108"/>
      <c r="DP74" s="108"/>
      <c r="DQ74" s="108"/>
      <c r="DR74" s="108"/>
      <c r="DS74" s="108"/>
      <c r="DT74" s="108"/>
      <c r="DU74" s="109"/>
    </row>
    <row r="75" spans="3:125">
      <c r="D75" s="77">
        <v>4126</v>
      </c>
      <c r="E75" s="81" t="s">
        <v>155</v>
      </c>
      <c r="F75" s="107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9"/>
      <c r="R75" s="107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9"/>
      <c r="AD75" s="107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9"/>
      <c r="AP75" s="107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9"/>
      <c r="BB75" s="107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9"/>
      <c r="BN75" s="107"/>
      <c r="BO75" s="108"/>
      <c r="BP75" s="108"/>
      <c r="BQ75" s="108"/>
      <c r="BR75" s="108"/>
      <c r="BS75" s="108"/>
      <c r="BT75" s="108"/>
      <c r="BU75" s="108"/>
      <c r="BV75" s="108"/>
      <c r="BW75" s="108"/>
      <c r="BX75" s="108"/>
      <c r="BY75" s="109"/>
      <c r="BZ75" s="107"/>
      <c r="CA75" s="108"/>
      <c r="CB75" s="108"/>
      <c r="CC75" s="108"/>
      <c r="CD75" s="108"/>
      <c r="CE75" s="108"/>
      <c r="CF75" s="108"/>
      <c r="CG75" s="108"/>
      <c r="CH75" s="108"/>
      <c r="CI75" s="108"/>
      <c r="CJ75" s="108"/>
      <c r="CK75" s="108"/>
      <c r="CL75" s="107">
        <v>31182.18</v>
      </c>
      <c r="CM75" s="108">
        <v>31469.98</v>
      </c>
      <c r="CN75" s="108">
        <v>31469.98</v>
      </c>
      <c r="CO75" s="108">
        <v>31084.34</v>
      </c>
      <c r="CP75" s="108">
        <v>31855.62</v>
      </c>
      <c r="CQ75" s="108">
        <v>0</v>
      </c>
      <c r="CR75" s="108">
        <v>31096.04</v>
      </c>
      <c r="CS75" s="108">
        <v>62885.88</v>
      </c>
      <c r="CT75" s="108">
        <v>31512.39</v>
      </c>
      <c r="CU75" s="108">
        <v>37819.769999999997</v>
      </c>
      <c r="CV75" s="108">
        <v>608.32999999999993</v>
      </c>
      <c r="CW75" s="109">
        <v>68136.239999999991</v>
      </c>
      <c r="CX75" s="107">
        <v>19725</v>
      </c>
      <c r="CY75" s="108">
        <v>11535.51</v>
      </c>
      <c r="CZ75" s="108">
        <v>51319.14</v>
      </c>
      <c r="DA75" s="108">
        <v>11121.94</v>
      </c>
      <c r="DB75" s="108">
        <v>62396.37</v>
      </c>
      <c r="DC75" s="108">
        <v>30961.360000000001</v>
      </c>
      <c r="DD75" s="108">
        <v>0</v>
      </c>
      <c r="DE75" s="108">
        <v>60775.96</v>
      </c>
      <c r="DF75" s="108">
        <v>30387.98</v>
      </c>
      <c r="DG75" s="108">
        <v>49979.39</v>
      </c>
      <c r="DH75" s="108"/>
      <c r="DI75" s="109"/>
      <c r="DJ75" s="107"/>
      <c r="DK75" s="108"/>
      <c r="DL75" s="108"/>
      <c r="DM75" s="108"/>
      <c r="DN75" s="108"/>
      <c r="DO75" s="108"/>
      <c r="DP75" s="108"/>
      <c r="DQ75" s="108"/>
      <c r="DR75" s="108"/>
      <c r="DS75" s="108"/>
      <c r="DT75" s="108"/>
      <c r="DU75" s="109"/>
    </row>
    <row r="76" spans="3:125">
      <c r="D76" s="77">
        <v>4127</v>
      </c>
      <c r="E76" s="81" t="s">
        <v>89</v>
      </c>
      <c r="F76" s="107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9"/>
      <c r="R76" s="107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9"/>
      <c r="AD76" s="107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9"/>
      <c r="AP76" s="107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9"/>
      <c r="BB76" s="107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9"/>
      <c r="BN76" s="107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/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7">
        <v>228804.01</v>
      </c>
      <c r="CM76" s="108">
        <v>210678.71999999988</v>
      </c>
      <c r="CN76" s="108">
        <v>819191.8400000009</v>
      </c>
      <c r="CO76" s="108">
        <v>1029323.3200000017</v>
      </c>
      <c r="CP76" s="108">
        <v>292590.64</v>
      </c>
      <c r="CQ76" s="108">
        <v>253846.90999999997</v>
      </c>
      <c r="CR76" s="108">
        <v>563176.68000000005</v>
      </c>
      <c r="CS76" s="108">
        <v>744771.92000000027</v>
      </c>
      <c r="CT76" s="108">
        <v>313172.91999999993</v>
      </c>
      <c r="CU76" s="108">
        <v>673025.90000000072</v>
      </c>
      <c r="CV76" s="108">
        <v>450143.04000000004</v>
      </c>
      <c r="CW76" s="109">
        <v>1318321.8899999978</v>
      </c>
      <c r="CX76" s="107">
        <v>280523.60999999987</v>
      </c>
      <c r="CY76" s="108">
        <v>280800.70999999961</v>
      </c>
      <c r="CZ76" s="108">
        <v>882849.4399999989</v>
      </c>
      <c r="DA76" s="108">
        <v>552814.66999999969</v>
      </c>
      <c r="DB76" s="108">
        <v>337790.71999999939</v>
      </c>
      <c r="DC76" s="108">
        <v>601361.96999999951</v>
      </c>
      <c r="DD76" s="108">
        <v>748033.90999999805</v>
      </c>
      <c r="DE76" s="108">
        <v>501341.97999999911</v>
      </c>
      <c r="DF76" s="108">
        <v>556156.70999999985</v>
      </c>
      <c r="DG76" s="108">
        <v>853489.76000000094</v>
      </c>
      <c r="DH76" s="108"/>
      <c r="DI76" s="109"/>
      <c r="DJ76" s="107"/>
      <c r="DK76" s="108"/>
      <c r="DL76" s="108"/>
      <c r="DM76" s="108"/>
      <c r="DN76" s="108"/>
      <c r="DO76" s="108"/>
      <c r="DP76" s="108"/>
      <c r="DQ76" s="108"/>
      <c r="DR76" s="108"/>
      <c r="DS76" s="108"/>
      <c r="DT76" s="108"/>
      <c r="DU76" s="109"/>
    </row>
    <row r="77" spans="3:125">
      <c r="C77" s="77">
        <v>413</v>
      </c>
      <c r="D77" s="77">
        <v>413</v>
      </c>
      <c r="E77" s="81" t="s">
        <v>158</v>
      </c>
      <c r="F77" s="107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9"/>
      <c r="R77" s="107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9"/>
      <c r="AD77" s="107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9"/>
      <c r="AP77" s="107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9"/>
      <c r="BB77" s="107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9"/>
      <c r="BN77" s="107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9"/>
      <c r="BZ77" s="107"/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7">
        <v>1731979.6600000001</v>
      </c>
      <c r="CM77" s="108">
        <v>2425317.9600000014</v>
      </c>
      <c r="CN77" s="108">
        <v>2387853.5200000005</v>
      </c>
      <c r="CO77" s="108">
        <v>1861509.3800000001</v>
      </c>
      <c r="CP77" s="108">
        <v>1558724.7399999995</v>
      </c>
      <c r="CQ77" s="108">
        <v>1781711.4100000004</v>
      </c>
      <c r="CR77" s="108">
        <v>1451041.02</v>
      </c>
      <c r="CS77" s="108">
        <v>2067913.9899999998</v>
      </c>
      <c r="CT77" s="108">
        <v>1776948.5700000008</v>
      </c>
      <c r="CU77" s="108">
        <v>2217702.7299999995</v>
      </c>
      <c r="CV77" s="108">
        <v>2315316.7400000002</v>
      </c>
      <c r="CW77" s="109">
        <v>5693241.2300000023</v>
      </c>
      <c r="CX77" s="107">
        <v>1654244.6599999997</v>
      </c>
      <c r="CY77" s="108">
        <v>1756878.32</v>
      </c>
      <c r="CZ77" s="108">
        <v>2361059.9200000004</v>
      </c>
      <c r="DA77" s="108">
        <v>1598969.7499999998</v>
      </c>
      <c r="DB77" s="108">
        <v>1736657.1300000001</v>
      </c>
      <c r="DC77" s="108">
        <v>2742207.45</v>
      </c>
      <c r="DD77" s="108">
        <v>1644397.4700000007</v>
      </c>
      <c r="DE77" s="108">
        <v>1795823.86</v>
      </c>
      <c r="DF77" s="108">
        <v>1934935.9600000007</v>
      </c>
      <c r="DG77" s="108">
        <v>1997456.86</v>
      </c>
      <c r="DH77" s="108"/>
      <c r="DI77" s="109"/>
      <c r="DJ77" s="107"/>
      <c r="DK77" s="108"/>
      <c r="DL77" s="108"/>
      <c r="DM77" s="108"/>
      <c r="DN77" s="108"/>
      <c r="DO77" s="108"/>
      <c r="DP77" s="108"/>
      <c r="DQ77" s="108"/>
      <c r="DR77" s="108"/>
      <c r="DS77" s="108"/>
      <c r="DT77" s="108"/>
      <c r="DU77" s="109"/>
    </row>
    <row r="78" spans="3:125">
      <c r="D78" s="77">
        <v>4131</v>
      </c>
      <c r="E78" s="81" t="s">
        <v>160</v>
      </c>
      <c r="F78" s="107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9"/>
      <c r="R78" s="107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9"/>
      <c r="AD78" s="107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9"/>
      <c r="AP78" s="107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9"/>
      <c r="BB78" s="107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9"/>
      <c r="BN78" s="107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9"/>
      <c r="BZ78" s="107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7">
        <v>52781.939999999981</v>
      </c>
      <c r="CM78" s="108">
        <v>353552.09000000067</v>
      </c>
      <c r="CN78" s="108">
        <v>306303.07999999996</v>
      </c>
      <c r="CO78" s="108">
        <v>274757.26000000047</v>
      </c>
      <c r="CP78" s="108">
        <v>306965.56999999983</v>
      </c>
      <c r="CQ78" s="108">
        <v>389335.89000000007</v>
      </c>
      <c r="CR78" s="108">
        <v>338308.39</v>
      </c>
      <c r="CS78" s="108">
        <v>339611.03999999957</v>
      </c>
      <c r="CT78" s="108">
        <v>541850.54000000015</v>
      </c>
      <c r="CU78" s="108">
        <v>396140.75000000017</v>
      </c>
      <c r="CV78" s="108">
        <v>300982.40000000002</v>
      </c>
      <c r="CW78" s="109">
        <v>1099854.6700000013</v>
      </c>
      <c r="CX78" s="107">
        <v>191135.16999999995</v>
      </c>
      <c r="CY78" s="108">
        <v>227479.39999999997</v>
      </c>
      <c r="CZ78" s="108">
        <v>364307.9600000002</v>
      </c>
      <c r="DA78" s="108">
        <v>281048.11000000004</v>
      </c>
      <c r="DB78" s="108">
        <v>338147.74000000022</v>
      </c>
      <c r="DC78" s="108">
        <v>238038.90999999997</v>
      </c>
      <c r="DD78" s="108">
        <v>266591.60000000033</v>
      </c>
      <c r="DE78" s="108">
        <v>232904.33999999997</v>
      </c>
      <c r="DF78" s="108">
        <v>351431.87000000017</v>
      </c>
      <c r="DG78" s="108">
        <v>480146.22</v>
      </c>
      <c r="DH78" s="108"/>
      <c r="DI78" s="109"/>
      <c r="DJ78" s="107"/>
      <c r="DK78" s="108"/>
      <c r="DL78" s="108"/>
      <c r="DM78" s="108"/>
      <c r="DN78" s="108"/>
      <c r="DO78" s="108"/>
      <c r="DP78" s="108"/>
      <c r="DQ78" s="108"/>
      <c r="DR78" s="108"/>
      <c r="DS78" s="108"/>
      <c r="DT78" s="108"/>
      <c r="DU78" s="109"/>
    </row>
    <row r="79" spans="3:125">
      <c r="D79" s="77">
        <v>4132</v>
      </c>
      <c r="E79" s="81" t="s">
        <v>162</v>
      </c>
      <c r="F79" s="107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9"/>
      <c r="R79" s="107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9"/>
      <c r="AD79" s="107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9"/>
      <c r="AP79" s="107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9"/>
      <c r="BB79" s="107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9"/>
      <c r="BN79" s="107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9"/>
      <c r="BZ79" s="107"/>
      <c r="CA79" s="108"/>
      <c r="CB79" s="108"/>
      <c r="CC79" s="108"/>
      <c r="CD79" s="108"/>
      <c r="CE79" s="108"/>
      <c r="CF79" s="108"/>
      <c r="CG79" s="108"/>
      <c r="CH79" s="108"/>
      <c r="CI79" s="108"/>
      <c r="CJ79" s="108"/>
      <c r="CK79" s="108"/>
      <c r="CL79" s="107">
        <v>41666.67</v>
      </c>
      <c r="CM79" s="108">
        <v>44224.53</v>
      </c>
      <c r="CN79" s="108">
        <v>48596.060000000005</v>
      </c>
      <c r="CO79" s="108">
        <v>55256.95</v>
      </c>
      <c r="CP79" s="108">
        <v>51808.34</v>
      </c>
      <c r="CQ79" s="108">
        <v>51299.899999999994</v>
      </c>
      <c r="CR79" s="108">
        <v>13018.390000000001</v>
      </c>
      <c r="CS79" s="108">
        <v>90371.86</v>
      </c>
      <c r="CT79" s="108">
        <v>51900.63</v>
      </c>
      <c r="CU79" s="108">
        <v>51161.91</v>
      </c>
      <c r="CV79" s="108">
        <v>43639.68</v>
      </c>
      <c r="CW79" s="109">
        <v>112935.21000000005</v>
      </c>
      <c r="CX79" s="107">
        <v>906.50999999999988</v>
      </c>
      <c r="CY79" s="108">
        <v>99288.55</v>
      </c>
      <c r="CZ79" s="108">
        <v>60220.400000000009</v>
      </c>
      <c r="DA79" s="108">
        <v>59557.75</v>
      </c>
      <c r="DB79" s="108">
        <v>53401.990000000005</v>
      </c>
      <c r="DC79" s="108">
        <v>57527.649999999994</v>
      </c>
      <c r="DD79" s="108">
        <v>58139.169999999984</v>
      </c>
      <c r="DE79" s="108">
        <v>75117.91</v>
      </c>
      <c r="DF79" s="108">
        <v>60518.11</v>
      </c>
      <c r="DG79" s="108">
        <v>56298.990000000013</v>
      </c>
      <c r="DH79" s="108"/>
      <c r="DI79" s="109"/>
      <c r="DJ79" s="107"/>
      <c r="DK79" s="108"/>
      <c r="DL79" s="108"/>
      <c r="DM79" s="108"/>
      <c r="DN79" s="108"/>
      <c r="DO79" s="108"/>
      <c r="DP79" s="108"/>
      <c r="DQ79" s="108"/>
      <c r="DR79" s="108"/>
      <c r="DS79" s="108"/>
      <c r="DT79" s="108"/>
      <c r="DU79" s="109"/>
    </row>
    <row r="80" spans="3:125">
      <c r="D80" s="77">
        <v>4133</v>
      </c>
      <c r="E80" s="81" t="s">
        <v>164</v>
      </c>
      <c r="F80" s="107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9"/>
      <c r="R80" s="107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9"/>
      <c r="AD80" s="107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9"/>
      <c r="AP80" s="107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9"/>
      <c r="BB80" s="107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9"/>
      <c r="BN80" s="107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9"/>
      <c r="BZ80" s="107"/>
      <c r="CA80" s="108"/>
      <c r="CB80" s="108"/>
      <c r="CC80" s="108"/>
      <c r="CD80" s="108"/>
      <c r="CE80" s="108"/>
      <c r="CF80" s="108"/>
      <c r="CG80" s="108"/>
      <c r="CH80" s="108"/>
      <c r="CI80" s="108"/>
      <c r="CJ80" s="108"/>
      <c r="CK80" s="108"/>
      <c r="CL80" s="107">
        <v>106191.59</v>
      </c>
      <c r="CM80" s="108">
        <v>228987.16</v>
      </c>
      <c r="CN80" s="108">
        <v>666204.63000000024</v>
      </c>
      <c r="CO80" s="108">
        <v>395023.24999999977</v>
      </c>
      <c r="CP80" s="108">
        <v>374579.87999999989</v>
      </c>
      <c r="CQ80" s="108">
        <v>417230.24000000046</v>
      </c>
      <c r="CR80" s="108">
        <v>493891.3600000001</v>
      </c>
      <c r="CS80" s="108">
        <v>347483.81999999995</v>
      </c>
      <c r="CT80" s="108">
        <v>376318.65000000031</v>
      </c>
      <c r="CU80" s="108">
        <v>337698.44000000012</v>
      </c>
      <c r="CV80" s="108">
        <v>457140.49</v>
      </c>
      <c r="CW80" s="109">
        <v>1167231.1399999999</v>
      </c>
      <c r="CX80" s="107">
        <v>221647.15999999989</v>
      </c>
      <c r="CY80" s="108">
        <v>329176.18000000011</v>
      </c>
      <c r="CZ80" s="108">
        <v>519016.97999999981</v>
      </c>
      <c r="DA80" s="108">
        <v>322821.7199999998</v>
      </c>
      <c r="DB80" s="108">
        <v>481206.34999999992</v>
      </c>
      <c r="DC80" s="108">
        <v>539972.26000000024</v>
      </c>
      <c r="DD80" s="108">
        <v>279025.43</v>
      </c>
      <c r="DE80" s="108">
        <v>372881.23999999993</v>
      </c>
      <c r="DF80" s="108">
        <v>433431.72000000015</v>
      </c>
      <c r="DG80" s="108">
        <v>615374.76</v>
      </c>
      <c r="DH80" s="108"/>
      <c r="DI80" s="109"/>
      <c r="DJ80" s="107"/>
      <c r="DK80" s="108"/>
      <c r="DL80" s="108"/>
      <c r="DM80" s="108"/>
      <c r="DN80" s="108"/>
      <c r="DO80" s="108"/>
      <c r="DP80" s="108"/>
      <c r="DQ80" s="108"/>
      <c r="DR80" s="108"/>
      <c r="DS80" s="108"/>
      <c r="DT80" s="108"/>
      <c r="DU80" s="109"/>
    </row>
    <row r="81" spans="3:125">
      <c r="D81" s="77">
        <v>4134</v>
      </c>
      <c r="E81" s="81" t="s">
        <v>166</v>
      </c>
      <c r="F81" s="107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9"/>
      <c r="R81" s="107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9"/>
      <c r="AD81" s="107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9"/>
      <c r="AP81" s="107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9"/>
      <c r="BB81" s="107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9"/>
      <c r="BN81" s="107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9"/>
      <c r="BZ81" s="107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7">
        <v>367796.15000000008</v>
      </c>
      <c r="CM81" s="108">
        <v>932864.90000000049</v>
      </c>
      <c r="CN81" s="108">
        <v>470950.31999999989</v>
      </c>
      <c r="CO81" s="108">
        <v>332090.72000000003</v>
      </c>
      <c r="CP81" s="108">
        <v>621423.91000000015</v>
      </c>
      <c r="CQ81" s="108">
        <v>595192.07999999973</v>
      </c>
      <c r="CR81" s="108">
        <v>406352.31999999989</v>
      </c>
      <c r="CS81" s="108">
        <v>125974.05999999995</v>
      </c>
      <c r="CT81" s="108">
        <v>457964.40000000031</v>
      </c>
      <c r="CU81" s="108">
        <v>350811.00999999978</v>
      </c>
      <c r="CV81" s="108">
        <v>991316.96999999986</v>
      </c>
      <c r="CW81" s="109">
        <v>1177899.8699999996</v>
      </c>
      <c r="CX81" s="107">
        <v>285542.79000000004</v>
      </c>
      <c r="CY81" s="108">
        <v>238238.80000000019</v>
      </c>
      <c r="CZ81" s="108">
        <v>701843.73999999987</v>
      </c>
      <c r="DA81" s="108">
        <v>292768.44000000018</v>
      </c>
      <c r="DB81" s="108">
        <v>524744.2300000001</v>
      </c>
      <c r="DC81" s="108">
        <v>783503.76000000036</v>
      </c>
      <c r="DD81" s="108">
        <v>435800.35</v>
      </c>
      <c r="DE81" s="108">
        <v>581410.33999999985</v>
      </c>
      <c r="DF81" s="108">
        <v>361900.26000000007</v>
      </c>
      <c r="DG81" s="108">
        <v>294486.82</v>
      </c>
      <c r="DH81" s="108"/>
      <c r="DI81" s="109"/>
      <c r="DJ81" s="107"/>
      <c r="DK81" s="108"/>
      <c r="DL81" s="108"/>
      <c r="DM81" s="108"/>
      <c r="DN81" s="108"/>
      <c r="DO81" s="108"/>
      <c r="DP81" s="108"/>
      <c r="DQ81" s="108"/>
      <c r="DR81" s="108"/>
      <c r="DS81" s="108"/>
      <c r="DT81" s="108"/>
      <c r="DU81" s="109"/>
    </row>
    <row r="82" spans="3:125">
      <c r="D82" s="77">
        <v>4135</v>
      </c>
      <c r="E82" s="81" t="s">
        <v>168</v>
      </c>
      <c r="F82" s="107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9"/>
      <c r="R82" s="107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9"/>
      <c r="AD82" s="107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9"/>
      <c r="AP82" s="107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9"/>
      <c r="BB82" s="107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9"/>
      <c r="BN82" s="107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9"/>
      <c r="BZ82" s="107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7">
        <v>1163543.31</v>
      </c>
      <c r="CM82" s="108">
        <v>865689.28000000026</v>
      </c>
      <c r="CN82" s="108">
        <v>895799.43000000028</v>
      </c>
      <c r="CO82" s="108">
        <v>804381.2</v>
      </c>
      <c r="CP82" s="108">
        <v>203947.03999999989</v>
      </c>
      <c r="CQ82" s="108">
        <v>328653.3000000001</v>
      </c>
      <c r="CR82" s="108">
        <v>199470.56000000003</v>
      </c>
      <c r="CS82" s="108">
        <v>1164473.2100000004</v>
      </c>
      <c r="CT82" s="108">
        <v>348914.34999999986</v>
      </c>
      <c r="CU82" s="108">
        <v>1081890.6199999996</v>
      </c>
      <c r="CV82" s="108">
        <v>522237.2000000003</v>
      </c>
      <c r="CW82" s="109">
        <v>2135320.3400000008</v>
      </c>
      <c r="CX82" s="107">
        <v>955013.02999999991</v>
      </c>
      <c r="CY82" s="108">
        <v>848267.85999999975</v>
      </c>
      <c r="CZ82" s="108">
        <v>707904.35000000021</v>
      </c>
      <c r="DA82" s="108">
        <v>640417.37999999966</v>
      </c>
      <c r="DB82" s="108">
        <v>339156.82000000007</v>
      </c>
      <c r="DC82" s="108">
        <v>1120597.28</v>
      </c>
      <c r="DD82" s="108">
        <v>603460.94000000041</v>
      </c>
      <c r="DE82" s="108">
        <v>530769.71000000008</v>
      </c>
      <c r="DF82" s="108">
        <v>725900.94000000018</v>
      </c>
      <c r="DG82" s="108">
        <v>549665.47</v>
      </c>
      <c r="DH82" s="108"/>
      <c r="DI82" s="109"/>
      <c r="DJ82" s="107"/>
      <c r="DK82" s="108"/>
      <c r="DL82" s="108"/>
      <c r="DM82" s="108"/>
      <c r="DN82" s="108"/>
      <c r="DO82" s="108"/>
      <c r="DP82" s="108"/>
      <c r="DQ82" s="108"/>
      <c r="DR82" s="108"/>
      <c r="DS82" s="108"/>
      <c r="DT82" s="108"/>
      <c r="DU82" s="109"/>
    </row>
    <row r="83" spans="3:125">
      <c r="D83" s="77">
        <v>4139</v>
      </c>
      <c r="E83" s="81" t="s">
        <v>170</v>
      </c>
      <c r="F83" s="107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9"/>
      <c r="R83" s="107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9"/>
      <c r="AD83" s="107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9"/>
      <c r="AP83" s="107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9"/>
      <c r="BB83" s="107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9"/>
      <c r="BN83" s="107"/>
      <c r="BO83" s="108"/>
      <c r="BP83" s="108"/>
      <c r="BQ83" s="108"/>
      <c r="BR83" s="108"/>
      <c r="BS83" s="108"/>
      <c r="BT83" s="108"/>
      <c r="BU83" s="108"/>
      <c r="BV83" s="108"/>
      <c r="BW83" s="108"/>
      <c r="BX83" s="108"/>
      <c r="BY83" s="109"/>
      <c r="BZ83" s="107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7">
        <v>0</v>
      </c>
      <c r="CM83" s="108">
        <v>0</v>
      </c>
      <c r="CN83" s="108">
        <v>0</v>
      </c>
      <c r="CO83" s="108">
        <v>0</v>
      </c>
      <c r="CP83" s="108">
        <v>0</v>
      </c>
      <c r="CQ83" s="108">
        <v>0</v>
      </c>
      <c r="CR83" s="108">
        <v>0</v>
      </c>
      <c r="CS83" s="108">
        <v>0</v>
      </c>
      <c r="CT83" s="108">
        <v>0</v>
      </c>
      <c r="CU83" s="108">
        <v>0</v>
      </c>
      <c r="CV83" s="108">
        <v>0</v>
      </c>
      <c r="CW83" s="109">
        <v>0</v>
      </c>
      <c r="CX83" s="107">
        <v>0</v>
      </c>
      <c r="CY83" s="108">
        <v>14427.53</v>
      </c>
      <c r="CZ83" s="108">
        <v>7766.49</v>
      </c>
      <c r="DA83" s="108">
        <v>2356.35</v>
      </c>
      <c r="DB83" s="108">
        <v>0</v>
      </c>
      <c r="DC83" s="108">
        <v>2567.5899999999997</v>
      </c>
      <c r="DD83" s="108">
        <v>1379.9800000000002</v>
      </c>
      <c r="DE83" s="108">
        <v>2740.32</v>
      </c>
      <c r="DF83" s="108">
        <v>1753.06</v>
      </c>
      <c r="DG83" s="108">
        <v>1484.6</v>
      </c>
      <c r="DH83" s="108"/>
      <c r="DI83" s="109"/>
      <c r="DJ83" s="107"/>
      <c r="DK83" s="108"/>
      <c r="DL83" s="108"/>
      <c r="DM83" s="108"/>
      <c r="DN83" s="108"/>
      <c r="DO83" s="108"/>
      <c r="DP83" s="108"/>
      <c r="DQ83" s="108"/>
      <c r="DR83" s="108"/>
      <c r="DS83" s="108"/>
      <c r="DT83" s="108"/>
      <c r="DU83" s="109"/>
    </row>
    <row r="84" spans="3:125">
      <c r="C84" s="77">
        <v>414</v>
      </c>
      <c r="D84" s="77">
        <v>414</v>
      </c>
      <c r="E84" s="81" t="s">
        <v>172</v>
      </c>
      <c r="F84" s="107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9"/>
      <c r="R84" s="107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9"/>
      <c r="AD84" s="107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9"/>
      <c r="AP84" s="107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9"/>
      <c r="BB84" s="107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9"/>
      <c r="BN84" s="107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9"/>
      <c r="BZ84" s="107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7">
        <v>1344848.0100000005</v>
      </c>
      <c r="CM84" s="108">
        <v>3095515.3200000017</v>
      </c>
      <c r="CN84" s="108">
        <v>2997100.3900000025</v>
      </c>
      <c r="CO84" s="108">
        <v>4519384.7399999993</v>
      </c>
      <c r="CP84" s="108">
        <v>2812155.9000000013</v>
      </c>
      <c r="CQ84" s="108">
        <v>3053712.3000000007</v>
      </c>
      <c r="CR84" s="108">
        <v>4454753.2699999996</v>
      </c>
      <c r="CS84" s="108">
        <v>3481453.1100000083</v>
      </c>
      <c r="CT84" s="108">
        <v>4104785.9800000023</v>
      </c>
      <c r="CU84" s="108">
        <v>5063438.4500000048</v>
      </c>
      <c r="CV84" s="108">
        <v>2900734.9700000021</v>
      </c>
      <c r="CW84" s="109">
        <v>9675540.9999999683</v>
      </c>
      <c r="CX84" s="107">
        <v>1469717.6599999997</v>
      </c>
      <c r="CY84" s="108">
        <v>2666787.4400000023</v>
      </c>
      <c r="CZ84" s="108">
        <v>4045459.9400000065</v>
      </c>
      <c r="DA84" s="108">
        <v>3646674.5000000028</v>
      </c>
      <c r="DB84" s="108">
        <v>3825881.7700000019</v>
      </c>
      <c r="DC84" s="108">
        <v>3875089.3900000076</v>
      </c>
      <c r="DD84" s="108">
        <v>4316636.1600000048</v>
      </c>
      <c r="DE84" s="108">
        <v>4147376.0900000054</v>
      </c>
      <c r="DF84" s="108">
        <v>3360091.4400000013</v>
      </c>
      <c r="DG84" s="108">
        <v>6691301.8300000075</v>
      </c>
      <c r="DH84" s="108"/>
      <c r="DI84" s="109"/>
      <c r="DJ84" s="107"/>
      <c r="DK84" s="108"/>
      <c r="DL84" s="108"/>
      <c r="DM84" s="108"/>
      <c r="DN84" s="108"/>
      <c r="DO84" s="108"/>
      <c r="DP84" s="108"/>
      <c r="DQ84" s="108"/>
      <c r="DR84" s="108"/>
      <c r="DS84" s="108"/>
      <c r="DT84" s="108"/>
      <c r="DU84" s="109"/>
    </row>
    <row r="85" spans="3:125">
      <c r="D85" s="77">
        <v>4141</v>
      </c>
      <c r="E85" s="81" t="s">
        <v>174</v>
      </c>
      <c r="F85" s="107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9"/>
      <c r="R85" s="107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9"/>
      <c r="AD85" s="107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9"/>
      <c r="AP85" s="107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9"/>
      <c r="BB85" s="107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9"/>
      <c r="BN85" s="107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9"/>
      <c r="BZ85" s="107"/>
      <c r="CA85" s="108"/>
      <c r="CB85" s="108"/>
      <c r="CC85" s="108"/>
      <c r="CD85" s="108"/>
      <c r="CE85" s="108"/>
      <c r="CF85" s="108"/>
      <c r="CG85" s="108"/>
      <c r="CH85" s="108"/>
      <c r="CI85" s="108"/>
      <c r="CJ85" s="108"/>
      <c r="CK85" s="108"/>
      <c r="CL85" s="107">
        <v>226503.46000000008</v>
      </c>
      <c r="CM85" s="108">
        <v>398506.28000000014</v>
      </c>
      <c r="CN85" s="108">
        <v>347888.30000000028</v>
      </c>
      <c r="CO85" s="108">
        <v>482538.72999999975</v>
      </c>
      <c r="CP85" s="108">
        <v>434220.80000000005</v>
      </c>
      <c r="CQ85" s="108">
        <v>577179.18000000028</v>
      </c>
      <c r="CR85" s="108">
        <v>499353.83000000007</v>
      </c>
      <c r="CS85" s="108">
        <v>308512.45000000065</v>
      </c>
      <c r="CT85" s="108">
        <v>546623.92000000062</v>
      </c>
      <c r="CU85" s="108">
        <v>610230.15999999992</v>
      </c>
      <c r="CV85" s="108">
        <v>474745.23000000016</v>
      </c>
      <c r="CW85" s="109">
        <v>725760.35</v>
      </c>
      <c r="CX85" s="107">
        <v>289988.72000000009</v>
      </c>
      <c r="CY85" s="108">
        <v>435794.73</v>
      </c>
      <c r="CZ85" s="108">
        <v>525599.02000000048</v>
      </c>
      <c r="DA85" s="108">
        <v>365390.0299999998</v>
      </c>
      <c r="DB85" s="108">
        <v>507506.99000000022</v>
      </c>
      <c r="DC85" s="108">
        <v>616318.53000000038</v>
      </c>
      <c r="DD85" s="108">
        <v>551002.77999999968</v>
      </c>
      <c r="DE85" s="108">
        <v>356840.34</v>
      </c>
      <c r="DF85" s="108">
        <v>551833.21999999951</v>
      </c>
      <c r="DG85" s="108">
        <v>740586.68000000087</v>
      </c>
      <c r="DH85" s="108"/>
      <c r="DI85" s="109"/>
      <c r="DJ85" s="107"/>
      <c r="DK85" s="108"/>
      <c r="DL85" s="108"/>
      <c r="DM85" s="108"/>
      <c r="DN85" s="108"/>
      <c r="DO85" s="108"/>
      <c r="DP85" s="108"/>
      <c r="DQ85" s="108"/>
      <c r="DR85" s="108"/>
      <c r="DS85" s="108"/>
      <c r="DT85" s="108"/>
      <c r="DU85" s="109"/>
    </row>
    <row r="86" spans="3:125">
      <c r="D86" s="77">
        <v>4142</v>
      </c>
      <c r="E86" s="81" t="s">
        <v>176</v>
      </c>
      <c r="F86" s="107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9"/>
      <c r="R86" s="107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9"/>
      <c r="AD86" s="107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9"/>
      <c r="AP86" s="107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9"/>
      <c r="BB86" s="107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9"/>
      <c r="BN86" s="107"/>
      <c r="BO86" s="108"/>
      <c r="BP86" s="108"/>
      <c r="BQ86" s="108"/>
      <c r="BR86" s="108"/>
      <c r="BS86" s="108"/>
      <c r="BT86" s="108"/>
      <c r="BU86" s="108"/>
      <c r="BV86" s="108"/>
      <c r="BW86" s="108"/>
      <c r="BX86" s="108"/>
      <c r="BY86" s="109"/>
      <c r="BZ86" s="107"/>
      <c r="CA86" s="108"/>
      <c r="CB86" s="108"/>
      <c r="CC86" s="108"/>
      <c r="CD86" s="108"/>
      <c r="CE86" s="108"/>
      <c r="CF86" s="108"/>
      <c r="CG86" s="108"/>
      <c r="CH86" s="108"/>
      <c r="CI86" s="108"/>
      <c r="CJ86" s="108"/>
      <c r="CK86" s="108"/>
      <c r="CL86" s="107">
        <v>46247.100000000028</v>
      </c>
      <c r="CM86" s="108">
        <v>33679.420000000013</v>
      </c>
      <c r="CN86" s="108">
        <v>44630.640000000021</v>
      </c>
      <c r="CO86" s="108">
        <v>45134.449999999968</v>
      </c>
      <c r="CP86" s="108">
        <v>37348.050000000003</v>
      </c>
      <c r="CQ86" s="108">
        <v>31825.480000000007</v>
      </c>
      <c r="CR86" s="108">
        <v>76407.780000000028</v>
      </c>
      <c r="CS86" s="108">
        <v>45816</v>
      </c>
      <c r="CT86" s="108">
        <v>52300.479999999996</v>
      </c>
      <c r="CU86" s="108">
        <v>49950.549999999996</v>
      </c>
      <c r="CV86" s="108">
        <v>67377.350000000006</v>
      </c>
      <c r="CW86" s="109">
        <v>186052.18999999986</v>
      </c>
      <c r="CX86" s="107">
        <v>20398.920000000009</v>
      </c>
      <c r="CY86" s="108">
        <v>28325.639999999981</v>
      </c>
      <c r="CZ86" s="108">
        <v>58456.899999999972</v>
      </c>
      <c r="DA86" s="108">
        <v>21680.629999999997</v>
      </c>
      <c r="DB86" s="108">
        <v>34546.55999999999</v>
      </c>
      <c r="DC86" s="108">
        <v>73651.659999999989</v>
      </c>
      <c r="DD86" s="108">
        <v>39053.009999999995</v>
      </c>
      <c r="DE86" s="108">
        <v>27813.959999999992</v>
      </c>
      <c r="DF86" s="108">
        <v>55514.319999999971</v>
      </c>
      <c r="DG86" s="108">
        <v>44428.660000000011</v>
      </c>
      <c r="DH86" s="108"/>
      <c r="DI86" s="109"/>
      <c r="DJ86" s="107"/>
      <c r="DK86" s="108"/>
      <c r="DL86" s="108"/>
      <c r="DM86" s="108"/>
      <c r="DN86" s="108"/>
      <c r="DO86" s="108"/>
      <c r="DP86" s="108"/>
      <c r="DQ86" s="108"/>
      <c r="DR86" s="108"/>
      <c r="DS86" s="108"/>
      <c r="DT86" s="108"/>
      <c r="DU86" s="109"/>
    </row>
    <row r="87" spans="3:125">
      <c r="D87" s="77">
        <v>4143</v>
      </c>
      <c r="E87" s="81" t="s">
        <v>178</v>
      </c>
      <c r="F87" s="107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9"/>
      <c r="R87" s="107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9"/>
      <c r="AD87" s="107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9"/>
      <c r="AP87" s="107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9"/>
      <c r="BB87" s="107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9"/>
      <c r="BN87" s="107"/>
      <c r="BO87" s="108"/>
      <c r="BP87" s="108"/>
      <c r="BQ87" s="108"/>
      <c r="BR87" s="108"/>
      <c r="BS87" s="108"/>
      <c r="BT87" s="108"/>
      <c r="BU87" s="108"/>
      <c r="BV87" s="108"/>
      <c r="BW87" s="108"/>
      <c r="BX87" s="108"/>
      <c r="BY87" s="109"/>
      <c r="BZ87" s="107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7">
        <v>108423.52</v>
      </c>
      <c r="CM87" s="108">
        <v>434351.0499999997</v>
      </c>
      <c r="CN87" s="108">
        <v>511934.51000000094</v>
      </c>
      <c r="CO87" s="108">
        <v>488510.20000000042</v>
      </c>
      <c r="CP87" s="108">
        <v>440174.7599999996</v>
      </c>
      <c r="CQ87" s="108">
        <v>399462.0399999998</v>
      </c>
      <c r="CR87" s="108">
        <v>628497.15999999968</v>
      </c>
      <c r="CS87" s="108">
        <v>400543.24999999988</v>
      </c>
      <c r="CT87" s="108">
        <v>417515.24000000034</v>
      </c>
      <c r="CU87" s="108">
        <v>788512.4800000008</v>
      </c>
      <c r="CV87" s="108">
        <v>454890.08000000054</v>
      </c>
      <c r="CW87" s="109">
        <v>1203017.28</v>
      </c>
      <c r="CX87" s="107">
        <v>246553.46000000011</v>
      </c>
      <c r="CY87" s="108">
        <v>283932.06000000011</v>
      </c>
      <c r="CZ87" s="108">
        <v>430895.02999999962</v>
      </c>
      <c r="DA87" s="108">
        <v>445887.78999999986</v>
      </c>
      <c r="DB87" s="108">
        <v>453879.39999999938</v>
      </c>
      <c r="DC87" s="108">
        <v>395264.77000000048</v>
      </c>
      <c r="DD87" s="108">
        <v>309774.35000000021</v>
      </c>
      <c r="DE87" s="108">
        <v>284282.7600000003</v>
      </c>
      <c r="DF87" s="108">
        <v>734835.14</v>
      </c>
      <c r="DG87" s="108">
        <v>1011085.2999999989</v>
      </c>
      <c r="DH87" s="108"/>
      <c r="DI87" s="109"/>
      <c r="DJ87" s="107"/>
      <c r="DK87" s="108"/>
      <c r="DL87" s="108"/>
      <c r="DM87" s="108"/>
      <c r="DN87" s="108"/>
      <c r="DO87" s="108"/>
      <c r="DP87" s="108"/>
      <c r="DQ87" s="108"/>
      <c r="DR87" s="108"/>
      <c r="DS87" s="108"/>
      <c r="DT87" s="108"/>
      <c r="DU87" s="109"/>
    </row>
    <row r="88" spans="3:125">
      <c r="D88" s="77">
        <v>4144</v>
      </c>
      <c r="E88" s="81" t="s">
        <v>180</v>
      </c>
      <c r="F88" s="107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9"/>
      <c r="R88" s="107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9"/>
      <c r="AD88" s="107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9"/>
      <c r="AP88" s="107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9"/>
      <c r="BB88" s="107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9"/>
      <c r="BN88" s="107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9"/>
      <c r="BZ88" s="107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7">
        <v>211397.70000000013</v>
      </c>
      <c r="CM88" s="108">
        <v>139735.81000000006</v>
      </c>
      <c r="CN88" s="108">
        <v>258231.01000000015</v>
      </c>
      <c r="CO88" s="108">
        <v>803722.27999999956</v>
      </c>
      <c r="CP88" s="108">
        <v>180118.94000000003</v>
      </c>
      <c r="CQ88" s="108">
        <v>168900.85000000003</v>
      </c>
      <c r="CR88" s="108">
        <v>412448.97000000003</v>
      </c>
      <c r="CS88" s="108">
        <v>432834.22999999981</v>
      </c>
      <c r="CT88" s="108">
        <v>387566.27</v>
      </c>
      <c r="CU88" s="108">
        <v>223074.41999999998</v>
      </c>
      <c r="CV88" s="108">
        <v>141807.76999999996</v>
      </c>
      <c r="CW88" s="109">
        <v>464433.36000000028</v>
      </c>
      <c r="CX88" s="107">
        <v>208237.35999999975</v>
      </c>
      <c r="CY88" s="108">
        <v>107663.48</v>
      </c>
      <c r="CZ88" s="108">
        <v>305661.9699999998</v>
      </c>
      <c r="DA88" s="108">
        <v>413829.33999999979</v>
      </c>
      <c r="DB88" s="108">
        <v>785101.55000000028</v>
      </c>
      <c r="DC88" s="108">
        <v>578680.51000000024</v>
      </c>
      <c r="DD88" s="108">
        <v>318164.44999999995</v>
      </c>
      <c r="DE88" s="108">
        <v>160494.91000000009</v>
      </c>
      <c r="DF88" s="108">
        <v>287210.83999999973</v>
      </c>
      <c r="DG88" s="108">
        <v>216329.30999999971</v>
      </c>
      <c r="DH88" s="108"/>
      <c r="DI88" s="109"/>
      <c r="DJ88" s="107"/>
      <c r="DK88" s="108"/>
      <c r="DL88" s="108"/>
      <c r="DM88" s="108"/>
      <c r="DN88" s="108"/>
      <c r="DO88" s="108"/>
      <c r="DP88" s="108"/>
      <c r="DQ88" s="108"/>
      <c r="DR88" s="108"/>
      <c r="DS88" s="108"/>
      <c r="DT88" s="108"/>
      <c r="DU88" s="109"/>
    </row>
    <row r="89" spans="3:125">
      <c r="D89" s="77">
        <v>4145</v>
      </c>
      <c r="E89" s="81" t="s">
        <v>182</v>
      </c>
      <c r="F89" s="107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9"/>
      <c r="R89" s="107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9"/>
      <c r="AD89" s="107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9"/>
      <c r="AP89" s="107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9"/>
      <c r="BB89" s="107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9"/>
      <c r="BN89" s="107"/>
      <c r="BO89" s="108"/>
      <c r="BP89" s="108"/>
      <c r="BQ89" s="108"/>
      <c r="BR89" s="108"/>
      <c r="BS89" s="108"/>
      <c r="BT89" s="108"/>
      <c r="BU89" s="108"/>
      <c r="BV89" s="108"/>
      <c r="BW89" s="108"/>
      <c r="BX89" s="108"/>
      <c r="BY89" s="109"/>
      <c r="BZ89" s="107"/>
      <c r="CA89" s="108"/>
      <c r="CB89" s="108"/>
      <c r="CC89" s="108"/>
      <c r="CD89" s="108"/>
      <c r="CE89" s="108"/>
      <c r="CF89" s="108"/>
      <c r="CG89" s="108"/>
      <c r="CH89" s="108"/>
      <c r="CI89" s="108"/>
      <c r="CJ89" s="108"/>
      <c r="CK89" s="108"/>
      <c r="CL89" s="107">
        <v>4112.79</v>
      </c>
      <c r="CM89" s="108">
        <v>33289.14</v>
      </c>
      <c r="CN89" s="108">
        <v>58328.62</v>
      </c>
      <c r="CO89" s="108">
        <v>88032.74000000002</v>
      </c>
      <c r="CP89" s="108">
        <v>88161.300000000017</v>
      </c>
      <c r="CQ89" s="108">
        <v>84099.11</v>
      </c>
      <c r="CR89" s="108">
        <v>66646.720000000001</v>
      </c>
      <c r="CS89" s="108">
        <v>30573.73</v>
      </c>
      <c r="CT89" s="108">
        <v>163148.07999999987</v>
      </c>
      <c r="CU89" s="108">
        <v>103825.34000000003</v>
      </c>
      <c r="CV89" s="108">
        <v>89477.150000000009</v>
      </c>
      <c r="CW89" s="109">
        <v>256196.28999999998</v>
      </c>
      <c r="CX89" s="107">
        <v>4423.3999999999996</v>
      </c>
      <c r="CY89" s="108">
        <v>17957</v>
      </c>
      <c r="CZ89" s="108">
        <v>68493.490000000005</v>
      </c>
      <c r="DA89" s="108">
        <v>71647.73</v>
      </c>
      <c r="DB89" s="108">
        <v>143270.09</v>
      </c>
      <c r="DC89" s="108">
        <v>7074.1200000000008</v>
      </c>
      <c r="DD89" s="108">
        <v>64153.799999999988</v>
      </c>
      <c r="DE89" s="108">
        <v>126308.92000000001</v>
      </c>
      <c r="DF89" s="108">
        <v>7279.34</v>
      </c>
      <c r="DG89" s="108">
        <v>179193.19999999992</v>
      </c>
      <c r="DH89" s="108"/>
      <c r="DI89" s="109"/>
      <c r="DJ89" s="107"/>
      <c r="DK89" s="108"/>
      <c r="DL89" s="108"/>
      <c r="DM89" s="108"/>
      <c r="DN89" s="108"/>
      <c r="DO89" s="108"/>
      <c r="DP89" s="108"/>
      <c r="DQ89" s="108"/>
      <c r="DR89" s="108"/>
      <c r="DS89" s="108"/>
      <c r="DT89" s="108"/>
      <c r="DU89" s="109"/>
    </row>
    <row r="90" spans="3:125">
      <c r="D90" s="77">
        <v>4146</v>
      </c>
      <c r="E90" s="81" t="s">
        <v>184</v>
      </c>
      <c r="F90" s="107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9"/>
      <c r="R90" s="107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9"/>
      <c r="AD90" s="107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9"/>
      <c r="AP90" s="107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9"/>
      <c r="BB90" s="107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9"/>
      <c r="BN90" s="107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9"/>
      <c r="BZ90" s="107"/>
      <c r="CA90" s="108"/>
      <c r="CB90" s="108"/>
      <c r="CC90" s="108"/>
      <c r="CD90" s="108"/>
      <c r="CE90" s="108"/>
      <c r="CF90" s="108"/>
      <c r="CG90" s="108"/>
      <c r="CH90" s="108"/>
      <c r="CI90" s="108"/>
      <c r="CJ90" s="108"/>
      <c r="CK90" s="108"/>
      <c r="CL90" s="107">
        <v>19164.340000000011</v>
      </c>
      <c r="CM90" s="108">
        <v>76479.920000000042</v>
      </c>
      <c r="CN90" s="108">
        <v>174865.25999999992</v>
      </c>
      <c r="CO90" s="108">
        <v>86185.309999999736</v>
      </c>
      <c r="CP90" s="108">
        <v>70042.270000000179</v>
      </c>
      <c r="CQ90" s="108">
        <v>62793.540000000256</v>
      </c>
      <c r="CR90" s="108">
        <v>85215.149999999732</v>
      </c>
      <c r="CS90" s="108">
        <v>29267.81</v>
      </c>
      <c r="CT90" s="108">
        <v>163460.76000000027</v>
      </c>
      <c r="CU90" s="108">
        <v>81544.769999999917</v>
      </c>
      <c r="CV90" s="108">
        <v>165439.28999999989</v>
      </c>
      <c r="CW90" s="109">
        <v>185721.07000000021</v>
      </c>
      <c r="CX90" s="107">
        <v>17712.440000000002</v>
      </c>
      <c r="CY90" s="108">
        <v>35027.070000000007</v>
      </c>
      <c r="CZ90" s="108">
        <v>211562.27</v>
      </c>
      <c r="DA90" s="108">
        <v>113779.95</v>
      </c>
      <c r="DB90" s="108">
        <v>115307.37999999998</v>
      </c>
      <c r="DC90" s="108">
        <v>98180.98000000001</v>
      </c>
      <c r="DD90" s="108">
        <v>188021.37000000002</v>
      </c>
      <c r="DE90" s="108">
        <v>59420.59</v>
      </c>
      <c r="DF90" s="108">
        <v>118699.11</v>
      </c>
      <c r="DG90" s="108">
        <v>390170.25999999995</v>
      </c>
      <c r="DH90" s="108"/>
      <c r="DI90" s="109"/>
      <c r="DJ90" s="107"/>
      <c r="DK90" s="108"/>
      <c r="DL90" s="108"/>
      <c r="DM90" s="108"/>
      <c r="DN90" s="108"/>
      <c r="DO90" s="108"/>
      <c r="DP90" s="108"/>
      <c r="DQ90" s="108"/>
      <c r="DR90" s="108"/>
      <c r="DS90" s="108"/>
      <c r="DT90" s="108"/>
      <c r="DU90" s="109"/>
    </row>
    <row r="91" spans="3:125">
      <c r="D91" s="77">
        <v>4147</v>
      </c>
      <c r="E91" s="81" t="s">
        <v>186</v>
      </c>
      <c r="F91" s="107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9"/>
      <c r="R91" s="107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9"/>
      <c r="AD91" s="107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9"/>
      <c r="AP91" s="107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9"/>
      <c r="BB91" s="107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9"/>
      <c r="BN91" s="107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9"/>
      <c r="BZ91" s="107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7">
        <v>575542.00000000023</v>
      </c>
      <c r="CM91" s="108">
        <v>1569357.4300000013</v>
      </c>
      <c r="CN91" s="108">
        <v>965269.03000000108</v>
      </c>
      <c r="CO91" s="108">
        <v>1958614.35</v>
      </c>
      <c r="CP91" s="108">
        <v>1144959.3800000018</v>
      </c>
      <c r="CQ91" s="108">
        <v>1217090.4000000006</v>
      </c>
      <c r="CR91" s="108">
        <v>1990417.9600000007</v>
      </c>
      <c r="CS91" s="108">
        <v>1689489.1800000072</v>
      </c>
      <c r="CT91" s="108">
        <v>1488943.2700000014</v>
      </c>
      <c r="CU91" s="108">
        <v>2219343.7900000038</v>
      </c>
      <c r="CV91" s="108">
        <v>1087658.1300000013</v>
      </c>
      <c r="CW91" s="109">
        <v>5123340.849999968</v>
      </c>
      <c r="CX91" s="107">
        <v>477874.8699999997</v>
      </c>
      <c r="CY91" s="108">
        <v>1310675.5000000019</v>
      </c>
      <c r="CZ91" s="108">
        <v>1493359.5800000061</v>
      </c>
      <c r="DA91" s="108">
        <v>1959634.3100000035</v>
      </c>
      <c r="DB91" s="108">
        <v>1373302.9900000023</v>
      </c>
      <c r="DC91" s="108">
        <v>1494432.4300000067</v>
      </c>
      <c r="DD91" s="108">
        <v>2078673.8900000048</v>
      </c>
      <c r="DE91" s="108">
        <v>2402537.6600000057</v>
      </c>
      <c r="DF91" s="108">
        <v>1026608.5900000026</v>
      </c>
      <c r="DG91" s="108">
        <v>2752578.7500000084</v>
      </c>
      <c r="DH91" s="108"/>
      <c r="DI91" s="109"/>
      <c r="DJ91" s="107"/>
      <c r="DK91" s="108"/>
      <c r="DL91" s="108"/>
      <c r="DM91" s="108"/>
      <c r="DN91" s="108"/>
      <c r="DO91" s="108"/>
      <c r="DP91" s="108"/>
      <c r="DQ91" s="108"/>
      <c r="DR91" s="108"/>
      <c r="DS91" s="108"/>
      <c r="DT91" s="108"/>
      <c r="DU91" s="109"/>
    </row>
    <row r="92" spans="3:125">
      <c r="D92" s="77">
        <v>4148</v>
      </c>
      <c r="E92" s="81" t="s">
        <v>188</v>
      </c>
      <c r="F92" s="107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9"/>
      <c r="R92" s="107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9"/>
      <c r="AD92" s="107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9"/>
      <c r="AP92" s="107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9"/>
      <c r="BB92" s="107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9"/>
      <c r="BN92" s="107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9"/>
      <c r="BZ92" s="107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7">
        <v>23608.660000000003</v>
      </c>
      <c r="CM92" s="108">
        <v>68994.710000000021</v>
      </c>
      <c r="CN92" s="108">
        <v>56507.05</v>
      </c>
      <c r="CO92" s="108">
        <v>118610.69</v>
      </c>
      <c r="CP92" s="108">
        <v>64395.270000000011</v>
      </c>
      <c r="CQ92" s="108">
        <v>38849.080000000016</v>
      </c>
      <c r="CR92" s="108">
        <v>65830.870000000024</v>
      </c>
      <c r="CS92" s="108">
        <v>20381.910000000011</v>
      </c>
      <c r="CT92" s="108">
        <v>69137.900000000038</v>
      </c>
      <c r="CU92" s="108">
        <v>61167.240000000063</v>
      </c>
      <c r="CV92" s="108">
        <v>60878.409999999996</v>
      </c>
      <c r="CW92" s="109">
        <v>175526.28999999995</v>
      </c>
      <c r="CX92" s="107">
        <v>36341.520000000011</v>
      </c>
      <c r="CY92" s="108">
        <v>52736.150000000009</v>
      </c>
      <c r="CZ92" s="108">
        <v>104754.58000000003</v>
      </c>
      <c r="DA92" s="108">
        <v>39692.649999999987</v>
      </c>
      <c r="DB92" s="108">
        <v>42558.040000000008</v>
      </c>
      <c r="DC92" s="108">
        <v>112758.09000000003</v>
      </c>
      <c r="DD92" s="108">
        <v>80510.150000000009</v>
      </c>
      <c r="DE92" s="108">
        <v>32205.96</v>
      </c>
      <c r="DF92" s="108">
        <v>128650.67999999991</v>
      </c>
      <c r="DG92" s="108">
        <v>74044.49000000002</v>
      </c>
      <c r="DH92" s="108"/>
      <c r="DI92" s="109"/>
      <c r="DJ92" s="107"/>
      <c r="DK92" s="108"/>
      <c r="DL92" s="108"/>
      <c r="DM92" s="108"/>
      <c r="DN92" s="108"/>
      <c r="DO92" s="108"/>
      <c r="DP92" s="108"/>
      <c r="DQ92" s="108"/>
      <c r="DR92" s="108"/>
      <c r="DS92" s="108"/>
      <c r="DT92" s="108"/>
      <c r="DU92" s="109"/>
    </row>
    <row r="93" spans="3:125">
      <c r="D93" s="77">
        <v>4149</v>
      </c>
      <c r="E93" s="81" t="s">
        <v>190</v>
      </c>
      <c r="F93" s="107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9"/>
      <c r="R93" s="107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9"/>
      <c r="AD93" s="107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9"/>
      <c r="AP93" s="107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9"/>
      <c r="BB93" s="107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9"/>
      <c r="BN93" s="107"/>
      <c r="BO93" s="108"/>
      <c r="BP93" s="108"/>
      <c r="BQ93" s="108"/>
      <c r="BR93" s="108"/>
      <c r="BS93" s="108"/>
      <c r="BT93" s="108"/>
      <c r="BU93" s="108"/>
      <c r="BV93" s="108"/>
      <c r="BW93" s="108"/>
      <c r="BX93" s="108"/>
      <c r="BY93" s="109"/>
      <c r="BZ93" s="107"/>
      <c r="CA93" s="108"/>
      <c r="CB93" s="108"/>
      <c r="CC93" s="108"/>
      <c r="CD93" s="108"/>
      <c r="CE93" s="108"/>
      <c r="CF93" s="108"/>
      <c r="CG93" s="108"/>
      <c r="CH93" s="108"/>
      <c r="CI93" s="108"/>
      <c r="CJ93" s="108"/>
      <c r="CK93" s="108"/>
      <c r="CL93" s="107">
        <v>129848.43999999999</v>
      </c>
      <c r="CM93" s="108">
        <v>341121.55999999994</v>
      </c>
      <c r="CN93" s="108">
        <v>579445.97000000044</v>
      </c>
      <c r="CO93" s="108">
        <v>448035.98999999976</v>
      </c>
      <c r="CP93" s="108">
        <v>352735.1299999996</v>
      </c>
      <c r="CQ93" s="108">
        <v>473512.61999999953</v>
      </c>
      <c r="CR93" s="108">
        <v>629934.82999999961</v>
      </c>
      <c r="CS93" s="108">
        <v>524034.55000000016</v>
      </c>
      <c r="CT93" s="108">
        <v>816090.06000000029</v>
      </c>
      <c r="CU93" s="108">
        <v>925789.69999999984</v>
      </c>
      <c r="CV93" s="108">
        <v>358461.56000000023</v>
      </c>
      <c r="CW93" s="109">
        <v>1355493.3199999987</v>
      </c>
      <c r="CX93" s="107">
        <v>168186.97000000006</v>
      </c>
      <c r="CY93" s="108">
        <v>394675.81000000029</v>
      </c>
      <c r="CZ93" s="108">
        <v>846677.10000000021</v>
      </c>
      <c r="DA93" s="108">
        <v>215132.06999999995</v>
      </c>
      <c r="DB93" s="108">
        <v>370408.77000000008</v>
      </c>
      <c r="DC93" s="108">
        <v>498728.29999999987</v>
      </c>
      <c r="DD93" s="108">
        <v>687282.35999999987</v>
      </c>
      <c r="DE93" s="108">
        <v>697470.98999999929</v>
      </c>
      <c r="DF93" s="108">
        <v>449460.1999999996</v>
      </c>
      <c r="DG93" s="108">
        <v>1282885.1800000002</v>
      </c>
      <c r="DH93" s="108"/>
      <c r="DI93" s="109"/>
      <c r="DJ93" s="107"/>
      <c r="DK93" s="108"/>
      <c r="DL93" s="108"/>
      <c r="DM93" s="108"/>
      <c r="DN93" s="108"/>
      <c r="DO93" s="108"/>
      <c r="DP93" s="108"/>
      <c r="DQ93" s="108"/>
      <c r="DR93" s="108"/>
      <c r="DS93" s="108"/>
      <c r="DT93" s="108"/>
      <c r="DU93" s="109"/>
    </row>
    <row r="94" spans="3:125">
      <c r="C94" s="77">
        <v>415</v>
      </c>
      <c r="D94" s="77">
        <v>415</v>
      </c>
      <c r="E94" s="81" t="s">
        <v>192</v>
      </c>
      <c r="F94" s="107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9"/>
      <c r="R94" s="107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9"/>
      <c r="AD94" s="107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9"/>
      <c r="AP94" s="107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9"/>
      <c r="BB94" s="107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9"/>
      <c r="BN94" s="107"/>
      <c r="BO94" s="108"/>
      <c r="BP94" s="108"/>
      <c r="BQ94" s="108"/>
      <c r="BR94" s="108"/>
      <c r="BS94" s="108"/>
      <c r="BT94" s="108"/>
      <c r="BU94" s="108"/>
      <c r="BV94" s="108"/>
      <c r="BW94" s="108"/>
      <c r="BX94" s="108"/>
      <c r="BY94" s="109"/>
      <c r="BZ94" s="107"/>
      <c r="CA94" s="108"/>
      <c r="CB94" s="108"/>
      <c r="CC94" s="108"/>
      <c r="CD94" s="108"/>
      <c r="CE94" s="108"/>
      <c r="CF94" s="108"/>
      <c r="CG94" s="108"/>
      <c r="CH94" s="108"/>
      <c r="CI94" s="108"/>
      <c r="CJ94" s="108"/>
      <c r="CK94" s="108"/>
      <c r="CL94" s="107">
        <v>39625.520000000004</v>
      </c>
      <c r="CM94" s="108">
        <v>746518.12</v>
      </c>
      <c r="CN94" s="108">
        <v>2188111.6399999997</v>
      </c>
      <c r="CO94" s="108">
        <v>860738.31999999983</v>
      </c>
      <c r="CP94" s="108">
        <v>1045961.9599999998</v>
      </c>
      <c r="CQ94" s="108">
        <v>1586588.0699999998</v>
      </c>
      <c r="CR94" s="108">
        <v>1708745.73</v>
      </c>
      <c r="CS94" s="108">
        <v>2046173.92</v>
      </c>
      <c r="CT94" s="108">
        <v>2633936.0099999998</v>
      </c>
      <c r="CU94" s="108">
        <v>1316206.53</v>
      </c>
      <c r="CV94" s="108">
        <v>1381658.69</v>
      </c>
      <c r="CW94" s="109">
        <v>4861519.66</v>
      </c>
      <c r="CX94" s="107">
        <v>639522.21</v>
      </c>
      <c r="CY94" s="108">
        <v>185129.93999999997</v>
      </c>
      <c r="CZ94" s="108">
        <v>1189329.8499999999</v>
      </c>
      <c r="DA94" s="108">
        <v>2186869.6</v>
      </c>
      <c r="DB94" s="108">
        <v>2500201.56</v>
      </c>
      <c r="DC94" s="108">
        <v>1421763.2600000002</v>
      </c>
      <c r="DD94" s="108">
        <v>1944244.05</v>
      </c>
      <c r="DE94" s="108">
        <v>1888022.9799999997</v>
      </c>
      <c r="DF94" s="108">
        <v>2165109.09</v>
      </c>
      <c r="DG94" s="108">
        <v>2645946.2399999993</v>
      </c>
      <c r="DH94" s="108"/>
      <c r="DI94" s="109"/>
      <c r="DJ94" s="107"/>
      <c r="DK94" s="108"/>
      <c r="DL94" s="108"/>
      <c r="DM94" s="108"/>
      <c r="DN94" s="108"/>
      <c r="DO94" s="108"/>
      <c r="DP94" s="108"/>
      <c r="DQ94" s="108"/>
      <c r="DR94" s="108"/>
      <c r="DS94" s="108"/>
      <c r="DT94" s="108"/>
      <c r="DU94" s="109"/>
    </row>
    <row r="95" spans="3:125">
      <c r="D95" s="77">
        <v>4151</v>
      </c>
      <c r="E95" s="81" t="s">
        <v>194</v>
      </c>
      <c r="F95" s="107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9"/>
      <c r="R95" s="107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9"/>
      <c r="AD95" s="107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9"/>
      <c r="AP95" s="107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9"/>
      <c r="BB95" s="107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9"/>
      <c r="BN95" s="107"/>
      <c r="BO95" s="108"/>
      <c r="BP95" s="108"/>
      <c r="BQ95" s="108"/>
      <c r="BR95" s="108"/>
      <c r="BS95" s="108"/>
      <c r="BT95" s="108"/>
      <c r="BU95" s="108"/>
      <c r="BV95" s="108"/>
      <c r="BW95" s="108"/>
      <c r="BX95" s="108"/>
      <c r="BY95" s="109"/>
      <c r="BZ95" s="107"/>
      <c r="CA95" s="108"/>
      <c r="CB95" s="108"/>
      <c r="CC95" s="108"/>
      <c r="CD95" s="108"/>
      <c r="CE95" s="108"/>
      <c r="CF95" s="108"/>
      <c r="CG95" s="108"/>
      <c r="CH95" s="108"/>
      <c r="CI95" s="108"/>
      <c r="CJ95" s="108"/>
      <c r="CK95" s="108"/>
      <c r="CL95" s="107">
        <v>0</v>
      </c>
      <c r="CM95" s="108">
        <v>567333.32999999996</v>
      </c>
      <c r="CN95" s="108">
        <v>1961942.42</v>
      </c>
      <c r="CO95" s="108">
        <v>567000</v>
      </c>
      <c r="CP95" s="108">
        <v>831109.08</v>
      </c>
      <c r="CQ95" s="108">
        <v>1395275.75</v>
      </c>
      <c r="CR95" s="108">
        <v>1439952.9400000002</v>
      </c>
      <c r="CS95" s="108">
        <v>1795442.42</v>
      </c>
      <c r="CT95" s="108">
        <v>2362275.7399999998</v>
      </c>
      <c r="CU95" s="108">
        <v>996275.75</v>
      </c>
      <c r="CV95" s="108">
        <v>1058825.47</v>
      </c>
      <c r="CW95" s="109">
        <v>3869101.56</v>
      </c>
      <c r="CX95" s="107">
        <v>558500</v>
      </c>
      <c r="CY95" s="108">
        <v>166.67</v>
      </c>
      <c r="CZ95" s="108">
        <v>558500</v>
      </c>
      <c r="DA95" s="108">
        <v>1886084.75</v>
      </c>
      <c r="DB95" s="108">
        <v>2215051.5</v>
      </c>
      <c r="DC95" s="108">
        <v>1118456.52</v>
      </c>
      <c r="DD95" s="108">
        <v>1686775.75</v>
      </c>
      <c r="DE95" s="108">
        <v>1436775.75</v>
      </c>
      <c r="DF95" s="108">
        <v>1752310.79</v>
      </c>
      <c r="DG95" s="108">
        <v>2272390.75</v>
      </c>
      <c r="DH95" s="108"/>
      <c r="DI95" s="109"/>
      <c r="DJ95" s="107"/>
      <c r="DK95" s="108"/>
      <c r="DL95" s="108"/>
      <c r="DM95" s="108"/>
      <c r="DN95" s="108"/>
      <c r="DO95" s="108"/>
      <c r="DP95" s="108"/>
      <c r="DQ95" s="108"/>
      <c r="DR95" s="108"/>
      <c r="DS95" s="108"/>
      <c r="DT95" s="108"/>
      <c r="DU95" s="109"/>
    </row>
    <row r="96" spans="3:125">
      <c r="D96" s="77">
        <v>4152</v>
      </c>
      <c r="E96" s="81" t="s">
        <v>196</v>
      </c>
      <c r="F96" s="107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9"/>
      <c r="R96" s="107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9"/>
      <c r="AD96" s="107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9"/>
      <c r="AP96" s="107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9"/>
      <c r="BB96" s="107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9"/>
      <c r="BN96" s="107"/>
      <c r="BO96" s="108"/>
      <c r="BP96" s="108"/>
      <c r="BQ96" s="108"/>
      <c r="BR96" s="108"/>
      <c r="BS96" s="108"/>
      <c r="BT96" s="108"/>
      <c r="BU96" s="108"/>
      <c r="BV96" s="108"/>
      <c r="BW96" s="108"/>
      <c r="BX96" s="108"/>
      <c r="BY96" s="109"/>
      <c r="BZ96" s="107"/>
      <c r="CA96" s="108"/>
      <c r="CB96" s="108"/>
      <c r="CC96" s="108"/>
      <c r="CD96" s="108"/>
      <c r="CE96" s="108"/>
      <c r="CF96" s="108"/>
      <c r="CG96" s="108"/>
      <c r="CH96" s="108"/>
      <c r="CI96" s="108"/>
      <c r="CJ96" s="108"/>
      <c r="CK96" s="108"/>
      <c r="CL96" s="107">
        <v>9044.9000000000015</v>
      </c>
      <c r="CM96" s="108">
        <v>60860.650000000009</v>
      </c>
      <c r="CN96" s="108">
        <v>79115.169999999984</v>
      </c>
      <c r="CO96" s="108">
        <v>96998.14</v>
      </c>
      <c r="CP96" s="108">
        <v>69695.599999999991</v>
      </c>
      <c r="CQ96" s="108">
        <v>68808.770000000019</v>
      </c>
      <c r="CR96" s="108">
        <v>77664.74000000002</v>
      </c>
      <c r="CS96" s="108">
        <v>85421.62000000001</v>
      </c>
      <c r="CT96" s="108">
        <v>105069.08</v>
      </c>
      <c r="CU96" s="108">
        <v>137215.75</v>
      </c>
      <c r="CV96" s="108">
        <v>148559.5</v>
      </c>
      <c r="CW96" s="109">
        <v>377252.82000000018</v>
      </c>
      <c r="CX96" s="107">
        <v>32206.209999999995</v>
      </c>
      <c r="CY96" s="108">
        <v>57542.049999999996</v>
      </c>
      <c r="CZ96" s="108">
        <v>133172.41999999998</v>
      </c>
      <c r="DA96" s="108">
        <v>48134.83</v>
      </c>
      <c r="DB96" s="108">
        <v>76474.040000000008</v>
      </c>
      <c r="DC96" s="108">
        <v>107768.05000000002</v>
      </c>
      <c r="DD96" s="108">
        <v>145315.33000000002</v>
      </c>
      <c r="DE96" s="108">
        <v>169127.42</v>
      </c>
      <c r="DF96" s="108">
        <v>189337.90999999997</v>
      </c>
      <c r="DG96" s="108">
        <v>105564.60999999999</v>
      </c>
      <c r="DH96" s="108"/>
      <c r="DI96" s="109"/>
      <c r="DJ96" s="107"/>
      <c r="DK96" s="108"/>
      <c r="DL96" s="108"/>
      <c r="DM96" s="108"/>
      <c r="DN96" s="108"/>
      <c r="DO96" s="108"/>
      <c r="DP96" s="108"/>
      <c r="DQ96" s="108"/>
      <c r="DR96" s="108"/>
      <c r="DS96" s="108"/>
      <c r="DT96" s="108"/>
      <c r="DU96" s="109"/>
    </row>
    <row r="97" spans="3:125">
      <c r="D97" s="77">
        <v>4153</v>
      </c>
      <c r="E97" s="81" t="s">
        <v>198</v>
      </c>
      <c r="F97" s="107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9"/>
      <c r="R97" s="107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9"/>
      <c r="AD97" s="107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9"/>
      <c r="AP97" s="107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9"/>
      <c r="BB97" s="107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9"/>
      <c r="BN97" s="107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9"/>
      <c r="BZ97" s="107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7">
        <v>30580.62</v>
      </c>
      <c r="CM97" s="108">
        <v>118324.14000000006</v>
      </c>
      <c r="CN97" s="108">
        <v>147054.04999999996</v>
      </c>
      <c r="CO97" s="108">
        <v>196740.17999999988</v>
      </c>
      <c r="CP97" s="108">
        <v>145157.27999999991</v>
      </c>
      <c r="CQ97" s="108">
        <v>122503.5499999999</v>
      </c>
      <c r="CR97" s="108">
        <v>191128.04999999993</v>
      </c>
      <c r="CS97" s="108">
        <v>165309.88</v>
      </c>
      <c r="CT97" s="108">
        <v>166591.18999999989</v>
      </c>
      <c r="CU97" s="108">
        <v>182715.02999999994</v>
      </c>
      <c r="CV97" s="108">
        <v>174273.72000000009</v>
      </c>
      <c r="CW97" s="109">
        <v>615165.28000000014</v>
      </c>
      <c r="CX97" s="107">
        <v>48815.999999999993</v>
      </c>
      <c r="CY97" s="108">
        <v>127421.21999999997</v>
      </c>
      <c r="CZ97" s="108">
        <v>497657.43</v>
      </c>
      <c r="DA97" s="108">
        <v>252650.02000000002</v>
      </c>
      <c r="DB97" s="108">
        <v>208676.01999999993</v>
      </c>
      <c r="DC97" s="108">
        <v>195538.69000000009</v>
      </c>
      <c r="DD97" s="108">
        <v>112152.97000000004</v>
      </c>
      <c r="DE97" s="108">
        <v>282119.80999999988</v>
      </c>
      <c r="DF97" s="108">
        <v>223460.39000000004</v>
      </c>
      <c r="DG97" s="108">
        <v>267990.87999999966</v>
      </c>
      <c r="DH97" s="108"/>
      <c r="DI97" s="109"/>
      <c r="DJ97" s="107"/>
      <c r="DK97" s="108"/>
      <c r="DL97" s="108"/>
      <c r="DM97" s="108"/>
      <c r="DN97" s="108"/>
      <c r="DO97" s="108"/>
      <c r="DP97" s="108"/>
      <c r="DQ97" s="108"/>
      <c r="DR97" s="108"/>
      <c r="DS97" s="108"/>
      <c r="DT97" s="108"/>
      <c r="DU97" s="109"/>
    </row>
    <row r="98" spans="3:125">
      <c r="C98" s="77">
        <v>416</v>
      </c>
      <c r="D98" s="77">
        <v>416</v>
      </c>
      <c r="E98" s="81" t="s">
        <v>200</v>
      </c>
      <c r="F98" s="107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9"/>
      <c r="R98" s="107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9"/>
      <c r="AD98" s="107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9"/>
      <c r="AP98" s="107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9"/>
      <c r="BB98" s="107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9"/>
      <c r="BN98" s="107"/>
      <c r="BO98" s="108"/>
      <c r="BP98" s="108"/>
      <c r="BQ98" s="108"/>
      <c r="BR98" s="108"/>
      <c r="BS98" s="108"/>
      <c r="BT98" s="108"/>
      <c r="BU98" s="108"/>
      <c r="BV98" s="108"/>
      <c r="BW98" s="108"/>
      <c r="BX98" s="108"/>
      <c r="BY98" s="109"/>
      <c r="BZ98" s="107"/>
      <c r="CA98" s="108"/>
      <c r="CB98" s="108"/>
      <c r="CC98" s="108"/>
      <c r="CD98" s="108"/>
      <c r="CE98" s="108"/>
      <c r="CF98" s="108"/>
      <c r="CG98" s="108"/>
      <c r="CH98" s="108"/>
      <c r="CI98" s="108"/>
      <c r="CJ98" s="108"/>
      <c r="CK98" s="108"/>
      <c r="CL98" s="107">
        <v>553790.51</v>
      </c>
      <c r="CM98" s="108">
        <v>1783760.79</v>
      </c>
      <c r="CN98" s="108">
        <v>2136902.6199999996</v>
      </c>
      <c r="CO98" s="108">
        <v>24827472.130000003</v>
      </c>
      <c r="CP98" s="108">
        <v>1125415.93</v>
      </c>
      <c r="CQ98" s="108">
        <v>3793946.4499999997</v>
      </c>
      <c r="CR98" s="108">
        <v>5739215.1899999995</v>
      </c>
      <c r="CS98" s="108">
        <v>2103580.09</v>
      </c>
      <c r="CT98" s="108">
        <v>18700318.619999997</v>
      </c>
      <c r="CU98" s="108">
        <v>797388.29</v>
      </c>
      <c r="CV98" s="108">
        <v>749118.78</v>
      </c>
      <c r="CW98" s="109">
        <v>5611866.1400000006</v>
      </c>
      <c r="CX98" s="107">
        <v>2311659.59</v>
      </c>
      <c r="CY98" s="108">
        <v>1110012.8900000001</v>
      </c>
      <c r="CZ98" s="108">
        <v>4624851.26</v>
      </c>
      <c r="DA98" s="108">
        <v>24662562.759999998</v>
      </c>
      <c r="DB98" s="108">
        <v>921382.46</v>
      </c>
      <c r="DC98" s="108">
        <v>5612578.3699999992</v>
      </c>
      <c r="DD98" s="108">
        <v>6410905.9299999997</v>
      </c>
      <c r="DE98" s="108">
        <v>1237255.25</v>
      </c>
      <c r="DF98" s="108">
        <v>17847518.720000003</v>
      </c>
      <c r="DG98" s="108">
        <v>585695.47000000009</v>
      </c>
      <c r="DH98" s="108"/>
      <c r="DI98" s="109"/>
      <c r="DJ98" s="107"/>
      <c r="DK98" s="108"/>
      <c r="DL98" s="108"/>
      <c r="DM98" s="108"/>
      <c r="DN98" s="108"/>
      <c r="DO98" s="108"/>
      <c r="DP98" s="108"/>
      <c r="DQ98" s="108"/>
      <c r="DR98" s="108"/>
      <c r="DS98" s="108"/>
      <c r="DT98" s="108"/>
      <c r="DU98" s="109"/>
    </row>
    <row r="99" spans="3:125">
      <c r="D99" s="77">
        <v>4161</v>
      </c>
      <c r="E99" s="81" t="s">
        <v>202</v>
      </c>
      <c r="F99" s="107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9"/>
      <c r="R99" s="107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9"/>
      <c r="AD99" s="107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9"/>
      <c r="AP99" s="107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9"/>
      <c r="BB99" s="107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9"/>
      <c r="BN99" s="107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9"/>
      <c r="BZ99" s="107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7">
        <v>186935.47000000003</v>
      </c>
      <c r="CM99" s="108">
        <v>1089798.1600000001</v>
      </c>
      <c r="CN99" s="108">
        <v>235648.29</v>
      </c>
      <c r="CO99" s="108">
        <v>572214.50999999989</v>
      </c>
      <c r="CP99" s="108">
        <v>347437.52</v>
      </c>
      <c r="CQ99" s="108">
        <v>628963.75</v>
      </c>
      <c r="CR99" s="108">
        <v>646150.64999999967</v>
      </c>
      <c r="CS99" s="108">
        <v>1284391.83</v>
      </c>
      <c r="CT99" s="108">
        <v>1025800.6699999999</v>
      </c>
      <c r="CU99" s="108">
        <v>418836.32</v>
      </c>
      <c r="CV99" s="108">
        <v>319838.30999999994</v>
      </c>
      <c r="CW99" s="109">
        <v>1647052.3900000006</v>
      </c>
      <c r="CX99" s="107">
        <v>93043.17</v>
      </c>
      <c r="CY99" s="108">
        <v>509193.57999999996</v>
      </c>
      <c r="CZ99" s="108">
        <v>1466411.9400000002</v>
      </c>
      <c r="DA99" s="108">
        <v>211077.16999999998</v>
      </c>
      <c r="DB99" s="108">
        <v>157533.94</v>
      </c>
      <c r="DC99" s="108">
        <v>1310779.0299999998</v>
      </c>
      <c r="DD99" s="108">
        <v>186110.45999999996</v>
      </c>
      <c r="DE99" s="108">
        <v>356547.31999999995</v>
      </c>
      <c r="DF99" s="108">
        <v>2301010.7899999996</v>
      </c>
      <c r="DG99" s="108">
        <v>119844.53</v>
      </c>
      <c r="DH99" s="108"/>
      <c r="DI99" s="109"/>
      <c r="DJ99" s="107"/>
      <c r="DK99" s="108"/>
      <c r="DL99" s="108"/>
      <c r="DM99" s="108"/>
      <c r="DN99" s="108"/>
      <c r="DO99" s="108"/>
      <c r="DP99" s="108"/>
      <c r="DQ99" s="108"/>
      <c r="DR99" s="108"/>
      <c r="DS99" s="108"/>
      <c r="DT99" s="108"/>
      <c r="DU99" s="109"/>
    </row>
    <row r="100" spans="3:125">
      <c r="D100" s="77">
        <v>4162</v>
      </c>
      <c r="E100" s="81" t="s">
        <v>204</v>
      </c>
      <c r="F100" s="107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9"/>
      <c r="R100" s="107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9"/>
      <c r="AD100" s="107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9"/>
      <c r="AP100" s="107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9"/>
      <c r="BB100" s="107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9"/>
      <c r="BN100" s="107"/>
      <c r="BO100" s="108"/>
      <c r="BP100" s="108"/>
      <c r="BQ100" s="108"/>
      <c r="BR100" s="108"/>
      <c r="BS100" s="108"/>
      <c r="BT100" s="108"/>
      <c r="BU100" s="108"/>
      <c r="BV100" s="108"/>
      <c r="BW100" s="108"/>
      <c r="BX100" s="108"/>
      <c r="BY100" s="109"/>
      <c r="BZ100" s="107"/>
      <c r="CA100" s="108"/>
      <c r="CB100" s="108"/>
      <c r="CC100" s="108"/>
      <c r="CD100" s="108"/>
      <c r="CE100" s="108"/>
      <c r="CF100" s="108"/>
      <c r="CG100" s="108"/>
      <c r="CH100" s="108"/>
      <c r="CI100" s="108"/>
      <c r="CJ100" s="108"/>
      <c r="CK100" s="108"/>
      <c r="CL100" s="107">
        <v>366855.03999999992</v>
      </c>
      <c r="CM100" s="108">
        <v>693962.63</v>
      </c>
      <c r="CN100" s="108">
        <v>1901254.3299999998</v>
      </c>
      <c r="CO100" s="108">
        <v>24255257.620000001</v>
      </c>
      <c r="CP100" s="108">
        <v>777978.40999999992</v>
      </c>
      <c r="CQ100" s="108">
        <v>3164982.6999999997</v>
      </c>
      <c r="CR100" s="108">
        <v>5093064.54</v>
      </c>
      <c r="CS100" s="108">
        <v>819188.26</v>
      </c>
      <c r="CT100" s="108">
        <v>17674517.949999999</v>
      </c>
      <c r="CU100" s="108">
        <v>378551.97000000003</v>
      </c>
      <c r="CV100" s="108">
        <v>429280.47000000003</v>
      </c>
      <c r="CW100" s="109">
        <v>3964813.7500000005</v>
      </c>
      <c r="CX100" s="107">
        <v>2218616.42</v>
      </c>
      <c r="CY100" s="108">
        <v>600819.31000000006</v>
      </c>
      <c r="CZ100" s="108">
        <v>3158439.3199999994</v>
      </c>
      <c r="DA100" s="108">
        <v>24451485.589999996</v>
      </c>
      <c r="DB100" s="108">
        <v>763848.5199999999</v>
      </c>
      <c r="DC100" s="108">
        <v>4301799.34</v>
      </c>
      <c r="DD100" s="108">
        <v>6224795.4699999997</v>
      </c>
      <c r="DE100" s="108">
        <v>880707.93</v>
      </c>
      <c r="DF100" s="108">
        <v>15546507.930000002</v>
      </c>
      <c r="DG100" s="108">
        <v>465850.94000000006</v>
      </c>
      <c r="DH100" s="108"/>
      <c r="DI100" s="109"/>
      <c r="DJ100" s="107"/>
      <c r="DK100" s="108"/>
      <c r="DL100" s="108"/>
      <c r="DM100" s="108"/>
      <c r="DN100" s="108"/>
      <c r="DO100" s="108"/>
      <c r="DP100" s="108"/>
      <c r="DQ100" s="108"/>
      <c r="DR100" s="108"/>
      <c r="DS100" s="108"/>
      <c r="DT100" s="108"/>
      <c r="DU100" s="109"/>
    </row>
    <row r="101" spans="3:125">
      <c r="C101" s="77">
        <v>417</v>
      </c>
      <c r="D101" s="77">
        <v>417</v>
      </c>
      <c r="E101" s="81" t="s">
        <v>206</v>
      </c>
      <c r="F101" s="107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9"/>
      <c r="R101" s="107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9"/>
      <c r="AD101" s="107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9"/>
      <c r="AP101" s="107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9"/>
      <c r="BB101" s="107"/>
      <c r="BC101" s="108"/>
      <c r="BD101" s="108"/>
      <c r="BE101" s="108"/>
      <c r="BF101" s="108"/>
      <c r="BG101" s="108"/>
      <c r="BH101" s="108"/>
      <c r="BI101" s="108"/>
      <c r="BJ101" s="108"/>
      <c r="BK101" s="108"/>
      <c r="BL101" s="108"/>
      <c r="BM101" s="109"/>
      <c r="BN101" s="107"/>
      <c r="BO101" s="108"/>
      <c r="BP101" s="108"/>
      <c r="BQ101" s="108"/>
      <c r="BR101" s="108"/>
      <c r="BS101" s="108"/>
      <c r="BT101" s="108"/>
      <c r="BU101" s="108"/>
      <c r="BV101" s="108"/>
      <c r="BW101" s="108"/>
      <c r="BX101" s="108"/>
      <c r="BY101" s="109"/>
      <c r="BZ101" s="107"/>
      <c r="CA101" s="108"/>
      <c r="CB101" s="108"/>
      <c r="CC101" s="108"/>
      <c r="CD101" s="108"/>
      <c r="CE101" s="108"/>
      <c r="CF101" s="108"/>
      <c r="CG101" s="108"/>
      <c r="CH101" s="108"/>
      <c r="CI101" s="108"/>
      <c r="CJ101" s="108"/>
      <c r="CK101" s="108"/>
      <c r="CL101" s="107">
        <v>514851.78</v>
      </c>
      <c r="CM101" s="108">
        <v>585306.03000000014</v>
      </c>
      <c r="CN101" s="108">
        <v>717206.67999999959</v>
      </c>
      <c r="CO101" s="108">
        <v>605035.83000000007</v>
      </c>
      <c r="CP101" s="108">
        <v>812757.71</v>
      </c>
      <c r="CQ101" s="108">
        <v>562444.47999999986</v>
      </c>
      <c r="CR101" s="108">
        <v>546494.51</v>
      </c>
      <c r="CS101" s="108">
        <v>583035.2899999998</v>
      </c>
      <c r="CT101" s="108">
        <v>872287.29</v>
      </c>
      <c r="CU101" s="108">
        <v>927461.39000000025</v>
      </c>
      <c r="CV101" s="108">
        <v>532803.81000000006</v>
      </c>
      <c r="CW101" s="109">
        <v>668357.00999999989</v>
      </c>
      <c r="CX101" s="107">
        <v>940663.68000000028</v>
      </c>
      <c r="CY101" s="108">
        <v>532115.69999999995</v>
      </c>
      <c r="CZ101" s="108">
        <v>635952.7300000001</v>
      </c>
      <c r="DA101" s="108">
        <v>682674.54999999993</v>
      </c>
      <c r="DB101" s="108">
        <v>791656.24999999988</v>
      </c>
      <c r="DC101" s="108">
        <v>768899.79999999993</v>
      </c>
      <c r="DD101" s="108">
        <v>704468.67000000016</v>
      </c>
      <c r="DE101" s="108">
        <v>564493.41999999993</v>
      </c>
      <c r="DF101" s="108">
        <v>382571.17999999993</v>
      </c>
      <c r="DG101" s="108">
        <v>878175.46000000008</v>
      </c>
      <c r="DH101" s="108"/>
      <c r="DI101" s="109"/>
      <c r="DJ101" s="107"/>
      <c r="DK101" s="108"/>
      <c r="DL101" s="108"/>
      <c r="DM101" s="108"/>
      <c r="DN101" s="108"/>
      <c r="DO101" s="108"/>
      <c r="DP101" s="108"/>
      <c r="DQ101" s="108"/>
      <c r="DR101" s="108"/>
      <c r="DS101" s="108"/>
      <c r="DT101" s="108"/>
      <c r="DU101" s="109"/>
    </row>
    <row r="102" spans="3:125">
      <c r="D102" s="77">
        <v>4171</v>
      </c>
      <c r="E102" s="81" t="s">
        <v>208</v>
      </c>
      <c r="F102" s="107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9"/>
      <c r="R102" s="107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9"/>
      <c r="AD102" s="107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9"/>
      <c r="AP102" s="107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9"/>
      <c r="BB102" s="107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9"/>
      <c r="BN102" s="107"/>
      <c r="BO102" s="108"/>
      <c r="BP102" s="108"/>
      <c r="BQ102" s="108"/>
      <c r="BR102" s="108"/>
      <c r="BS102" s="108"/>
      <c r="BT102" s="108"/>
      <c r="BU102" s="108"/>
      <c r="BV102" s="108"/>
      <c r="BW102" s="108"/>
      <c r="BX102" s="108"/>
      <c r="BY102" s="109"/>
      <c r="BZ102" s="107"/>
      <c r="CA102" s="108"/>
      <c r="CB102" s="108"/>
      <c r="CC102" s="108"/>
      <c r="CD102" s="108"/>
      <c r="CE102" s="108"/>
      <c r="CF102" s="108"/>
      <c r="CG102" s="108"/>
      <c r="CH102" s="108"/>
      <c r="CI102" s="108"/>
      <c r="CJ102" s="108"/>
      <c r="CK102" s="108"/>
      <c r="CL102" s="107">
        <v>514751.78</v>
      </c>
      <c r="CM102" s="108">
        <v>582861.37000000011</v>
      </c>
      <c r="CN102" s="108">
        <v>692835.68999999959</v>
      </c>
      <c r="CO102" s="108">
        <v>590493.67000000004</v>
      </c>
      <c r="CP102" s="108">
        <v>803392.72</v>
      </c>
      <c r="CQ102" s="108">
        <v>556683.66999999981</v>
      </c>
      <c r="CR102" s="108">
        <v>543388.64</v>
      </c>
      <c r="CS102" s="108">
        <v>569208.54999999981</v>
      </c>
      <c r="CT102" s="108">
        <v>859166.07000000007</v>
      </c>
      <c r="CU102" s="108">
        <v>903568.11000000022</v>
      </c>
      <c r="CV102" s="108">
        <v>530576.55000000005</v>
      </c>
      <c r="CW102" s="109">
        <v>527625.14999999991</v>
      </c>
      <c r="CX102" s="107">
        <v>936514.28000000026</v>
      </c>
      <c r="CY102" s="108">
        <v>522916.67</v>
      </c>
      <c r="CZ102" s="108">
        <v>625117.02000000014</v>
      </c>
      <c r="DA102" s="108">
        <v>675542.83</v>
      </c>
      <c r="DB102" s="108">
        <v>736275.12999999989</v>
      </c>
      <c r="DC102" s="108">
        <v>720893.92999999993</v>
      </c>
      <c r="DD102" s="108">
        <v>687223.75000000012</v>
      </c>
      <c r="DE102" s="108">
        <v>553618.18999999994</v>
      </c>
      <c r="DF102" s="108">
        <v>338280.82999999996</v>
      </c>
      <c r="DG102" s="108">
        <v>876646.63000000012</v>
      </c>
      <c r="DH102" s="108"/>
      <c r="DI102" s="109"/>
      <c r="DJ102" s="107"/>
      <c r="DK102" s="108"/>
      <c r="DL102" s="108"/>
      <c r="DM102" s="108"/>
      <c r="DN102" s="108"/>
      <c r="DO102" s="108"/>
      <c r="DP102" s="108"/>
      <c r="DQ102" s="108"/>
      <c r="DR102" s="108"/>
      <c r="DS102" s="108"/>
      <c r="DT102" s="108"/>
      <c r="DU102" s="109"/>
    </row>
    <row r="103" spans="3:125">
      <c r="D103" s="77">
        <v>4172</v>
      </c>
      <c r="E103" s="81" t="s">
        <v>210</v>
      </c>
      <c r="F103" s="107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9"/>
      <c r="R103" s="107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9"/>
      <c r="AD103" s="107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9"/>
      <c r="AP103" s="107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9"/>
      <c r="BB103" s="107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9"/>
      <c r="BN103" s="107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9"/>
      <c r="BZ103" s="107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7">
        <v>100</v>
      </c>
      <c r="CM103" s="108">
        <v>2264.66</v>
      </c>
      <c r="CN103" s="108">
        <v>22048.989999999998</v>
      </c>
      <c r="CO103" s="108">
        <v>14290.16</v>
      </c>
      <c r="CP103" s="108">
        <v>8590.99</v>
      </c>
      <c r="CQ103" s="108">
        <v>4938.8099999999995</v>
      </c>
      <c r="CR103" s="108">
        <v>2259.87</v>
      </c>
      <c r="CS103" s="108">
        <v>13112.74</v>
      </c>
      <c r="CT103" s="108">
        <v>12857.220000000001</v>
      </c>
      <c r="CU103" s="108">
        <v>22393.279999999999</v>
      </c>
      <c r="CV103" s="108">
        <v>1441.26</v>
      </c>
      <c r="CW103" s="109">
        <v>139111.86000000002</v>
      </c>
      <c r="CX103" s="107">
        <v>4149.3999999999996</v>
      </c>
      <c r="CY103" s="108">
        <v>9199.0300000000007</v>
      </c>
      <c r="CZ103" s="108">
        <v>10391.710000000001</v>
      </c>
      <c r="DA103" s="108">
        <v>4203.7199999999993</v>
      </c>
      <c r="DB103" s="108">
        <v>54523.12000000001</v>
      </c>
      <c r="DC103" s="108">
        <v>47933.87</v>
      </c>
      <c r="DD103" s="108">
        <v>15344.919999999998</v>
      </c>
      <c r="DE103" s="108">
        <v>10875.23</v>
      </c>
      <c r="DF103" s="108">
        <v>42718.350000000006</v>
      </c>
      <c r="DG103" s="108">
        <v>1456.83</v>
      </c>
      <c r="DH103" s="108"/>
      <c r="DI103" s="109"/>
      <c r="DJ103" s="107"/>
      <c r="DK103" s="108"/>
      <c r="DL103" s="108"/>
      <c r="DM103" s="108"/>
      <c r="DN103" s="108"/>
      <c r="DO103" s="108"/>
      <c r="DP103" s="108"/>
      <c r="DQ103" s="108"/>
      <c r="DR103" s="108"/>
      <c r="DS103" s="108"/>
      <c r="DT103" s="108"/>
      <c r="DU103" s="109"/>
    </row>
    <row r="104" spans="3:125">
      <c r="D104" s="77">
        <v>4173</v>
      </c>
      <c r="E104" s="81" t="s">
        <v>212</v>
      </c>
      <c r="F104" s="107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9"/>
      <c r="R104" s="107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9"/>
      <c r="AD104" s="107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9"/>
      <c r="AP104" s="107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9"/>
      <c r="BB104" s="107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9"/>
      <c r="BN104" s="107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9"/>
      <c r="BZ104" s="107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7">
        <v>0</v>
      </c>
      <c r="CM104" s="108">
        <v>180</v>
      </c>
      <c r="CN104" s="108">
        <v>2322</v>
      </c>
      <c r="CO104" s="108">
        <v>252</v>
      </c>
      <c r="CP104" s="108">
        <v>774</v>
      </c>
      <c r="CQ104" s="108">
        <v>822</v>
      </c>
      <c r="CR104" s="108">
        <v>846</v>
      </c>
      <c r="CS104" s="108">
        <v>714</v>
      </c>
      <c r="CT104" s="108">
        <v>264</v>
      </c>
      <c r="CU104" s="108">
        <v>1500</v>
      </c>
      <c r="CV104" s="108">
        <v>786</v>
      </c>
      <c r="CW104" s="109">
        <v>1620</v>
      </c>
      <c r="CX104" s="107">
        <v>0</v>
      </c>
      <c r="CY104" s="108">
        <v>0</v>
      </c>
      <c r="CZ104" s="108">
        <v>444</v>
      </c>
      <c r="DA104" s="108">
        <v>2928</v>
      </c>
      <c r="DB104" s="108">
        <v>858</v>
      </c>
      <c r="DC104" s="108">
        <v>72</v>
      </c>
      <c r="DD104" s="108">
        <v>1900</v>
      </c>
      <c r="DE104" s="108">
        <v>0</v>
      </c>
      <c r="DF104" s="108">
        <v>1572</v>
      </c>
      <c r="DG104" s="108">
        <v>72</v>
      </c>
      <c r="DH104" s="108"/>
      <c r="DI104" s="109"/>
      <c r="DJ104" s="107"/>
      <c r="DK104" s="108"/>
      <c r="DL104" s="108"/>
      <c r="DM104" s="108"/>
      <c r="DN104" s="108"/>
      <c r="DO104" s="108"/>
      <c r="DP104" s="108"/>
      <c r="DQ104" s="108"/>
      <c r="DR104" s="108"/>
      <c r="DS104" s="108"/>
      <c r="DT104" s="108"/>
      <c r="DU104" s="109"/>
    </row>
    <row r="105" spans="3:125">
      <c r="C105" s="77">
        <v>418</v>
      </c>
      <c r="D105" s="77">
        <v>418</v>
      </c>
      <c r="E105" s="81" t="s">
        <v>214</v>
      </c>
      <c r="F105" s="107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9"/>
      <c r="R105" s="107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9"/>
      <c r="AD105" s="107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9"/>
      <c r="AP105" s="107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9"/>
      <c r="BB105" s="107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9"/>
      <c r="BN105" s="107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9"/>
      <c r="BZ105" s="107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7">
        <v>77660</v>
      </c>
      <c r="CM105" s="108">
        <v>1074577.6400000001</v>
      </c>
      <c r="CN105" s="108">
        <v>3164428.4699999997</v>
      </c>
      <c r="CO105" s="108">
        <v>667057.27000000014</v>
      </c>
      <c r="CP105" s="108">
        <v>1249861.7200000002</v>
      </c>
      <c r="CQ105" s="108">
        <v>697386.64999999991</v>
      </c>
      <c r="CR105" s="108">
        <v>891788.01000000036</v>
      </c>
      <c r="CS105" s="108">
        <v>1091929.3799999997</v>
      </c>
      <c r="CT105" s="108">
        <v>1191416.1399999999</v>
      </c>
      <c r="CU105" s="108">
        <v>1143142.19</v>
      </c>
      <c r="CV105" s="108">
        <v>2199265.1999999997</v>
      </c>
      <c r="CW105" s="109">
        <v>3977237.29</v>
      </c>
      <c r="CX105" s="107">
        <v>2104751.61</v>
      </c>
      <c r="CY105" s="108">
        <v>964053.87</v>
      </c>
      <c r="CZ105" s="108">
        <v>3024119.0700000003</v>
      </c>
      <c r="DA105" s="108">
        <v>1097205.7600000002</v>
      </c>
      <c r="DB105" s="108">
        <v>593941.83000000007</v>
      </c>
      <c r="DC105" s="108">
        <v>2276344.9</v>
      </c>
      <c r="DD105" s="108">
        <v>349559.56000000006</v>
      </c>
      <c r="DE105" s="108">
        <v>1341562.3399999999</v>
      </c>
      <c r="DF105" s="108">
        <v>328229.89</v>
      </c>
      <c r="DG105" s="108">
        <v>1158637.43</v>
      </c>
      <c r="DH105" s="108"/>
      <c r="DI105" s="109"/>
      <c r="DJ105" s="107"/>
      <c r="DK105" s="108"/>
      <c r="DL105" s="108"/>
      <c r="DM105" s="108"/>
      <c r="DN105" s="108"/>
      <c r="DO105" s="108"/>
      <c r="DP105" s="108"/>
      <c r="DQ105" s="108"/>
      <c r="DR105" s="108"/>
      <c r="DS105" s="108"/>
      <c r="DT105" s="108"/>
      <c r="DU105" s="109"/>
    </row>
    <row r="106" spans="3:125">
      <c r="D106" s="77">
        <v>4181</v>
      </c>
      <c r="E106" s="81" t="s">
        <v>216</v>
      </c>
      <c r="F106" s="107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9"/>
      <c r="R106" s="107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9"/>
      <c r="AD106" s="107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9"/>
      <c r="AP106" s="107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9"/>
      <c r="BB106" s="107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9"/>
      <c r="BN106" s="107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9"/>
      <c r="BZ106" s="107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7">
        <v>77660</v>
      </c>
      <c r="CM106" s="108">
        <v>1074577.6400000001</v>
      </c>
      <c r="CN106" s="108">
        <v>3164428.4699999997</v>
      </c>
      <c r="CO106" s="108">
        <v>667057.27000000014</v>
      </c>
      <c r="CP106" s="108">
        <v>1249861.7200000002</v>
      </c>
      <c r="CQ106" s="108">
        <v>697386.64999999991</v>
      </c>
      <c r="CR106" s="108">
        <v>891788.01000000036</v>
      </c>
      <c r="CS106" s="108">
        <v>1091929.3799999997</v>
      </c>
      <c r="CT106" s="108">
        <v>1191416.1399999999</v>
      </c>
      <c r="CU106" s="108">
        <v>1143142.19</v>
      </c>
      <c r="CV106" s="108">
        <v>2199265.1999999997</v>
      </c>
      <c r="CW106" s="109">
        <v>3977237.29</v>
      </c>
      <c r="CX106" s="107">
        <v>2104751.61</v>
      </c>
      <c r="CY106" s="108">
        <v>964053.87</v>
      </c>
      <c r="CZ106" s="108">
        <v>3024119.0700000003</v>
      </c>
      <c r="DA106" s="108">
        <v>1097205.7600000002</v>
      </c>
      <c r="DB106" s="108">
        <v>593941.83000000007</v>
      </c>
      <c r="DC106" s="108">
        <v>2276344.9</v>
      </c>
      <c r="DD106" s="108">
        <v>349559.56000000006</v>
      </c>
      <c r="DE106" s="108">
        <v>1341562.3399999999</v>
      </c>
      <c r="DF106" s="108">
        <v>328229.89</v>
      </c>
      <c r="DG106" s="108">
        <v>1158637.43</v>
      </c>
      <c r="DH106" s="108"/>
      <c r="DI106" s="109"/>
      <c r="DJ106" s="107"/>
      <c r="DK106" s="108"/>
      <c r="DL106" s="108"/>
      <c r="DM106" s="108"/>
      <c r="DN106" s="108"/>
      <c r="DO106" s="108"/>
      <c r="DP106" s="108"/>
      <c r="DQ106" s="108"/>
      <c r="DR106" s="108"/>
      <c r="DS106" s="108"/>
      <c r="DT106" s="108"/>
      <c r="DU106" s="109"/>
    </row>
    <row r="107" spans="3:125">
      <c r="D107" s="77">
        <v>4182</v>
      </c>
      <c r="E107" s="81" t="s">
        <v>218</v>
      </c>
      <c r="F107" s="107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9"/>
      <c r="R107" s="107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9"/>
      <c r="AD107" s="107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9"/>
      <c r="AP107" s="107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9"/>
      <c r="BB107" s="107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9"/>
      <c r="BN107" s="107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9"/>
      <c r="BZ107" s="107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7">
        <v>0</v>
      </c>
      <c r="CM107" s="108">
        <v>0</v>
      </c>
      <c r="CN107" s="108">
        <v>0</v>
      </c>
      <c r="CO107" s="108">
        <v>0</v>
      </c>
      <c r="CP107" s="108">
        <v>0</v>
      </c>
      <c r="CQ107" s="108">
        <v>0</v>
      </c>
      <c r="CR107" s="108">
        <v>0</v>
      </c>
      <c r="CS107" s="108">
        <v>0</v>
      </c>
      <c r="CT107" s="108">
        <v>0</v>
      </c>
      <c r="CU107" s="108">
        <v>0</v>
      </c>
      <c r="CV107" s="108">
        <v>0</v>
      </c>
      <c r="CW107" s="109">
        <v>0</v>
      </c>
      <c r="CX107" s="107">
        <v>0</v>
      </c>
      <c r="CY107" s="108">
        <v>0</v>
      </c>
      <c r="CZ107" s="108">
        <v>0</v>
      </c>
      <c r="DA107" s="108">
        <v>0</v>
      </c>
      <c r="DB107" s="108">
        <v>0</v>
      </c>
      <c r="DC107" s="108">
        <v>0</v>
      </c>
      <c r="DD107" s="108">
        <v>0</v>
      </c>
      <c r="DE107" s="108">
        <v>0</v>
      </c>
      <c r="DF107" s="108">
        <v>0</v>
      </c>
      <c r="DG107" s="108">
        <v>0</v>
      </c>
      <c r="DH107" s="108"/>
      <c r="DI107" s="109"/>
      <c r="DJ107" s="107"/>
      <c r="DK107" s="108"/>
      <c r="DL107" s="108"/>
      <c r="DM107" s="108"/>
      <c r="DN107" s="108"/>
      <c r="DO107" s="108"/>
      <c r="DP107" s="108"/>
      <c r="DQ107" s="108"/>
      <c r="DR107" s="108"/>
      <c r="DS107" s="108"/>
      <c r="DT107" s="108"/>
      <c r="DU107" s="109"/>
    </row>
    <row r="108" spans="3:125">
      <c r="D108" s="77">
        <v>4183</v>
      </c>
      <c r="E108" s="81" t="s">
        <v>220</v>
      </c>
      <c r="F108" s="107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9"/>
      <c r="R108" s="107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9"/>
      <c r="AD108" s="107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9"/>
      <c r="AP108" s="107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9"/>
      <c r="BB108" s="107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9"/>
      <c r="BN108" s="107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9"/>
      <c r="BZ108" s="107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7">
        <v>0</v>
      </c>
      <c r="CM108" s="108">
        <v>0</v>
      </c>
      <c r="CN108" s="108">
        <v>0</v>
      </c>
      <c r="CO108" s="108">
        <v>0</v>
      </c>
      <c r="CP108" s="108">
        <v>0</v>
      </c>
      <c r="CQ108" s="108">
        <v>0</v>
      </c>
      <c r="CR108" s="108">
        <v>0</v>
      </c>
      <c r="CS108" s="108">
        <v>0</v>
      </c>
      <c r="CT108" s="108">
        <v>0</v>
      </c>
      <c r="CU108" s="108">
        <v>0</v>
      </c>
      <c r="CV108" s="108">
        <v>0</v>
      </c>
      <c r="CW108" s="109">
        <v>0</v>
      </c>
      <c r="CX108" s="107">
        <v>0</v>
      </c>
      <c r="CY108" s="108">
        <v>0</v>
      </c>
      <c r="CZ108" s="108">
        <v>0</v>
      </c>
      <c r="DA108" s="108">
        <v>0</v>
      </c>
      <c r="DB108" s="108">
        <v>0</v>
      </c>
      <c r="DC108" s="108">
        <v>0</v>
      </c>
      <c r="DD108" s="108">
        <v>0</v>
      </c>
      <c r="DE108" s="108">
        <v>0</v>
      </c>
      <c r="DF108" s="108">
        <v>0</v>
      </c>
      <c r="DG108" s="108">
        <v>0</v>
      </c>
      <c r="DH108" s="108"/>
      <c r="DI108" s="109"/>
      <c r="DJ108" s="107"/>
      <c r="DK108" s="108"/>
      <c r="DL108" s="108"/>
      <c r="DM108" s="108"/>
      <c r="DN108" s="108"/>
      <c r="DO108" s="108"/>
      <c r="DP108" s="108"/>
      <c r="DQ108" s="108"/>
      <c r="DR108" s="108"/>
      <c r="DS108" s="108"/>
      <c r="DT108" s="108"/>
      <c r="DU108" s="109"/>
    </row>
    <row r="109" spans="3:125">
      <c r="C109" s="77">
        <v>419</v>
      </c>
      <c r="D109" s="77">
        <v>419</v>
      </c>
      <c r="E109" s="81" t="s">
        <v>222</v>
      </c>
      <c r="F109" s="107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9"/>
      <c r="R109" s="107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9"/>
      <c r="AD109" s="107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9"/>
      <c r="AP109" s="107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9"/>
      <c r="BB109" s="107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9"/>
      <c r="BN109" s="107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9"/>
      <c r="BZ109" s="107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7">
        <v>581683.6</v>
      </c>
      <c r="CM109" s="108">
        <v>1362314.95</v>
      </c>
      <c r="CN109" s="108">
        <v>3124988.6700000004</v>
      </c>
      <c r="CO109" s="108">
        <v>1637869.8300000003</v>
      </c>
      <c r="CP109" s="108">
        <v>1863081.6800000013</v>
      </c>
      <c r="CQ109" s="108">
        <v>1673742.22</v>
      </c>
      <c r="CR109" s="108">
        <v>1597215.34</v>
      </c>
      <c r="CS109" s="108">
        <v>1583362.9400000004</v>
      </c>
      <c r="CT109" s="108">
        <v>1556662.8600000003</v>
      </c>
      <c r="CU109" s="108">
        <v>1657284.7900000003</v>
      </c>
      <c r="CV109" s="108">
        <v>1584386.8799999992</v>
      </c>
      <c r="CW109" s="109">
        <v>3716241.4300000006</v>
      </c>
      <c r="CX109" s="107">
        <v>895446.35000000172</v>
      </c>
      <c r="CY109" s="108">
        <v>1098193.1100000006</v>
      </c>
      <c r="CZ109" s="108">
        <v>2924489.21</v>
      </c>
      <c r="DA109" s="108">
        <v>1209220.0199999998</v>
      </c>
      <c r="DB109" s="108">
        <v>1380836.0100000007</v>
      </c>
      <c r="DC109" s="108">
        <v>2095342.0500000005</v>
      </c>
      <c r="DD109" s="108">
        <v>1959342.9099999995</v>
      </c>
      <c r="DE109" s="108">
        <v>2009638.33</v>
      </c>
      <c r="DF109" s="108">
        <v>2480108.0599999991</v>
      </c>
      <c r="DG109" s="108">
        <v>2465442.3999999994</v>
      </c>
      <c r="DH109" s="108"/>
      <c r="DI109" s="109"/>
      <c r="DJ109" s="107"/>
      <c r="DK109" s="108"/>
      <c r="DL109" s="108"/>
      <c r="DM109" s="108"/>
      <c r="DN109" s="108"/>
      <c r="DO109" s="108"/>
      <c r="DP109" s="108"/>
      <c r="DQ109" s="108"/>
      <c r="DR109" s="108"/>
      <c r="DS109" s="108"/>
      <c r="DT109" s="108"/>
      <c r="DU109" s="109"/>
    </row>
    <row r="110" spans="3:125">
      <c r="D110" s="77">
        <v>4191</v>
      </c>
      <c r="E110" s="81" t="s">
        <v>224</v>
      </c>
      <c r="F110" s="107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9"/>
      <c r="R110" s="107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9"/>
      <c r="AD110" s="107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9"/>
      <c r="AP110" s="107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9"/>
      <c r="BB110" s="107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9"/>
      <c r="BN110" s="107"/>
      <c r="BO110" s="108"/>
      <c r="BP110" s="108"/>
      <c r="BQ110" s="108"/>
      <c r="BR110" s="108"/>
      <c r="BS110" s="108"/>
      <c r="BT110" s="108"/>
      <c r="BU110" s="108"/>
      <c r="BV110" s="108"/>
      <c r="BW110" s="108"/>
      <c r="BX110" s="108"/>
      <c r="BY110" s="109"/>
      <c r="BZ110" s="107"/>
      <c r="CA110" s="108"/>
      <c r="CB110" s="108"/>
      <c r="CC110" s="108"/>
      <c r="CD110" s="108"/>
      <c r="CE110" s="108"/>
      <c r="CF110" s="108"/>
      <c r="CG110" s="108"/>
      <c r="CH110" s="108"/>
      <c r="CI110" s="108"/>
      <c r="CJ110" s="108"/>
      <c r="CK110" s="108"/>
      <c r="CL110" s="107">
        <v>283086.11999999994</v>
      </c>
      <c r="CM110" s="108">
        <v>367364.43000000005</v>
      </c>
      <c r="CN110" s="108">
        <v>444242.45999999944</v>
      </c>
      <c r="CO110" s="108">
        <v>365150.47000000015</v>
      </c>
      <c r="CP110" s="108">
        <v>388210.11000000051</v>
      </c>
      <c r="CQ110" s="108">
        <v>570502.57999999996</v>
      </c>
      <c r="CR110" s="108">
        <v>448100.37000000011</v>
      </c>
      <c r="CS110" s="108">
        <v>462249.64999999985</v>
      </c>
      <c r="CT110" s="108">
        <v>489608.6200000004</v>
      </c>
      <c r="CU110" s="108">
        <v>433406.06000000064</v>
      </c>
      <c r="CV110" s="108">
        <v>591397.97999999975</v>
      </c>
      <c r="CW110" s="109">
        <v>413093.40000000031</v>
      </c>
      <c r="CX110" s="107">
        <v>530941.73000000161</v>
      </c>
      <c r="CY110" s="108">
        <v>448992.99000000063</v>
      </c>
      <c r="CZ110" s="108">
        <v>313674.21999999968</v>
      </c>
      <c r="DA110" s="108">
        <v>309711.95999999973</v>
      </c>
      <c r="DB110" s="108">
        <v>421184.69000000041</v>
      </c>
      <c r="DC110" s="108">
        <v>610044.64999999991</v>
      </c>
      <c r="DD110" s="108">
        <v>472922.02999999968</v>
      </c>
      <c r="DE110" s="108">
        <v>477582.24999999983</v>
      </c>
      <c r="DF110" s="108">
        <v>389784.58</v>
      </c>
      <c r="DG110" s="108">
        <v>358344.4899999997</v>
      </c>
      <c r="DH110" s="108"/>
      <c r="DI110" s="109"/>
      <c r="DJ110" s="107"/>
      <c r="DK110" s="108"/>
      <c r="DL110" s="108"/>
      <c r="DM110" s="108"/>
      <c r="DN110" s="108"/>
      <c r="DO110" s="108"/>
      <c r="DP110" s="108"/>
      <c r="DQ110" s="108"/>
      <c r="DR110" s="108"/>
      <c r="DS110" s="108"/>
      <c r="DT110" s="108"/>
      <c r="DU110" s="109"/>
    </row>
    <row r="111" spans="3:125">
      <c r="D111" s="77">
        <v>4192</v>
      </c>
      <c r="E111" s="81" t="s">
        <v>226</v>
      </c>
      <c r="F111" s="107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9"/>
      <c r="R111" s="107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9"/>
      <c r="AD111" s="107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9"/>
      <c r="AP111" s="107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9"/>
      <c r="BB111" s="107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9"/>
      <c r="BN111" s="107"/>
      <c r="BO111" s="108"/>
      <c r="BP111" s="108"/>
      <c r="BQ111" s="108"/>
      <c r="BR111" s="108"/>
      <c r="BS111" s="108"/>
      <c r="BT111" s="108"/>
      <c r="BU111" s="108"/>
      <c r="BV111" s="108"/>
      <c r="BW111" s="108"/>
      <c r="BX111" s="108"/>
      <c r="BY111" s="109"/>
      <c r="BZ111" s="107"/>
      <c r="CA111" s="108"/>
      <c r="CB111" s="108"/>
      <c r="CC111" s="108"/>
      <c r="CD111" s="108"/>
      <c r="CE111" s="108"/>
      <c r="CF111" s="108"/>
      <c r="CG111" s="108"/>
      <c r="CH111" s="108"/>
      <c r="CI111" s="108"/>
      <c r="CJ111" s="108"/>
      <c r="CK111" s="108"/>
      <c r="CL111" s="107">
        <v>3280.2200000000003</v>
      </c>
      <c r="CM111" s="108">
        <v>85409.770000000033</v>
      </c>
      <c r="CN111" s="108">
        <v>144108.8000000001</v>
      </c>
      <c r="CO111" s="108">
        <v>79898.049999999959</v>
      </c>
      <c r="CP111" s="108">
        <v>47061.930000000015</v>
      </c>
      <c r="CQ111" s="108">
        <v>82660.480000000127</v>
      </c>
      <c r="CR111" s="108">
        <v>61924.409999999989</v>
      </c>
      <c r="CS111" s="108">
        <v>45003.420000000006</v>
      </c>
      <c r="CT111" s="108">
        <v>55110.779999999992</v>
      </c>
      <c r="CU111" s="108">
        <v>80659.239999999991</v>
      </c>
      <c r="CV111" s="108">
        <v>137519.99000000002</v>
      </c>
      <c r="CW111" s="109">
        <v>167225.20000000027</v>
      </c>
      <c r="CX111" s="107">
        <v>17970.670000000002</v>
      </c>
      <c r="CY111" s="108">
        <v>62797.659999999996</v>
      </c>
      <c r="CZ111" s="108">
        <v>73053</v>
      </c>
      <c r="DA111" s="108">
        <v>104823.62</v>
      </c>
      <c r="DB111" s="108">
        <v>97058.87</v>
      </c>
      <c r="DC111" s="108">
        <v>89989.73000000001</v>
      </c>
      <c r="DD111" s="108">
        <v>143648.54000000004</v>
      </c>
      <c r="DE111" s="108">
        <v>38959.64999999998</v>
      </c>
      <c r="DF111" s="108">
        <v>52323.590000000011</v>
      </c>
      <c r="DG111" s="108">
        <v>80528.649999999994</v>
      </c>
      <c r="DH111" s="108"/>
      <c r="DI111" s="109"/>
      <c r="DJ111" s="107"/>
      <c r="DK111" s="108"/>
      <c r="DL111" s="108"/>
      <c r="DM111" s="108"/>
      <c r="DN111" s="108"/>
      <c r="DO111" s="108"/>
      <c r="DP111" s="108"/>
      <c r="DQ111" s="108"/>
      <c r="DR111" s="108"/>
      <c r="DS111" s="108"/>
      <c r="DT111" s="108"/>
      <c r="DU111" s="109"/>
    </row>
    <row r="112" spans="3:125">
      <c r="D112" s="77">
        <v>4193</v>
      </c>
      <c r="E112" s="81" t="s">
        <v>228</v>
      </c>
      <c r="F112" s="107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9"/>
      <c r="R112" s="107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9"/>
      <c r="AD112" s="107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9"/>
      <c r="AP112" s="107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9"/>
      <c r="BB112" s="107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9"/>
      <c r="BN112" s="107"/>
      <c r="BO112" s="108"/>
      <c r="BP112" s="108"/>
      <c r="BQ112" s="108"/>
      <c r="BR112" s="108"/>
      <c r="BS112" s="108"/>
      <c r="BT112" s="108"/>
      <c r="BU112" s="108"/>
      <c r="BV112" s="108"/>
      <c r="BW112" s="108"/>
      <c r="BX112" s="108"/>
      <c r="BY112" s="109"/>
      <c r="BZ112" s="107"/>
      <c r="CA112" s="108"/>
      <c r="CB112" s="108"/>
      <c r="CC112" s="108"/>
      <c r="CD112" s="108"/>
      <c r="CE112" s="108"/>
      <c r="CF112" s="108"/>
      <c r="CG112" s="108"/>
      <c r="CH112" s="108"/>
      <c r="CI112" s="108"/>
      <c r="CJ112" s="108"/>
      <c r="CK112" s="108"/>
      <c r="CL112" s="107">
        <v>4443.01</v>
      </c>
      <c r="CM112" s="108">
        <v>98765.86</v>
      </c>
      <c r="CN112" s="108">
        <v>1554970.0800000003</v>
      </c>
      <c r="CO112" s="108">
        <v>355446.48000000004</v>
      </c>
      <c r="CP112" s="108">
        <v>257809.18000000005</v>
      </c>
      <c r="CQ112" s="108">
        <v>326013.09999999998</v>
      </c>
      <c r="CR112" s="108">
        <v>359870.15000000014</v>
      </c>
      <c r="CS112" s="108">
        <v>199890.55000000002</v>
      </c>
      <c r="CT112" s="108">
        <v>271107.99000000005</v>
      </c>
      <c r="CU112" s="108">
        <v>359503.48</v>
      </c>
      <c r="CV112" s="108">
        <v>289512.45999999979</v>
      </c>
      <c r="CW112" s="109">
        <v>1227813.5000000002</v>
      </c>
      <c r="CX112" s="107">
        <v>30479.820000000007</v>
      </c>
      <c r="CY112" s="108">
        <v>40202.15</v>
      </c>
      <c r="CZ112" s="108">
        <v>1559183.1699999997</v>
      </c>
      <c r="DA112" s="108">
        <v>156906.88</v>
      </c>
      <c r="DB112" s="108">
        <v>168148.36000000002</v>
      </c>
      <c r="DC112" s="108">
        <v>335875.41000000015</v>
      </c>
      <c r="DD112" s="108">
        <v>578658.67999999993</v>
      </c>
      <c r="DE112" s="108">
        <v>616193.15000000026</v>
      </c>
      <c r="DF112" s="108">
        <v>155158.87000000008</v>
      </c>
      <c r="DG112" s="108">
        <v>894321.8599999994</v>
      </c>
      <c r="DH112" s="108"/>
      <c r="DI112" s="109"/>
      <c r="DJ112" s="107"/>
      <c r="DK112" s="108"/>
      <c r="DL112" s="108"/>
      <c r="DM112" s="108"/>
      <c r="DN112" s="108"/>
      <c r="DO112" s="108"/>
      <c r="DP112" s="108"/>
      <c r="DQ112" s="108"/>
      <c r="DR112" s="108"/>
      <c r="DS112" s="108"/>
      <c r="DT112" s="108"/>
      <c r="DU112" s="109"/>
    </row>
    <row r="113" spans="2:125">
      <c r="D113" s="77">
        <v>4194</v>
      </c>
      <c r="E113" s="81" t="s">
        <v>230</v>
      </c>
      <c r="F113" s="107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9"/>
      <c r="R113" s="107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9"/>
      <c r="AD113" s="107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9"/>
      <c r="AP113" s="107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9"/>
      <c r="BB113" s="107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9"/>
      <c r="BN113" s="107"/>
      <c r="BO113" s="108"/>
      <c r="BP113" s="108"/>
      <c r="BQ113" s="108"/>
      <c r="BR113" s="108"/>
      <c r="BS113" s="108"/>
      <c r="BT113" s="108"/>
      <c r="BU113" s="108"/>
      <c r="BV113" s="108"/>
      <c r="BW113" s="108"/>
      <c r="BX113" s="108"/>
      <c r="BY113" s="109"/>
      <c r="BZ113" s="107"/>
      <c r="CA113" s="108"/>
      <c r="CB113" s="108"/>
      <c r="CC113" s="108"/>
      <c r="CD113" s="108"/>
      <c r="CE113" s="108"/>
      <c r="CF113" s="108"/>
      <c r="CG113" s="108"/>
      <c r="CH113" s="108"/>
      <c r="CI113" s="108"/>
      <c r="CJ113" s="108"/>
      <c r="CK113" s="108"/>
      <c r="CL113" s="107">
        <v>55668.159999999989</v>
      </c>
      <c r="CM113" s="108">
        <v>159148.54</v>
      </c>
      <c r="CN113" s="108">
        <v>161753.49000000005</v>
      </c>
      <c r="CO113" s="108">
        <v>194593.05000000016</v>
      </c>
      <c r="CP113" s="108">
        <v>137781.41</v>
      </c>
      <c r="CQ113" s="108">
        <v>86734.339999999982</v>
      </c>
      <c r="CR113" s="108">
        <v>239288.31999999995</v>
      </c>
      <c r="CS113" s="108">
        <v>119577.67</v>
      </c>
      <c r="CT113" s="108">
        <v>166619</v>
      </c>
      <c r="CU113" s="108">
        <v>120909.63999999993</v>
      </c>
      <c r="CV113" s="108">
        <v>167749.57999999999</v>
      </c>
      <c r="CW113" s="109">
        <v>381532.71999999986</v>
      </c>
      <c r="CX113" s="107">
        <v>93694.340000000026</v>
      </c>
      <c r="CY113" s="108">
        <v>114247.1</v>
      </c>
      <c r="CZ113" s="108">
        <v>148479.05000000005</v>
      </c>
      <c r="DA113" s="108">
        <v>121130.58999999997</v>
      </c>
      <c r="DB113" s="108">
        <v>196549.48000000004</v>
      </c>
      <c r="DC113" s="108">
        <v>173990.62999999989</v>
      </c>
      <c r="DD113" s="108">
        <v>134545.35999999993</v>
      </c>
      <c r="DE113" s="108">
        <v>114762.93000000001</v>
      </c>
      <c r="DF113" s="108">
        <v>241134.06000000003</v>
      </c>
      <c r="DG113" s="108">
        <v>210285.31000000008</v>
      </c>
      <c r="DH113" s="108"/>
      <c r="DI113" s="109"/>
      <c r="DJ113" s="107"/>
      <c r="DK113" s="108"/>
      <c r="DL113" s="108"/>
      <c r="DM113" s="108"/>
      <c r="DN113" s="108"/>
      <c r="DO113" s="108"/>
      <c r="DP113" s="108"/>
      <c r="DQ113" s="108"/>
      <c r="DR113" s="108"/>
      <c r="DS113" s="108"/>
      <c r="DT113" s="108"/>
      <c r="DU113" s="109"/>
    </row>
    <row r="114" spans="2:125" ht="30">
      <c r="D114" s="77">
        <v>4195</v>
      </c>
      <c r="E114" s="81" t="s">
        <v>232</v>
      </c>
      <c r="F114" s="107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9"/>
      <c r="R114" s="107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9"/>
      <c r="AD114" s="107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9"/>
      <c r="AP114" s="107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9"/>
      <c r="BB114" s="107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9"/>
      <c r="BN114" s="107"/>
      <c r="BO114" s="108"/>
      <c r="BP114" s="108"/>
      <c r="BQ114" s="108"/>
      <c r="BR114" s="108"/>
      <c r="BS114" s="108"/>
      <c r="BT114" s="108"/>
      <c r="BU114" s="108"/>
      <c r="BV114" s="108"/>
      <c r="BW114" s="108"/>
      <c r="BX114" s="108"/>
      <c r="BY114" s="109"/>
      <c r="BZ114" s="107"/>
      <c r="CA114" s="108"/>
      <c r="CB114" s="108"/>
      <c r="CC114" s="108"/>
      <c r="CD114" s="108"/>
      <c r="CE114" s="108"/>
      <c r="CF114" s="108"/>
      <c r="CG114" s="108"/>
      <c r="CH114" s="108"/>
      <c r="CI114" s="108"/>
      <c r="CJ114" s="108"/>
      <c r="CK114" s="108"/>
      <c r="CL114" s="107">
        <v>93141</v>
      </c>
      <c r="CM114" s="108">
        <v>100405</v>
      </c>
      <c r="CN114" s="108">
        <v>354830.72000000003</v>
      </c>
      <c r="CO114" s="108">
        <v>93040.97</v>
      </c>
      <c r="CP114" s="108">
        <v>370969.74999999994</v>
      </c>
      <c r="CQ114" s="108">
        <v>197877.39999999997</v>
      </c>
      <c r="CR114" s="108">
        <v>128569.81999999999</v>
      </c>
      <c r="CS114" s="108">
        <v>60149.8</v>
      </c>
      <c r="CT114" s="108">
        <v>128134.20000000003</v>
      </c>
      <c r="CU114" s="108">
        <v>105791.51999999999</v>
      </c>
      <c r="CV114" s="108">
        <v>63015.28</v>
      </c>
      <c r="CW114" s="109">
        <v>421589.12999999977</v>
      </c>
      <c r="CX114" s="107">
        <v>38359.939999999995</v>
      </c>
      <c r="CY114" s="108">
        <v>50465.070000000007</v>
      </c>
      <c r="CZ114" s="108">
        <v>202133.70999999996</v>
      </c>
      <c r="DA114" s="108">
        <v>121717.22000000002</v>
      </c>
      <c r="DB114" s="108">
        <v>144955.75</v>
      </c>
      <c r="DC114" s="108">
        <v>114261.12</v>
      </c>
      <c r="DD114" s="108">
        <v>266263.51</v>
      </c>
      <c r="DE114" s="108">
        <v>140786.44000000003</v>
      </c>
      <c r="DF114" s="108">
        <v>1242227.9399999995</v>
      </c>
      <c r="DG114" s="108">
        <v>210125.69000000021</v>
      </c>
      <c r="DH114" s="108"/>
      <c r="DI114" s="109"/>
      <c r="DJ114" s="107"/>
      <c r="DK114" s="108"/>
      <c r="DL114" s="108"/>
      <c r="DM114" s="108"/>
      <c r="DN114" s="108"/>
      <c r="DO114" s="108"/>
      <c r="DP114" s="108"/>
      <c r="DQ114" s="108"/>
      <c r="DR114" s="108"/>
      <c r="DS114" s="108"/>
      <c r="DT114" s="108"/>
      <c r="DU114" s="109"/>
    </row>
    <row r="115" spans="2:125">
      <c r="D115" s="77">
        <v>4196</v>
      </c>
      <c r="E115" s="81" t="s">
        <v>234</v>
      </c>
      <c r="F115" s="107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9"/>
      <c r="R115" s="107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9"/>
      <c r="AD115" s="107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9"/>
      <c r="AP115" s="107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9"/>
      <c r="BB115" s="107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9"/>
      <c r="BN115" s="107"/>
      <c r="BO115" s="108"/>
      <c r="BP115" s="108"/>
      <c r="BQ115" s="108"/>
      <c r="BR115" s="108"/>
      <c r="BS115" s="108"/>
      <c r="BT115" s="108"/>
      <c r="BU115" s="108"/>
      <c r="BV115" s="108"/>
      <c r="BW115" s="108"/>
      <c r="BX115" s="108"/>
      <c r="BY115" s="109"/>
      <c r="BZ115" s="107"/>
      <c r="CA115" s="108"/>
      <c r="CB115" s="108"/>
      <c r="CC115" s="108"/>
      <c r="CD115" s="108"/>
      <c r="CE115" s="108"/>
      <c r="CF115" s="108"/>
      <c r="CG115" s="108"/>
      <c r="CH115" s="108"/>
      <c r="CI115" s="108"/>
      <c r="CJ115" s="108"/>
      <c r="CK115" s="108"/>
      <c r="CL115" s="107">
        <v>16855.889999999992</v>
      </c>
      <c r="CM115" s="108">
        <v>488417.15999999968</v>
      </c>
      <c r="CN115" s="108">
        <v>270649.38000000012</v>
      </c>
      <c r="CO115" s="108">
        <v>232355.59999999986</v>
      </c>
      <c r="CP115" s="108">
        <v>486860.7700000006</v>
      </c>
      <c r="CQ115" s="108">
        <v>195989.45000000016</v>
      </c>
      <c r="CR115" s="108">
        <v>127166.01</v>
      </c>
      <c r="CS115" s="108">
        <v>510335.65000000014</v>
      </c>
      <c r="CT115" s="108">
        <v>294412.88000000012</v>
      </c>
      <c r="CU115" s="108">
        <v>306769.03999999998</v>
      </c>
      <c r="CV115" s="108">
        <v>85744.699999999953</v>
      </c>
      <c r="CW115" s="109">
        <v>459162.54999999993</v>
      </c>
      <c r="CX115" s="107">
        <v>44875.680000000008</v>
      </c>
      <c r="CY115" s="108">
        <v>253019.53999999992</v>
      </c>
      <c r="CZ115" s="108">
        <v>292108.15000000014</v>
      </c>
      <c r="DA115" s="108">
        <v>170280.11000000004</v>
      </c>
      <c r="DB115" s="108">
        <v>164507.57000000012</v>
      </c>
      <c r="DC115" s="108">
        <v>522624.09000000032</v>
      </c>
      <c r="DD115" s="108">
        <v>141188.55999999991</v>
      </c>
      <c r="DE115" s="108">
        <v>503500.33000000037</v>
      </c>
      <c r="DF115" s="108">
        <v>158950.16999999998</v>
      </c>
      <c r="DG115" s="108">
        <v>480557.1500000002</v>
      </c>
      <c r="DH115" s="108"/>
      <c r="DI115" s="109"/>
      <c r="DJ115" s="107"/>
      <c r="DK115" s="108"/>
      <c r="DL115" s="108"/>
      <c r="DM115" s="108"/>
      <c r="DN115" s="108"/>
      <c r="DO115" s="108"/>
      <c r="DP115" s="108"/>
      <c r="DQ115" s="108"/>
      <c r="DR115" s="108"/>
      <c r="DS115" s="108"/>
      <c r="DT115" s="108"/>
      <c r="DU115" s="109"/>
    </row>
    <row r="116" spans="2:125">
      <c r="D116" s="77">
        <v>4197</v>
      </c>
      <c r="E116" s="81" t="s">
        <v>236</v>
      </c>
      <c r="F116" s="107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9"/>
      <c r="R116" s="107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9"/>
      <c r="AD116" s="107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9"/>
      <c r="AP116" s="107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9"/>
      <c r="BB116" s="107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9"/>
      <c r="BN116" s="107"/>
      <c r="BO116" s="108"/>
      <c r="BP116" s="108"/>
      <c r="BQ116" s="108"/>
      <c r="BR116" s="108"/>
      <c r="BS116" s="108"/>
      <c r="BT116" s="108"/>
      <c r="BU116" s="108"/>
      <c r="BV116" s="108"/>
      <c r="BW116" s="108"/>
      <c r="BX116" s="108"/>
      <c r="BY116" s="109"/>
      <c r="BZ116" s="107"/>
      <c r="CA116" s="108"/>
      <c r="CB116" s="108"/>
      <c r="CC116" s="108"/>
      <c r="CD116" s="108"/>
      <c r="CE116" s="108"/>
      <c r="CF116" s="108"/>
      <c r="CG116" s="108"/>
      <c r="CH116" s="108"/>
      <c r="CI116" s="108"/>
      <c r="CJ116" s="108"/>
      <c r="CK116" s="108"/>
      <c r="CL116" s="107">
        <v>33.340000000000003</v>
      </c>
      <c r="CM116" s="108">
        <v>33.340000000000003</v>
      </c>
      <c r="CN116" s="108">
        <v>33.340000000000003</v>
      </c>
      <c r="CO116" s="108">
        <v>33.340000000000003</v>
      </c>
      <c r="CP116" s="108">
        <v>33.340000000000003</v>
      </c>
      <c r="CQ116" s="108">
        <v>33.340000000000003</v>
      </c>
      <c r="CR116" s="108">
        <v>0</v>
      </c>
      <c r="CS116" s="108">
        <v>33.340000000000003</v>
      </c>
      <c r="CT116" s="108">
        <v>16.670000000000002</v>
      </c>
      <c r="CU116" s="108">
        <v>0</v>
      </c>
      <c r="CV116" s="108">
        <v>16.670000000000002</v>
      </c>
      <c r="CW116" s="109">
        <v>0</v>
      </c>
      <c r="CX116" s="107">
        <v>33.340000000000003</v>
      </c>
      <c r="CY116" s="108">
        <v>16.66</v>
      </c>
      <c r="CZ116" s="108">
        <v>173</v>
      </c>
      <c r="DA116" s="108">
        <v>33.32</v>
      </c>
      <c r="DB116" s="108">
        <v>113.33</v>
      </c>
      <c r="DC116" s="108">
        <v>33.33</v>
      </c>
      <c r="DD116" s="108">
        <v>49.989999999999995</v>
      </c>
      <c r="DE116" s="108">
        <v>16.670000000000002</v>
      </c>
      <c r="DF116" s="108">
        <v>33.33</v>
      </c>
      <c r="DG116" s="108">
        <v>283.34000000000003</v>
      </c>
      <c r="DH116" s="108"/>
      <c r="DI116" s="109"/>
      <c r="DJ116" s="107"/>
      <c r="DK116" s="108"/>
      <c r="DL116" s="108"/>
      <c r="DM116" s="108"/>
      <c r="DN116" s="108"/>
      <c r="DO116" s="108"/>
      <c r="DP116" s="108"/>
      <c r="DQ116" s="108"/>
      <c r="DR116" s="108"/>
      <c r="DS116" s="108"/>
      <c r="DT116" s="108"/>
      <c r="DU116" s="109"/>
    </row>
    <row r="117" spans="2:125">
      <c r="D117" s="77">
        <v>4198</v>
      </c>
      <c r="E117" s="81" t="s">
        <v>57</v>
      </c>
      <c r="F117" s="107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9"/>
      <c r="R117" s="107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9"/>
      <c r="AD117" s="107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9"/>
      <c r="AP117" s="107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9"/>
      <c r="BB117" s="107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9"/>
      <c r="BN117" s="107"/>
      <c r="BO117" s="108"/>
      <c r="BP117" s="108"/>
      <c r="BQ117" s="108"/>
      <c r="BR117" s="108"/>
      <c r="BS117" s="108"/>
      <c r="BT117" s="108"/>
      <c r="BU117" s="108"/>
      <c r="BV117" s="108"/>
      <c r="BW117" s="108"/>
      <c r="BX117" s="108"/>
      <c r="BY117" s="109"/>
      <c r="BZ117" s="107"/>
      <c r="CA117" s="108"/>
      <c r="CB117" s="108"/>
      <c r="CC117" s="108"/>
      <c r="CD117" s="108"/>
      <c r="CE117" s="108"/>
      <c r="CF117" s="108"/>
      <c r="CG117" s="108"/>
      <c r="CH117" s="108"/>
      <c r="CI117" s="108"/>
      <c r="CJ117" s="108"/>
      <c r="CK117" s="108"/>
      <c r="CL117" s="107">
        <v>283.26</v>
      </c>
      <c r="CM117" s="108">
        <v>288.33</v>
      </c>
      <c r="CN117" s="108">
        <v>313.27</v>
      </c>
      <c r="CO117" s="108">
        <v>343.33</v>
      </c>
      <c r="CP117" s="108">
        <v>280</v>
      </c>
      <c r="CQ117" s="108">
        <v>313.33999999999997</v>
      </c>
      <c r="CR117" s="108">
        <v>285</v>
      </c>
      <c r="CS117" s="108">
        <v>353.33</v>
      </c>
      <c r="CT117" s="108">
        <v>280</v>
      </c>
      <c r="CU117" s="108">
        <v>291</v>
      </c>
      <c r="CV117" s="108">
        <v>830.00000000000011</v>
      </c>
      <c r="CW117" s="109">
        <v>1054.77</v>
      </c>
      <c r="CX117" s="107">
        <v>200</v>
      </c>
      <c r="CY117" s="108">
        <v>314.98</v>
      </c>
      <c r="CZ117" s="108">
        <v>384.97</v>
      </c>
      <c r="DA117" s="108">
        <v>95</v>
      </c>
      <c r="DB117" s="108">
        <v>428.31</v>
      </c>
      <c r="DC117" s="108">
        <v>300.42</v>
      </c>
      <c r="DD117" s="108">
        <v>1122.3300000000002</v>
      </c>
      <c r="DE117" s="108">
        <v>1545.4600000000003</v>
      </c>
      <c r="DF117" s="108">
        <v>3516.26</v>
      </c>
      <c r="DG117" s="108">
        <v>1209.1999999999998</v>
      </c>
      <c r="DH117" s="108"/>
      <c r="DI117" s="109"/>
      <c r="DJ117" s="107"/>
      <c r="DK117" s="108"/>
      <c r="DL117" s="108"/>
      <c r="DM117" s="108"/>
      <c r="DN117" s="108"/>
      <c r="DO117" s="108"/>
      <c r="DP117" s="108"/>
      <c r="DQ117" s="108"/>
      <c r="DR117" s="108"/>
      <c r="DS117" s="108"/>
      <c r="DT117" s="108"/>
      <c r="DU117" s="109"/>
    </row>
    <row r="118" spans="2:125">
      <c r="D118" s="77">
        <v>4199</v>
      </c>
      <c r="E118" s="81" t="s">
        <v>238</v>
      </c>
      <c r="F118" s="107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9"/>
      <c r="R118" s="107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9"/>
      <c r="AD118" s="107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9"/>
      <c r="AP118" s="107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9"/>
      <c r="BB118" s="107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9"/>
      <c r="BN118" s="107"/>
      <c r="BO118" s="108"/>
      <c r="BP118" s="108"/>
      <c r="BQ118" s="108"/>
      <c r="BR118" s="108"/>
      <c r="BS118" s="108"/>
      <c r="BT118" s="108"/>
      <c r="BU118" s="108"/>
      <c r="BV118" s="108"/>
      <c r="BW118" s="108"/>
      <c r="BX118" s="108"/>
      <c r="BY118" s="109"/>
      <c r="BZ118" s="107"/>
      <c r="CA118" s="108"/>
      <c r="CB118" s="108"/>
      <c r="CC118" s="108"/>
      <c r="CD118" s="108"/>
      <c r="CE118" s="108"/>
      <c r="CF118" s="108"/>
      <c r="CG118" s="108"/>
      <c r="CH118" s="108"/>
      <c r="CI118" s="108"/>
      <c r="CJ118" s="108"/>
      <c r="CK118" s="108"/>
      <c r="CL118" s="107">
        <v>124892.60000000005</v>
      </c>
      <c r="CM118" s="108">
        <v>62482.51999999999</v>
      </c>
      <c r="CN118" s="108">
        <v>194087.13000000006</v>
      </c>
      <c r="CO118" s="108">
        <v>317008.5399999998</v>
      </c>
      <c r="CP118" s="108">
        <v>174075.18999999992</v>
      </c>
      <c r="CQ118" s="108">
        <v>213618.18999999971</v>
      </c>
      <c r="CR118" s="108">
        <v>232011.25999999995</v>
      </c>
      <c r="CS118" s="108">
        <v>185769.52999999991</v>
      </c>
      <c r="CT118" s="108">
        <v>151372.72000000009</v>
      </c>
      <c r="CU118" s="108">
        <v>249954.80999999979</v>
      </c>
      <c r="CV118" s="108">
        <v>248600.21999999974</v>
      </c>
      <c r="CW118" s="109">
        <v>644770.16</v>
      </c>
      <c r="CX118" s="107">
        <v>138890.83000000007</v>
      </c>
      <c r="CY118" s="108">
        <v>128136.96000000001</v>
      </c>
      <c r="CZ118" s="108">
        <v>335299.94</v>
      </c>
      <c r="DA118" s="108">
        <v>224521.32000000009</v>
      </c>
      <c r="DB118" s="108">
        <v>187889.65000000002</v>
      </c>
      <c r="DC118" s="108">
        <v>248222.67000000019</v>
      </c>
      <c r="DD118" s="108">
        <v>220943.91000000009</v>
      </c>
      <c r="DE118" s="108">
        <v>116291.44999999995</v>
      </c>
      <c r="DF118" s="108">
        <v>236979.25999999998</v>
      </c>
      <c r="DG118" s="108">
        <v>229786.70999999979</v>
      </c>
      <c r="DH118" s="108"/>
      <c r="DI118" s="109"/>
      <c r="DJ118" s="107"/>
      <c r="DK118" s="108"/>
      <c r="DL118" s="108"/>
      <c r="DM118" s="108"/>
      <c r="DN118" s="108"/>
      <c r="DO118" s="108"/>
      <c r="DP118" s="108"/>
      <c r="DQ118" s="108"/>
      <c r="DR118" s="108"/>
      <c r="DS118" s="108"/>
      <c r="DT118" s="108"/>
      <c r="DU118" s="109"/>
    </row>
    <row r="119" spans="2:125">
      <c r="B119" s="77">
        <v>42</v>
      </c>
      <c r="C119" s="77" t="s">
        <v>102</v>
      </c>
      <c r="E119" s="81" t="s">
        <v>240</v>
      </c>
      <c r="F119" s="107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9"/>
      <c r="R119" s="107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9"/>
      <c r="AD119" s="107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9"/>
      <c r="AP119" s="107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9"/>
      <c r="BB119" s="107"/>
      <c r="BC119" s="108"/>
      <c r="BD119" s="108"/>
      <c r="BE119" s="108"/>
      <c r="BF119" s="108"/>
      <c r="BG119" s="108"/>
      <c r="BH119" s="108"/>
      <c r="BI119" s="108"/>
      <c r="BJ119" s="108"/>
      <c r="BK119" s="108"/>
      <c r="BL119" s="108"/>
      <c r="BM119" s="109"/>
      <c r="BN119" s="107"/>
      <c r="BO119" s="108"/>
      <c r="BP119" s="108"/>
      <c r="BQ119" s="108"/>
      <c r="BR119" s="108"/>
      <c r="BS119" s="108"/>
      <c r="BT119" s="108"/>
      <c r="BU119" s="108"/>
      <c r="BV119" s="108"/>
      <c r="BW119" s="108"/>
      <c r="BX119" s="108"/>
      <c r="BY119" s="109"/>
      <c r="BZ119" s="107"/>
      <c r="CA119" s="108"/>
      <c r="CB119" s="108"/>
      <c r="CC119" s="108"/>
      <c r="CD119" s="108"/>
      <c r="CE119" s="108"/>
      <c r="CF119" s="108"/>
      <c r="CG119" s="108"/>
      <c r="CH119" s="108"/>
      <c r="CI119" s="108"/>
      <c r="CJ119" s="108"/>
      <c r="CK119" s="108"/>
      <c r="CL119" s="107">
        <v>38151243.68</v>
      </c>
      <c r="CM119" s="108">
        <v>42304307.499999993</v>
      </c>
      <c r="CN119" s="108">
        <v>40495852.529999979</v>
      </c>
      <c r="CO119" s="108">
        <v>40445889.589999996</v>
      </c>
      <c r="CP119" s="108">
        <v>39916624.779999971</v>
      </c>
      <c r="CQ119" s="108">
        <v>39873840.349999979</v>
      </c>
      <c r="CR119" s="108">
        <v>39783817.739999995</v>
      </c>
      <c r="CS119" s="108">
        <v>39183217.879999995</v>
      </c>
      <c r="CT119" s="108">
        <v>40139584.429999992</v>
      </c>
      <c r="CU119" s="108">
        <v>39790180.209999979</v>
      </c>
      <c r="CV119" s="108">
        <v>39831268.439999998</v>
      </c>
      <c r="CW119" s="109">
        <v>43051593.350000001</v>
      </c>
      <c r="CX119" s="107">
        <v>39555878.579999991</v>
      </c>
      <c r="CY119" s="108">
        <v>41425187.059999987</v>
      </c>
      <c r="CZ119" s="108">
        <v>41909906.139999971</v>
      </c>
      <c r="DA119" s="108">
        <v>40423629.729999989</v>
      </c>
      <c r="DB119" s="108">
        <v>40506895.870000027</v>
      </c>
      <c r="DC119" s="108">
        <v>40386120.24000001</v>
      </c>
      <c r="DD119" s="108">
        <v>42646776.50999999</v>
      </c>
      <c r="DE119" s="108">
        <v>41817476.330000013</v>
      </c>
      <c r="DF119" s="108">
        <v>39292859.510000005</v>
      </c>
      <c r="DG119" s="108">
        <v>40455528.219999991</v>
      </c>
      <c r="DH119" s="108"/>
      <c r="DI119" s="109"/>
      <c r="DJ119" s="107"/>
      <c r="DK119" s="108"/>
      <c r="DL119" s="108"/>
      <c r="DM119" s="108"/>
      <c r="DN119" s="108"/>
      <c r="DO119" s="108"/>
      <c r="DP119" s="108"/>
      <c r="DQ119" s="108"/>
      <c r="DR119" s="108"/>
      <c r="DS119" s="108"/>
      <c r="DT119" s="108"/>
      <c r="DU119" s="109"/>
    </row>
    <row r="120" spans="2:125">
      <c r="C120" s="77">
        <v>421</v>
      </c>
      <c r="D120" s="77">
        <v>421</v>
      </c>
      <c r="E120" s="81" t="s">
        <v>242</v>
      </c>
      <c r="F120" s="107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9"/>
      <c r="R120" s="107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9"/>
      <c r="AD120" s="107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9"/>
      <c r="AP120" s="107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9"/>
      <c r="BB120" s="107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9"/>
      <c r="BN120" s="107"/>
      <c r="BO120" s="108"/>
      <c r="BP120" s="108"/>
      <c r="BQ120" s="108"/>
      <c r="BR120" s="108"/>
      <c r="BS120" s="108"/>
      <c r="BT120" s="108"/>
      <c r="BU120" s="108"/>
      <c r="BV120" s="108"/>
      <c r="BW120" s="108"/>
      <c r="BX120" s="108"/>
      <c r="BY120" s="109"/>
      <c r="BZ120" s="107"/>
      <c r="CA120" s="108"/>
      <c r="CB120" s="108"/>
      <c r="CC120" s="108"/>
      <c r="CD120" s="108"/>
      <c r="CE120" s="108"/>
      <c r="CF120" s="108"/>
      <c r="CG120" s="108"/>
      <c r="CH120" s="108"/>
      <c r="CI120" s="108"/>
      <c r="CJ120" s="108"/>
      <c r="CK120" s="108"/>
      <c r="CL120" s="107">
        <v>5249177.4899999993</v>
      </c>
      <c r="CM120" s="108">
        <v>6265311.1100000003</v>
      </c>
      <c r="CN120" s="108">
        <v>5548846.8199999994</v>
      </c>
      <c r="CO120" s="108">
        <v>5564842.5499999998</v>
      </c>
      <c r="CP120" s="108">
        <v>5426012.3199999984</v>
      </c>
      <c r="CQ120" s="108">
        <v>5414506.1200000001</v>
      </c>
      <c r="CR120" s="108">
        <v>5377364.7999999998</v>
      </c>
      <c r="CS120" s="108">
        <v>4628282.3600000003</v>
      </c>
      <c r="CT120" s="108">
        <v>4825112.1500000004</v>
      </c>
      <c r="CU120" s="108">
        <v>4994196.5700000012</v>
      </c>
      <c r="CV120" s="108">
        <v>5164469.1300000008</v>
      </c>
      <c r="CW120" s="109">
        <v>5578422.5699999994</v>
      </c>
      <c r="CX120" s="107">
        <v>5197554.8999999994</v>
      </c>
      <c r="CY120" s="108">
        <v>5250468.459999999</v>
      </c>
      <c r="CZ120" s="108">
        <v>4943694.8400000008</v>
      </c>
      <c r="DA120" s="108">
        <v>5048089.1399999997</v>
      </c>
      <c r="DB120" s="108">
        <v>4807265.8800000008</v>
      </c>
      <c r="DC120" s="108">
        <v>5282073.3999999994</v>
      </c>
      <c r="DD120" s="108">
        <v>5431940.5699999994</v>
      </c>
      <c r="DE120" s="108">
        <v>5056103.28</v>
      </c>
      <c r="DF120" s="108">
        <v>5029618.1500000004</v>
      </c>
      <c r="DG120" s="108">
        <v>5059119.72</v>
      </c>
      <c r="DH120" s="108"/>
      <c r="DI120" s="109"/>
      <c r="DJ120" s="107"/>
      <c r="DK120" s="108"/>
      <c r="DL120" s="108"/>
      <c r="DM120" s="108"/>
      <c r="DN120" s="108"/>
      <c r="DO120" s="108"/>
      <c r="DP120" s="108"/>
      <c r="DQ120" s="108"/>
      <c r="DR120" s="108"/>
      <c r="DS120" s="108"/>
      <c r="DT120" s="108"/>
      <c r="DU120" s="109"/>
    </row>
    <row r="121" spans="2:125">
      <c r="C121" s="77" t="s">
        <v>102</v>
      </c>
      <c r="D121" s="77">
        <v>4211</v>
      </c>
      <c r="E121" s="81" t="s">
        <v>244</v>
      </c>
      <c r="F121" s="107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9"/>
      <c r="R121" s="107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9"/>
      <c r="AD121" s="107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9"/>
      <c r="AP121" s="107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9"/>
      <c r="BB121" s="107"/>
      <c r="BC121" s="108"/>
      <c r="BD121" s="108"/>
      <c r="BE121" s="108"/>
      <c r="BF121" s="108"/>
      <c r="BG121" s="108"/>
      <c r="BH121" s="108"/>
      <c r="BI121" s="108"/>
      <c r="BJ121" s="108"/>
      <c r="BK121" s="108"/>
      <c r="BL121" s="108"/>
      <c r="BM121" s="109"/>
      <c r="BN121" s="107"/>
      <c r="BO121" s="108"/>
      <c r="BP121" s="108"/>
      <c r="BQ121" s="108"/>
      <c r="BR121" s="108"/>
      <c r="BS121" s="108"/>
      <c r="BT121" s="108"/>
      <c r="BU121" s="108"/>
      <c r="BV121" s="108"/>
      <c r="BW121" s="108"/>
      <c r="BX121" s="108"/>
      <c r="BY121" s="109"/>
      <c r="BZ121" s="107"/>
      <c r="CA121" s="108"/>
      <c r="CB121" s="108"/>
      <c r="CC121" s="108"/>
      <c r="CD121" s="108"/>
      <c r="CE121" s="108"/>
      <c r="CF121" s="108"/>
      <c r="CG121" s="108"/>
      <c r="CH121" s="108"/>
      <c r="CI121" s="108"/>
      <c r="CJ121" s="108"/>
      <c r="CK121" s="108"/>
      <c r="CL121" s="107">
        <v>421036.79999999999</v>
      </c>
      <c r="CM121" s="108">
        <v>423451.3</v>
      </c>
      <c r="CN121" s="108">
        <v>424949.2</v>
      </c>
      <c r="CO121" s="108">
        <v>429126.5</v>
      </c>
      <c r="CP121" s="108">
        <v>429421.7</v>
      </c>
      <c r="CQ121" s="108">
        <v>433409.4</v>
      </c>
      <c r="CR121" s="108">
        <v>436273.29</v>
      </c>
      <c r="CS121" s="108">
        <v>431628.4</v>
      </c>
      <c r="CT121" s="108">
        <v>412319.2</v>
      </c>
      <c r="CU121" s="108">
        <v>471037.3</v>
      </c>
      <c r="CV121" s="108">
        <v>386243.45</v>
      </c>
      <c r="CW121" s="109">
        <v>385481.55</v>
      </c>
      <c r="CX121" s="107">
        <v>383766.05</v>
      </c>
      <c r="CY121" s="108">
        <v>386780.15</v>
      </c>
      <c r="CZ121" s="108">
        <v>393105.9</v>
      </c>
      <c r="DA121" s="108">
        <v>396123.3</v>
      </c>
      <c r="DB121" s="108">
        <v>397521</v>
      </c>
      <c r="DC121" s="108">
        <v>543431.30000000005</v>
      </c>
      <c r="DD121" s="108">
        <v>513495.1</v>
      </c>
      <c r="DE121" s="108">
        <v>400406.3</v>
      </c>
      <c r="DF121" s="108">
        <v>401150.5</v>
      </c>
      <c r="DG121" s="108">
        <v>381804.3</v>
      </c>
      <c r="DH121" s="108"/>
      <c r="DI121" s="109"/>
      <c r="DJ121" s="107"/>
      <c r="DK121" s="108"/>
      <c r="DL121" s="108"/>
      <c r="DM121" s="108"/>
      <c r="DN121" s="108"/>
      <c r="DO121" s="108"/>
      <c r="DP121" s="108"/>
      <c r="DQ121" s="108"/>
      <c r="DR121" s="108"/>
      <c r="DS121" s="108"/>
      <c r="DT121" s="108"/>
      <c r="DU121" s="109"/>
    </row>
    <row r="122" spans="2:125">
      <c r="D122" s="77">
        <v>4212</v>
      </c>
      <c r="E122" s="81" t="s">
        <v>246</v>
      </c>
      <c r="F122" s="107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9"/>
      <c r="R122" s="107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9"/>
      <c r="AD122" s="107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9"/>
      <c r="AP122" s="107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9"/>
      <c r="BB122" s="107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9"/>
      <c r="BN122" s="107"/>
      <c r="BO122" s="108"/>
      <c r="BP122" s="108"/>
      <c r="BQ122" s="108"/>
      <c r="BR122" s="108"/>
      <c r="BS122" s="108"/>
      <c r="BT122" s="108"/>
      <c r="BU122" s="108"/>
      <c r="BV122" s="108"/>
      <c r="BW122" s="108"/>
      <c r="BX122" s="108"/>
      <c r="BY122" s="109"/>
      <c r="BZ122" s="107"/>
      <c r="CA122" s="108"/>
      <c r="CB122" s="108"/>
      <c r="CC122" s="108"/>
      <c r="CD122" s="108"/>
      <c r="CE122" s="108"/>
      <c r="CF122" s="108"/>
      <c r="CG122" s="108"/>
      <c r="CH122" s="108"/>
      <c r="CI122" s="108"/>
      <c r="CJ122" s="108"/>
      <c r="CK122" s="108"/>
      <c r="CL122" s="107">
        <v>692492.44000000006</v>
      </c>
      <c r="CM122" s="108">
        <v>697591.6399999999</v>
      </c>
      <c r="CN122" s="108">
        <v>683432.42999999993</v>
      </c>
      <c r="CO122" s="108">
        <v>671299.94</v>
      </c>
      <c r="CP122" s="108">
        <v>699382.33</v>
      </c>
      <c r="CQ122" s="108">
        <v>823199.11999999988</v>
      </c>
      <c r="CR122" s="108">
        <v>736957.14999999991</v>
      </c>
      <c r="CS122" s="108">
        <v>677551.94000000006</v>
      </c>
      <c r="CT122" s="108">
        <v>674250.38</v>
      </c>
      <c r="CU122" s="108">
        <v>755981.07000000007</v>
      </c>
      <c r="CV122" s="108">
        <v>657639.29</v>
      </c>
      <c r="CW122" s="109">
        <v>751583.81</v>
      </c>
      <c r="CX122" s="107">
        <v>743680.58000000007</v>
      </c>
      <c r="CY122" s="108">
        <v>856282.84</v>
      </c>
      <c r="CZ122" s="108">
        <v>644229.3899999999</v>
      </c>
      <c r="DA122" s="108">
        <v>647331.77</v>
      </c>
      <c r="DB122" s="108">
        <v>645086.06999999995</v>
      </c>
      <c r="DC122" s="108">
        <v>791696.89999999991</v>
      </c>
      <c r="DD122" s="108">
        <v>739346.28999999992</v>
      </c>
      <c r="DE122" s="108">
        <v>636311.62999999989</v>
      </c>
      <c r="DF122" s="108">
        <v>626833.76</v>
      </c>
      <c r="DG122" s="108">
        <v>622446.93000000005</v>
      </c>
      <c r="DH122" s="108"/>
      <c r="DI122" s="109"/>
      <c r="DJ122" s="107"/>
      <c r="DK122" s="108"/>
      <c r="DL122" s="108"/>
      <c r="DM122" s="108"/>
      <c r="DN122" s="108"/>
      <c r="DO122" s="108"/>
      <c r="DP122" s="108"/>
      <c r="DQ122" s="108"/>
      <c r="DR122" s="108"/>
      <c r="DS122" s="108"/>
      <c r="DT122" s="108"/>
      <c r="DU122" s="109"/>
    </row>
    <row r="123" spans="2:125">
      <c r="D123" s="77">
        <v>4213</v>
      </c>
      <c r="E123" s="81" t="s">
        <v>248</v>
      </c>
      <c r="F123" s="107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9"/>
      <c r="R123" s="107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9"/>
      <c r="AD123" s="107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9"/>
      <c r="AP123" s="107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9"/>
      <c r="BB123" s="107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9"/>
      <c r="BN123" s="107"/>
      <c r="BO123" s="108"/>
      <c r="BP123" s="108"/>
      <c r="BQ123" s="108"/>
      <c r="BR123" s="108"/>
      <c r="BS123" s="108"/>
      <c r="BT123" s="108"/>
      <c r="BU123" s="108"/>
      <c r="BV123" s="108"/>
      <c r="BW123" s="108"/>
      <c r="BX123" s="108"/>
      <c r="BY123" s="109"/>
      <c r="BZ123" s="107"/>
      <c r="CA123" s="108"/>
      <c r="CB123" s="108"/>
      <c r="CC123" s="108"/>
      <c r="CD123" s="108"/>
      <c r="CE123" s="108"/>
      <c r="CF123" s="108"/>
      <c r="CG123" s="108"/>
      <c r="CH123" s="108"/>
      <c r="CI123" s="108"/>
      <c r="CJ123" s="108"/>
      <c r="CK123" s="108"/>
      <c r="CL123" s="107">
        <v>1460897.35</v>
      </c>
      <c r="CM123" s="108">
        <v>1482287.73</v>
      </c>
      <c r="CN123" s="108">
        <v>1502308</v>
      </c>
      <c r="CO123" s="108">
        <v>1507261.74</v>
      </c>
      <c r="CP123" s="108">
        <v>1517082.8499999999</v>
      </c>
      <c r="CQ123" s="108">
        <v>1524181.1600000004</v>
      </c>
      <c r="CR123" s="108">
        <v>1520509.7699999998</v>
      </c>
      <c r="CS123" s="108">
        <v>1457909.3</v>
      </c>
      <c r="CT123" s="108">
        <v>1405165.4500000004</v>
      </c>
      <c r="CU123" s="108">
        <v>1394713.6800000006</v>
      </c>
      <c r="CV123" s="108">
        <v>1383388.0400000003</v>
      </c>
      <c r="CW123" s="109">
        <v>1687836.9999999995</v>
      </c>
      <c r="CX123" s="107">
        <v>1375790.2400000002</v>
      </c>
      <c r="CY123" s="108">
        <v>1399434.5899999999</v>
      </c>
      <c r="CZ123" s="108">
        <v>1439567.7500000002</v>
      </c>
      <c r="DA123" s="108">
        <v>1474379.2100000002</v>
      </c>
      <c r="DB123" s="108">
        <v>1455630.8100000003</v>
      </c>
      <c r="DC123" s="108">
        <v>1477079.5199999996</v>
      </c>
      <c r="DD123" s="108">
        <v>1448301.0399999998</v>
      </c>
      <c r="DE123" s="108">
        <v>1565932.21</v>
      </c>
      <c r="DF123" s="108">
        <v>1417693.7700000003</v>
      </c>
      <c r="DG123" s="108">
        <v>1450597.5000000002</v>
      </c>
      <c r="DH123" s="108"/>
      <c r="DI123" s="109"/>
      <c r="DJ123" s="107"/>
      <c r="DK123" s="108"/>
      <c r="DL123" s="108"/>
      <c r="DM123" s="108"/>
      <c r="DN123" s="108"/>
      <c r="DO123" s="108"/>
      <c r="DP123" s="108"/>
      <c r="DQ123" s="108"/>
      <c r="DR123" s="108"/>
      <c r="DS123" s="108"/>
      <c r="DT123" s="108"/>
      <c r="DU123" s="109"/>
    </row>
    <row r="124" spans="2:125">
      <c r="D124" s="77">
        <v>4214</v>
      </c>
      <c r="E124" s="81" t="s">
        <v>250</v>
      </c>
      <c r="F124" s="107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9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9"/>
      <c r="AD124" s="107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9"/>
      <c r="AP124" s="107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9"/>
      <c r="BB124" s="107"/>
      <c r="BC124" s="108"/>
      <c r="BD124" s="108"/>
      <c r="BE124" s="108"/>
      <c r="BF124" s="108"/>
      <c r="BG124" s="108"/>
      <c r="BH124" s="108"/>
      <c r="BI124" s="108"/>
      <c r="BJ124" s="108"/>
      <c r="BK124" s="108"/>
      <c r="BL124" s="108"/>
      <c r="BM124" s="109"/>
      <c r="BN124" s="107"/>
      <c r="BO124" s="108"/>
      <c r="BP124" s="108"/>
      <c r="BQ124" s="108"/>
      <c r="BR124" s="108"/>
      <c r="BS124" s="108"/>
      <c r="BT124" s="108"/>
      <c r="BU124" s="108"/>
      <c r="BV124" s="108"/>
      <c r="BW124" s="108"/>
      <c r="BX124" s="108"/>
      <c r="BY124" s="109"/>
      <c r="BZ124" s="107"/>
      <c r="CA124" s="108"/>
      <c r="CB124" s="108"/>
      <c r="CC124" s="108"/>
      <c r="CD124" s="108"/>
      <c r="CE124" s="108"/>
      <c r="CF124" s="108"/>
      <c r="CG124" s="108"/>
      <c r="CH124" s="108"/>
      <c r="CI124" s="108"/>
      <c r="CJ124" s="108"/>
      <c r="CK124" s="108"/>
      <c r="CL124" s="107">
        <v>1624645.1099999999</v>
      </c>
      <c r="CM124" s="108">
        <v>2597051.81</v>
      </c>
      <c r="CN124" s="108">
        <v>1900434.49</v>
      </c>
      <c r="CO124" s="108">
        <v>1932153.2000000004</v>
      </c>
      <c r="CP124" s="108">
        <v>1674505.9</v>
      </c>
      <c r="CQ124" s="108">
        <v>1536013.97</v>
      </c>
      <c r="CR124" s="108">
        <v>1627459.28</v>
      </c>
      <c r="CS124" s="108">
        <v>991564.94999999984</v>
      </c>
      <c r="CT124" s="108">
        <v>1146005.8800000001</v>
      </c>
      <c r="CU124" s="108">
        <v>1372886.6800000002</v>
      </c>
      <c r="CV124" s="108">
        <v>1630539.3299999998</v>
      </c>
      <c r="CW124" s="109">
        <v>1445222.44</v>
      </c>
      <c r="CX124" s="107">
        <v>1535360.8199999998</v>
      </c>
      <c r="CY124" s="108">
        <v>1479802.3099999998</v>
      </c>
      <c r="CZ124" s="108">
        <v>1365996.3599999999</v>
      </c>
      <c r="DA124" s="108">
        <v>1445854.2399999998</v>
      </c>
      <c r="DB124" s="108">
        <v>1240227.3299999998</v>
      </c>
      <c r="DC124" s="108">
        <v>1363632.5999999996</v>
      </c>
      <c r="DD124" s="108">
        <v>1500407.1399999997</v>
      </c>
      <c r="DE124" s="108">
        <v>1239582.1600000001</v>
      </c>
      <c r="DF124" s="108">
        <v>1493192.3800000001</v>
      </c>
      <c r="DG124" s="108">
        <v>1487275.4799999995</v>
      </c>
      <c r="DH124" s="108"/>
      <c r="DI124" s="109"/>
      <c r="DJ124" s="107"/>
      <c r="DK124" s="108"/>
      <c r="DL124" s="108"/>
      <c r="DM124" s="108"/>
      <c r="DN124" s="108"/>
      <c r="DO124" s="108"/>
      <c r="DP124" s="108"/>
      <c r="DQ124" s="108"/>
      <c r="DR124" s="108"/>
      <c r="DS124" s="108"/>
      <c r="DT124" s="108"/>
      <c r="DU124" s="109"/>
    </row>
    <row r="125" spans="2:125">
      <c r="D125" s="77">
        <v>4215</v>
      </c>
      <c r="E125" s="81" t="s">
        <v>252</v>
      </c>
      <c r="F125" s="107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9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9"/>
      <c r="AD125" s="107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9"/>
      <c r="AP125" s="107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9"/>
      <c r="BB125" s="107"/>
      <c r="BC125" s="108"/>
      <c r="BD125" s="108"/>
      <c r="BE125" s="108"/>
      <c r="BF125" s="108"/>
      <c r="BG125" s="108"/>
      <c r="BH125" s="108"/>
      <c r="BI125" s="108"/>
      <c r="BJ125" s="108"/>
      <c r="BK125" s="108"/>
      <c r="BL125" s="108"/>
      <c r="BM125" s="109"/>
      <c r="BN125" s="107"/>
      <c r="BO125" s="108"/>
      <c r="BP125" s="108"/>
      <c r="BQ125" s="108"/>
      <c r="BR125" s="108"/>
      <c r="BS125" s="108"/>
      <c r="BT125" s="108"/>
      <c r="BU125" s="108"/>
      <c r="BV125" s="108"/>
      <c r="BW125" s="108"/>
      <c r="BX125" s="108"/>
      <c r="BY125" s="109"/>
      <c r="BZ125" s="107"/>
      <c r="CA125" s="108"/>
      <c r="CB125" s="108"/>
      <c r="CC125" s="108"/>
      <c r="CD125" s="108"/>
      <c r="CE125" s="108"/>
      <c r="CF125" s="108"/>
      <c r="CG125" s="108"/>
      <c r="CH125" s="108"/>
      <c r="CI125" s="108"/>
      <c r="CJ125" s="108"/>
      <c r="CK125" s="108"/>
      <c r="CL125" s="107">
        <v>788595.39999999991</v>
      </c>
      <c r="CM125" s="108">
        <v>761647.82</v>
      </c>
      <c r="CN125" s="108">
        <v>740067.1</v>
      </c>
      <c r="CO125" s="108">
        <v>731668.75999999989</v>
      </c>
      <c r="CP125" s="108">
        <v>815005.65999999957</v>
      </c>
      <c r="CQ125" s="108">
        <v>759056.20000000007</v>
      </c>
      <c r="CR125" s="108">
        <v>722754.60000000009</v>
      </c>
      <c r="CS125" s="108">
        <v>726737.9</v>
      </c>
      <c r="CT125" s="108">
        <v>728273.99999999988</v>
      </c>
      <c r="CU125" s="108">
        <v>724583.7</v>
      </c>
      <c r="CV125" s="108">
        <v>743620.99999999988</v>
      </c>
      <c r="CW125" s="109">
        <v>821496.31</v>
      </c>
      <c r="CX125" s="107">
        <v>861549.92999999993</v>
      </c>
      <c r="CY125" s="108">
        <v>827031.97999999986</v>
      </c>
      <c r="CZ125" s="108">
        <v>791606.25</v>
      </c>
      <c r="DA125" s="108">
        <v>755333.5</v>
      </c>
      <c r="DB125" s="108">
        <v>789715.93000000017</v>
      </c>
      <c r="DC125" s="108">
        <v>761287</v>
      </c>
      <c r="DD125" s="108">
        <v>899737.83999999985</v>
      </c>
      <c r="DE125" s="108">
        <v>873878.65000000014</v>
      </c>
      <c r="DF125" s="108">
        <v>788679.51</v>
      </c>
      <c r="DG125" s="108">
        <v>786024.19999999984</v>
      </c>
      <c r="DH125" s="108"/>
      <c r="DI125" s="109"/>
      <c r="DJ125" s="107"/>
      <c r="DK125" s="108"/>
      <c r="DL125" s="108"/>
      <c r="DM125" s="108"/>
      <c r="DN125" s="108"/>
      <c r="DO125" s="108"/>
      <c r="DP125" s="108"/>
      <c r="DQ125" s="108"/>
      <c r="DR125" s="108"/>
      <c r="DS125" s="108"/>
      <c r="DT125" s="108"/>
      <c r="DU125" s="109"/>
    </row>
    <row r="126" spans="2:125">
      <c r="D126" s="77">
        <v>4216</v>
      </c>
      <c r="E126" s="81" t="s">
        <v>254</v>
      </c>
      <c r="F126" s="107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9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9"/>
      <c r="AD126" s="107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9"/>
      <c r="AP126" s="107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9"/>
      <c r="BB126" s="107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9"/>
      <c r="BN126" s="107"/>
      <c r="BO126" s="10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9"/>
      <c r="BZ126" s="107"/>
      <c r="CA126" s="108"/>
      <c r="CB126" s="108"/>
      <c r="CC126" s="108"/>
      <c r="CD126" s="108"/>
      <c r="CE126" s="108"/>
      <c r="CF126" s="108"/>
      <c r="CG126" s="108"/>
      <c r="CH126" s="108"/>
      <c r="CI126" s="108"/>
      <c r="CJ126" s="108"/>
      <c r="CK126" s="108"/>
      <c r="CL126" s="107">
        <v>12532</v>
      </c>
      <c r="CM126" s="108">
        <v>33971.879999999997</v>
      </c>
      <c r="CN126" s="108">
        <v>51880.84</v>
      </c>
      <c r="CO126" s="108">
        <v>18588.95</v>
      </c>
      <c r="CP126" s="108">
        <v>20197.3</v>
      </c>
      <c r="CQ126" s="108">
        <v>62174.6</v>
      </c>
      <c r="CR126" s="108">
        <v>68967.81</v>
      </c>
      <c r="CS126" s="108">
        <v>66627.28</v>
      </c>
      <c r="CT126" s="108">
        <v>188624.2</v>
      </c>
      <c r="CU126" s="108">
        <v>25674.480000000003</v>
      </c>
      <c r="CV126" s="108">
        <v>17648.79</v>
      </c>
      <c r="CW126" s="109">
        <v>41767.22</v>
      </c>
      <c r="CX126" s="107">
        <v>40978.35</v>
      </c>
      <c r="CY126" s="108">
        <v>31691.62</v>
      </c>
      <c r="CZ126" s="108">
        <v>14642.58</v>
      </c>
      <c r="DA126" s="108">
        <v>33633.120000000003</v>
      </c>
      <c r="DB126" s="108">
        <v>16130.039999999999</v>
      </c>
      <c r="DC126" s="108">
        <v>18769.850000000002</v>
      </c>
      <c r="DD126" s="108">
        <v>88447.09</v>
      </c>
      <c r="DE126" s="108">
        <v>101855.59000000001</v>
      </c>
      <c r="DF126" s="108">
        <v>60002.899999999994</v>
      </c>
      <c r="DG126" s="108">
        <v>81717.89</v>
      </c>
      <c r="DH126" s="108"/>
      <c r="DI126" s="109"/>
      <c r="DJ126" s="107"/>
      <c r="DK126" s="108"/>
      <c r="DL126" s="108"/>
      <c r="DM126" s="108"/>
      <c r="DN126" s="108"/>
      <c r="DO126" s="108"/>
      <c r="DP126" s="108"/>
      <c r="DQ126" s="108"/>
      <c r="DR126" s="108"/>
      <c r="DS126" s="108"/>
      <c r="DT126" s="108"/>
      <c r="DU126" s="109"/>
    </row>
    <row r="127" spans="2:125">
      <c r="D127" s="77">
        <v>4217</v>
      </c>
      <c r="E127" s="81" t="s">
        <v>256</v>
      </c>
      <c r="F127" s="107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9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9"/>
      <c r="AD127" s="107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9"/>
      <c r="AP127" s="107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9"/>
      <c r="BB127" s="107"/>
      <c r="BC127" s="108"/>
      <c r="BD127" s="108"/>
      <c r="BE127" s="108"/>
      <c r="BF127" s="108"/>
      <c r="BG127" s="108"/>
      <c r="BH127" s="108"/>
      <c r="BI127" s="108"/>
      <c r="BJ127" s="108"/>
      <c r="BK127" s="108"/>
      <c r="BL127" s="108"/>
      <c r="BM127" s="109"/>
      <c r="BN127" s="107"/>
      <c r="BO127" s="108"/>
      <c r="BP127" s="108"/>
      <c r="BQ127" s="108"/>
      <c r="BR127" s="108"/>
      <c r="BS127" s="108"/>
      <c r="BT127" s="108"/>
      <c r="BU127" s="108"/>
      <c r="BV127" s="108"/>
      <c r="BW127" s="108"/>
      <c r="BX127" s="108"/>
      <c r="BY127" s="109"/>
      <c r="BZ127" s="107"/>
      <c r="CA127" s="108"/>
      <c r="CB127" s="108"/>
      <c r="CC127" s="108"/>
      <c r="CD127" s="108"/>
      <c r="CE127" s="108"/>
      <c r="CF127" s="108"/>
      <c r="CG127" s="108"/>
      <c r="CH127" s="108"/>
      <c r="CI127" s="108"/>
      <c r="CJ127" s="108"/>
      <c r="CK127" s="108"/>
      <c r="CL127" s="107">
        <v>248978.39000000004</v>
      </c>
      <c r="CM127" s="108">
        <v>269308.93000000005</v>
      </c>
      <c r="CN127" s="108">
        <v>245774.75999999995</v>
      </c>
      <c r="CO127" s="108">
        <v>274743.45999999996</v>
      </c>
      <c r="CP127" s="108">
        <v>270416.57999999996</v>
      </c>
      <c r="CQ127" s="108">
        <v>276471.67</v>
      </c>
      <c r="CR127" s="108">
        <v>264442.90000000002</v>
      </c>
      <c r="CS127" s="108">
        <v>276262.59000000003</v>
      </c>
      <c r="CT127" s="108">
        <v>270473.03999999992</v>
      </c>
      <c r="CU127" s="108">
        <v>249319.65999999997</v>
      </c>
      <c r="CV127" s="108">
        <v>345389.2300000001</v>
      </c>
      <c r="CW127" s="109">
        <v>445034.23999999999</v>
      </c>
      <c r="CX127" s="107">
        <v>256428.93000000002</v>
      </c>
      <c r="CY127" s="108">
        <v>269444.97000000003</v>
      </c>
      <c r="CZ127" s="108">
        <v>294546.60999999993</v>
      </c>
      <c r="DA127" s="108">
        <v>295433.99999999994</v>
      </c>
      <c r="DB127" s="108">
        <v>262954.69999999995</v>
      </c>
      <c r="DC127" s="108">
        <v>326176.23000000004</v>
      </c>
      <c r="DD127" s="108">
        <v>242206.07</v>
      </c>
      <c r="DE127" s="108">
        <v>238136.74</v>
      </c>
      <c r="DF127" s="108">
        <v>242065.33</v>
      </c>
      <c r="DG127" s="108">
        <v>249253.42</v>
      </c>
      <c r="DH127" s="108"/>
      <c r="DI127" s="109"/>
      <c r="DJ127" s="107"/>
      <c r="DK127" s="108"/>
      <c r="DL127" s="108"/>
      <c r="DM127" s="108"/>
      <c r="DN127" s="108"/>
      <c r="DO127" s="108"/>
      <c r="DP127" s="108"/>
      <c r="DQ127" s="108"/>
      <c r="DR127" s="108"/>
      <c r="DS127" s="108"/>
      <c r="DT127" s="108"/>
      <c r="DU127" s="109"/>
    </row>
    <row r="128" spans="2:125">
      <c r="C128" s="77">
        <v>422</v>
      </c>
      <c r="D128" s="77">
        <v>422</v>
      </c>
      <c r="E128" s="81" t="s">
        <v>258</v>
      </c>
      <c r="F128" s="107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9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9"/>
      <c r="AD128" s="107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9"/>
      <c r="AP128" s="107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9"/>
      <c r="BB128" s="107"/>
      <c r="BC128" s="108"/>
      <c r="BD128" s="108"/>
      <c r="BE128" s="108"/>
      <c r="BF128" s="108"/>
      <c r="BG128" s="108"/>
      <c r="BH128" s="108"/>
      <c r="BI128" s="108"/>
      <c r="BJ128" s="108"/>
      <c r="BK128" s="108"/>
      <c r="BL128" s="108"/>
      <c r="BM128" s="109"/>
      <c r="BN128" s="107"/>
      <c r="BO128" s="108"/>
      <c r="BP128" s="108"/>
      <c r="BQ128" s="108"/>
      <c r="BR128" s="108"/>
      <c r="BS128" s="108"/>
      <c r="BT128" s="108"/>
      <c r="BU128" s="108"/>
      <c r="BV128" s="108"/>
      <c r="BW128" s="108"/>
      <c r="BX128" s="108"/>
      <c r="BY128" s="109"/>
      <c r="BZ128" s="107"/>
      <c r="CA128" s="108"/>
      <c r="CB128" s="108"/>
      <c r="CC128" s="108"/>
      <c r="CD128" s="108"/>
      <c r="CE128" s="108"/>
      <c r="CF128" s="108"/>
      <c r="CG128" s="108"/>
      <c r="CH128" s="108"/>
      <c r="CI128" s="108"/>
      <c r="CJ128" s="108"/>
      <c r="CK128" s="108"/>
      <c r="CL128" s="107">
        <v>217499.03000000003</v>
      </c>
      <c r="CM128" s="108">
        <v>1858188.85</v>
      </c>
      <c r="CN128" s="108">
        <v>1411205.3399999999</v>
      </c>
      <c r="CO128" s="108">
        <v>929016.33999999985</v>
      </c>
      <c r="CP128" s="108">
        <v>880474.57</v>
      </c>
      <c r="CQ128" s="108">
        <v>934224.59999999986</v>
      </c>
      <c r="CR128" s="108">
        <v>746595.69</v>
      </c>
      <c r="CS128" s="108">
        <v>1119949.5599999998</v>
      </c>
      <c r="CT128" s="108">
        <v>976049.14999999991</v>
      </c>
      <c r="CU128" s="108">
        <v>1095627.2599999998</v>
      </c>
      <c r="CV128" s="108">
        <v>977725.46</v>
      </c>
      <c r="CW128" s="109">
        <v>1939799.67</v>
      </c>
      <c r="CX128" s="107">
        <v>631049.96999999986</v>
      </c>
      <c r="CY128" s="108">
        <v>2339008.5</v>
      </c>
      <c r="CZ128" s="108">
        <v>3379279.58</v>
      </c>
      <c r="DA128" s="108">
        <v>1009266.9</v>
      </c>
      <c r="DB128" s="108">
        <v>1685588.0299999998</v>
      </c>
      <c r="DC128" s="108">
        <v>985386.37999999989</v>
      </c>
      <c r="DD128" s="108">
        <v>3437238.8899999997</v>
      </c>
      <c r="DE128" s="108">
        <v>2362835.4900000002</v>
      </c>
      <c r="DF128" s="108">
        <v>1222801.96</v>
      </c>
      <c r="DG128" s="108">
        <v>1235836.97</v>
      </c>
      <c r="DH128" s="108"/>
      <c r="DI128" s="109"/>
      <c r="DJ128" s="107"/>
      <c r="DK128" s="108"/>
      <c r="DL128" s="108"/>
      <c r="DM128" s="108"/>
      <c r="DN128" s="108"/>
      <c r="DO128" s="108"/>
      <c r="DP128" s="108"/>
      <c r="DQ128" s="108"/>
      <c r="DR128" s="108"/>
      <c r="DS128" s="108"/>
      <c r="DT128" s="108"/>
      <c r="DU128" s="109"/>
    </row>
    <row r="129" spans="3:125">
      <c r="D129" s="77">
        <v>4221</v>
      </c>
      <c r="E129" s="81" t="s">
        <v>260</v>
      </c>
      <c r="F129" s="107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9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9"/>
      <c r="AD129" s="107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9"/>
      <c r="AP129" s="107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9"/>
      <c r="BB129" s="107"/>
      <c r="BC129" s="108"/>
      <c r="BD129" s="108"/>
      <c r="BE129" s="108"/>
      <c r="BF129" s="108"/>
      <c r="BG129" s="108"/>
      <c r="BH129" s="108"/>
      <c r="BI129" s="108"/>
      <c r="BJ129" s="108"/>
      <c r="BK129" s="108"/>
      <c r="BL129" s="108"/>
      <c r="BM129" s="109"/>
      <c r="BN129" s="107"/>
      <c r="BO129" s="108"/>
      <c r="BP129" s="108"/>
      <c r="BQ129" s="108"/>
      <c r="BR129" s="108"/>
      <c r="BS129" s="108"/>
      <c r="BT129" s="108"/>
      <c r="BU129" s="108"/>
      <c r="BV129" s="108"/>
      <c r="BW129" s="108"/>
      <c r="BX129" s="108"/>
      <c r="BY129" s="109"/>
      <c r="BZ129" s="107"/>
      <c r="CA129" s="108"/>
      <c r="CB129" s="108"/>
      <c r="CC129" s="108"/>
      <c r="CD129" s="108"/>
      <c r="CE129" s="108"/>
      <c r="CF129" s="108"/>
      <c r="CG129" s="108"/>
      <c r="CH129" s="108"/>
      <c r="CI129" s="108"/>
      <c r="CJ129" s="108"/>
      <c r="CK129" s="108"/>
      <c r="CL129" s="107">
        <v>0</v>
      </c>
      <c r="CM129" s="108">
        <v>0</v>
      </c>
      <c r="CN129" s="108">
        <v>0</v>
      </c>
      <c r="CO129" s="108">
        <v>0</v>
      </c>
      <c r="CP129" s="108">
        <v>0</v>
      </c>
      <c r="CQ129" s="108">
        <v>0</v>
      </c>
      <c r="CR129" s="108">
        <v>0</v>
      </c>
      <c r="CS129" s="108">
        <v>0</v>
      </c>
      <c r="CT129" s="108">
        <v>0</v>
      </c>
      <c r="CU129" s="108">
        <v>0</v>
      </c>
      <c r="CV129" s="108">
        <v>0</v>
      </c>
      <c r="CW129" s="109">
        <v>0</v>
      </c>
      <c r="CX129" s="107">
        <v>0</v>
      </c>
      <c r="CY129" s="108">
        <v>0</v>
      </c>
      <c r="CZ129" s="108">
        <v>0</v>
      </c>
      <c r="DA129" s="108">
        <v>0</v>
      </c>
      <c r="DB129" s="108">
        <v>0</v>
      </c>
      <c r="DC129" s="108">
        <v>0</v>
      </c>
      <c r="DD129" s="108">
        <v>0</v>
      </c>
      <c r="DE129" s="108">
        <v>0</v>
      </c>
      <c r="DF129" s="108">
        <v>0</v>
      </c>
      <c r="DG129" s="108">
        <v>0</v>
      </c>
      <c r="DH129" s="108"/>
      <c r="DI129" s="109"/>
      <c r="DJ129" s="107"/>
      <c r="DK129" s="108"/>
      <c r="DL129" s="108"/>
      <c r="DM129" s="108"/>
      <c r="DN129" s="108"/>
      <c r="DO129" s="108"/>
      <c r="DP129" s="108"/>
      <c r="DQ129" s="108"/>
      <c r="DR129" s="108"/>
      <c r="DS129" s="108"/>
      <c r="DT129" s="108"/>
      <c r="DU129" s="109"/>
    </row>
    <row r="130" spans="3:125">
      <c r="D130" s="77">
        <v>4222</v>
      </c>
      <c r="E130" s="81" t="s">
        <v>262</v>
      </c>
      <c r="F130" s="107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9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9"/>
      <c r="AD130" s="107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9"/>
      <c r="AP130" s="107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9"/>
      <c r="BB130" s="107"/>
      <c r="BC130" s="108"/>
      <c r="BD130" s="108"/>
      <c r="BE130" s="108"/>
      <c r="BF130" s="108"/>
      <c r="BG130" s="108"/>
      <c r="BH130" s="108"/>
      <c r="BI130" s="108"/>
      <c r="BJ130" s="108"/>
      <c r="BK130" s="108"/>
      <c r="BL130" s="108"/>
      <c r="BM130" s="109"/>
      <c r="BN130" s="107"/>
      <c r="BO130" s="108"/>
      <c r="BP130" s="108"/>
      <c r="BQ130" s="108"/>
      <c r="BR130" s="108"/>
      <c r="BS130" s="108"/>
      <c r="BT130" s="108"/>
      <c r="BU130" s="108"/>
      <c r="BV130" s="108"/>
      <c r="BW130" s="108"/>
      <c r="BX130" s="108"/>
      <c r="BY130" s="109"/>
      <c r="BZ130" s="107"/>
      <c r="CA130" s="108"/>
      <c r="CB130" s="108"/>
      <c r="CC130" s="108"/>
      <c r="CD130" s="108"/>
      <c r="CE130" s="108"/>
      <c r="CF130" s="108"/>
      <c r="CG130" s="108"/>
      <c r="CH130" s="108"/>
      <c r="CI130" s="108"/>
      <c r="CJ130" s="108"/>
      <c r="CK130" s="108"/>
      <c r="CL130" s="107">
        <v>217499.03000000003</v>
      </c>
      <c r="CM130" s="108">
        <v>993372.20000000019</v>
      </c>
      <c r="CN130" s="108">
        <v>533502</v>
      </c>
      <c r="CO130" s="108">
        <v>86391.57</v>
      </c>
      <c r="CP130" s="108">
        <v>36976.26</v>
      </c>
      <c r="CQ130" s="108">
        <v>19754.46</v>
      </c>
      <c r="CR130" s="108">
        <v>54209.400000000009</v>
      </c>
      <c r="CS130" s="108">
        <v>96646.56</v>
      </c>
      <c r="CT130" s="108">
        <v>38589.21</v>
      </c>
      <c r="CU130" s="108">
        <v>163710</v>
      </c>
      <c r="CV130" s="108">
        <v>78363.67</v>
      </c>
      <c r="CW130" s="109">
        <v>140783.63</v>
      </c>
      <c r="CX130" s="107">
        <v>631049.96999999986</v>
      </c>
      <c r="CY130" s="108">
        <v>1454130</v>
      </c>
      <c r="CZ130" s="108">
        <v>2138324.02</v>
      </c>
      <c r="DA130" s="108">
        <v>7257</v>
      </c>
      <c r="DB130" s="108">
        <v>737022</v>
      </c>
      <c r="DC130" s="108">
        <v>43854.520000000004</v>
      </c>
      <c r="DD130" s="108">
        <v>2522180.4699999997</v>
      </c>
      <c r="DE130" s="108">
        <v>1462366.08</v>
      </c>
      <c r="DF130" s="108">
        <v>321377.26</v>
      </c>
      <c r="DG130" s="108">
        <v>324048.39</v>
      </c>
      <c r="DH130" s="108"/>
      <c r="DI130" s="109"/>
      <c r="DJ130" s="107"/>
      <c r="DK130" s="108"/>
      <c r="DL130" s="108"/>
      <c r="DM130" s="108"/>
      <c r="DN130" s="108"/>
      <c r="DO130" s="108"/>
      <c r="DP130" s="108"/>
      <c r="DQ130" s="108"/>
      <c r="DR130" s="108"/>
      <c r="DS130" s="108"/>
      <c r="DT130" s="108"/>
      <c r="DU130" s="109"/>
    </row>
    <row r="131" spans="3:125">
      <c r="D131" s="77">
        <v>4223</v>
      </c>
      <c r="E131" s="81" t="s">
        <v>264</v>
      </c>
      <c r="F131" s="107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9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9"/>
      <c r="AD131" s="107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9"/>
      <c r="AP131" s="107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9"/>
      <c r="BB131" s="107"/>
      <c r="BC131" s="108"/>
      <c r="BD131" s="108"/>
      <c r="BE131" s="108"/>
      <c r="BF131" s="108"/>
      <c r="BG131" s="108"/>
      <c r="BH131" s="108"/>
      <c r="BI131" s="108"/>
      <c r="BJ131" s="108"/>
      <c r="BK131" s="108"/>
      <c r="BL131" s="108"/>
      <c r="BM131" s="109"/>
      <c r="BN131" s="107"/>
      <c r="BO131" s="108"/>
      <c r="BP131" s="108"/>
      <c r="BQ131" s="108"/>
      <c r="BR131" s="108"/>
      <c r="BS131" s="108"/>
      <c r="BT131" s="108"/>
      <c r="BU131" s="108"/>
      <c r="BV131" s="108"/>
      <c r="BW131" s="108"/>
      <c r="BX131" s="108"/>
      <c r="BY131" s="109"/>
      <c r="BZ131" s="107"/>
      <c r="CA131" s="108"/>
      <c r="CB131" s="108"/>
      <c r="CC131" s="108"/>
      <c r="CD131" s="108"/>
      <c r="CE131" s="108"/>
      <c r="CF131" s="108"/>
      <c r="CG131" s="108"/>
      <c r="CH131" s="108"/>
      <c r="CI131" s="108"/>
      <c r="CJ131" s="108"/>
      <c r="CK131" s="108"/>
      <c r="CL131" s="107">
        <v>0</v>
      </c>
      <c r="CM131" s="108">
        <v>0</v>
      </c>
      <c r="CN131" s="108">
        <v>0</v>
      </c>
      <c r="CO131" s="108">
        <v>0</v>
      </c>
      <c r="CP131" s="108">
        <v>0</v>
      </c>
      <c r="CQ131" s="108">
        <v>0</v>
      </c>
      <c r="CR131" s="108">
        <v>0</v>
      </c>
      <c r="CS131" s="108">
        <v>0</v>
      </c>
      <c r="CT131" s="108">
        <v>0</v>
      </c>
      <c r="CU131" s="108">
        <v>0</v>
      </c>
      <c r="CV131" s="108">
        <v>0</v>
      </c>
      <c r="CW131" s="109">
        <v>0</v>
      </c>
      <c r="CX131" s="107">
        <v>0</v>
      </c>
      <c r="CY131" s="108">
        <v>0</v>
      </c>
      <c r="CZ131" s="108">
        <v>0</v>
      </c>
      <c r="DA131" s="108">
        <v>0</v>
      </c>
      <c r="DB131" s="108">
        <v>0</v>
      </c>
      <c r="DC131" s="108">
        <v>0</v>
      </c>
      <c r="DD131" s="108">
        <v>0</v>
      </c>
      <c r="DE131" s="108">
        <v>0</v>
      </c>
      <c r="DF131" s="108">
        <v>0</v>
      </c>
      <c r="DG131" s="108">
        <v>0</v>
      </c>
      <c r="DH131" s="108"/>
      <c r="DI131" s="109"/>
      <c r="DJ131" s="107"/>
      <c r="DK131" s="108"/>
      <c r="DL131" s="108"/>
      <c r="DM131" s="108"/>
      <c r="DN131" s="108"/>
      <c r="DO131" s="108"/>
      <c r="DP131" s="108"/>
      <c r="DQ131" s="108"/>
      <c r="DR131" s="108"/>
      <c r="DS131" s="108"/>
      <c r="DT131" s="108"/>
      <c r="DU131" s="109"/>
    </row>
    <row r="132" spans="3:125">
      <c r="D132" s="77">
        <v>4224</v>
      </c>
      <c r="E132" s="81" t="s">
        <v>266</v>
      </c>
      <c r="F132" s="107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9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9"/>
      <c r="AD132" s="107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9"/>
      <c r="AP132" s="107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9"/>
      <c r="BB132" s="107"/>
      <c r="BC132" s="108"/>
      <c r="BD132" s="108"/>
      <c r="BE132" s="108"/>
      <c r="BF132" s="108"/>
      <c r="BG132" s="108"/>
      <c r="BH132" s="108"/>
      <c r="BI132" s="108"/>
      <c r="BJ132" s="108"/>
      <c r="BK132" s="108"/>
      <c r="BL132" s="108"/>
      <c r="BM132" s="109"/>
      <c r="BN132" s="107"/>
      <c r="BO132" s="108"/>
      <c r="BP132" s="108"/>
      <c r="BQ132" s="108"/>
      <c r="BR132" s="108"/>
      <c r="BS132" s="108"/>
      <c r="BT132" s="108"/>
      <c r="BU132" s="108"/>
      <c r="BV132" s="108"/>
      <c r="BW132" s="108"/>
      <c r="BX132" s="108"/>
      <c r="BY132" s="109"/>
      <c r="BZ132" s="107"/>
      <c r="CA132" s="108"/>
      <c r="CB132" s="108"/>
      <c r="CC132" s="108"/>
      <c r="CD132" s="108"/>
      <c r="CE132" s="108"/>
      <c r="CF132" s="108"/>
      <c r="CG132" s="108"/>
      <c r="CH132" s="108"/>
      <c r="CI132" s="108"/>
      <c r="CJ132" s="108"/>
      <c r="CK132" s="108"/>
      <c r="CL132" s="107">
        <v>0</v>
      </c>
      <c r="CM132" s="108">
        <v>864816.65</v>
      </c>
      <c r="CN132" s="108">
        <v>877703.34</v>
      </c>
      <c r="CO132" s="108">
        <v>842624.7699999999</v>
      </c>
      <c r="CP132" s="108">
        <v>843498.30999999994</v>
      </c>
      <c r="CQ132" s="108">
        <v>914470.1399999999</v>
      </c>
      <c r="CR132" s="108">
        <v>692386.28999999992</v>
      </c>
      <c r="CS132" s="108">
        <v>1023302.9999999999</v>
      </c>
      <c r="CT132" s="108">
        <v>937459.94</v>
      </c>
      <c r="CU132" s="108">
        <v>931917.25999999989</v>
      </c>
      <c r="CV132" s="108">
        <v>899361.78999999992</v>
      </c>
      <c r="CW132" s="109">
        <v>1799016.04</v>
      </c>
      <c r="CX132" s="107">
        <v>0</v>
      </c>
      <c r="CY132" s="108">
        <v>884878.49999999988</v>
      </c>
      <c r="CZ132" s="108">
        <v>1240955.56</v>
      </c>
      <c r="DA132" s="108">
        <v>1002009.9</v>
      </c>
      <c r="DB132" s="108">
        <v>948566.02999999991</v>
      </c>
      <c r="DC132" s="108">
        <v>941531.85999999987</v>
      </c>
      <c r="DD132" s="108">
        <v>915058.41999999993</v>
      </c>
      <c r="DE132" s="108">
        <v>900469.40999999992</v>
      </c>
      <c r="DF132" s="108">
        <v>901424.70000000007</v>
      </c>
      <c r="DG132" s="108">
        <v>911788.58</v>
      </c>
      <c r="DH132" s="108"/>
      <c r="DI132" s="109"/>
      <c r="DJ132" s="107"/>
      <c r="DK132" s="108"/>
      <c r="DL132" s="108"/>
      <c r="DM132" s="108"/>
      <c r="DN132" s="108"/>
      <c r="DO132" s="108"/>
      <c r="DP132" s="108"/>
      <c r="DQ132" s="108"/>
      <c r="DR132" s="108"/>
      <c r="DS132" s="108"/>
      <c r="DT132" s="108"/>
      <c r="DU132" s="109"/>
    </row>
    <row r="133" spans="3:125">
      <c r="D133" s="77">
        <v>4225</v>
      </c>
      <c r="E133" s="81" t="s">
        <v>238</v>
      </c>
      <c r="F133" s="107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9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9"/>
      <c r="AD133" s="107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9"/>
      <c r="AP133" s="107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9"/>
      <c r="BB133" s="107"/>
      <c r="BC133" s="108"/>
      <c r="BD133" s="108"/>
      <c r="BE133" s="108"/>
      <c r="BF133" s="108"/>
      <c r="BG133" s="108"/>
      <c r="BH133" s="108"/>
      <c r="BI133" s="108"/>
      <c r="BJ133" s="108"/>
      <c r="BK133" s="108"/>
      <c r="BL133" s="108"/>
      <c r="BM133" s="109"/>
      <c r="BN133" s="107"/>
      <c r="BO133" s="108"/>
      <c r="BP133" s="108"/>
      <c r="BQ133" s="108"/>
      <c r="BR133" s="108"/>
      <c r="BS133" s="108"/>
      <c r="BT133" s="108"/>
      <c r="BU133" s="108"/>
      <c r="BV133" s="108"/>
      <c r="BW133" s="108"/>
      <c r="BX133" s="108"/>
      <c r="BY133" s="109"/>
      <c r="BZ133" s="107"/>
      <c r="CA133" s="108"/>
      <c r="CB133" s="108"/>
      <c r="CC133" s="108"/>
      <c r="CD133" s="108"/>
      <c r="CE133" s="108"/>
      <c r="CF133" s="108"/>
      <c r="CG133" s="108"/>
      <c r="CH133" s="108"/>
      <c r="CI133" s="108"/>
      <c r="CJ133" s="108"/>
      <c r="CK133" s="108"/>
      <c r="CL133" s="107">
        <v>0</v>
      </c>
      <c r="CM133" s="108">
        <v>0</v>
      </c>
      <c r="CN133" s="108">
        <v>0</v>
      </c>
      <c r="CO133" s="108">
        <v>0</v>
      </c>
      <c r="CP133" s="108">
        <v>0</v>
      </c>
      <c r="CQ133" s="108">
        <v>0</v>
      </c>
      <c r="CR133" s="108">
        <v>0</v>
      </c>
      <c r="CS133" s="108">
        <v>0</v>
      </c>
      <c r="CT133" s="108">
        <v>0</v>
      </c>
      <c r="CU133" s="108">
        <v>0</v>
      </c>
      <c r="CV133" s="108">
        <v>0</v>
      </c>
      <c r="CW133" s="109">
        <v>0</v>
      </c>
      <c r="CX133" s="107">
        <v>0</v>
      </c>
      <c r="CY133" s="108">
        <v>0</v>
      </c>
      <c r="CZ133" s="108">
        <v>0</v>
      </c>
      <c r="DA133" s="108">
        <v>0</v>
      </c>
      <c r="DB133" s="108">
        <v>0</v>
      </c>
      <c r="DC133" s="108">
        <v>0</v>
      </c>
      <c r="DD133" s="108">
        <v>0</v>
      </c>
      <c r="DE133" s="108">
        <v>0</v>
      </c>
      <c r="DF133" s="108">
        <v>0</v>
      </c>
      <c r="DG133" s="108">
        <v>0</v>
      </c>
      <c r="DH133" s="108"/>
      <c r="DI133" s="109"/>
      <c r="DJ133" s="107"/>
      <c r="DK133" s="108"/>
      <c r="DL133" s="108"/>
      <c r="DM133" s="108"/>
      <c r="DN133" s="108"/>
      <c r="DO133" s="108"/>
      <c r="DP133" s="108"/>
      <c r="DQ133" s="108"/>
      <c r="DR133" s="108"/>
      <c r="DS133" s="108"/>
      <c r="DT133" s="108"/>
      <c r="DU133" s="109"/>
    </row>
    <row r="134" spans="3:125" ht="30">
      <c r="C134" s="77">
        <v>423</v>
      </c>
      <c r="D134" s="77">
        <v>423</v>
      </c>
      <c r="E134" s="81" t="s">
        <v>269</v>
      </c>
      <c r="F134" s="107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9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9"/>
      <c r="AD134" s="107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9"/>
      <c r="AP134" s="107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9"/>
      <c r="BB134" s="107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108"/>
      <c r="BM134" s="109"/>
      <c r="BN134" s="107"/>
      <c r="BO134" s="108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9"/>
      <c r="BZ134" s="107"/>
      <c r="CA134" s="108"/>
      <c r="CB134" s="108"/>
      <c r="CC134" s="108"/>
      <c r="CD134" s="108"/>
      <c r="CE134" s="108"/>
      <c r="CF134" s="108"/>
      <c r="CG134" s="108"/>
      <c r="CH134" s="108"/>
      <c r="CI134" s="108"/>
      <c r="CJ134" s="108"/>
      <c r="CK134" s="108"/>
      <c r="CL134" s="107">
        <v>31674733.130000003</v>
      </c>
      <c r="CM134" s="108">
        <v>31981161.769999985</v>
      </c>
      <c r="CN134" s="108">
        <v>32270882.729999978</v>
      </c>
      <c r="CO134" s="108">
        <v>31901739.649999995</v>
      </c>
      <c r="CP134" s="108">
        <v>31873820.949999977</v>
      </c>
      <c r="CQ134" s="108">
        <v>31986440.059999976</v>
      </c>
      <c r="CR134" s="108">
        <v>31784804.799999997</v>
      </c>
      <c r="CS134" s="108">
        <v>31691801.059999995</v>
      </c>
      <c r="CT134" s="108">
        <v>31830341.049999993</v>
      </c>
      <c r="CU134" s="108">
        <v>31877312.889999986</v>
      </c>
      <c r="CV134" s="108">
        <v>32168831.479999993</v>
      </c>
      <c r="CW134" s="109">
        <v>32148029.949999999</v>
      </c>
      <c r="CX134" s="107">
        <v>31930605.569999997</v>
      </c>
      <c r="CY134" s="108">
        <v>32322505.829999994</v>
      </c>
      <c r="CZ134" s="108">
        <v>32139547.499999974</v>
      </c>
      <c r="DA134" s="108">
        <v>32175533.069999993</v>
      </c>
      <c r="DB134" s="108">
        <v>32122857.830000021</v>
      </c>
      <c r="DC134" s="108">
        <v>32009351.620000005</v>
      </c>
      <c r="DD134" s="108">
        <v>31956410.149999995</v>
      </c>
      <c r="DE134" s="108">
        <v>31961103.480000004</v>
      </c>
      <c r="DF134" s="108">
        <v>31772415.080000002</v>
      </c>
      <c r="DG134" s="108">
        <v>31859689.86999999</v>
      </c>
      <c r="DH134" s="108"/>
      <c r="DI134" s="109"/>
      <c r="DJ134" s="107"/>
      <c r="DK134" s="108"/>
      <c r="DL134" s="108"/>
      <c r="DM134" s="108"/>
      <c r="DN134" s="108"/>
      <c r="DO134" s="108"/>
      <c r="DP134" s="108"/>
      <c r="DQ134" s="108"/>
      <c r="DR134" s="108"/>
      <c r="DS134" s="108"/>
      <c r="DT134" s="108"/>
      <c r="DU134" s="109"/>
    </row>
    <row r="135" spans="3:125">
      <c r="D135" s="77">
        <v>4231</v>
      </c>
      <c r="E135" s="81" t="s">
        <v>271</v>
      </c>
      <c r="F135" s="107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9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9"/>
      <c r="AD135" s="107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9"/>
      <c r="AP135" s="107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9"/>
      <c r="BB135" s="107"/>
      <c r="BC135" s="108"/>
      <c r="BD135" s="108"/>
      <c r="BE135" s="108"/>
      <c r="BF135" s="108"/>
      <c r="BG135" s="108"/>
      <c r="BH135" s="108"/>
      <c r="BI135" s="108"/>
      <c r="BJ135" s="108"/>
      <c r="BK135" s="108"/>
      <c r="BL135" s="108"/>
      <c r="BM135" s="109"/>
      <c r="BN135" s="107"/>
      <c r="BO135" s="108"/>
      <c r="BP135" s="108"/>
      <c r="BQ135" s="108"/>
      <c r="BR135" s="108"/>
      <c r="BS135" s="108"/>
      <c r="BT135" s="108"/>
      <c r="BU135" s="108"/>
      <c r="BV135" s="108"/>
      <c r="BW135" s="108"/>
      <c r="BX135" s="108"/>
      <c r="BY135" s="109"/>
      <c r="BZ135" s="107"/>
      <c r="CA135" s="108"/>
      <c r="CB135" s="108"/>
      <c r="CC135" s="108"/>
      <c r="CD135" s="108"/>
      <c r="CE135" s="108"/>
      <c r="CF135" s="108"/>
      <c r="CG135" s="108"/>
      <c r="CH135" s="108"/>
      <c r="CI135" s="108"/>
      <c r="CJ135" s="108"/>
      <c r="CK135" s="108"/>
      <c r="CL135" s="107">
        <v>17556624.739999998</v>
      </c>
      <c r="CM135" s="108">
        <v>17731912.649999987</v>
      </c>
      <c r="CN135" s="108">
        <v>18171887.329999983</v>
      </c>
      <c r="CO135" s="108">
        <v>17836050.369999994</v>
      </c>
      <c r="CP135" s="108">
        <v>17798539.219999976</v>
      </c>
      <c r="CQ135" s="108">
        <v>17778732.389999982</v>
      </c>
      <c r="CR135" s="108">
        <v>17751367.449999992</v>
      </c>
      <c r="CS135" s="108">
        <v>17751526.059999991</v>
      </c>
      <c r="CT135" s="108">
        <v>17830318.209999993</v>
      </c>
      <c r="CU135" s="108">
        <v>17911028.459999986</v>
      </c>
      <c r="CV135" s="108">
        <v>18125287.949999992</v>
      </c>
      <c r="CW135" s="109">
        <v>18112456.109999996</v>
      </c>
      <c r="CX135" s="107">
        <v>18083708.609999992</v>
      </c>
      <c r="CY135" s="108">
        <v>18230038.429999989</v>
      </c>
      <c r="CZ135" s="108">
        <v>18200875.059999973</v>
      </c>
      <c r="DA135" s="108">
        <v>18194267.419999994</v>
      </c>
      <c r="DB135" s="108">
        <v>18180228.890000019</v>
      </c>
      <c r="DC135" s="108">
        <v>18140060.379999992</v>
      </c>
      <c r="DD135" s="108">
        <v>18144811.109999988</v>
      </c>
      <c r="DE135" s="108">
        <v>18162470.489999998</v>
      </c>
      <c r="DF135" s="108">
        <v>18132095.619999997</v>
      </c>
      <c r="DG135" s="108">
        <v>18202032.089999992</v>
      </c>
      <c r="DH135" s="108"/>
      <c r="DI135" s="109"/>
      <c r="DJ135" s="107"/>
      <c r="DK135" s="108"/>
      <c r="DL135" s="108"/>
      <c r="DM135" s="108"/>
      <c r="DN135" s="108"/>
      <c r="DO135" s="108"/>
      <c r="DP135" s="108"/>
      <c r="DQ135" s="108"/>
      <c r="DR135" s="108"/>
      <c r="DS135" s="108"/>
      <c r="DT135" s="108"/>
      <c r="DU135" s="109"/>
    </row>
    <row r="136" spans="3:125">
      <c r="D136" s="77">
        <v>4232</v>
      </c>
      <c r="E136" s="81" t="s">
        <v>273</v>
      </c>
      <c r="F136" s="107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9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9"/>
      <c r="AD136" s="107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9"/>
      <c r="AP136" s="107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9"/>
      <c r="BB136" s="107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8"/>
      <c r="BM136" s="109"/>
      <c r="BN136" s="107"/>
      <c r="BO136" s="108"/>
      <c r="BP136" s="108"/>
      <c r="BQ136" s="108"/>
      <c r="BR136" s="108"/>
      <c r="BS136" s="108"/>
      <c r="BT136" s="108"/>
      <c r="BU136" s="108"/>
      <c r="BV136" s="108"/>
      <c r="BW136" s="108"/>
      <c r="BX136" s="108"/>
      <c r="BY136" s="109"/>
      <c r="BZ136" s="107"/>
      <c r="CA136" s="108"/>
      <c r="CB136" s="108"/>
      <c r="CC136" s="108"/>
      <c r="CD136" s="108"/>
      <c r="CE136" s="108"/>
      <c r="CF136" s="108"/>
      <c r="CG136" s="108"/>
      <c r="CH136" s="108"/>
      <c r="CI136" s="108"/>
      <c r="CJ136" s="108"/>
      <c r="CK136" s="108"/>
      <c r="CL136" s="107">
        <v>5875272.8500000034</v>
      </c>
      <c r="CM136" s="108">
        <v>5889625.8899999997</v>
      </c>
      <c r="CN136" s="108">
        <v>5885374.3099999903</v>
      </c>
      <c r="CO136" s="108">
        <v>5881275.669999999</v>
      </c>
      <c r="CP136" s="108">
        <v>5905482.5500000017</v>
      </c>
      <c r="CQ136" s="108">
        <v>5902560.2699999977</v>
      </c>
      <c r="CR136" s="108">
        <v>5863255.6999999955</v>
      </c>
      <c r="CS136" s="108">
        <v>5837597.7700000005</v>
      </c>
      <c r="CT136" s="108">
        <v>5830922.5200000005</v>
      </c>
      <c r="CU136" s="108">
        <v>5824170.1199999964</v>
      </c>
      <c r="CV136" s="108">
        <v>5832033.0999999978</v>
      </c>
      <c r="CW136" s="109">
        <v>5825822.0100000016</v>
      </c>
      <c r="CX136" s="107">
        <v>5786947.3300000019</v>
      </c>
      <c r="CY136" s="108">
        <v>5795593.0300000031</v>
      </c>
      <c r="CZ136" s="108">
        <v>5767722.2900000028</v>
      </c>
      <c r="DA136" s="108">
        <v>5737077.7599999933</v>
      </c>
      <c r="DB136" s="108">
        <v>5733681.7100000018</v>
      </c>
      <c r="DC136" s="108">
        <v>5742966.9500000058</v>
      </c>
      <c r="DD136" s="108">
        <v>5703710.6799999988</v>
      </c>
      <c r="DE136" s="108">
        <v>5728346.6000000024</v>
      </c>
      <c r="DF136" s="108">
        <v>5685437.6900000032</v>
      </c>
      <c r="DG136" s="108">
        <v>5681204.9400000023</v>
      </c>
      <c r="DH136" s="108"/>
      <c r="DI136" s="109"/>
      <c r="DJ136" s="107"/>
      <c r="DK136" s="108"/>
      <c r="DL136" s="108"/>
      <c r="DM136" s="108"/>
      <c r="DN136" s="108"/>
      <c r="DO136" s="108"/>
      <c r="DP136" s="108"/>
      <c r="DQ136" s="108"/>
      <c r="DR136" s="108"/>
      <c r="DS136" s="108"/>
      <c r="DT136" s="108"/>
      <c r="DU136" s="109"/>
    </row>
    <row r="137" spans="3:125">
      <c r="D137" s="77">
        <v>4233</v>
      </c>
      <c r="E137" s="81" t="s">
        <v>275</v>
      </c>
      <c r="F137" s="107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9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9"/>
      <c r="AD137" s="107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9"/>
      <c r="AP137" s="107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9"/>
      <c r="BB137" s="107"/>
      <c r="BC137" s="108"/>
      <c r="BD137" s="108"/>
      <c r="BE137" s="108"/>
      <c r="BF137" s="108"/>
      <c r="BG137" s="108"/>
      <c r="BH137" s="108"/>
      <c r="BI137" s="108"/>
      <c r="BJ137" s="108"/>
      <c r="BK137" s="108"/>
      <c r="BL137" s="108"/>
      <c r="BM137" s="109"/>
      <c r="BN137" s="107"/>
      <c r="BO137" s="108"/>
      <c r="BP137" s="108"/>
      <c r="BQ137" s="108"/>
      <c r="BR137" s="108"/>
      <c r="BS137" s="108"/>
      <c r="BT137" s="108"/>
      <c r="BU137" s="108"/>
      <c r="BV137" s="108"/>
      <c r="BW137" s="108"/>
      <c r="BX137" s="108"/>
      <c r="BY137" s="109"/>
      <c r="BZ137" s="107"/>
      <c r="CA137" s="108"/>
      <c r="CB137" s="108"/>
      <c r="CC137" s="108"/>
      <c r="CD137" s="108"/>
      <c r="CE137" s="108"/>
      <c r="CF137" s="108"/>
      <c r="CG137" s="108"/>
      <c r="CH137" s="108"/>
      <c r="CI137" s="108"/>
      <c r="CJ137" s="108"/>
      <c r="CK137" s="108"/>
      <c r="CL137" s="107">
        <v>6368809.3199999984</v>
      </c>
      <c r="CM137" s="108">
        <v>6395625.3799999999</v>
      </c>
      <c r="CN137" s="108">
        <v>6375718.3100000061</v>
      </c>
      <c r="CO137" s="108">
        <v>6367612.6800000006</v>
      </c>
      <c r="CP137" s="108">
        <v>6393926.3099999977</v>
      </c>
      <c r="CQ137" s="108">
        <v>6383257.6999999965</v>
      </c>
      <c r="CR137" s="108">
        <v>6368528.8100000052</v>
      </c>
      <c r="CS137" s="108">
        <v>6381605.71</v>
      </c>
      <c r="CT137" s="108">
        <v>6373366.1499999985</v>
      </c>
      <c r="CU137" s="108">
        <v>6376965.4500000011</v>
      </c>
      <c r="CV137" s="108">
        <v>6366572.2400000012</v>
      </c>
      <c r="CW137" s="109">
        <v>6368696.5300000012</v>
      </c>
      <c r="CX137" s="107">
        <v>6342695.7200000035</v>
      </c>
      <c r="CY137" s="108">
        <v>6375633.9000000022</v>
      </c>
      <c r="CZ137" s="108">
        <v>6374271.7600000007</v>
      </c>
      <c r="DA137" s="108">
        <v>6378227.9300000062</v>
      </c>
      <c r="DB137" s="108">
        <v>6366618.3800000008</v>
      </c>
      <c r="DC137" s="108">
        <v>6376648.0400000056</v>
      </c>
      <c r="DD137" s="108">
        <v>6364269.1800000062</v>
      </c>
      <c r="DE137" s="108">
        <v>6362007.3800000027</v>
      </c>
      <c r="DF137" s="108">
        <v>6344589.129999999</v>
      </c>
      <c r="DG137" s="108">
        <v>6322177.8199999975</v>
      </c>
      <c r="DH137" s="108"/>
      <c r="DI137" s="109"/>
      <c r="DJ137" s="107"/>
      <c r="DK137" s="108"/>
      <c r="DL137" s="108"/>
      <c r="DM137" s="108"/>
      <c r="DN137" s="108"/>
      <c r="DO137" s="108"/>
      <c r="DP137" s="108"/>
      <c r="DQ137" s="108"/>
      <c r="DR137" s="108"/>
      <c r="DS137" s="108"/>
      <c r="DT137" s="108"/>
      <c r="DU137" s="109"/>
    </row>
    <row r="138" spans="3:125">
      <c r="D138" s="77">
        <v>4234</v>
      </c>
      <c r="E138" s="81" t="s">
        <v>71</v>
      </c>
      <c r="F138" s="107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9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9"/>
      <c r="AD138" s="107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9"/>
      <c r="AP138" s="107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9"/>
      <c r="BB138" s="107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9"/>
      <c r="BN138" s="107"/>
      <c r="BO138" s="108"/>
      <c r="BP138" s="108"/>
      <c r="BQ138" s="108"/>
      <c r="BR138" s="108"/>
      <c r="BS138" s="108"/>
      <c r="BT138" s="108"/>
      <c r="BU138" s="108"/>
      <c r="BV138" s="108"/>
      <c r="BW138" s="108"/>
      <c r="BX138" s="108"/>
      <c r="BY138" s="109"/>
      <c r="BZ138" s="107"/>
      <c r="CA138" s="108"/>
      <c r="CB138" s="108"/>
      <c r="CC138" s="108"/>
      <c r="CD138" s="108"/>
      <c r="CE138" s="108"/>
      <c r="CF138" s="108"/>
      <c r="CG138" s="108"/>
      <c r="CH138" s="108"/>
      <c r="CI138" s="108"/>
      <c r="CJ138" s="108"/>
      <c r="CK138" s="108"/>
      <c r="CL138" s="107">
        <v>790756.47999999952</v>
      </c>
      <c r="CM138" s="108">
        <v>969918.05999999982</v>
      </c>
      <c r="CN138" s="108">
        <v>840020.15999999957</v>
      </c>
      <c r="CO138" s="108">
        <v>867501.1</v>
      </c>
      <c r="CP138" s="108">
        <v>795719.34999999986</v>
      </c>
      <c r="CQ138" s="108">
        <v>862650.10000000021</v>
      </c>
      <c r="CR138" s="108">
        <v>819703.70999999985</v>
      </c>
      <c r="CS138" s="108">
        <v>749116.27999999968</v>
      </c>
      <c r="CT138" s="108">
        <v>854041.71999999986</v>
      </c>
      <c r="CU138" s="108">
        <v>805563.73999999987</v>
      </c>
      <c r="CV138" s="108">
        <v>838655.72999999986</v>
      </c>
      <c r="CW138" s="109">
        <v>796810.70000000019</v>
      </c>
      <c r="CX138" s="107">
        <v>717513.49999999965</v>
      </c>
      <c r="CY138" s="108">
        <v>960921.33</v>
      </c>
      <c r="CZ138" s="108">
        <v>809982.91999999981</v>
      </c>
      <c r="DA138" s="108">
        <v>874130.68000000052</v>
      </c>
      <c r="DB138" s="108">
        <v>850662.33000000031</v>
      </c>
      <c r="DC138" s="108">
        <v>778118.25999999978</v>
      </c>
      <c r="DD138" s="108">
        <v>749680.95</v>
      </c>
      <c r="DE138" s="108">
        <v>721105.74999999977</v>
      </c>
      <c r="DF138" s="108">
        <v>773447.1399999999</v>
      </c>
      <c r="DG138" s="108">
        <v>707814.92999999982</v>
      </c>
      <c r="DH138" s="108"/>
      <c r="DI138" s="109"/>
      <c r="DJ138" s="107"/>
      <c r="DK138" s="108"/>
      <c r="DL138" s="108"/>
      <c r="DM138" s="108"/>
      <c r="DN138" s="108"/>
      <c r="DO138" s="108"/>
      <c r="DP138" s="108"/>
      <c r="DQ138" s="108"/>
      <c r="DR138" s="108"/>
      <c r="DS138" s="108"/>
      <c r="DT138" s="108"/>
      <c r="DU138" s="109"/>
    </row>
    <row r="139" spans="3:125">
      <c r="D139" s="77">
        <v>4235</v>
      </c>
      <c r="E139" s="81" t="s">
        <v>278</v>
      </c>
      <c r="F139" s="107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9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9"/>
      <c r="AD139" s="107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9"/>
      <c r="AP139" s="107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9"/>
      <c r="BB139" s="107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9"/>
      <c r="BN139" s="107"/>
      <c r="BO139" s="108"/>
      <c r="BP139" s="108"/>
      <c r="BQ139" s="108"/>
      <c r="BR139" s="108"/>
      <c r="BS139" s="108"/>
      <c r="BT139" s="108"/>
      <c r="BU139" s="108"/>
      <c r="BV139" s="108"/>
      <c r="BW139" s="108"/>
      <c r="BX139" s="108"/>
      <c r="BY139" s="109"/>
      <c r="BZ139" s="107"/>
      <c r="CA139" s="108"/>
      <c r="CB139" s="108"/>
      <c r="CC139" s="108"/>
      <c r="CD139" s="108"/>
      <c r="CE139" s="108"/>
      <c r="CF139" s="108"/>
      <c r="CG139" s="108"/>
      <c r="CH139" s="108"/>
      <c r="CI139" s="108"/>
      <c r="CJ139" s="108"/>
      <c r="CK139" s="108"/>
      <c r="CL139" s="107">
        <v>226578.45000000004</v>
      </c>
      <c r="CM139" s="108">
        <v>224201.34000000005</v>
      </c>
      <c r="CN139" s="108">
        <v>224281.33000000002</v>
      </c>
      <c r="CO139" s="108">
        <v>221707.05</v>
      </c>
      <c r="CP139" s="108">
        <v>222132.55000000002</v>
      </c>
      <c r="CQ139" s="108">
        <v>221219.46999999997</v>
      </c>
      <c r="CR139" s="108">
        <v>219452.11999999997</v>
      </c>
      <c r="CS139" s="108">
        <v>219732.67</v>
      </c>
      <c r="CT139" s="108">
        <v>217827.92</v>
      </c>
      <c r="CU139" s="108">
        <v>216656.88999999998</v>
      </c>
      <c r="CV139" s="108">
        <v>216055.97999999998</v>
      </c>
      <c r="CW139" s="109">
        <v>213297.96000000002</v>
      </c>
      <c r="CX139" s="107">
        <v>212348.47999999998</v>
      </c>
      <c r="CY139" s="108">
        <v>209437.44000000003</v>
      </c>
      <c r="CZ139" s="108">
        <v>208496.90000000002</v>
      </c>
      <c r="DA139" s="108">
        <v>206956.28999999998</v>
      </c>
      <c r="DB139" s="108">
        <v>206136.86</v>
      </c>
      <c r="DC139" s="108">
        <v>204274.09999999998</v>
      </c>
      <c r="DD139" s="108">
        <v>204159.27</v>
      </c>
      <c r="DE139" s="108">
        <v>204089.37</v>
      </c>
      <c r="DF139" s="108">
        <v>202093.48000000004</v>
      </c>
      <c r="DG139" s="108">
        <v>202085.94</v>
      </c>
      <c r="DH139" s="108"/>
      <c r="DI139" s="109"/>
      <c r="DJ139" s="107"/>
      <c r="DK139" s="108"/>
      <c r="DL139" s="108"/>
      <c r="DM139" s="108"/>
      <c r="DN139" s="108"/>
      <c r="DO139" s="108"/>
      <c r="DP139" s="108"/>
      <c r="DQ139" s="108"/>
      <c r="DR139" s="108"/>
      <c r="DS139" s="108"/>
      <c r="DT139" s="108"/>
      <c r="DU139" s="109"/>
    </row>
    <row r="140" spans="3:125">
      <c r="D140" s="77">
        <v>4236</v>
      </c>
      <c r="E140" s="81" t="s">
        <v>280</v>
      </c>
      <c r="F140" s="107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9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9"/>
      <c r="AD140" s="107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9"/>
      <c r="AP140" s="107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9"/>
      <c r="BB140" s="107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9"/>
      <c r="BN140" s="107"/>
      <c r="BO140" s="108"/>
      <c r="BP140" s="108"/>
      <c r="BQ140" s="108"/>
      <c r="BR140" s="108"/>
      <c r="BS140" s="108"/>
      <c r="BT140" s="108"/>
      <c r="BU140" s="108"/>
      <c r="BV140" s="108"/>
      <c r="BW140" s="108"/>
      <c r="BX140" s="108"/>
      <c r="BY140" s="109"/>
      <c r="BZ140" s="107"/>
      <c r="CA140" s="108"/>
      <c r="CB140" s="108"/>
      <c r="CC140" s="108"/>
      <c r="CD140" s="108"/>
      <c r="CE140" s="108"/>
      <c r="CF140" s="108"/>
      <c r="CG140" s="108"/>
      <c r="CH140" s="108"/>
      <c r="CI140" s="108"/>
      <c r="CJ140" s="108"/>
      <c r="CK140" s="108"/>
      <c r="CL140" s="107">
        <v>856691.29</v>
      </c>
      <c r="CM140" s="108">
        <v>769878.45</v>
      </c>
      <c r="CN140" s="108">
        <v>773601.28999999992</v>
      </c>
      <c r="CO140" s="108">
        <v>727592.78</v>
      </c>
      <c r="CP140" s="108">
        <v>758020.97</v>
      </c>
      <c r="CQ140" s="108">
        <v>838020.12999999989</v>
      </c>
      <c r="CR140" s="108">
        <v>762497.01</v>
      </c>
      <c r="CS140" s="108">
        <v>752222.57000000007</v>
      </c>
      <c r="CT140" s="108">
        <v>723864.53</v>
      </c>
      <c r="CU140" s="108">
        <v>742928.23</v>
      </c>
      <c r="CV140" s="108">
        <v>790226.48</v>
      </c>
      <c r="CW140" s="109">
        <v>830946.64</v>
      </c>
      <c r="CX140" s="107">
        <v>787391.93</v>
      </c>
      <c r="CY140" s="108">
        <v>750881.70000000007</v>
      </c>
      <c r="CZ140" s="108">
        <v>778198.57</v>
      </c>
      <c r="DA140" s="108">
        <v>784872.99</v>
      </c>
      <c r="DB140" s="108">
        <v>785529.66</v>
      </c>
      <c r="DC140" s="108">
        <v>767283.89</v>
      </c>
      <c r="DD140" s="108">
        <v>789778.96</v>
      </c>
      <c r="DE140" s="108">
        <v>783083.89</v>
      </c>
      <c r="DF140" s="108">
        <v>634752.02</v>
      </c>
      <c r="DG140" s="108">
        <v>744374.14999999991</v>
      </c>
      <c r="DH140" s="108"/>
      <c r="DI140" s="109"/>
      <c r="DJ140" s="107"/>
      <c r="DK140" s="108"/>
      <c r="DL140" s="108"/>
      <c r="DM140" s="108"/>
      <c r="DN140" s="108"/>
      <c r="DO140" s="108"/>
      <c r="DP140" s="108"/>
      <c r="DQ140" s="108"/>
      <c r="DR140" s="108"/>
      <c r="DS140" s="108"/>
      <c r="DT140" s="108"/>
      <c r="DU140" s="109"/>
    </row>
    <row r="141" spans="3:125">
      <c r="D141" s="77">
        <v>4237</v>
      </c>
      <c r="E141" s="81" t="s">
        <v>282</v>
      </c>
      <c r="F141" s="107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9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9"/>
      <c r="AD141" s="107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9"/>
      <c r="AP141" s="107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9"/>
      <c r="BB141" s="107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9"/>
      <c r="BN141" s="107"/>
      <c r="BO141" s="108"/>
      <c r="BP141" s="108"/>
      <c r="BQ141" s="108"/>
      <c r="BR141" s="108"/>
      <c r="BS141" s="108"/>
      <c r="BT141" s="108"/>
      <c r="BU141" s="108"/>
      <c r="BV141" s="108"/>
      <c r="BW141" s="108"/>
      <c r="BX141" s="108"/>
      <c r="BY141" s="109"/>
      <c r="BZ141" s="107"/>
      <c r="CA141" s="108"/>
      <c r="CB141" s="108"/>
      <c r="CC141" s="108"/>
      <c r="CD141" s="108"/>
      <c r="CE141" s="108"/>
      <c r="CF141" s="108"/>
      <c r="CG141" s="108"/>
      <c r="CH141" s="108"/>
      <c r="CI141" s="108"/>
      <c r="CJ141" s="108"/>
      <c r="CK141" s="108"/>
      <c r="CL141" s="107">
        <v>0</v>
      </c>
      <c r="CM141" s="108">
        <v>0</v>
      </c>
      <c r="CN141" s="108">
        <v>0</v>
      </c>
      <c r="CO141" s="108">
        <v>0</v>
      </c>
      <c r="CP141" s="108">
        <v>0</v>
      </c>
      <c r="CQ141" s="108">
        <v>0</v>
      </c>
      <c r="CR141" s="108">
        <v>0</v>
      </c>
      <c r="CS141" s="108">
        <v>0</v>
      </c>
      <c r="CT141" s="108">
        <v>0</v>
      </c>
      <c r="CU141" s="108">
        <v>0</v>
      </c>
      <c r="CV141" s="108">
        <v>0</v>
      </c>
      <c r="CW141" s="109">
        <v>0</v>
      </c>
      <c r="CX141" s="107">
        <v>0</v>
      </c>
      <c r="CY141" s="108">
        <v>0</v>
      </c>
      <c r="CZ141" s="108">
        <v>0</v>
      </c>
      <c r="DA141" s="108">
        <v>0</v>
      </c>
      <c r="DB141" s="108">
        <v>0</v>
      </c>
      <c r="DC141" s="108">
        <v>0</v>
      </c>
      <c r="DD141" s="108">
        <v>0</v>
      </c>
      <c r="DE141" s="108">
        <v>0</v>
      </c>
      <c r="DF141" s="108">
        <v>0</v>
      </c>
      <c r="DG141" s="108">
        <v>0</v>
      </c>
      <c r="DH141" s="108"/>
      <c r="DI141" s="109"/>
      <c r="DJ141" s="107"/>
      <c r="DK141" s="108"/>
      <c r="DL141" s="108"/>
      <c r="DM141" s="108"/>
      <c r="DN141" s="108"/>
      <c r="DO141" s="108"/>
      <c r="DP141" s="108"/>
      <c r="DQ141" s="108"/>
      <c r="DR141" s="108"/>
      <c r="DS141" s="108"/>
      <c r="DT141" s="108"/>
      <c r="DU141" s="109"/>
    </row>
    <row r="142" spans="3:125">
      <c r="C142" s="77">
        <v>424</v>
      </c>
      <c r="D142" s="77">
        <v>424</v>
      </c>
      <c r="E142" s="81" t="s">
        <v>284</v>
      </c>
      <c r="F142" s="107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9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9"/>
      <c r="AD142" s="107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9"/>
      <c r="AP142" s="107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9"/>
      <c r="BB142" s="107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9"/>
      <c r="BN142" s="107"/>
      <c r="BO142" s="108"/>
      <c r="BP142" s="108"/>
      <c r="BQ142" s="108"/>
      <c r="BR142" s="108"/>
      <c r="BS142" s="108"/>
      <c r="BT142" s="108"/>
      <c r="BU142" s="108"/>
      <c r="BV142" s="108"/>
      <c r="BW142" s="108"/>
      <c r="BX142" s="108"/>
      <c r="BY142" s="109"/>
      <c r="BZ142" s="107"/>
      <c r="CA142" s="108"/>
      <c r="CB142" s="108"/>
      <c r="CC142" s="108"/>
      <c r="CD142" s="108"/>
      <c r="CE142" s="108"/>
      <c r="CF142" s="108"/>
      <c r="CG142" s="108"/>
      <c r="CH142" s="108"/>
      <c r="CI142" s="108"/>
      <c r="CJ142" s="108"/>
      <c r="CK142" s="108"/>
      <c r="CL142" s="107">
        <v>639432.91</v>
      </c>
      <c r="CM142" s="108">
        <v>1579093.2500000002</v>
      </c>
      <c r="CN142" s="108">
        <v>626460.35000000009</v>
      </c>
      <c r="CO142" s="108">
        <v>1544704.7100000004</v>
      </c>
      <c r="CP142" s="108">
        <v>1166317.4599999997</v>
      </c>
      <c r="CQ142" s="108">
        <v>678250.89000000013</v>
      </c>
      <c r="CR142" s="108">
        <v>1306714.3700000001</v>
      </c>
      <c r="CS142" s="108">
        <v>1105331.2199999997</v>
      </c>
      <c r="CT142" s="108">
        <v>1786629.0099999993</v>
      </c>
      <c r="CU142" s="108">
        <v>1261101.8699999999</v>
      </c>
      <c r="CV142" s="108">
        <v>1076426.2</v>
      </c>
      <c r="CW142" s="109">
        <v>2021633.8499999989</v>
      </c>
      <c r="CX142" s="107">
        <v>1293482.73</v>
      </c>
      <c r="CY142" s="108">
        <v>1086849.98</v>
      </c>
      <c r="CZ142" s="108">
        <v>818430.35000000021</v>
      </c>
      <c r="DA142" s="108">
        <v>1570673.3899999997</v>
      </c>
      <c r="DB142" s="108">
        <v>1228987.7900000005</v>
      </c>
      <c r="DC142" s="108">
        <v>1337111.77</v>
      </c>
      <c r="DD142" s="108">
        <v>1115187.4400000002</v>
      </c>
      <c r="DE142" s="108">
        <v>1756755.5599999998</v>
      </c>
      <c r="DF142" s="108">
        <v>609320.99000000011</v>
      </c>
      <c r="DG142" s="108">
        <v>1504324.0299999996</v>
      </c>
      <c r="DH142" s="108"/>
      <c r="DI142" s="109"/>
      <c r="DJ142" s="107"/>
      <c r="DK142" s="108"/>
      <c r="DL142" s="108"/>
      <c r="DM142" s="108"/>
      <c r="DN142" s="108"/>
      <c r="DO142" s="108"/>
      <c r="DP142" s="108"/>
      <c r="DQ142" s="108"/>
      <c r="DR142" s="108"/>
      <c r="DS142" s="108"/>
      <c r="DT142" s="108"/>
      <c r="DU142" s="109"/>
    </row>
    <row r="143" spans="3:125">
      <c r="D143" s="77">
        <v>4241</v>
      </c>
      <c r="E143" s="81" t="s">
        <v>286</v>
      </c>
      <c r="F143" s="107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9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9"/>
      <c r="AD143" s="107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9"/>
      <c r="AP143" s="107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9"/>
      <c r="BB143" s="107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9"/>
      <c r="BN143" s="107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9"/>
      <c r="BZ143" s="107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7">
        <v>639432.91</v>
      </c>
      <c r="CM143" s="108">
        <v>1579093.2500000002</v>
      </c>
      <c r="CN143" s="108">
        <v>626460.35000000009</v>
      </c>
      <c r="CO143" s="108">
        <v>1544704.7100000004</v>
      </c>
      <c r="CP143" s="108">
        <v>1166317.4599999997</v>
      </c>
      <c r="CQ143" s="108">
        <v>678250.89000000013</v>
      </c>
      <c r="CR143" s="108">
        <v>1306714.3700000001</v>
      </c>
      <c r="CS143" s="108">
        <v>1105331.2199999997</v>
      </c>
      <c r="CT143" s="108">
        <v>1786629.0099999993</v>
      </c>
      <c r="CU143" s="108">
        <v>1261101.8699999999</v>
      </c>
      <c r="CV143" s="108">
        <v>1076426.2</v>
      </c>
      <c r="CW143" s="109">
        <v>2021633.8499999989</v>
      </c>
      <c r="CX143" s="107">
        <v>1293482.73</v>
      </c>
      <c r="CY143" s="108">
        <v>1086849.98</v>
      </c>
      <c r="CZ143" s="108">
        <v>818430.35000000021</v>
      </c>
      <c r="DA143" s="108">
        <v>1570673.3899999997</v>
      </c>
      <c r="DB143" s="108">
        <v>1228987.7900000005</v>
      </c>
      <c r="DC143" s="108">
        <v>1337111.77</v>
      </c>
      <c r="DD143" s="108">
        <v>1115187.4400000002</v>
      </c>
      <c r="DE143" s="108">
        <v>1756755.5599999998</v>
      </c>
      <c r="DF143" s="108">
        <v>609320.99000000011</v>
      </c>
      <c r="DG143" s="108">
        <v>1504324.0299999996</v>
      </c>
      <c r="DH143" s="108"/>
      <c r="DI143" s="109"/>
      <c r="DJ143" s="107"/>
      <c r="DK143" s="108"/>
      <c r="DL143" s="108"/>
      <c r="DM143" s="108"/>
      <c r="DN143" s="108"/>
      <c r="DO143" s="108"/>
      <c r="DP143" s="108"/>
      <c r="DQ143" s="108"/>
      <c r="DR143" s="108"/>
      <c r="DS143" s="108"/>
      <c r="DT143" s="108"/>
      <c r="DU143" s="109"/>
    </row>
    <row r="144" spans="3:125">
      <c r="C144" s="77">
        <v>425</v>
      </c>
      <c r="D144" s="77">
        <v>425</v>
      </c>
      <c r="E144" s="81" t="s">
        <v>288</v>
      </c>
      <c r="F144" s="107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9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9"/>
      <c r="AD144" s="107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9"/>
      <c r="AP144" s="107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9"/>
      <c r="BB144" s="107"/>
      <c r="BC144" s="108"/>
      <c r="BD144" s="108"/>
      <c r="BE144" s="108"/>
      <c r="BF144" s="108"/>
      <c r="BG144" s="108"/>
      <c r="BH144" s="108"/>
      <c r="BI144" s="108"/>
      <c r="BJ144" s="108"/>
      <c r="BK144" s="108"/>
      <c r="BL144" s="108"/>
      <c r="BM144" s="109"/>
      <c r="BN144" s="107"/>
      <c r="BO144" s="108"/>
      <c r="BP144" s="108"/>
      <c r="BQ144" s="108"/>
      <c r="BR144" s="108"/>
      <c r="BS144" s="108"/>
      <c r="BT144" s="108"/>
      <c r="BU144" s="108"/>
      <c r="BV144" s="108"/>
      <c r="BW144" s="108"/>
      <c r="BX144" s="108"/>
      <c r="BY144" s="109"/>
      <c r="BZ144" s="107"/>
      <c r="CA144" s="108"/>
      <c r="CB144" s="108"/>
      <c r="CC144" s="108"/>
      <c r="CD144" s="108"/>
      <c r="CE144" s="108"/>
      <c r="CF144" s="108"/>
      <c r="CG144" s="108"/>
      <c r="CH144" s="108"/>
      <c r="CI144" s="108"/>
      <c r="CJ144" s="108"/>
      <c r="CK144" s="108"/>
      <c r="CL144" s="107">
        <v>370401.12</v>
      </c>
      <c r="CM144" s="108">
        <v>620552.5199999999</v>
      </c>
      <c r="CN144" s="108">
        <v>638457.29</v>
      </c>
      <c r="CO144" s="108">
        <v>505586.33999999997</v>
      </c>
      <c r="CP144" s="108">
        <v>569999.48</v>
      </c>
      <c r="CQ144" s="108">
        <v>860418.67999999993</v>
      </c>
      <c r="CR144" s="108">
        <v>568338.07999999984</v>
      </c>
      <c r="CS144" s="108">
        <v>637853.68000000005</v>
      </c>
      <c r="CT144" s="108">
        <v>721453.06999999983</v>
      </c>
      <c r="CU144" s="108">
        <v>561941.62</v>
      </c>
      <c r="CV144" s="108">
        <v>443816.17000000004</v>
      </c>
      <c r="CW144" s="109">
        <v>1363707.3099999998</v>
      </c>
      <c r="CX144" s="107">
        <v>503185.41</v>
      </c>
      <c r="CY144" s="108">
        <v>426354.28999999992</v>
      </c>
      <c r="CZ144" s="108">
        <v>628953.87</v>
      </c>
      <c r="DA144" s="108">
        <v>620067.22999999986</v>
      </c>
      <c r="DB144" s="108">
        <v>662196.34000000008</v>
      </c>
      <c r="DC144" s="108">
        <v>772197.06999999983</v>
      </c>
      <c r="DD144" s="108">
        <v>705999.46</v>
      </c>
      <c r="DE144" s="108">
        <v>680678.52000000025</v>
      </c>
      <c r="DF144" s="108">
        <v>658703.32999999996</v>
      </c>
      <c r="DG144" s="108">
        <v>796557.62999999977</v>
      </c>
      <c r="DH144" s="108"/>
      <c r="DI144" s="109"/>
      <c r="DJ144" s="107"/>
      <c r="DK144" s="108"/>
      <c r="DL144" s="108"/>
      <c r="DM144" s="108"/>
      <c r="DN144" s="108"/>
      <c r="DO144" s="108"/>
      <c r="DP144" s="108"/>
      <c r="DQ144" s="108"/>
      <c r="DR144" s="108"/>
      <c r="DS144" s="108"/>
      <c r="DT144" s="108"/>
      <c r="DU144" s="109"/>
    </row>
    <row r="145" spans="1:125">
      <c r="D145" s="77">
        <v>4251</v>
      </c>
      <c r="E145" s="81" t="s">
        <v>290</v>
      </c>
      <c r="F145" s="107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9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9"/>
      <c r="AD145" s="107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9"/>
      <c r="AP145" s="107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9"/>
      <c r="BB145" s="107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9"/>
      <c r="BN145" s="107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9"/>
      <c r="BZ145" s="107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7">
        <v>5318.52</v>
      </c>
      <c r="CM145" s="108">
        <v>136195.00000000006</v>
      </c>
      <c r="CN145" s="108">
        <v>113585.04</v>
      </c>
      <c r="CO145" s="108">
        <v>148606.53</v>
      </c>
      <c r="CP145" s="108">
        <v>106435.74000000002</v>
      </c>
      <c r="CQ145" s="108">
        <v>133745.32999999996</v>
      </c>
      <c r="CR145" s="108">
        <v>107490.24000000003</v>
      </c>
      <c r="CS145" s="108">
        <v>165677.76000000001</v>
      </c>
      <c r="CT145" s="108">
        <v>76441.180000000008</v>
      </c>
      <c r="CU145" s="108">
        <v>78236.910000000018</v>
      </c>
      <c r="CV145" s="108">
        <v>140605.25999999998</v>
      </c>
      <c r="CW145" s="109">
        <v>230783.2699999999</v>
      </c>
      <c r="CX145" s="107">
        <v>105087.14000000001</v>
      </c>
      <c r="CY145" s="108">
        <v>120355.63999999996</v>
      </c>
      <c r="CZ145" s="108">
        <v>104139.21999999999</v>
      </c>
      <c r="DA145" s="108">
        <v>96597.85000000002</v>
      </c>
      <c r="DB145" s="108">
        <v>110535.58</v>
      </c>
      <c r="DC145" s="108">
        <v>112516.09999999999</v>
      </c>
      <c r="DD145" s="108">
        <v>186117.77999999994</v>
      </c>
      <c r="DE145" s="108">
        <v>132367.28000000003</v>
      </c>
      <c r="DF145" s="108">
        <v>120605.53000000001</v>
      </c>
      <c r="DG145" s="108">
        <v>101100.45999999999</v>
      </c>
      <c r="DH145" s="108"/>
      <c r="DI145" s="109"/>
      <c r="DJ145" s="107"/>
      <c r="DK145" s="108"/>
      <c r="DL145" s="108"/>
      <c r="DM145" s="108"/>
      <c r="DN145" s="108"/>
      <c r="DO145" s="108"/>
      <c r="DP145" s="108"/>
      <c r="DQ145" s="108"/>
      <c r="DR145" s="108"/>
      <c r="DS145" s="108"/>
      <c r="DT145" s="108"/>
      <c r="DU145" s="109"/>
    </row>
    <row r="146" spans="1:125">
      <c r="D146" s="77">
        <v>4252</v>
      </c>
      <c r="E146" s="81" t="s">
        <v>292</v>
      </c>
      <c r="F146" s="107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9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9"/>
      <c r="AD146" s="107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9"/>
      <c r="AP146" s="107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9"/>
      <c r="BB146" s="107"/>
      <c r="BC146" s="108"/>
      <c r="BD146" s="108"/>
      <c r="BE146" s="108"/>
      <c r="BF146" s="108"/>
      <c r="BG146" s="108"/>
      <c r="BH146" s="108"/>
      <c r="BI146" s="108"/>
      <c r="BJ146" s="108"/>
      <c r="BK146" s="108"/>
      <c r="BL146" s="108"/>
      <c r="BM146" s="109"/>
      <c r="BN146" s="107"/>
      <c r="BO146" s="108"/>
      <c r="BP146" s="108"/>
      <c r="BQ146" s="108"/>
      <c r="BR146" s="108"/>
      <c r="BS146" s="108"/>
      <c r="BT146" s="108"/>
      <c r="BU146" s="108"/>
      <c r="BV146" s="108"/>
      <c r="BW146" s="108"/>
      <c r="BX146" s="108"/>
      <c r="BY146" s="109"/>
      <c r="BZ146" s="107"/>
      <c r="CA146" s="108"/>
      <c r="CB146" s="108"/>
      <c r="CC146" s="108"/>
      <c r="CD146" s="108"/>
      <c r="CE146" s="108"/>
      <c r="CF146" s="108"/>
      <c r="CG146" s="108"/>
      <c r="CH146" s="108"/>
      <c r="CI146" s="108"/>
      <c r="CJ146" s="108"/>
      <c r="CK146" s="108"/>
      <c r="CL146" s="107">
        <v>174980.16999999998</v>
      </c>
      <c r="CM146" s="108">
        <v>162369.47</v>
      </c>
      <c r="CN146" s="108">
        <v>193871.93000000005</v>
      </c>
      <c r="CO146" s="108">
        <v>132859.1</v>
      </c>
      <c r="CP146" s="108">
        <v>227031.55999999991</v>
      </c>
      <c r="CQ146" s="108">
        <v>101788.92000000003</v>
      </c>
      <c r="CR146" s="108">
        <v>238293.99999999991</v>
      </c>
      <c r="CS146" s="108">
        <v>149111.75</v>
      </c>
      <c r="CT146" s="108">
        <v>294855.35000000003</v>
      </c>
      <c r="CU146" s="108">
        <v>169950.05</v>
      </c>
      <c r="CV146" s="108">
        <v>116301.25</v>
      </c>
      <c r="CW146" s="109">
        <v>363585.95000000013</v>
      </c>
      <c r="CX146" s="107">
        <v>162563.71999999997</v>
      </c>
      <c r="CY146" s="108">
        <v>121873.49000000002</v>
      </c>
      <c r="CZ146" s="108">
        <v>211651.86</v>
      </c>
      <c r="DA146" s="108">
        <v>220780.25</v>
      </c>
      <c r="DB146" s="108">
        <v>231618.75000000006</v>
      </c>
      <c r="DC146" s="108">
        <v>193594.77999999997</v>
      </c>
      <c r="DD146" s="108">
        <v>147325.19999999995</v>
      </c>
      <c r="DE146" s="108">
        <v>260161.72000000003</v>
      </c>
      <c r="DF146" s="108">
        <v>187127.37</v>
      </c>
      <c r="DG146" s="108">
        <v>200771.83</v>
      </c>
      <c r="DH146" s="108"/>
      <c r="DI146" s="109"/>
      <c r="DJ146" s="107"/>
      <c r="DK146" s="108"/>
      <c r="DL146" s="108"/>
      <c r="DM146" s="108"/>
      <c r="DN146" s="108"/>
      <c r="DO146" s="108"/>
      <c r="DP146" s="108"/>
      <c r="DQ146" s="108"/>
      <c r="DR146" s="108"/>
      <c r="DS146" s="108"/>
      <c r="DT146" s="108"/>
      <c r="DU146" s="109"/>
    </row>
    <row r="147" spans="1:125">
      <c r="D147" s="77">
        <v>4253</v>
      </c>
      <c r="E147" s="81" t="s">
        <v>294</v>
      </c>
      <c r="F147" s="107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9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9"/>
      <c r="AD147" s="107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9"/>
      <c r="AP147" s="107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9"/>
      <c r="BB147" s="107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9"/>
      <c r="BN147" s="107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9"/>
      <c r="BZ147" s="107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7">
        <v>190102.43</v>
      </c>
      <c r="CM147" s="108">
        <v>321988.04999999981</v>
      </c>
      <c r="CN147" s="108">
        <v>331000.32000000001</v>
      </c>
      <c r="CO147" s="108">
        <v>224120.70999999993</v>
      </c>
      <c r="CP147" s="108">
        <v>236532.18000000008</v>
      </c>
      <c r="CQ147" s="108">
        <v>624884.42999999993</v>
      </c>
      <c r="CR147" s="108">
        <v>222553.83999999994</v>
      </c>
      <c r="CS147" s="108">
        <v>323064.17000000004</v>
      </c>
      <c r="CT147" s="108">
        <v>350156.53999999986</v>
      </c>
      <c r="CU147" s="108">
        <v>313754.65999999997</v>
      </c>
      <c r="CV147" s="108">
        <v>186909.66000000009</v>
      </c>
      <c r="CW147" s="109">
        <v>769338.08999999985</v>
      </c>
      <c r="CX147" s="107">
        <v>235534.55</v>
      </c>
      <c r="CY147" s="108">
        <v>184125.15999999997</v>
      </c>
      <c r="CZ147" s="108">
        <v>313162.79000000004</v>
      </c>
      <c r="DA147" s="108">
        <v>302689.12999999983</v>
      </c>
      <c r="DB147" s="108">
        <v>320042.01000000007</v>
      </c>
      <c r="DC147" s="108">
        <v>466086.18999999994</v>
      </c>
      <c r="DD147" s="108">
        <v>372556.48000000004</v>
      </c>
      <c r="DE147" s="108">
        <v>288149.52000000014</v>
      </c>
      <c r="DF147" s="108">
        <v>350970.42999999993</v>
      </c>
      <c r="DG147" s="108">
        <v>494685.33999999979</v>
      </c>
      <c r="DH147" s="108"/>
      <c r="DI147" s="109"/>
      <c r="DJ147" s="107"/>
      <c r="DK147" s="108"/>
      <c r="DL147" s="108"/>
      <c r="DM147" s="108"/>
      <c r="DN147" s="108"/>
      <c r="DO147" s="108"/>
      <c r="DP147" s="108"/>
      <c r="DQ147" s="108"/>
      <c r="DR147" s="108"/>
      <c r="DS147" s="108"/>
      <c r="DT147" s="108"/>
      <c r="DU147" s="109"/>
    </row>
    <row r="148" spans="1:125" ht="30">
      <c r="A148" s="77" t="s">
        <v>102</v>
      </c>
      <c r="B148" s="77">
        <v>43</v>
      </c>
      <c r="D148" s="77">
        <v>43</v>
      </c>
      <c r="E148" s="81" t="s">
        <v>296</v>
      </c>
      <c r="F148" s="107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9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9"/>
      <c r="AD148" s="107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9"/>
      <c r="AP148" s="107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9"/>
      <c r="BB148" s="107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9"/>
      <c r="BN148" s="107"/>
      <c r="BO148" s="108"/>
      <c r="BP148" s="108"/>
      <c r="BQ148" s="108"/>
      <c r="BR148" s="108"/>
      <c r="BS148" s="108"/>
      <c r="BT148" s="108"/>
      <c r="BU148" s="108"/>
      <c r="BV148" s="108"/>
      <c r="BW148" s="108"/>
      <c r="BX148" s="108"/>
      <c r="BY148" s="109"/>
      <c r="BZ148" s="107"/>
      <c r="CA148" s="108"/>
      <c r="CB148" s="108"/>
      <c r="CC148" s="108"/>
      <c r="CD148" s="108"/>
      <c r="CE148" s="108"/>
      <c r="CF148" s="108"/>
      <c r="CG148" s="108"/>
      <c r="CH148" s="108"/>
      <c r="CI148" s="108"/>
      <c r="CJ148" s="108"/>
      <c r="CK148" s="108"/>
      <c r="CL148" s="107">
        <v>4766352.82</v>
      </c>
      <c r="CM148" s="108">
        <v>7183318.2800000003</v>
      </c>
      <c r="CN148" s="108">
        <v>8947545.6400000025</v>
      </c>
      <c r="CO148" s="108">
        <v>5884665.6099999994</v>
      </c>
      <c r="CP148" s="108">
        <v>7415737.6300000101</v>
      </c>
      <c r="CQ148" s="108">
        <v>7060820.3000000026</v>
      </c>
      <c r="CR148" s="108">
        <v>5861351.5200000005</v>
      </c>
      <c r="CS148" s="108">
        <v>9038041.9700000007</v>
      </c>
      <c r="CT148" s="108">
        <v>8245712.2600000007</v>
      </c>
      <c r="CU148" s="108">
        <v>7298462.070000005</v>
      </c>
      <c r="CV148" s="108">
        <v>4753269.4800000014</v>
      </c>
      <c r="CW148" s="109">
        <v>17851748.629999999</v>
      </c>
      <c r="CX148" s="107">
        <v>4729453.0199999968</v>
      </c>
      <c r="CY148" s="108">
        <v>3668588.0200000005</v>
      </c>
      <c r="CZ148" s="108">
        <v>11943087.780000003</v>
      </c>
      <c r="DA148" s="108">
        <v>8801515.4700000044</v>
      </c>
      <c r="DB148" s="108">
        <v>7959182.730000007</v>
      </c>
      <c r="DC148" s="108">
        <v>8709222.3800000045</v>
      </c>
      <c r="DD148" s="108">
        <v>7344002.3300000029</v>
      </c>
      <c r="DE148" s="108">
        <v>8854976.2599999998</v>
      </c>
      <c r="DF148" s="108">
        <v>7105061.4999999991</v>
      </c>
      <c r="DG148" s="108">
        <v>13729651.66</v>
      </c>
      <c r="DH148" s="108"/>
      <c r="DI148" s="109"/>
      <c r="DJ148" s="107"/>
      <c r="DK148" s="108"/>
      <c r="DL148" s="108"/>
      <c r="DM148" s="108"/>
      <c r="DN148" s="108"/>
      <c r="DO148" s="108"/>
      <c r="DP148" s="108"/>
      <c r="DQ148" s="108"/>
      <c r="DR148" s="108"/>
      <c r="DS148" s="108"/>
      <c r="DT148" s="108"/>
      <c r="DU148" s="109"/>
    </row>
    <row r="149" spans="1:125" ht="30">
      <c r="A149" s="77" t="s">
        <v>102</v>
      </c>
      <c r="B149" s="77" t="s">
        <v>102</v>
      </c>
      <c r="C149" s="77">
        <v>431</v>
      </c>
      <c r="D149" s="77">
        <v>431</v>
      </c>
      <c r="E149" s="81" t="s">
        <v>296</v>
      </c>
      <c r="F149" s="107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9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9"/>
      <c r="AD149" s="107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9"/>
      <c r="AP149" s="107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9"/>
      <c r="BB149" s="107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9"/>
      <c r="BN149" s="107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9"/>
      <c r="BZ149" s="107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7">
        <v>4766352.82</v>
      </c>
      <c r="CM149" s="108">
        <v>7183318.2800000003</v>
      </c>
      <c r="CN149" s="108">
        <v>8945045.6400000025</v>
      </c>
      <c r="CO149" s="108">
        <v>5880665.6099999994</v>
      </c>
      <c r="CP149" s="108">
        <v>7415737.6300000101</v>
      </c>
      <c r="CQ149" s="108">
        <v>7060820.3000000026</v>
      </c>
      <c r="CR149" s="108">
        <v>5860351.5200000005</v>
      </c>
      <c r="CS149" s="108">
        <v>9017741.9700000007</v>
      </c>
      <c r="CT149" s="108">
        <v>8242712.2600000007</v>
      </c>
      <c r="CU149" s="108">
        <v>7282489.8800000045</v>
      </c>
      <c r="CV149" s="108">
        <v>4546653.2400000012</v>
      </c>
      <c r="CW149" s="109">
        <v>16619491.83</v>
      </c>
      <c r="CX149" s="107">
        <v>4729453.0199999968</v>
      </c>
      <c r="CY149" s="108">
        <v>3668588.0200000005</v>
      </c>
      <c r="CZ149" s="108">
        <v>11943087.780000003</v>
      </c>
      <c r="DA149" s="108">
        <v>8801515.4700000044</v>
      </c>
      <c r="DB149" s="108">
        <v>7959182.730000007</v>
      </c>
      <c r="DC149" s="108">
        <v>8474803.7700000051</v>
      </c>
      <c r="DD149" s="108">
        <v>7344002.3300000029</v>
      </c>
      <c r="DE149" s="108">
        <v>8689328.7300000004</v>
      </c>
      <c r="DF149" s="108">
        <v>7098548.0999999987</v>
      </c>
      <c r="DG149" s="108">
        <v>13257486.939999999</v>
      </c>
      <c r="DH149" s="108"/>
      <c r="DI149" s="109"/>
      <c r="DJ149" s="107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  <c r="DU149" s="109"/>
    </row>
    <row r="150" spans="1:125">
      <c r="D150" s="77">
        <v>4311</v>
      </c>
      <c r="E150" s="81" t="s">
        <v>298</v>
      </c>
      <c r="F150" s="107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9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9"/>
      <c r="AD150" s="107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9"/>
      <c r="AP150" s="107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9"/>
      <c r="BB150" s="107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9"/>
      <c r="BN150" s="107"/>
      <c r="BO150" s="108"/>
      <c r="BP150" s="108"/>
      <c r="BQ150" s="108"/>
      <c r="BR150" s="108"/>
      <c r="BS150" s="108"/>
      <c r="BT150" s="108"/>
      <c r="BU150" s="108"/>
      <c r="BV150" s="108"/>
      <c r="BW150" s="108"/>
      <c r="BX150" s="108"/>
      <c r="BY150" s="109"/>
      <c r="BZ150" s="107"/>
      <c r="CA150" s="108"/>
      <c r="CB150" s="108"/>
      <c r="CC150" s="108"/>
      <c r="CD150" s="108"/>
      <c r="CE150" s="108"/>
      <c r="CF150" s="108"/>
      <c r="CG150" s="108"/>
      <c r="CH150" s="108"/>
      <c r="CI150" s="108"/>
      <c r="CJ150" s="108"/>
      <c r="CK150" s="108"/>
      <c r="CL150" s="107">
        <v>3573650.9400000004</v>
      </c>
      <c r="CM150" s="108">
        <v>4505192.4200000009</v>
      </c>
      <c r="CN150" s="108">
        <v>6025699.830000001</v>
      </c>
      <c r="CO150" s="108">
        <v>2615352.1199999992</v>
      </c>
      <c r="CP150" s="108">
        <v>5152536.1200000076</v>
      </c>
      <c r="CQ150" s="108">
        <v>4523363.5</v>
      </c>
      <c r="CR150" s="108">
        <v>2913767.9499999969</v>
      </c>
      <c r="CS150" s="108">
        <v>6138065.4800000004</v>
      </c>
      <c r="CT150" s="108">
        <v>5872842.9600000009</v>
      </c>
      <c r="CU150" s="108">
        <v>4772419.6500000032</v>
      </c>
      <c r="CV150" s="108">
        <v>3110152.7700000009</v>
      </c>
      <c r="CW150" s="109">
        <v>9177617.6999999993</v>
      </c>
      <c r="CX150" s="107">
        <v>3853394.4399999967</v>
      </c>
      <c r="CY150" s="108">
        <v>1640129.33</v>
      </c>
      <c r="CZ150" s="108">
        <v>8519754.9900000021</v>
      </c>
      <c r="DA150" s="108">
        <v>6327561.1900000041</v>
      </c>
      <c r="DB150" s="108">
        <v>5336289.8400000073</v>
      </c>
      <c r="DC150" s="108">
        <v>5156467.1200000066</v>
      </c>
      <c r="DD150" s="108">
        <v>4564730.6000000015</v>
      </c>
      <c r="DE150" s="108">
        <v>5589535.3500000006</v>
      </c>
      <c r="DF150" s="108">
        <v>4053275.8599999985</v>
      </c>
      <c r="DG150" s="108">
        <v>9566505.2000000011</v>
      </c>
      <c r="DH150" s="108"/>
      <c r="DI150" s="109"/>
      <c r="DJ150" s="107"/>
      <c r="DK150" s="108"/>
      <c r="DL150" s="108"/>
      <c r="DM150" s="108"/>
      <c r="DN150" s="108"/>
      <c r="DO150" s="108"/>
      <c r="DP150" s="108"/>
      <c r="DQ150" s="108"/>
      <c r="DR150" s="108"/>
      <c r="DS150" s="108"/>
      <c r="DT150" s="108"/>
      <c r="DU150" s="109"/>
    </row>
    <row r="151" spans="1:125">
      <c r="D151" s="77">
        <v>4312</v>
      </c>
      <c r="E151" s="81" t="s">
        <v>300</v>
      </c>
      <c r="F151" s="107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9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9"/>
      <c r="AD151" s="107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9"/>
      <c r="AP151" s="107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9"/>
      <c r="BB151" s="107"/>
      <c r="BC151" s="108"/>
      <c r="BD151" s="108"/>
      <c r="BE151" s="108"/>
      <c r="BF151" s="108"/>
      <c r="BG151" s="108"/>
      <c r="BH151" s="108"/>
      <c r="BI151" s="108"/>
      <c r="BJ151" s="108"/>
      <c r="BK151" s="108"/>
      <c r="BL151" s="108"/>
      <c r="BM151" s="109"/>
      <c r="BN151" s="107"/>
      <c r="BO151" s="108"/>
      <c r="BP151" s="108"/>
      <c r="BQ151" s="108"/>
      <c r="BR151" s="108"/>
      <c r="BS151" s="108"/>
      <c r="BT151" s="108"/>
      <c r="BU151" s="108"/>
      <c r="BV151" s="108"/>
      <c r="BW151" s="108"/>
      <c r="BX151" s="108"/>
      <c r="BY151" s="109"/>
      <c r="BZ151" s="107"/>
      <c r="CA151" s="108"/>
      <c r="CB151" s="108"/>
      <c r="CC151" s="108"/>
      <c r="CD151" s="108"/>
      <c r="CE151" s="108"/>
      <c r="CF151" s="108"/>
      <c r="CG151" s="108"/>
      <c r="CH151" s="108"/>
      <c r="CI151" s="108"/>
      <c r="CJ151" s="108"/>
      <c r="CK151" s="108"/>
      <c r="CL151" s="107">
        <v>248962.44</v>
      </c>
      <c r="CM151" s="108">
        <v>252365.31000000003</v>
      </c>
      <c r="CN151" s="108">
        <v>0</v>
      </c>
      <c r="CO151" s="108">
        <v>259865.02999999997</v>
      </c>
      <c r="CP151" s="108">
        <v>11196.529999999999</v>
      </c>
      <c r="CQ151" s="108">
        <v>257246.21000000008</v>
      </c>
      <c r="CR151" s="108">
        <v>200</v>
      </c>
      <c r="CS151" s="108">
        <v>268390.82</v>
      </c>
      <c r="CT151" s="108">
        <v>1757</v>
      </c>
      <c r="CU151" s="108">
        <v>450</v>
      </c>
      <c r="CV151" s="108">
        <v>53573.08</v>
      </c>
      <c r="CW151" s="109">
        <v>1500728.4300000002</v>
      </c>
      <c r="CX151" s="107">
        <v>99665.949999999983</v>
      </c>
      <c r="CY151" s="108">
        <v>381698.57</v>
      </c>
      <c r="CZ151" s="108">
        <v>433969.12000000017</v>
      </c>
      <c r="DA151" s="108">
        <v>55645.069999999992</v>
      </c>
      <c r="DB151" s="108">
        <v>469121.19999999995</v>
      </c>
      <c r="DC151" s="108">
        <v>873450.41999999993</v>
      </c>
      <c r="DD151" s="108">
        <v>383008.91000000003</v>
      </c>
      <c r="DE151" s="108">
        <v>800416.66999999993</v>
      </c>
      <c r="DF151" s="108">
        <v>311688.29000000004</v>
      </c>
      <c r="DG151" s="108">
        <v>745448.95999999961</v>
      </c>
      <c r="DH151" s="108"/>
      <c r="DI151" s="109"/>
      <c r="DJ151" s="107"/>
      <c r="DK151" s="108"/>
      <c r="DL151" s="108"/>
      <c r="DM151" s="108"/>
      <c r="DN151" s="108"/>
      <c r="DO151" s="108"/>
      <c r="DP151" s="108"/>
      <c r="DQ151" s="108"/>
      <c r="DR151" s="108"/>
      <c r="DS151" s="108"/>
      <c r="DT151" s="108"/>
      <c r="DU151" s="109"/>
    </row>
    <row r="152" spans="1:125">
      <c r="D152" s="77">
        <v>4313</v>
      </c>
      <c r="E152" s="81" t="s">
        <v>302</v>
      </c>
      <c r="F152" s="107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9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9"/>
      <c r="AD152" s="107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9"/>
      <c r="AP152" s="107"/>
      <c r="AQ152" s="108"/>
      <c r="AR152" s="108"/>
      <c r="AS152" s="108"/>
      <c r="AT152" s="108"/>
      <c r="AU152" s="108"/>
      <c r="AV152" s="108"/>
      <c r="AW152" s="108"/>
      <c r="AX152" s="108"/>
      <c r="AY152" s="108"/>
      <c r="AZ152" s="108"/>
      <c r="BA152" s="109"/>
      <c r="BB152" s="107"/>
      <c r="BC152" s="108"/>
      <c r="BD152" s="108"/>
      <c r="BE152" s="108"/>
      <c r="BF152" s="108"/>
      <c r="BG152" s="108"/>
      <c r="BH152" s="108"/>
      <c r="BI152" s="108"/>
      <c r="BJ152" s="108"/>
      <c r="BK152" s="108"/>
      <c r="BL152" s="108"/>
      <c r="BM152" s="109"/>
      <c r="BN152" s="107"/>
      <c r="BO152" s="108"/>
      <c r="BP152" s="108"/>
      <c r="BQ152" s="108"/>
      <c r="BR152" s="108"/>
      <c r="BS152" s="108"/>
      <c r="BT152" s="108"/>
      <c r="BU152" s="108"/>
      <c r="BV152" s="108"/>
      <c r="BW152" s="108"/>
      <c r="BX152" s="108"/>
      <c r="BY152" s="109"/>
      <c r="BZ152" s="107"/>
      <c r="CA152" s="108"/>
      <c r="CB152" s="108"/>
      <c r="CC152" s="108"/>
      <c r="CD152" s="108"/>
      <c r="CE152" s="108"/>
      <c r="CF152" s="108"/>
      <c r="CG152" s="108"/>
      <c r="CH152" s="108"/>
      <c r="CI152" s="108"/>
      <c r="CJ152" s="108"/>
      <c r="CK152" s="108"/>
      <c r="CL152" s="107">
        <v>246666.66999999998</v>
      </c>
      <c r="CM152" s="108">
        <v>308916.67</v>
      </c>
      <c r="CN152" s="108">
        <v>385415.67</v>
      </c>
      <c r="CO152" s="108">
        <v>779576.67</v>
      </c>
      <c r="CP152" s="108">
        <v>457682.02999999997</v>
      </c>
      <c r="CQ152" s="108">
        <v>285623.46999999997</v>
      </c>
      <c r="CR152" s="108">
        <v>363833.33999999997</v>
      </c>
      <c r="CS152" s="108">
        <v>287350</v>
      </c>
      <c r="CT152" s="108">
        <v>500733.33999999997</v>
      </c>
      <c r="CU152" s="108">
        <v>147416.66999999998</v>
      </c>
      <c r="CV152" s="108">
        <v>104666</v>
      </c>
      <c r="CW152" s="109">
        <v>141155</v>
      </c>
      <c r="CX152" s="107">
        <v>255500</v>
      </c>
      <c r="CY152" s="108">
        <v>233100</v>
      </c>
      <c r="CZ152" s="108">
        <v>232640</v>
      </c>
      <c r="DA152" s="108">
        <v>369303.35</v>
      </c>
      <c r="DB152" s="108">
        <v>347953.33999999997</v>
      </c>
      <c r="DC152" s="108">
        <v>435633.32999999996</v>
      </c>
      <c r="DD152" s="108">
        <v>276511.67</v>
      </c>
      <c r="DE152" s="108">
        <v>139333.5</v>
      </c>
      <c r="DF152" s="108">
        <v>364603.31</v>
      </c>
      <c r="DG152" s="108">
        <v>363353.02</v>
      </c>
      <c r="DH152" s="108"/>
      <c r="DI152" s="109"/>
      <c r="DJ152" s="107"/>
      <c r="DK152" s="108"/>
      <c r="DL152" s="108"/>
      <c r="DM152" s="108"/>
      <c r="DN152" s="108"/>
      <c r="DO152" s="108"/>
      <c r="DP152" s="108"/>
      <c r="DQ152" s="108"/>
      <c r="DR152" s="108"/>
      <c r="DS152" s="108"/>
      <c r="DT152" s="108"/>
      <c r="DU152" s="109"/>
    </row>
    <row r="153" spans="1:125">
      <c r="D153" s="77">
        <v>4314</v>
      </c>
      <c r="E153" s="81" t="s">
        <v>304</v>
      </c>
      <c r="F153" s="107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9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9"/>
      <c r="AD153" s="107"/>
      <c r="AE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9"/>
      <c r="AP153" s="107"/>
      <c r="AQ153" s="108"/>
      <c r="AR153" s="108"/>
      <c r="AS153" s="108"/>
      <c r="AT153" s="108"/>
      <c r="AU153" s="108"/>
      <c r="AV153" s="108"/>
      <c r="AW153" s="108"/>
      <c r="AX153" s="108"/>
      <c r="AY153" s="108"/>
      <c r="AZ153" s="108"/>
      <c r="BA153" s="109"/>
      <c r="BB153" s="107"/>
      <c r="BC153" s="108"/>
      <c r="BD153" s="108"/>
      <c r="BE153" s="108"/>
      <c r="BF153" s="108"/>
      <c r="BG153" s="108"/>
      <c r="BH153" s="108"/>
      <c r="BI153" s="108"/>
      <c r="BJ153" s="108"/>
      <c r="BK153" s="108"/>
      <c r="BL153" s="108"/>
      <c r="BM153" s="109"/>
      <c r="BN153" s="107"/>
      <c r="BO153" s="108"/>
      <c r="BP153" s="108"/>
      <c r="BQ153" s="108"/>
      <c r="BR153" s="108"/>
      <c r="BS153" s="108"/>
      <c r="BT153" s="108"/>
      <c r="BU153" s="108"/>
      <c r="BV153" s="108"/>
      <c r="BW153" s="108"/>
      <c r="BX153" s="108"/>
      <c r="BY153" s="109"/>
      <c r="BZ153" s="107"/>
      <c r="CA153" s="108"/>
      <c r="CB153" s="108"/>
      <c r="CC153" s="108"/>
      <c r="CD153" s="108"/>
      <c r="CE153" s="108"/>
      <c r="CF153" s="108"/>
      <c r="CG153" s="108"/>
      <c r="CH153" s="108"/>
      <c r="CI153" s="108"/>
      <c r="CJ153" s="108"/>
      <c r="CK153" s="108"/>
      <c r="CL153" s="107">
        <v>0</v>
      </c>
      <c r="CM153" s="108">
        <v>45833.34</v>
      </c>
      <c r="CN153" s="108">
        <v>23116.67</v>
      </c>
      <c r="CO153" s="108">
        <v>0</v>
      </c>
      <c r="CP153" s="108">
        <v>22916.67</v>
      </c>
      <c r="CQ153" s="108">
        <v>22916.67</v>
      </c>
      <c r="CR153" s="108">
        <v>69816.67</v>
      </c>
      <c r="CS153" s="108">
        <v>129466.67</v>
      </c>
      <c r="CT153" s="108">
        <v>136466.66999999998</v>
      </c>
      <c r="CU153" s="108">
        <v>67316.67</v>
      </c>
      <c r="CV153" s="108">
        <v>64700</v>
      </c>
      <c r="CW153" s="109">
        <v>1798665.9900000002</v>
      </c>
      <c r="CX153" s="107">
        <v>9800</v>
      </c>
      <c r="CY153" s="108">
        <v>23187.5</v>
      </c>
      <c r="CZ153" s="108">
        <v>22687.5</v>
      </c>
      <c r="DA153" s="108">
        <v>22687.5</v>
      </c>
      <c r="DB153" s="108">
        <v>45375</v>
      </c>
      <c r="DC153" s="108">
        <v>23337.5</v>
      </c>
      <c r="DD153" s="108">
        <v>96000</v>
      </c>
      <c r="DE153" s="108">
        <v>198375</v>
      </c>
      <c r="DF153" s="108">
        <v>33100</v>
      </c>
      <c r="DG153" s="108">
        <v>118875</v>
      </c>
      <c r="DH153" s="108"/>
      <c r="DI153" s="109"/>
      <c r="DJ153" s="107"/>
      <c r="DK153" s="108"/>
      <c r="DL153" s="108"/>
      <c r="DM153" s="108"/>
      <c r="DN153" s="108"/>
      <c r="DO153" s="108"/>
      <c r="DP153" s="108"/>
      <c r="DQ153" s="108"/>
      <c r="DR153" s="108"/>
      <c r="DS153" s="108"/>
      <c r="DT153" s="108"/>
      <c r="DU153" s="109"/>
    </row>
    <row r="154" spans="1:125" ht="30">
      <c r="D154" s="77">
        <v>4315</v>
      </c>
      <c r="E154" s="81" t="s">
        <v>306</v>
      </c>
      <c r="F154" s="107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9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9"/>
      <c r="AD154" s="107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9"/>
      <c r="AP154" s="107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9"/>
      <c r="BB154" s="107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8"/>
      <c r="BM154" s="109"/>
      <c r="BN154" s="107"/>
      <c r="BO154" s="108"/>
      <c r="BP154" s="108"/>
      <c r="BQ154" s="108"/>
      <c r="BR154" s="108"/>
      <c r="BS154" s="108"/>
      <c r="BT154" s="108"/>
      <c r="BU154" s="108"/>
      <c r="BV154" s="108"/>
      <c r="BW154" s="108"/>
      <c r="BX154" s="108"/>
      <c r="BY154" s="109"/>
      <c r="BZ154" s="107"/>
      <c r="CA154" s="108"/>
      <c r="CB154" s="108"/>
      <c r="CC154" s="108"/>
      <c r="CD154" s="108"/>
      <c r="CE154" s="108"/>
      <c r="CF154" s="108"/>
      <c r="CG154" s="108"/>
      <c r="CH154" s="108"/>
      <c r="CI154" s="108"/>
      <c r="CJ154" s="108"/>
      <c r="CK154" s="108"/>
      <c r="CL154" s="107">
        <v>266748.61999999994</v>
      </c>
      <c r="CM154" s="108">
        <v>316898.53999999975</v>
      </c>
      <c r="CN154" s="108">
        <v>292348.57999999984</v>
      </c>
      <c r="CO154" s="108">
        <v>291648.5799999999</v>
      </c>
      <c r="CP154" s="108">
        <v>266748.62</v>
      </c>
      <c r="CQ154" s="108">
        <v>316748.5399999998</v>
      </c>
      <c r="CR154" s="108">
        <v>275481.90999999997</v>
      </c>
      <c r="CS154" s="108">
        <v>303848.58999999997</v>
      </c>
      <c r="CT154" s="108">
        <v>267648.58999999991</v>
      </c>
      <c r="CU154" s="108">
        <v>298848.57999999978</v>
      </c>
      <c r="CV154" s="108">
        <v>270032.63999999996</v>
      </c>
      <c r="CW154" s="109">
        <v>314977.80999999976</v>
      </c>
      <c r="CX154" s="107">
        <v>299820.37999999995</v>
      </c>
      <c r="CY154" s="108">
        <v>313632.45</v>
      </c>
      <c r="CZ154" s="108">
        <v>320131.86999999976</v>
      </c>
      <c r="DA154" s="108">
        <v>311194.89999999997</v>
      </c>
      <c r="DB154" s="108">
        <v>311194.89999999979</v>
      </c>
      <c r="DC154" s="108">
        <v>311194.89999999979</v>
      </c>
      <c r="DD154" s="108">
        <v>311194.90000000002</v>
      </c>
      <c r="DE154" s="108">
        <v>310591.24999999994</v>
      </c>
      <c r="DF154" s="108">
        <v>311798.54999999993</v>
      </c>
      <c r="DG154" s="108">
        <v>311894.89999999997</v>
      </c>
      <c r="DH154" s="108"/>
      <c r="DI154" s="109"/>
      <c r="DJ154" s="107"/>
      <c r="DK154" s="108"/>
      <c r="DL154" s="108"/>
      <c r="DM154" s="108"/>
      <c r="DN154" s="108"/>
      <c r="DO154" s="108"/>
      <c r="DP154" s="108"/>
      <c r="DQ154" s="108"/>
      <c r="DR154" s="108"/>
      <c r="DS154" s="108"/>
      <c r="DT154" s="108"/>
      <c r="DU154" s="109"/>
    </row>
    <row r="155" spans="1:125">
      <c r="D155" s="77">
        <v>4316</v>
      </c>
      <c r="E155" s="81" t="s">
        <v>308</v>
      </c>
      <c r="F155" s="107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9"/>
      <c r="R155" s="107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9"/>
      <c r="AD155" s="107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9"/>
      <c r="AP155" s="107"/>
      <c r="AQ155" s="108"/>
      <c r="AR155" s="108"/>
      <c r="AS155" s="108"/>
      <c r="AT155" s="108"/>
      <c r="AU155" s="108"/>
      <c r="AV155" s="108"/>
      <c r="AW155" s="108"/>
      <c r="AX155" s="108"/>
      <c r="AY155" s="108"/>
      <c r="AZ155" s="108"/>
      <c r="BA155" s="109"/>
      <c r="BB155" s="107"/>
      <c r="BC155" s="108"/>
      <c r="BD155" s="108"/>
      <c r="BE155" s="108"/>
      <c r="BF155" s="108"/>
      <c r="BG155" s="108"/>
      <c r="BH155" s="108"/>
      <c r="BI155" s="108"/>
      <c r="BJ155" s="108"/>
      <c r="BK155" s="108"/>
      <c r="BL155" s="108"/>
      <c r="BM155" s="109"/>
      <c r="BN155" s="107"/>
      <c r="BO155" s="108"/>
      <c r="BP155" s="108"/>
      <c r="BQ155" s="108"/>
      <c r="BR155" s="108"/>
      <c r="BS155" s="108"/>
      <c r="BT155" s="108"/>
      <c r="BU155" s="108"/>
      <c r="BV155" s="108"/>
      <c r="BW155" s="108"/>
      <c r="BX155" s="108"/>
      <c r="BY155" s="109"/>
      <c r="BZ155" s="107"/>
      <c r="CA155" s="108"/>
      <c r="CB155" s="108"/>
      <c r="CC155" s="108"/>
      <c r="CD155" s="108"/>
      <c r="CE155" s="108"/>
      <c r="CF155" s="108"/>
      <c r="CG155" s="108"/>
      <c r="CH155" s="108"/>
      <c r="CI155" s="108"/>
      <c r="CJ155" s="108"/>
      <c r="CK155" s="108"/>
      <c r="CL155" s="107">
        <v>0</v>
      </c>
      <c r="CM155" s="108">
        <v>10476.59</v>
      </c>
      <c r="CN155" s="108">
        <v>8230</v>
      </c>
      <c r="CO155" s="108">
        <v>3315</v>
      </c>
      <c r="CP155" s="108">
        <v>4472.75</v>
      </c>
      <c r="CQ155" s="108">
        <v>3325</v>
      </c>
      <c r="CR155" s="108">
        <v>310430</v>
      </c>
      <c r="CS155" s="108">
        <v>1370</v>
      </c>
      <c r="CT155" s="108">
        <v>880</v>
      </c>
      <c r="CU155" s="108">
        <v>6050</v>
      </c>
      <c r="CV155" s="108">
        <v>1310</v>
      </c>
      <c r="CW155" s="109">
        <v>324403.81999999995</v>
      </c>
      <c r="CX155" s="107">
        <v>10200</v>
      </c>
      <c r="CY155" s="108">
        <v>22350</v>
      </c>
      <c r="CZ155" s="108">
        <v>47450.43</v>
      </c>
      <c r="DA155" s="108">
        <v>3850</v>
      </c>
      <c r="DB155" s="108">
        <v>1650</v>
      </c>
      <c r="DC155" s="108">
        <v>45270</v>
      </c>
      <c r="DD155" s="108">
        <v>55243.73000000001</v>
      </c>
      <c r="DE155" s="108">
        <v>10048.689999999999</v>
      </c>
      <c r="DF155" s="108">
        <v>427624</v>
      </c>
      <c r="DG155" s="108">
        <v>497989.00000000006</v>
      </c>
      <c r="DH155" s="108"/>
      <c r="DI155" s="109"/>
      <c r="DJ155" s="107"/>
      <c r="DK155" s="108"/>
      <c r="DL155" s="108"/>
      <c r="DM155" s="108"/>
      <c r="DN155" s="108"/>
      <c r="DO155" s="108"/>
      <c r="DP155" s="108"/>
      <c r="DQ155" s="108"/>
      <c r="DR155" s="108"/>
      <c r="DS155" s="108"/>
      <c r="DT155" s="108"/>
      <c r="DU155" s="109"/>
    </row>
    <row r="156" spans="1:125">
      <c r="D156" s="77">
        <v>4317</v>
      </c>
      <c r="E156" s="81" t="s">
        <v>310</v>
      </c>
      <c r="F156" s="107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9"/>
      <c r="R156" s="107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9"/>
      <c r="AD156" s="107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9"/>
      <c r="AP156" s="107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  <c r="BA156" s="109"/>
      <c r="BB156" s="107"/>
      <c r="BC156" s="108"/>
      <c r="BD156" s="108"/>
      <c r="BE156" s="108"/>
      <c r="BF156" s="108"/>
      <c r="BG156" s="108"/>
      <c r="BH156" s="108"/>
      <c r="BI156" s="108"/>
      <c r="BJ156" s="108"/>
      <c r="BK156" s="108"/>
      <c r="BL156" s="108"/>
      <c r="BM156" s="109"/>
      <c r="BN156" s="107"/>
      <c r="BO156" s="108"/>
      <c r="BP156" s="108"/>
      <c r="BQ156" s="108"/>
      <c r="BR156" s="108"/>
      <c r="BS156" s="108"/>
      <c r="BT156" s="108"/>
      <c r="BU156" s="108"/>
      <c r="BV156" s="108"/>
      <c r="BW156" s="108"/>
      <c r="BX156" s="108"/>
      <c r="BY156" s="109"/>
      <c r="BZ156" s="107"/>
      <c r="CA156" s="108"/>
      <c r="CB156" s="108"/>
      <c r="CC156" s="108"/>
      <c r="CD156" s="108"/>
      <c r="CE156" s="108"/>
      <c r="CF156" s="108"/>
      <c r="CG156" s="108"/>
      <c r="CH156" s="108"/>
      <c r="CI156" s="108"/>
      <c r="CJ156" s="108"/>
      <c r="CK156" s="108"/>
      <c r="CL156" s="107">
        <v>3237.41</v>
      </c>
      <c r="CM156" s="108">
        <v>96184.400000000023</v>
      </c>
      <c r="CN156" s="108">
        <v>89346.049999999988</v>
      </c>
      <c r="CO156" s="108">
        <v>145886.35999999999</v>
      </c>
      <c r="CP156" s="108">
        <v>3237.41</v>
      </c>
      <c r="CQ156" s="108">
        <v>82166.94</v>
      </c>
      <c r="CR156" s="108">
        <v>49107.600000000006</v>
      </c>
      <c r="CS156" s="108">
        <v>52798.869999999995</v>
      </c>
      <c r="CT156" s="108">
        <v>32492.760000000002</v>
      </c>
      <c r="CU156" s="108">
        <v>28540.980000000003</v>
      </c>
      <c r="CV156" s="108">
        <v>22385.61</v>
      </c>
      <c r="CW156" s="109">
        <v>389400.54000000015</v>
      </c>
      <c r="CX156" s="107">
        <v>0</v>
      </c>
      <c r="CY156" s="108">
        <v>405707.50000000012</v>
      </c>
      <c r="CZ156" s="108">
        <v>957720.87999999989</v>
      </c>
      <c r="DA156" s="108">
        <v>928328.25999999989</v>
      </c>
      <c r="DB156" s="108">
        <v>881192.29</v>
      </c>
      <c r="DC156" s="108">
        <v>936996.85</v>
      </c>
      <c r="DD156" s="108">
        <v>906223.41999999993</v>
      </c>
      <c r="DE156" s="108">
        <v>1096158.4399999997</v>
      </c>
      <c r="DF156" s="108">
        <v>889074.96999999974</v>
      </c>
      <c r="DG156" s="108">
        <v>896285.74999999977</v>
      </c>
      <c r="DH156" s="108"/>
      <c r="DI156" s="109"/>
      <c r="DJ156" s="107"/>
      <c r="DK156" s="108"/>
      <c r="DL156" s="108"/>
      <c r="DM156" s="108"/>
      <c r="DN156" s="108"/>
      <c r="DO156" s="108"/>
      <c r="DP156" s="108"/>
      <c r="DQ156" s="108"/>
      <c r="DR156" s="108"/>
      <c r="DS156" s="108"/>
      <c r="DT156" s="108"/>
      <c r="DU156" s="109"/>
    </row>
    <row r="157" spans="1:125">
      <c r="D157" s="77">
        <v>4318</v>
      </c>
      <c r="E157" s="81" t="s">
        <v>312</v>
      </c>
      <c r="F157" s="107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9"/>
      <c r="R157" s="107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9"/>
      <c r="AD157" s="107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9"/>
      <c r="AP157" s="107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9"/>
      <c r="BB157" s="107"/>
      <c r="BC157" s="108"/>
      <c r="BD157" s="108"/>
      <c r="BE157" s="108"/>
      <c r="BF157" s="108"/>
      <c r="BG157" s="108"/>
      <c r="BH157" s="108"/>
      <c r="BI157" s="108"/>
      <c r="BJ157" s="108"/>
      <c r="BK157" s="108"/>
      <c r="BL157" s="108"/>
      <c r="BM157" s="109"/>
      <c r="BN157" s="107"/>
      <c r="BO157" s="108"/>
      <c r="BP157" s="108"/>
      <c r="BQ157" s="108"/>
      <c r="BR157" s="108"/>
      <c r="BS157" s="108"/>
      <c r="BT157" s="108"/>
      <c r="BU157" s="108"/>
      <c r="BV157" s="108"/>
      <c r="BW157" s="108"/>
      <c r="BX157" s="108"/>
      <c r="BY157" s="109"/>
      <c r="BZ157" s="107"/>
      <c r="CA157" s="108"/>
      <c r="CB157" s="108"/>
      <c r="CC157" s="108"/>
      <c r="CD157" s="108"/>
      <c r="CE157" s="108"/>
      <c r="CF157" s="108"/>
      <c r="CG157" s="108"/>
      <c r="CH157" s="108"/>
      <c r="CI157" s="108"/>
      <c r="CJ157" s="108"/>
      <c r="CK157" s="108"/>
      <c r="CL157" s="107">
        <v>403695.67</v>
      </c>
      <c r="CM157" s="108">
        <v>1104292.7999999998</v>
      </c>
      <c r="CN157" s="108">
        <v>2009659.2300000016</v>
      </c>
      <c r="CO157" s="108">
        <v>1710678.0800000008</v>
      </c>
      <c r="CP157" s="108">
        <v>1460705.2400000021</v>
      </c>
      <c r="CQ157" s="108">
        <v>1441074.400000002</v>
      </c>
      <c r="CR157" s="108">
        <v>1808425.0700000033</v>
      </c>
      <c r="CS157" s="108">
        <v>1772052.2500000007</v>
      </c>
      <c r="CT157" s="108">
        <v>1343330.8900000001</v>
      </c>
      <c r="CU157" s="108">
        <v>1849553.7100000007</v>
      </c>
      <c r="CV157" s="108">
        <v>906550.39000000048</v>
      </c>
      <c r="CW157" s="109">
        <v>2344583.7199999988</v>
      </c>
      <c r="CX157" s="107">
        <v>154210.70000000004</v>
      </c>
      <c r="CY157" s="108">
        <v>506535.48000000004</v>
      </c>
      <c r="CZ157" s="108">
        <v>603849.34000000032</v>
      </c>
      <c r="DA157" s="108">
        <v>726205.2100000002</v>
      </c>
      <c r="DB157" s="108">
        <v>455906.81000000035</v>
      </c>
      <c r="DC157" s="108">
        <v>585050.16000000015</v>
      </c>
      <c r="DD157" s="108">
        <v>686132.44000000029</v>
      </c>
      <c r="DE157" s="108">
        <v>475722.24000000005</v>
      </c>
      <c r="DF157" s="108">
        <v>607299.71000000054</v>
      </c>
      <c r="DG157" s="108">
        <v>560977.44000000029</v>
      </c>
      <c r="DH157" s="108"/>
      <c r="DI157" s="109"/>
      <c r="DJ157" s="107"/>
      <c r="DK157" s="108"/>
      <c r="DL157" s="108"/>
      <c r="DM157" s="108"/>
      <c r="DN157" s="108"/>
      <c r="DO157" s="108"/>
      <c r="DP157" s="108"/>
      <c r="DQ157" s="108"/>
      <c r="DR157" s="108"/>
      <c r="DS157" s="108"/>
      <c r="DT157" s="108"/>
      <c r="DU157" s="109"/>
    </row>
    <row r="158" spans="1:125">
      <c r="D158" s="77">
        <v>4319</v>
      </c>
      <c r="E158" s="81" t="s">
        <v>314</v>
      </c>
      <c r="F158" s="107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9"/>
      <c r="R158" s="107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9"/>
      <c r="AD158" s="107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9"/>
      <c r="AP158" s="107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9"/>
      <c r="BB158" s="107"/>
      <c r="BC158" s="108"/>
      <c r="BD158" s="108"/>
      <c r="BE158" s="108"/>
      <c r="BF158" s="108"/>
      <c r="BG158" s="108"/>
      <c r="BH158" s="108"/>
      <c r="BI158" s="108"/>
      <c r="BJ158" s="108"/>
      <c r="BK158" s="108"/>
      <c r="BL158" s="108"/>
      <c r="BM158" s="109"/>
      <c r="BN158" s="107"/>
      <c r="BO158" s="108"/>
      <c r="BP158" s="108"/>
      <c r="BQ158" s="108"/>
      <c r="BR158" s="108"/>
      <c r="BS158" s="108"/>
      <c r="BT158" s="108"/>
      <c r="BU158" s="108"/>
      <c r="BV158" s="108"/>
      <c r="BW158" s="108"/>
      <c r="BX158" s="108"/>
      <c r="BY158" s="109"/>
      <c r="BZ158" s="107"/>
      <c r="CA158" s="108"/>
      <c r="CB158" s="108"/>
      <c r="CC158" s="108"/>
      <c r="CD158" s="108"/>
      <c r="CE158" s="108"/>
      <c r="CF158" s="108"/>
      <c r="CG158" s="108"/>
      <c r="CH158" s="108"/>
      <c r="CI158" s="108"/>
      <c r="CJ158" s="108"/>
      <c r="CK158" s="108"/>
      <c r="CL158" s="107">
        <v>23391.07</v>
      </c>
      <c r="CM158" s="108">
        <v>543158.21</v>
      </c>
      <c r="CN158" s="108">
        <v>111229.61</v>
      </c>
      <c r="CO158" s="108">
        <v>74343.77</v>
      </c>
      <c r="CP158" s="108">
        <v>36242.259999999995</v>
      </c>
      <c r="CQ158" s="108">
        <v>128355.57</v>
      </c>
      <c r="CR158" s="108">
        <v>69288.98</v>
      </c>
      <c r="CS158" s="108">
        <v>64399.29</v>
      </c>
      <c r="CT158" s="108">
        <v>86560.049999999988</v>
      </c>
      <c r="CU158" s="108">
        <v>111893.62</v>
      </c>
      <c r="CV158" s="108">
        <v>13282.75</v>
      </c>
      <c r="CW158" s="109">
        <v>627958.82000000007</v>
      </c>
      <c r="CX158" s="107">
        <v>46861.55</v>
      </c>
      <c r="CY158" s="108">
        <v>142247.19</v>
      </c>
      <c r="CZ158" s="108">
        <v>804883.65</v>
      </c>
      <c r="DA158" s="108">
        <v>56739.990000000005</v>
      </c>
      <c r="DB158" s="108">
        <v>110499.34999999999</v>
      </c>
      <c r="DC158" s="108">
        <v>107403.48999999999</v>
      </c>
      <c r="DD158" s="108">
        <v>64956.66</v>
      </c>
      <c r="DE158" s="108">
        <v>69147.59</v>
      </c>
      <c r="DF158" s="108">
        <v>100083.40999999999</v>
      </c>
      <c r="DG158" s="108">
        <v>196157.66999999998</v>
      </c>
      <c r="DH158" s="108"/>
      <c r="DI158" s="109"/>
      <c r="DJ158" s="107"/>
      <c r="DK158" s="108"/>
      <c r="DL158" s="108"/>
      <c r="DM158" s="108"/>
      <c r="DN158" s="108"/>
      <c r="DO158" s="108"/>
      <c r="DP158" s="108"/>
      <c r="DQ158" s="108"/>
      <c r="DR158" s="108"/>
      <c r="DS158" s="108"/>
      <c r="DT158" s="108"/>
      <c r="DU158" s="109"/>
    </row>
    <row r="159" spans="1:125">
      <c r="A159" s="77" t="s">
        <v>102</v>
      </c>
      <c r="B159" s="77" t="s">
        <v>102</v>
      </c>
      <c r="C159" s="77">
        <v>432</v>
      </c>
      <c r="D159" s="77">
        <v>432</v>
      </c>
      <c r="E159" s="81" t="s">
        <v>316</v>
      </c>
      <c r="F159" s="107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9"/>
      <c r="R159" s="107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9"/>
      <c r="AD159" s="107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9"/>
      <c r="AP159" s="107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9"/>
      <c r="BB159" s="107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9"/>
      <c r="BN159" s="107"/>
      <c r="BO159" s="108"/>
      <c r="BP159" s="108"/>
      <c r="BQ159" s="108"/>
      <c r="BR159" s="108"/>
      <c r="BS159" s="108"/>
      <c r="BT159" s="108"/>
      <c r="BU159" s="108"/>
      <c r="BV159" s="108"/>
      <c r="BW159" s="108"/>
      <c r="BX159" s="108"/>
      <c r="BY159" s="109"/>
      <c r="BZ159" s="107"/>
      <c r="CA159" s="108"/>
      <c r="CB159" s="108"/>
      <c r="CC159" s="108"/>
      <c r="CD159" s="108"/>
      <c r="CE159" s="108"/>
      <c r="CF159" s="108"/>
      <c r="CG159" s="108"/>
      <c r="CH159" s="108"/>
      <c r="CI159" s="108"/>
      <c r="CJ159" s="108"/>
      <c r="CK159" s="108"/>
      <c r="CL159" s="107">
        <v>0</v>
      </c>
      <c r="CM159" s="108">
        <v>0</v>
      </c>
      <c r="CN159" s="108">
        <v>2500</v>
      </c>
      <c r="CO159" s="108">
        <v>4000</v>
      </c>
      <c r="CP159" s="108">
        <v>0</v>
      </c>
      <c r="CQ159" s="108">
        <v>0</v>
      </c>
      <c r="CR159" s="108">
        <v>1000</v>
      </c>
      <c r="CS159" s="108">
        <v>20300</v>
      </c>
      <c r="CT159" s="108">
        <v>3000</v>
      </c>
      <c r="CU159" s="108">
        <v>15972.19</v>
      </c>
      <c r="CV159" s="108">
        <v>206616.24</v>
      </c>
      <c r="CW159" s="109">
        <v>1232256.7999999998</v>
      </c>
      <c r="CX159" s="107">
        <v>0</v>
      </c>
      <c r="CY159" s="108">
        <v>0</v>
      </c>
      <c r="CZ159" s="108">
        <v>0</v>
      </c>
      <c r="DA159" s="108">
        <v>0</v>
      </c>
      <c r="DB159" s="108">
        <v>0</v>
      </c>
      <c r="DC159" s="108">
        <v>234418.61</v>
      </c>
      <c r="DD159" s="108">
        <v>0</v>
      </c>
      <c r="DE159" s="108">
        <v>165647.53</v>
      </c>
      <c r="DF159" s="108">
        <v>6513.4</v>
      </c>
      <c r="DG159" s="108">
        <v>472164.72</v>
      </c>
      <c r="DH159" s="108"/>
      <c r="DI159" s="109"/>
      <c r="DJ159" s="107"/>
      <c r="DK159" s="108"/>
      <c r="DL159" s="108"/>
      <c r="DM159" s="108"/>
      <c r="DN159" s="108"/>
      <c r="DO159" s="108"/>
      <c r="DP159" s="108"/>
      <c r="DQ159" s="108"/>
      <c r="DR159" s="108"/>
      <c r="DS159" s="108"/>
      <c r="DT159" s="108"/>
      <c r="DU159" s="109"/>
    </row>
    <row r="160" spans="1:125" ht="30">
      <c r="D160" s="77">
        <v>4321</v>
      </c>
      <c r="E160" s="81" t="s">
        <v>318</v>
      </c>
      <c r="F160" s="107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9"/>
      <c r="R160" s="107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9"/>
      <c r="AD160" s="107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9"/>
      <c r="AP160" s="107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9"/>
      <c r="BB160" s="107"/>
      <c r="BC160" s="108"/>
      <c r="BD160" s="108"/>
      <c r="BE160" s="108"/>
      <c r="BF160" s="108"/>
      <c r="BG160" s="108"/>
      <c r="BH160" s="108"/>
      <c r="BI160" s="108"/>
      <c r="BJ160" s="108"/>
      <c r="BK160" s="108"/>
      <c r="BL160" s="108"/>
      <c r="BM160" s="109"/>
      <c r="BN160" s="107"/>
      <c r="BO160" s="108"/>
      <c r="BP160" s="108"/>
      <c r="BQ160" s="108"/>
      <c r="BR160" s="108"/>
      <c r="BS160" s="108"/>
      <c r="BT160" s="108"/>
      <c r="BU160" s="108"/>
      <c r="BV160" s="108"/>
      <c r="BW160" s="108"/>
      <c r="BX160" s="108"/>
      <c r="BY160" s="109"/>
      <c r="BZ160" s="107"/>
      <c r="CA160" s="108"/>
      <c r="CB160" s="108"/>
      <c r="CC160" s="108"/>
      <c r="CD160" s="108"/>
      <c r="CE160" s="108"/>
      <c r="CF160" s="108"/>
      <c r="CG160" s="108"/>
      <c r="CH160" s="108"/>
      <c r="CI160" s="108"/>
      <c r="CJ160" s="108"/>
      <c r="CK160" s="108"/>
      <c r="CL160" s="107">
        <v>0</v>
      </c>
      <c r="CM160" s="108">
        <v>0</v>
      </c>
      <c r="CN160" s="108">
        <v>0</v>
      </c>
      <c r="CO160" s="108">
        <v>0</v>
      </c>
      <c r="CP160" s="108">
        <v>0</v>
      </c>
      <c r="CQ160" s="108">
        <v>0</v>
      </c>
      <c r="CR160" s="108">
        <v>0</v>
      </c>
      <c r="CS160" s="108">
        <v>0</v>
      </c>
      <c r="CT160" s="108">
        <v>0</v>
      </c>
      <c r="CU160" s="108">
        <v>0</v>
      </c>
      <c r="CV160" s="108">
        <v>0</v>
      </c>
      <c r="CW160" s="109">
        <v>0</v>
      </c>
      <c r="CX160" s="107">
        <v>0</v>
      </c>
      <c r="CY160" s="108">
        <v>0</v>
      </c>
      <c r="CZ160" s="108">
        <v>0</v>
      </c>
      <c r="DA160" s="108">
        <v>0</v>
      </c>
      <c r="DB160" s="108">
        <v>0</v>
      </c>
      <c r="DC160" s="108">
        <v>0</v>
      </c>
      <c r="DD160" s="108">
        <v>0</v>
      </c>
      <c r="DE160" s="108">
        <v>0</v>
      </c>
      <c r="DF160" s="108">
        <v>0</v>
      </c>
      <c r="DG160" s="108">
        <v>0</v>
      </c>
      <c r="DH160" s="108"/>
      <c r="DI160" s="109"/>
      <c r="DJ160" s="107"/>
      <c r="DK160" s="108"/>
      <c r="DL160" s="108"/>
      <c r="DM160" s="108"/>
      <c r="DN160" s="108"/>
      <c r="DO160" s="108"/>
      <c r="DP160" s="108"/>
      <c r="DQ160" s="108"/>
      <c r="DR160" s="108"/>
      <c r="DS160" s="108"/>
      <c r="DT160" s="108"/>
      <c r="DU160" s="109"/>
    </row>
    <row r="161" spans="3:125">
      <c r="D161" s="77">
        <v>4322</v>
      </c>
      <c r="E161" s="81" t="s">
        <v>320</v>
      </c>
      <c r="F161" s="107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9"/>
      <c r="R161" s="107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9"/>
      <c r="AD161" s="107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9"/>
      <c r="AP161" s="107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9"/>
      <c r="BB161" s="107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9"/>
      <c r="BN161" s="107"/>
      <c r="BO161" s="108"/>
      <c r="BP161" s="108"/>
      <c r="BQ161" s="108"/>
      <c r="BR161" s="108"/>
      <c r="BS161" s="108"/>
      <c r="BT161" s="108"/>
      <c r="BU161" s="108"/>
      <c r="BV161" s="108"/>
      <c r="BW161" s="108"/>
      <c r="BX161" s="108"/>
      <c r="BY161" s="109"/>
      <c r="BZ161" s="107"/>
      <c r="CA161" s="108"/>
      <c r="CB161" s="108"/>
      <c r="CC161" s="108"/>
      <c r="CD161" s="108"/>
      <c r="CE161" s="108"/>
      <c r="CF161" s="108"/>
      <c r="CG161" s="108"/>
      <c r="CH161" s="108"/>
      <c r="CI161" s="108"/>
      <c r="CJ161" s="108"/>
      <c r="CK161" s="108"/>
      <c r="CL161" s="107">
        <v>0</v>
      </c>
      <c r="CM161" s="108">
        <v>0</v>
      </c>
      <c r="CN161" s="108">
        <v>0</v>
      </c>
      <c r="CO161" s="108">
        <v>0</v>
      </c>
      <c r="CP161" s="108">
        <v>0</v>
      </c>
      <c r="CQ161" s="108">
        <v>0</v>
      </c>
      <c r="CR161" s="108">
        <v>0</v>
      </c>
      <c r="CS161" s="108">
        <v>0</v>
      </c>
      <c r="CT161" s="108">
        <v>0</v>
      </c>
      <c r="CU161" s="108">
        <v>0</v>
      </c>
      <c r="CV161" s="108">
        <v>0</v>
      </c>
      <c r="CW161" s="109">
        <v>0</v>
      </c>
      <c r="CX161" s="107">
        <v>0</v>
      </c>
      <c r="CY161" s="108">
        <v>0</v>
      </c>
      <c r="CZ161" s="108">
        <v>0</v>
      </c>
      <c r="DA161" s="108">
        <v>0</v>
      </c>
      <c r="DB161" s="108">
        <v>0</v>
      </c>
      <c r="DC161" s="108">
        <v>0</v>
      </c>
      <c r="DD161" s="108">
        <v>0</v>
      </c>
      <c r="DE161" s="108">
        <v>0</v>
      </c>
      <c r="DF161" s="108">
        <v>0</v>
      </c>
      <c r="DG161" s="108">
        <v>0</v>
      </c>
      <c r="DH161" s="108"/>
      <c r="DI161" s="109"/>
      <c r="DJ161" s="107"/>
      <c r="DK161" s="108"/>
      <c r="DL161" s="108"/>
      <c r="DM161" s="108"/>
      <c r="DN161" s="108"/>
      <c r="DO161" s="108"/>
      <c r="DP161" s="108"/>
      <c r="DQ161" s="108"/>
      <c r="DR161" s="108"/>
      <c r="DS161" s="108"/>
      <c r="DT161" s="108"/>
      <c r="DU161" s="109"/>
    </row>
    <row r="162" spans="3:125">
      <c r="D162" s="77">
        <v>4323</v>
      </c>
      <c r="E162" s="81" t="s">
        <v>322</v>
      </c>
      <c r="F162" s="107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9"/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9"/>
      <c r="AD162" s="107"/>
      <c r="AE162" s="108"/>
      <c r="AF162" s="108"/>
      <c r="AG162" s="108"/>
      <c r="AH162" s="108"/>
      <c r="AI162" s="108"/>
      <c r="AJ162" s="108"/>
      <c r="AK162" s="108"/>
      <c r="AL162" s="108"/>
      <c r="AM162" s="108"/>
      <c r="AN162" s="108"/>
      <c r="AO162" s="109"/>
      <c r="AP162" s="107"/>
      <c r="AQ162" s="108"/>
      <c r="AR162" s="108"/>
      <c r="AS162" s="108"/>
      <c r="AT162" s="108"/>
      <c r="AU162" s="108"/>
      <c r="AV162" s="108"/>
      <c r="AW162" s="108"/>
      <c r="AX162" s="108"/>
      <c r="AY162" s="108"/>
      <c r="AZ162" s="108"/>
      <c r="BA162" s="109"/>
      <c r="BB162" s="107"/>
      <c r="BC162" s="108"/>
      <c r="BD162" s="108"/>
      <c r="BE162" s="108"/>
      <c r="BF162" s="108"/>
      <c r="BG162" s="108"/>
      <c r="BH162" s="108"/>
      <c r="BI162" s="108"/>
      <c r="BJ162" s="108"/>
      <c r="BK162" s="108"/>
      <c r="BL162" s="108"/>
      <c r="BM162" s="109"/>
      <c r="BN162" s="107"/>
      <c r="BO162" s="108"/>
      <c r="BP162" s="108"/>
      <c r="BQ162" s="108"/>
      <c r="BR162" s="108"/>
      <c r="BS162" s="108"/>
      <c r="BT162" s="108"/>
      <c r="BU162" s="108"/>
      <c r="BV162" s="108"/>
      <c r="BW162" s="108"/>
      <c r="BX162" s="108"/>
      <c r="BY162" s="109"/>
      <c r="BZ162" s="107"/>
      <c r="CA162" s="108"/>
      <c r="CB162" s="108"/>
      <c r="CC162" s="108"/>
      <c r="CD162" s="108"/>
      <c r="CE162" s="108"/>
      <c r="CF162" s="108"/>
      <c r="CG162" s="108"/>
      <c r="CH162" s="108"/>
      <c r="CI162" s="108"/>
      <c r="CJ162" s="108"/>
      <c r="CK162" s="108"/>
      <c r="CL162" s="107">
        <v>0</v>
      </c>
      <c r="CM162" s="108">
        <v>0</v>
      </c>
      <c r="CN162" s="108">
        <v>0</v>
      </c>
      <c r="CO162" s="108">
        <v>0</v>
      </c>
      <c r="CP162" s="108">
        <v>0</v>
      </c>
      <c r="CQ162" s="108">
        <v>0</v>
      </c>
      <c r="CR162" s="108">
        <v>0</v>
      </c>
      <c r="CS162" s="108">
        <v>0</v>
      </c>
      <c r="CT162" s="108">
        <v>0</v>
      </c>
      <c r="CU162" s="108">
        <v>0</v>
      </c>
      <c r="CV162" s="108">
        <v>0</v>
      </c>
      <c r="CW162" s="109">
        <v>0</v>
      </c>
      <c r="CX162" s="107">
        <v>0</v>
      </c>
      <c r="CY162" s="108">
        <v>0</v>
      </c>
      <c r="CZ162" s="108">
        <v>0</v>
      </c>
      <c r="DA162" s="108">
        <v>0</v>
      </c>
      <c r="DB162" s="108">
        <v>0</v>
      </c>
      <c r="DC162" s="108">
        <v>0</v>
      </c>
      <c r="DD162" s="108">
        <v>0</v>
      </c>
      <c r="DE162" s="108">
        <v>0</v>
      </c>
      <c r="DF162" s="108">
        <v>0</v>
      </c>
      <c r="DG162" s="108">
        <v>0</v>
      </c>
      <c r="DH162" s="108"/>
      <c r="DI162" s="109"/>
      <c r="DJ162" s="107"/>
      <c r="DK162" s="108"/>
      <c r="DL162" s="108"/>
      <c r="DM162" s="108"/>
      <c r="DN162" s="108"/>
      <c r="DO162" s="108"/>
      <c r="DP162" s="108"/>
      <c r="DQ162" s="108"/>
      <c r="DR162" s="108"/>
      <c r="DS162" s="108"/>
      <c r="DT162" s="108"/>
      <c r="DU162" s="109"/>
    </row>
    <row r="163" spans="3:125">
      <c r="D163" s="77">
        <v>4324</v>
      </c>
      <c r="E163" s="81" t="s">
        <v>324</v>
      </c>
      <c r="F163" s="107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9"/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9"/>
      <c r="AD163" s="107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9"/>
      <c r="AP163" s="107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  <c r="BA163" s="109"/>
      <c r="BB163" s="107"/>
      <c r="BC163" s="108"/>
      <c r="BD163" s="108"/>
      <c r="BE163" s="108"/>
      <c r="BF163" s="108"/>
      <c r="BG163" s="108"/>
      <c r="BH163" s="108"/>
      <c r="BI163" s="108"/>
      <c r="BJ163" s="108"/>
      <c r="BK163" s="108"/>
      <c r="BL163" s="108"/>
      <c r="BM163" s="109"/>
      <c r="BN163" s="107"/>
      <c r="BO163" s="108"/>
      <c r="BP163" s="108"/>
      <c r="BQ163" s="108"/>
      <c r="BR163" s="108"/>
      <c r="BS163" s="108"/>
      <c r="BT163" s="108"/>
      <c r="BU163" s="108"/>
      <c r="BV163" s="108"/>
      <c r="BW163" s="108"/>
      <c r="BX163" s="108"/>
      <c r="BY163" s="109"/>
      <c r="BZ163" s="107"/>
      <c r="CA163" s="108"/>
      <c r="CB163" s="108"/>
      <c r="CC163" s="108"/>
      <c r="CD163" s="108"/>
      <c r="CE163" s="108"/>
      <c r="CF163" s="108"/>
      <c r="CG163" s="108"/>
      <c r="CH163" s="108"/>
      <c r="CI163" s="108"/>
      <c r="CJ163" s="108"/>
      <c r="CK163" s="108"/>
      <c r="CL163" s="107">
        <v>0</v>
      </c>
      <c r="CM163" s="108">
        <v>0</v>
      </c>
      <c r="CN163" s="108">
        <v>2500</v>
      </c>
      <c r="CO163" s="108">
        <v>4000</v>
      </c>
      <c r="CP163" s="108">
        <v>0</v>
      </c>
      <c r="CQ163" s="108">
        <v>0</v>
      </c>
      <c r="CR163" s="108">
        <v>1000</v>
      </c>
      <c r="CS163" s="108">
        <v>20300</v>
      </c>
      <c r="CT163" s="108">
        <v>3000</v>
      </c>
      <c r="CU163" s="108">
        <v>15972.19</v>
      </c>
      <c r="CV163" s="108">
        <v>206616.24</v>
      </c>
      <c r="CW163" s="109">
        <v>1232256.7999999998</v>
      </c>
      <c r="CX163" s="107">
        <v>0</v>
      </c>
      <c r="CY163" s="108">
        <v>0</v>
      </c>
      <c r="CZ163" s="108">
        <v>0</v>
      </c>
      <c r="DA163" s="108">
        <v>0</v>
      </c>
      <c r="DB163" s="108">
        <v>0</v>
      </c>
      <c r="DC163" s="108">
        <v>234418.61</v>
      </c>
      <c r="DD163" s="108">
        <v>0</v>
      </c>
      <c r="DE163" s="108">
        <v>165647.53</v>
      </c>
      <c r="DF163" s="108">
        <v>6513.4</v>
      </c>
      <c r="DG163" s="108">
        <v>472164.72</v>
      </c>
      <c r="DH163" s="108"/>
      <c r="DI163" s="109"/>
      <c r="DJ163" s="107"/>
      <c r="DK163" s="108"/>
      <c r="DL163" s="108"/>
      <c r="DM163" s="108"/>
      <c r="DN163" s="108"/>
      <c r="DO163" s="108"/>
      <c r="DP163" s="108"/>
      <c r="DQ163" s="108"/>
      <c r="DR163" s="108"/>
      <c r="DS163" s="108"/>
      <c r="DT163" s="108"/>
      <c r="DU163" s="109"/>
    </row>
    <row r="164" spans="3:125">
      <c r="D164" s="77">
        <v>4325</v>
      </c>
      <c r="E164" s="81" t="s">
        <v>326</v>
      </c>
      <c r="F164" s="107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9"/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9"/>
      <c r="AD164" s="107"/>
      <c r="AE164" s="108"/>
      <c r="AF164" s="108"/>
      <c r="AG164" s="108"/>
      <c r="AH164" s="108"/>
      <c r="AI164" s="108"/>
      <c r="AJ164" s="108"/>
      <c r="AK164" s="108"/>
      <c r="AL164" s="108"/>
      <c r="AM164" s="108"/>
      <c r="AN164" s="108"/>
      <c r="AO164" s="109"/>
      <c r="AP164" s="107"/>
      <c r="AQ164" s="108"/>
      <c r="AR164" s="108"/>
      <c r="AS164" s="108"/>
      <c r="AT164" s="108"/>
      <c r="AU164" s="108"/>
      <c r="AV164" s="108"/>
      <c r="AW164" s="108"/>
      <c r="AX164" s="108"/>
      <c r="AY164" s="108"/>
      <c r="AZ164" s="108"/>
      <c r="BA164" s="109"/>
      <c r="BB164" s="107"/>
      <c r="BC164" s="108"/>
      <c r="BD164" s="108"/>
      <c r="BE164" s="108"/>
      <c r="BF164" s="108"/>
      <c r="BG164" s="108"/>
      <c r="BH164" s="108"/>
      <c r="BI164" s="108"/>
      <c r="BJ164" s="108"/>
      <c r="BK164" s="108"/>
      <c r="BL164" s="108"/>
      <c r="BM164" s="109"/>
      <c r="BN164" s="107"/>
      <c r="BO164" s="108"/>
      <c r="BP164" s="108"/>
      <c r="BQ164" s="108"/>
      <c r="BR164" s="108"/>
      <c r="BS164" s="108"/>
      <c r="BT164" s="108"/>
      <c r="BU164" s="108"/>
      <c r="BV164" s="108"/>
      <c r="BW164" s="108"/>
      <c r="BX164" s="108"/>
      <c r="BY164" s="109"/>
      <c r="BZ164" s="107"/>
      <c r="CA164" s="108"/>
      <c r="CB164" s="108"/>
      <c r="CC164" s="108"/>
      <c r="CD164" s="108"/>
      <c r="CE164" s="108"/>
      <c r="CF164" s="108"/>
      <c r="CG164" s="108"/>
      <c r="CH164" s="108"/>
      <c r="CI164" s="108"/>
      <c r="CJ164" s="108"/>
      <c r="CK164" s="108"/>
      <c r="CL164" s="107">
        <v>0</v>
      </c>
      <c r="CM164" s="108">
        <v>0</v>
      </c>
      <c r="CN164" s="108">
        <v>0</v>
      </c>
      <c r="CO164" s="108">
        <v>0</v>
      </c>
      <c r="CP164" s="108">
        <v>0</v>
      </c>
      <c r="CQ164" s="108">
        <v>0</v>
      </c>
      <c r="CR164" s="108">
        <v>0</v>
      </c>
      <c r="CS164" s="108">
        <v>0</v>
      </c>
      <c r="CT164" s="108">
        <v>0</v>
      </c>
      <c r="CU164" s="108">
        <v>0</v>
      </c>
      <c r="CV164" s="108">
        <v>0</v>
      </c>
      <c r="CW164" s="109">
        <v>0</v>
      </c>
      <c r="CX164" s="107">
        <v>0</v>
      </c>
      <c r="CY164" s="108">
        <v>0</v>
      </c>
      <c r="CZ164" s="108">
        <v>0</v>
      </c>
      <c r="DA164" s="108">
        <v>0</v>
      </c>
      <c r="DB164" s="108">
        <v>0</v>
      </c>
      <c r="DC164" s="108">
        <v>0</v>
      </c>
      <c r="DD164" s="108">
        <v>0</v>
      </c>
      <c r="DE164" s="108">
        <v>0</v>
      </c>
      <c r="DF164" s="108">
        <v>0</v>
      </c>
      <c r="DG164" s="108">
        <v>0</v>
      </c>
      <c r="DH164" s="108"/>
      <c r="DI164" s="109"/>
      <c r="DJ164" s="107"/>
      <c r="DK164" s="108"/>
      <c r="DL164" s="108"/>
      <c r="DM164" s="108"/>
      <c r="DN164" s="108"/>
      <c r="DO164" s="108"/>
      <c r="DP164" s="108"/>
      <c r="DQ164" s="108"/>
      <c r="DR164" s="108"/>
      <c r="DS164" s="108"/>
      <c r="DT164" s="108"/>
      <c r="DU164" s="109"/>
    </row>
    <row r="165" spans="3:125">
      <c r="D165" s="77">
        <v>4326</v>
      </c>
      <c r="E165" s="81" t="s">
        <v>328</v>
      </c>
      <c r="F165" s="107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9"/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9"/>
      <c r="AD165" s="107"/>
      <c r="AE165" s="108"/>
      <c r="AF165" s="108"/>
      <c r="AG165" s="108"/>
      <c r="AH165" s="108"/>
      <c r="AI165" s="108"/>
      <c r="AJ165" s="108"/>
      <c r="AK165" s="108"/>
      <c r="AL165" s="108"/>
      <c r="AM165" s="108"/>
      <c r="AN165" s="108"/>
      <c r="AO165" s="109"/>
      <c r="AP165" s="107"/>
      <c r="AQ165" s="108"/>
      <c r="AR165" s="108"/>
      <c r="AS165" s="108"/>
      <c r="AT165" s="108"/>
      <c r="AU165" s="108"/>
      <c r="AV165" s="108"/>
      <c r="AW165" s="108"/>
      <c r="AX165" s="108"/>
      <c r="AY165" s="108"/>
      <c r="AZ165" s="108"/>
      <c r="BA165" s="109"/>
      <c r="BB165" s="107"/>
      <c r="BC165" s="108"/>
      <c r="BD165" s="108"/>
      <c r="BE165" s="108"/>
      <c r="BF165" s="108"/>
      <c r="BG165" s="108"/>
      <c r="BH165" s="108"/>
      <c r="BI165" s="108"/>
      <c r="BJ165" s="108"/>
      <c r="BK165" s="108"/>
      <c r="BL165" s="108"/>
      <c r="BM165" s="109"/>
      <c r="BN165" s="107"/>
      <c r="BO165" s="108"/>
      <c r="BP165" s="108"/>
      <c r="BQ165" s="108"/>
      <c r="BR165" s="108"/>
      <c r="BS165" s="108"/>
      <c r="BT165" s="108"/>
      <c r="BU165" s="108"/>
      <c r="BV165" s="108"/>
      <c r="BW165" s="108"/>
      <c r="BX165" s="108"/>
      <c r="BY165" s="109"/>
      <c r="BZ165" s="107"/>
      <c r="CA165" s="108"/>
      <c r="CB165" s="108"/>
      <c r="CC165" s="108"/>
      <c r="CD165" s="108"/>
      <c r="CE165" s="108"/>
      <c r="CF165" s="108"/>
      <c r="CG165" s="108"/>
      <c r="CH165" s="108"/>
      <c r="CI165" s="108"/>
      <c r="CJ165" s="108"/>
      <c r="CK165" s="108"/>
      <c r="CL165" s="107">
        <v>0</v>
      </c>
      <c r="CM165" s="108">
        <v>0</v>
      </c>
      <c r="CN165" s="108">
        <v>0</v>
      </c>
      <c r="CO165" s="108">
        <v>0</v>
      </c>
      <c r="CP165" s="108">
        <v>0</v>
      </c>
      <c r="CQ165" s="108">
        <v>0</v>
      </c>
      <c r="CR165" s="108">
        <v>0</v>
      </c>
      <c r="CS165" s="108">
        <v>0</v>
      </c>
      <c r="CT165" s="108">
        <v>0</v>
      </c>
      <c r="CU165" s="108">
        <v>0</v>
      </c>
      <c r="CV165" s="108">
        <v>0</v>
      </c>
      <c r="CW165" s="109">
        <v>0</v>
      </c>
      <c r="CX165" s="107">
        <v>0</v>
      </c>
      <c r="CY165" s="108">
        <v>0</v>
      </c>
      <c r="CZ165" s="108">
        <v>0</v>
      </c>
      <c r="DA165" s="108">
        <v>0</v>
      </c>
      <c r="DB165" s="108">
        <v>0</v>
      </c>
      <c r="DC165" s="108">
        <v>0</v>
      </c>
      <c r="DD165" s="108">
        <v>0</v>
      </c>
      <c r="DE165" s="108">
        <v>0</v>
      </c>
      <c r="DF165" s="108">
        <v>0</v>
      </c>
      <c r="DG165" s="108">
        <v>0</v>
      </c>
      <c r="DH165" s="108"/>
      <c r="DI165" s="109"/>
      <c r="DJ165" s="107"/>
      <c r="DK165" s="108"/>
      <c r="DL165" s="108"/>
      <c r="DM165" s="108"/>
      <c r="DN165" s="108"/>
      <c r="DO165" s="108"/>
      <c r="DP165" s="108"/>
      <c r="DQ165" s="108"/>
      <c r="DR165" s="108"/>
      <c r="DS165" s="108"/>
      <c r="DT165" s="108"/>
      <c r="DU165" s="109"/>
    </row>
    <row r="166" spans="3:125">
      <c r="C166" s="77">
        <v>441</v>
      </c>
      <c r="D166" s="77">
        <v>44</v>
      </c>
      <c r="E166" s="81" t="s">
        <v>564</v>
      </c>
      <c r="F166" s="107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9"/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9"/>
      <c r="AD166" s="107"/>
      <c r="AE166" s="108"/>
      <c r="AF166" s="108"/>
      <c r="AG166" s="108"/>
      <c r="AH166" s="108"/>
      <c r="AI166" s="108"/>
      <c r="AJ166" s="108"/>
      <c r="AK166" s="108"/>
      <c r="AL166" s="108"/>
      <c r="AM166" s="108"/>
      <c r="AN166" s="108"/>
      <c r="AO166" s="109"/>
      <c r="AP166" s="107"/>
      <c r="AQ166" s="108"/>
      <c r="AR166" s="108"/>
      <c r="AS166" s="108"/>
      <c r="AT166" s="108"/>
      <c r="AU166" s="108"/>
      <c r="AV166" s="108"/>
      <c r="AW166" s="108"/>
      <c r="AX166" s="108"/>
      <c r="AY166" s="108"/>
      <c r="AZ166" s="108"/>
      <c r="BA166" s="109"/>
      <c r="BB166" s="107"/>
      <c r="BC166" s="108"/>
      <c r="BD166" s="108"/>
      <c r="BE166" s="108"/>
      <c r="BF166" s="108"/>
      <c r="BG166" s="108"/>
      <c r="BH166" s="108"/>
      <c r="BI166" s="108"/>
      <c r="BJ166" s="108"/>
      <c r="BK166" s="108"/>
      <c r="BL166" s="108"/>
      <c r="BM166" s="109"/>
      <c r="BN166" s="107"/>
      <c r="BO166" s="108"/>
      <c r="BP166" s="108"/>
      <c r="BQ166" s="108"/>
      <c r="BR166" s="108"/>
      <c r="BS166" s="108"/>
      <c r="BT166" s="108"/>
      <c r="BU166" s="108"/>
      <c r="BV166" s="108"/>
      <c r="BW166" s="108"/>
      <c r="BX166" s="108"/>
      <c r="BY166" s="109"/>
      <c r="BZ166" s="107"/>
      <c r="CA166" s="108"/>
      <c r="CB166" s="108"/>
      <c r="CC166" s="108"/>
      <c r="CD166" s="108"/>
      <c r="CE166" s="108"/>
      <c r="CF166" s="108"/>
      <c r="CG166" s="108"/>
      <c r="CH166" s="108"/>
      <c r="CI166" s="108"/>
      <c r="CJ166" s="108"/>
      <c r="CK166" s="108"/>
      <c r="CL166" s="107">
        <v>138077.81</v>
      </c>
      <c r="CM166" s="108">
        <v>2008065.0200000003</v>
      </c>
      <c r="CN166" s="108">
        <v>4422241.2500000028</v>
      </c>
      <c r="CO166" s="108">
        <v>4197672.6700000027</v>
      </c>
      <c r="CP166" s="108">
        <v>4236917.4400000004</v>
      </c>
      <c r="CQ166" s="108">
        <v>4706155.42</v>
      </c>
      <c r="CR166" s="108">
        <v>4524523.5699999994</v>
      </c>
      <c r="CS166" s="108">
        <v>4216317.4899999993</v>
      </c>
      <c r="CT166" s="108">
        <v>3941356.5699999989</v>
      </c>
      <c r="CU166" s="108">
        <v>5975320.669999999</v>
      </c>
      <c r="CV166" s="108">
        <v>6045846.2700000014</v>
      </c>
      <c r="CW166" s="109">
        <v>17373008.680000011</v>
      </c>
      <c r="CX166" s="107">
        <v>1660981.6799999992</v>
      </c>
      <c r="CY166" s="108">
        <v>706574.4800000001</v>
      </c>
      <c r="CZ166" s="108">
        <v>6200648.6300000018</v>
      </c>
      <c r="DA166" s="108">
        <v>3101737.11</v>
      </c>
      <c r="DB166" s="108">
        <v>6084586.5699999984</v>
      </c>
      <c r="DC166" s="108">
        <v>5981156.5000000019</v>
      </c>
      <c r="DD166" s="108">
        <v>5869125.5700000059</v>
      </c>
      <c r="DE166" s="108">
        <v>7492513.8399999971</v>
      </c>
      <c r="DF166" s="108">
        <v>4710598.8999999985</v>
      </c>
      <c r="DG166" s="108">
        <v>9173399.000000013</v>
      </c>
      <c r="DH166" s="108"/>
      <c r="DI166" s="109"/>
      <c r="DJ166" s="107"/>
      <c r="DK166" s="108"/>
      <c r="DL166" s="108"/>
      <c r="DM166" s="108"/>
      <c r="DN166" s="108"/>
      <c r="DO166" s="108"/>
      <c r="DP166" s="108"/>
      <c r="DQ166" s="108"/>
      <c r="DR166" s="108"/>
      <c r="DS166" s="108"/>
      <c r="DT166" s="108"/>
      <c r="DU166" s="109"/>
    </row>
    <row r="167" spans="3:125">
      <c r="C167" s="77">
        <v>441</v>
      </c>
      <c r="D167" s="77">
        <v>440</v>
      </c>
      <c r="E167" s="81" t="s">
        <v>434</v>
      </c>
      <c r="F167" s="107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9"/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9"/>
      <c r="AD167" s="107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9"/>
      <c r="AP167" s="107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9"/>
      <c r="BB167" s="107"/>
      <c r="BC167" s="108"/>
      <c r="BD167" s="108"/>
      <c r="BE167" s="108"/>
      <c r="BF167" s="108"/>
      <c r="BG167" s="108"/>
      <c r="BH167" s="108"/>
      <c r="BI167" s="108"/>
      <c r="BJ167" s="108"/>
      <c r="BK167" s="108"/>
      <c r="BL167" s="108"/>
      <c r="BM167" s="109"/>
      <c r="BN167" s="107"/>
      <c r="BO167" s="108"/>
      <c r="BP167" s="108"/>
      <c r="BQ167" s="108"/>
      <c r="BR167" s="108"/>
      <c r="BS167" s="108"/>
      <c r="BT167" s="108"/>
      <c r="BU167" s="108"/>
      <c r="BV167" s="108"/>
      <c r="BW167" s="108"/>
      <c r="BX167" s="108"/>
      <c r="BY167" s="109"/>
      <c r="BZ167" s="107"/>
      <c r="CA167" s="108"/>
      <c r="CB167" s="108"/>
      <c r="CC167" s="108"/>
      <c r="CD167" s="108"/>
      <c r="CE167" s="108"/>
      <c r="CF167" s="108"/>
      <c r="CG167" s="108"/>
      <c r="CH167" s="108"/>
      <c r="CI167" s="108"/>
      <c r="CJ167" s="108"/>
      <c r="CK167" s="108"/>
      <c r="CL167" s="107">
        <v>159304.27999999997</v>
      </c>
      <c r="CM167" s="108">
        <v>113445.32999999999</v>
      </c>
      <c r="CN167" s="108">
        <v>518917.4499999999</v>
      </c>
      <c r="CO167" s="108">
        <v>701872.01000000141</v>
      </c>
      <c r="CP167" s="108">
        <v>697226.15</v>
      </c>
      <c r="CQ167" s="108">
        <v>503944.99999999994</v>
      </c>
      <c r="CR167" s="108">
        <v>403992.39999999997</v>
      </c>
      <c r="CS167" s="108">
        <v>1283008.32</v>
      </c>
      <c r="CT167" s="108">
        <v>1970526.5499999998</v>
      </c>
      <c r="CU167" s="108">
        <v>655809.37</v>
      </c>
      <c r="CV167" s="108">
        <v>440058.90999999992</v>
      </c>
      <c r="CW167" s="109">
        <v>4764124.82</v>
      </c>
      <c r="CX167" s="107">
        <v>13739.029999999999</v>
      </c>
      <c r="CY167" s="108">
        <v>367892.64999999973</v>
      </c>
      <c r="CZ167" s="108">
        <v>424354.38999999996</v>
      </c>
      <c r="DA167" s="108">
        <v>410467.00999999995</v>
      </c>
      <c r="DB167" s="108">
        <v>634069.50000000012</v>
      </c>
      <c r="DC167" s="108">
        <v>766400.02999999991</v>
      </c>
      <c r="DD167" s="108">
        <v>527035.77999999991</v>
      </c>
      <c r="DE167" s="108">
        <v>1080466.5599999998</v>
      </c>
      <c r="DF167" s="108">
        <v>496373.51000000007</v>
      </c>
      <c r="DG167" s="108">
        <v>46958821.280000001</v>
      </c>
      <c r="DH167" s="108"/>
      <c r="DI167" s="109"/>
      <c r="DJ167" s="107"/>
      <c r="DK167" s="108"/>
      <c r="DL167" s="108"/>
      <c r="DM167" s="108"/>
      <c r="DN167" s="108"/>
      <c r="DO167" s="108"/>
      <c r="DP167" s="108"/>
      <c r="DQ167" s="108"/>
      <c r="DR167" s="108"/>
      <c r="DS167" s="108"/>
      <c r="DT167" s="108"/>
      <c r="DU167" s="109"/>
    </row>
    <row r="168" spans="3:125">
      <c r="D168" s="77">
        <v>4411</v>
      </c>
      <c r="E168" s="81" t="s">
        <v>332</v>
      </c>
      <c r="F168" s="107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9"/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9"/>
      <c r="AD168" s="107"/>
      <c r="AE168" s="108"/>
      <c r="AF168" s="108"/>
      <c r="AG168" s="108"/>
      <c r="AH168" s="108"/>
      <c r="AI168" s="108"/>
      <c r="AJ168" s="108"/>
      <c r="AK168" s="108"/>
      <c r="AL168" s="108"/>
      <c r="AM168" s="108"/>
      <c r="AN168" s="108"/>
      <c r="AO168" s="109"/>
      <c r="AP168" s="107"/>
      <c r="AQ168" s="108"/>
      <c r="AR168" s="108"/>
      <c r="AS168" s="108"/>
      <c r="AT168" s="108"/>
      <c r="AU168" s="108"/>
      <c r="AV168" s="108"/>
      <c r="AW168" s="108"/>
      <c r="AX168" s="108"/>
      <c r="AY168" s="108"/>
      <c r="AZ168" s="108"/>
      <c r="BA168" s="109"/>
      <c r="BB168" s="107"/>
      <c r="BC168" s="108"/>
      <c r="BD168" s="108"/>
      <c r="BE168" s="108"/>
      <c r="BF168" s="108"/>
      <c r="BG168" s="108"/>
      <c r="BH168" s="108"/>
      <c r="BI168" s="108"/>
      <c r="BJ168" s="108"/>
      <c r="BK168" s="108"/>
      <c r="BL168" s="108"/>
      <c r="BM168" s="109"/>
      <c r="BN168" s="107"/>
      <c r="BO168" s="108"/>
      <c r="BP168" s="108"/>
      <c r="BQ168" s="108"/>
      <c r="BR168" s="108"/>
      <c r="BS168" s="108"/>
      <c r="BT168" s="108"/>
      <c r="BU168" s="108"/>
      <c r="BV168" s="108"/>
      <c r="BW168" s="108"/>
      <c r="BX168" s="108"/>
      <c r="BY168" s="109"/>
      <c r="BZ168" s="107"/>
      <c r="CA168" s="108"/>
      <c r="CB168" s="108"/>
      <c r="CC168" s="108"/>
      <c r="CD168" s="108"/>
      <c r="CE168" s="108"/>
      <c r="CF168" s="108"/>
      <c r="CG168" s="108"/>
      <c r="CH168" s="108"/>
      <c r="CI168" s="108"/>
      <c r="CJ168" s="108"/>
      <c r="CK168" s="108"/>
      <c r="CL168" s="107">
        <v>0</v>
      </c>
      <c r="CM168" s="108">
        <v>0</v>
      </c>
      <c r="CN168" s="108">
        <v>0</v>
      </c>
      <c r="CO168" s="108">
        <v>0</v>
      </c>
      <c r="CP168" s="108">
        <v>0</v>
      </c>
      <c r="CQ168" s="108">
        <v>0</v>
      </c>
      <c r="CR168" s="108">
        <v>0</v>
      </c>
      <c r="CS168" s="108">
        <v>0</v>
      </c>
      <c r="CT168" s="108">
        <v>0</v>
      </c>
      <c r="CU168" s="108">
        <v>0</v>
      </c>
      <c r="CV168" s="108">
        <v>0</v>
      </c>
      <c r="CW168" s="109">
        <v>0</v>
      </c>
      <c r="CX168" s="107">
        <v>0</v>
      </c>
      <c r="CY168" s="108">
        <v>0</v>
      </c>
      <c r="CZ168" s="108">
        <v>0</v>
      </c>
      <c r="DA168" s="108">
        <v>0</v>
      </c>
      <c r="DB168" s="108">
        <v>0</v>
      </c>
      <c r="DC168" s="108">
        <v>0</v>
      </c>
      <c r="DD168" s="108">
        <v>0</v>
      </c>
      <c r="DE168" s="108">
        <v>0</v>
      </c>
      <c r="DF168" s="108">
        <v>0</v>
      </c>
      <c r="DG168" s="108">
        <v>0</v>
      </c>
      <c r="DH168" s="108"/>
      <c r="DI168" s="109"/>
      <c r="DJ168" s="107"/>
      <c r="DK168" s="108"/>
      <c r="DL168" s="108"/>
      <c r="DM168" s="108"/>
      <c r="DN168" s="108"/>
      <c r="DO168" s="108"/>
      <c r="DP168" s="108"/>
      <c r="DQ168" s="108"/>
      <c r="DR168" s="108"/>
      <c r="DS168" s="108"/>
      <c r="DT168" s="108"/>
      <c r="DU168" s="109"/>
    </row>
    <row r="169" spans="3:125">
      <c r="D169" s="77">
        <v>4412</v>
      </c>
      <c r="E169" s="81" t="s">
        <v>334</v>
      </c>
      <c r="F169" s="107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9"/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9"/>
      <c r="AD169" s="107"/>
      <c r="AE169" s="108"/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9"/>
      <c r="AP169" s="107"/>
      <c r="AQ169" s="108"/>
      <c r="AR169" s="108"/>
      <c r="AS169" s="108"/>
      <c r="AT169" s="108"/>
      <c r="AU169" s="108"/>
      <c r="AV169" s="108"/>
      <c r="AW169" s="108"/>
      <c r="AX169" s="108"/>
      <c r="AY169" s="108"/>
      <c r="AZ169" s="108"/>
      <c r="BA169" s="109"/>
      <c r="BB169" s="107"/>
      <c r="BC169" s="108"/>
      <c r="BD169" s="108"/>
      <c r="BE169" s="108"/>
      <c r="BF169" s="108"/>
      <c r="BG169" s="108"/>
      <c r="BH169" s="108"/>
      <c r="BI169" s="108"/>
      <c r="BJ169" s="108"/>
      <c r="BK169" s="108"/>
      <c r="BL169" s="108"/>
      <c r="BM169" s="109"/>
      <c r="BN169" s="107"/>
      <c r="BO169" s="108"/>
      <c r="BP169" s="108"/>
      <c r="BQ169" s="108"/>
      <c r="BR169" s="108"/>
      <c r="BS169" s="108"/>
      <c r="BT169" s="108"/>
      <c r="BU169" s="108"/>
      <c r="BV169" s="108"/>
      <c r="BW169" s="108"/>
      <c r="BX169" s="108"/>
      <c r="BY169" s="109"/>
      <c r="BZ169" s="107"/>
      <c r="CA169" s="108"/>
      <c r="CB169" s="108"/>
      <c r="CC169" s="108"/>
      <c r="CD169" s="108"/>
      <c r="CE169" s="108"/>
      <c r="CF169" s="108"/>
      <c r="CG169" s="108"/>
      <c r="CH169" s="108"/>
      <c r="CI169" s="108"/>
      <c r="CJ169" s="108"/>
      <c r="CK169" s="108"/>
      <c r="CL169" s="107">
        <v>12.02</v>
      </c>
      <c r="CM169" s="108">
        <v>0</v>
      </c>
      <c r="CN169" s="108">
        <v>30226.03</v>
      </c>
      <c r="CO169" s="108">
        <v>15007.490000000002</v>
      </c>
      <c r="CP169" s="108">
        <v>225490.40000000002</v>
      </c>
      <c r="CQ169" s="108">
        <v>51444.079999999958</v>
      </c>
      <c r="CR169" s="108">
        <v>74478.400000000009</v>
      </c>
      <c r="CS169" s="108">
        <v>100268.87</v>
      </c>
      <c r="CT169" s="108">
        <v>138821.51</v>
      </c>
      <c r="CU169" s="108">
        <v>81485.640000000014</v>
      </c>
      <c r="CV169" s="108">
        <v>81667.289999999994</v>
      </c>
      <c r="CW169" s="109">
        <v>578627.45000000007</v>
      </c>
      <c r="CX169" s="107">
        <v>0</v>
      </c>
      <c r="CY169" s="108">
        <v>22379.27</v>
      </c>
      <c r="CZ169" s="108">
        <v>103653.71</v>
      </c>
      <c r="DA169" s="108">
        <v>20782.279999999992</v>
      </c>
      <c r="DB169" s="108">
        <v>89077.27</v>
      </c>
      <c r="DC169" s="108">
        <v>139274.37</v>
      </c>
      <c r="DD169" s="108">
        <v>62406.84</v>
      </c>
      <c r="DE169" s="108">
        <v>202667.74</v>
      </c>
      <c r="DF169" s="108">
        <v>49724.229999999996</v>
      </c>
      <c r="DG169" s="108">
        <v>60295.280000000006</v>
      </c>
      <c r="DH169" s="108"/>
      <c r="DI169" s="109"/>
      <c r="DJ169" s="107"/>
      <c r="DK169" s="108"/>
      <c r="DL169" s="108"/>
      <c r="DM169" s="108"/>
      <c r="DN169" s="108"/>
      <c r="DO169" s="108"/>
      <c r="DP169" s="108"/>
      <c r="DQ169" s="108"/>
      <c r="DR169" s="108"/>
      <c r="DS169" s="108"/>
      <c r="DT169" s="108"/>
      <c r="DU169" s="109"/>
    </row>
    <row r="170" spans="3:125">
      <c r="D170" s="77">
        <v>4413</v>
      </c>
      <c r="E170" s="81" t="s">
        <v>336</v>
      </c>
      <c r="F170" s="107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9"/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9"/>
      <c r="AD170" s="107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8"/>
      <c r="AO170" s="109"/>
      <c r="AP170" s="107"/>
      <c r="AQ170" s="108"/>
      <c r="AR170" s="108"/>
      <c r="AS170" s="108"/>
      <c r="AT170" s="108"/>
      <c r="AU170" s="108"/>
      <c r="AV170" s="108"/>
      <c r="AW170" s="108"/>
      <c r="AX170" s="108"/>
      <c r="AY170" s="108"/>
      <c r="AZ170" s="108"/>
      <c r="BA170" s="109"/>
      <c r="BB170" s="107"/>
      <c r="BC170" s="108"/>
      <c r="BD170" s="108"/>
      <c r="BE170" s="108"/>
      <c r="BF170" s="108"/>
      <c r="BG170" s="108"/>
      <c r="BH170" s="108"/>
      <c r="BI170" s="108"/>
      <c r="BJ170" s="108"/>
      <c r="BK170" s="108"/>
      <c r="BL170" s="108"/>
      <c r="BM170" s="109"/>
      <c r="BN170" s="107"/>
      <c r="BO170" s="108"/>
      <c r="BP170" s="108"/>
      <c r="BQ170" s="108"/>
      <c r="BR170" s="108"/>
      <c r="BS170" s="108"/>
      <c r="BT170" s="108"/>
      <c r="BU170" s="108"/>
      <c r="BV170" s="108"/>
      <c r="BW170" s="108"/>
      <c r="BX170" s="108"/>
      <c r="BY170" s="109"/>
      <c r="BZ170" s="107"/>
      <c r="CA170" s="108"/>
      <c r="CB170" s="108"/>
      <c r="CC170" s="108"/>
      <c r="CD170" s="108"/>
      <c r="CE170" s="108"/>
      <c r="CF170" s="108"/>
      <c r="CG170" s="108"/>
      <c r="CH170" s="108"/>
      <c r="CI170" s="108"/>
      <c r="CJ170" s="108"/>
      <c r="CK170" s="108"/>
      <c r="CL170" s="107">
        <v>93855.349999999991</v>
      </c>
      <c r="CM170" s="108">
        <v>23663.710000000003</v>
      </c>
      <c r="CN170" s="108">
        <v>293243.46999999997</v>
      </c>
      <c r="CO170" s="108">
        <v>282990.64</v>
      </c>
      <c r="CP170" s="108">
        <v>10496.16</v>
      </c>
      <c r="CQ170" s="108">
        <v>25738.059999999998</v>
      </c>
      <c r="CR170" s="108">
        <v>12980</v>
      </c>
      <c r="CS170" s="108">
        <v>327258.42</v>
      </c>
      <c r="CT170" s="108">
        <v>228386.38000000003</v>
      </c>
      <c r="CU170" s="108">
        <v>65713.599999999991</v>
      </c>
      <c r="CV170" s="108">
        <v>38780.81</v>
      </c>
      <c r="CW170" s="109">
        <v>536308.37999999989</v>
      </c>
      <c r="CX170" s="107">
        <v>0</v>
      </c>
      <c r="CY170" s="108">
        <v>228499</v>
      </c>
      <c r="CZ170" s="108">
        <v>188928.97</v>
      </c>
      <c r="DA170" s="108">
        <v>2083.33</v>
      </c>
      <c r="DB170" s="108">
        <v>0</v>
      </c>
      <c r="DC170" s="108">
        <v>15662.42</v>
      </c>
      <c r="DD170" s="108">
        <v>79691.94</v>
      </c>
      <c r="DE170" s="108">
        <v>80534.689999999988</v>
      </c>
      <c r="DF170" s="108">
        <v>67662.14</v>
      </c>
      <c r="DG170" s="108">
        <v>25612.17</v>
      </c>
      <c r="DH170" s="108"/>
      <c r="DI170" s="109"/>
      <c r="DJ170" s="107"/>
      <c r="DK170" s="108"/>
      <c r="DL170" s="108"/>
      <c r="DM170" s="108"/>
      <c r="DN170" s="108"/>
      <c r="DO170" s="108"/>
      <c r="DP170" s="108"/>
      <c r="DQ170" s="108"/>
      <c r="DR170" s="108"/>
      <c r="DS170" s="108"/>
      <c r="DT170" s="108"/>
      <c r="DU170" s="109"/>
    </row>
    <row r="171" spans="3:125">
      <c r="D171" s="77">
        <v>4414</v>
      </c>
      <c r="E171" s="81" t="s">
        <v>338</v>
      </c>
      <c r="F171" s="107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9"/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9"/>
      <c r="AD171" s="107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9"/>
      <c r="AP171" s="107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9"/>
      <c r="BB171" s="107"/>
      <c r="BC171" s="108"/>
      <c r="BD171" s="108"/>
      <c r="BE171" s="108"/>
      <c r="BF171" s="108"/>
      <c r="BG171" s="108"/>
      <c r="BH171" s="108"/>
      <c r="BI171" s="108"/>
      <c r="BJ171" s="108"/>
      <c r="BK171" s="108"/>
      <c r="BL171" s="108"/>
      <c r="BM171" s="109"/>
      <c r="BN171" s="107"/>
      <c r="BO171" s="108"/>
      <c r="BP171" s="108"/>
      <c r="BQ171" s="108"/>
      <c r="BR171" s="108"/>
      <c r="BS171" s="108"/>
      <c r="BT171" s="108"/>
      <c r="BU171" s="108"/>
      <c r="BV171" s="108"/>
      <c r="BW171" s="108"/>
      <c r="BX171" s="108"/>
      <c r="BY171" s="109"/>
      <c r="BZ171" s="107"/>
      <c r="CA171" s="108"/>
      <c r="CB171" s="108"/>
      <c r="CC171" s="108"/>
      <c r="CD171" s="108"/>
      <c r="CE171" s="108"/>
      <c r="CF171" s="108"/>
      <c r="CG171" s="108"/>
      <c r="CH171" s="108"/>
      <c r="CI171" s="108"/>
      <c r="CJ171" s="108"/>
      <c r="CK171" s="108"/>
      <c r="CL171" s="107">
        <v>0</v>
      </c>
      <c r="CM171" s="108">
        <v>0</v>
      </c>
      <c r="CN171" s="108">
        <v>12315.5</v>
      </c>
      <c r="CO171" s="108">
        <v>45851.06</v>
      </c>
      <c r="CP171" s="108">
        <v>38875.64</v>
      </c>
      <c r="CQ171" s="108">
        <v>60705.099999999991</v>
      </c>
      <c r="CR171" s="108">
        <v>69712.889999999985</v>
      </c>
      <c r="CS171" s="108">
        <v>18895</v>
      </c>
      <c r="CT171" s="108">
        <v>3560</v>
      </c>
      <c r="CU171" s="108">
        <v>89302</v>
      </c>
      <c r="CV171" s="108">
        <v>46575.31</v>
      </c>
      <c r="CW171" s="109">
        <v>218073.42000000004</v>
      </c>
      <c r="CX171" s="107">
        <v>0</v>
      </c>
      <c r="CY171" s="108">
        <v>0</v>
      </c>
      <c r="CZ171" s="108">
        <v>742.5</v>
      </c>
      <c r="DA171" s="108">
        <v>29402.079999999994</v>
      </c>
      <c r="DB171" s="108">
        <v>98636.09</v>
      </c>
      <c r="DC171" s="108">
        <v>15568.07</v>
      </c>
      <c r="DD171" s="108">
        <v>105222.57</v>
      </c>
      <c r="DE171" s="108">
        <v>20169.400000000001</v>
      </c>
      <c r="DF171" s="108">
        <v>32471.01</v>
      </c>
      <c r="DG171" s="108">
        <v>113821.04</v>
      </c>
      <c r="DH171" s="108"/>
      <c r="DI171" s="109"/>
      <c r="DJ171" s="107"/>
      <c r="DK171" s="108"/>
      <c r="DL171" s="108"/>
      <c r="DM171" s="108"/>
      <c r="DN171" s="108"/>
      <c r="DO171" s="108"/>
      <c r="DP171" s="108"/>
      <c r="DQ171" s="108"/>
      <c r="DR171" s="108"/>
      <c r="DS171" s="108"/>
      <c r="DT171" s="108"/>
      <c r="DU171" s="109"/>
    </row>
    <row r="172" spans="3:125">
      <c r="D172" s="77">
        <v>4415</v>
      </c>
      <c r="E172" s="81" t="s">
        <v>340</v>
      </c>
      <c r="F172" s="107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9"/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9"/>
      <c r="AD172" s="107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9"/>
      <c r="AP172" s="107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9"/>
      <c r="BB172" s="107"/>
      <c r="BC172" s="108"/>
      <c r="BD172" s="108"/>
      <c r="BE172" s="108"/>
      <c r="BF172" s="108"/>
      <c r="BG172" s="108"/>
      <c r="BH172" s="108"/>
      <c r="BI172" s="108"/>
      <c r="BJ172" s="108"/>
      <c r="BK172" s="108"/>
      <c r="BL172" s="108"/>
      <c r="BM172" s="109"/>
      <c r="BN172" s="107"/>
      <c r="BO172" s="108"/>
      <c r="BP172" s="108"/>
      <c r="BQ172" s="108"/>
      <c r="BR172" s="108"/>
      <c r="BS172" s="108"/>
      <c r="BT172" s="108"/>
      <c r="BU172" s="108"/>
      <c r="BV172" s="108"/>
      <c r="BW172" s="108"/>
      <c r="BX172" s="108"/>
      <c r="BY172" s="109"/>
      <c r="BZ172" s="107"/>
      <c r="CA172" s="108"/>
      <c r="CB172" s="108"/>
      <c r="CC172" s="108"/>
      <c r="CD172" s="108"/>
      <c r="CE172" s="108"/>
      <c r="CF172" s="108"/>
      <c r="CG172" s="108"/>
      <c r="CH172" s="108"/>
      <c r="CI172" s="108"/>
      <c r="CJ172" s="108"/>
      <c r="CK172" s="108"/>
      <c r="CL172" s="107">
        <v>55698.119999999988</v>
      </c>
      <c r="CM172" s="108">
        <v>54286.359999999993</v>
      </c>
      <c r="CN172" s="108">
        <v>169744.78999999995</v>
      </c>
      <c r="CO172" s="108">
        <v>284790.03000000142</v>
      </c>
      <c r="CP172" s="108">
        <v>116365.64999999997</v>
      </c>
      <c r="CQ172" s="108">
        <v>121538.83000000002</v>
      </c>
      <c r="CR172" s="108">
        <v>205337.74</v>
      </c>
      <c r="CS172" s="108">
        <v>347666.56000000017</v>
      </c>
      <c r="CT172" s="108">
        <v>441247.23999999993</v>
      </c>
      <c r="CU172" s="108">
        <v>319322.41999999987</v>
      </c>
      <c r="CV172" s="108">
        <v>160901.00999999998</v>
      </c>
      <c r="CW172" s="109">
        <v>3051702.31</v>
      </c>
      <c r="CX172" s="107">
        <v>7906.58</v>
      </c>
      <c r="CY172" s="108">
        <v>93612.669999999736</v>
      </c>
      <c r="CZ172" s="108">
        <v>88391.78</v>
      </c>
      <c r="DA172" s="108">
        <v>277075.80999999994</v>
      </c>
      <c r="DB172" s="108">
        <v>320405.96000000002</v>
      </c>
      <c r="DC172" s="108">
        <v>567005.84</v>
      </c>
      <c r="DD172" s="108">
        <v>164890.25</v>
      </c>
      <c r="DE172" s="108">
        <v>644904.10999999987</v>
      </c>
      <c r="DF172" s="108">
        <v>288744.43000000005</v>
      </c>
      <c r="DG172" s="108">
        <v>1421908.0799999994</v>
      </c>
      <c r="DH172" s="108"/>
      <c r="DI172" s="109"/>
      <c r="DJ172" s="107"/>
      <c r="DK172" s="108"/>
      <c r="DL172" s="108"/>
      <c r="DM172" s="108"/>
      <c r="DN172" s="108"/>
      <c r="DO172" s="108"/>
      <c r="DP172" s="108"/>
      <c r="DQ172" s="108"/>
      <c r="DR172" s="108"/>
      <c r="DS172" s="108"/>
      <c r="DT172" s="108"/>
      <c r="DU172" s="109"/>
    </row>
    <row r="173" spans="3:125">
      <c r="D173" s="77">
        <v>4416</v>
      </c>
      <c r="E173" s="81" t="s">
        <v>342</v>
      </c>
      <c r="F173" s="107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9"/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9"/>
      <c r="AD173" s="107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9"/>
      <c r="AP173" s="107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9"/>
      <c r="BB173" s="107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9"/>
      <c r="BN173" s="107"/>
      <c r="BO173" s="108"/>
      <c r="BP173" s="108"/>
      <c r="BQ173" s="108"/>
      <c r="BR173" s="108"/>
      <c r="BS173" s="108"/>
      <c r="BT173" s="108"/>
      <c r="BU173" s="108"/>
      <c r="BV173" s="108"/>
      <c r="BW173" s="108"/>
      <c r="BX173" s="108"/>
      <c r="BY173" s="109"/>
      <c r="BZ173" s="107"/>
      <c r="CA173" s="108"/>
      <c r="CB173" s="108"/>
      <c r="CC173" s="108"/>
      <c r="CD173" s="108"/>
      <c r="CE173" s="108"/>
      <c r="CF173" s="108"/>
      <c r="CG173" s="108"/>
      <c r="CH173" s="108"/>
      <c r="CI173" s="108"/>
      <c r="CJ173" s="108"/>
      <c r="CK173" s="108"/>
      <c r="CL173" s="107">
        <v>7638.02</v>
      </c>
      <c r="CM173" s="108">
        <v>34265.26</v>
      </c>
      <c r="CN173" s="108">
        <v>8385.0999999999985</v>
      </c>
      <c r="CO173" s="108">
        <v>63232.789999999994</v>
      </c>
      <c r="CP173" s="108">
        <v>305998.30000000005</v>
      </c>
      <c r="CQ173" s="108">
        <v>230638.75</v>
      </c>
      <c r="CR173" s="108">
        <v>24869.37</v>
      </c>
      <c r="CS173" s="108">
        <v>479636.80000000005</v>
      </c>
      <c r="CT173" s="108">
        <v>30913.99</v>
      </c>
      <c r="CU173" s="108">
        <v>92913.430000000008</v>
      </c>
      <c r="CV173" s="108">
        <v>100075.76</v>
      </c>
      <c r="CW173" s="109">
        <v>359734.26999999996</v>
      </c>
      <c r="CX173" s="107">
        <v>5832.45</v>
      </c>
      <c r="CY173" s="108">
        <v>23401.71</v>
      </c>
      <c r="CZ173" s="108">
        <v>40941.479999999996</v>
      </c>
      <c r="DA173" s="108">
        <v>79597.689999999988</v>
      </c>
      <c r="DB173" s="108">
        <v>112868.01000000001</v>
      </c>
      <c r="DC173" s="108">
        <v>16986.690000000002</v>
      </c>
      <c r="DD173" s="108">
        <v>105377.36</v>
      </c>
      <c r="DE173" s="108">
        <v>127205.71</v>
      </c>
      <c r="DF173" s="108">
        <v>47801.390000000007</v>
      </c>
      <c r="DG173" s="108">
        <v>326789.46999999991</v>
      </c>
      <c r="DH173" s="108"/>
      <c r="DI173" s="109"/>
      <c r="DJ173" s="107"/>
      <c r="DK173" s="108"/>
      <c r="DL173" s="108"/>
      <c r="DM173" s="108"/>
      <c r="DN173" s="108"/>
      <c r="DO173" s="108"/>
      <c r="DP173" s="108"/>
      <c r="DQ173" s="108"/>
      <c r="DR173" s="108"/>
      <c r="DS173" s="108"/>
      <c r="DT173" s="108"/>
      <c r="DU173" s="109"/>
    </row>
    <row r="174" spans="3:125">
      <c r="D174" s="77">
        <v>4417</v>
      </c>
      <c r="E174" s="81" t="s">
        <v>344</v>
      </c>
      <c r="F174" s="107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9"/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9"/>
      <c r="AD174" s="107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9"/>
      <c r="AP174" s="107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9"/>
      <c r="BB174" s="107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8"/>
      <c r="BM174" s="109"/>
      <c r="BN174" s="107"/>
      <c r="BO174" s="108"/>
      <c r="BP174" s="108"/>
      <c r="BQ174" s="108"/>
      <c r="BR174" s="108"/>
      <c r="BS174" s="108"/>
      <c r="BT174" s="108"/>
      <c r="BU174" s="108"/>
      <c r="BV174" s="108"/>
      <c r="BW174" s="108"/>
      <c r="BX174" s="108"/>
      <c r="BY174" s="109"/>
      <c r="BZ174" s="107"/>
      <c r="CA174" s="108"/>
      <c r="CB174" s="108"/>
      <c r="CC174" s="108"/>
      <c r="CD174" s="108"/>
      <c r="CE174" s="108"/>
      <c r="CF174" s="108"/>
      <c r="CG174" s="108"/>
      <c r="CH174" s="108"/>
      <c r="CI174" s="108"/>
      <c r="CJ174" s="108"/>
      <c r="CK174" s="108"/>
      <c r="CL174" s="107">
        <v>2100.77</v>
      </c>
      <c r="CM174" s="108">
        <v>1230</v>
      </c>
      <c r="CN174" s="108">
        <v>5002.5600000000004</v>
      </c>
      <c r="CO174" s="108">
        <v>10000</v>
      </c>
      <c r="CP174" s="108">
        <v>0</v>
      </c>
      <c r="CQ174" s="108">
        <v>13880.18</v>
      </c>
      <c r="CR174" s="108">
        <v>16614</v>
      </c>
      <c r="CS174" s="108">
        <v>9282.67</v>
      </c>
      <c r="CT174" s="108">
        <v>2233.1899999999996</v>
      </c>
      <c r="CU174" s="108">
        <v>7072.2800000000007</v>
      </c>
      <c r="CV174" s="108">
        <v>12058.73</v>
      </c>
      <c r="CW174" s="109">
        <v>19678.989999999998</v>
      </c>
      <c r="CX174" s="107">
        <v>0</v>
      </c>
      <c r="CY174" s="108">
        <v>0</v>
      </c>
      <c r="CZ174" s="108">
        <v>1695.95</v>
      </c>
      <c r="DA174" s="108">
        <v>1525.8199999999997</v>
      </c>
      <c r="DB174" s="108">
        <v>13082.17</v>
      </c>
      <c r="DC174" s="108">
        <v>11902.640000000001</v>
      </c>
      <c r="DD174" s="108">
        <v>9446.82</v>
      </c>
      <c r="DE174" s="108">
        <v>4984.91</v>
      </c>
      <c r="DF174" s="108">
        <v>9970.31</v>
      </c>
      <c r="DG174" s="108">
        <v>10397.92</v>
      </c>
      <c r="DH174" s="108"/>
      <c r="DI174" s="109"/>
      <c r="DJ174" s="107"/>
      <c r="DK174" s="108"/>
      <c r="DL174" s="108"/>
      <c r="DM174" s="108"/>
      <c r="DN174" s="108"/>
      <c r="DO174" s="108"/>
      <c r="DP174" s="108"/>
      <c r="DQ174" s="108"/>
      <c r="DR174" s="108"/>
      <c r="DS174" s="108"/>
      <c r="DT174" s="108"/>
      <c r="DU174" s="109"/>
    </row>
    <row r="175" spans="3:125">
      <c r="D175" s="77">
        <v>4418</v>
      </c>
      <c r="E175" s="81" t="s">
        <v>346</v>
      </c>
      <c r="F175" s="107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9"/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9"/>
      <c r="AD175" s="107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9"/>
      <c r="AP175" s="107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  <c r="BA175" s="109"/>
      <c r="BB175" s="107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8"/>
      <c r="BM175" s="109"/>
      <c r="BN175" s="107"/>
      <c r="BO175" s="108"/>
      <c r="BP175" s="108"/>
      <c r="BQ175" s="108"/>
      <c r="BR175" s="108"/>
      <c r="BS175" s="108"/>
      <c r="BT175" s="108"/>
      <c r="BU175" s="108"/>
      <c r="BV175" s="108"/>
      <c r="BW175" s="108"/>
      <c r="BX175" s="108"/>
      <c r="BY175" s="109"/>
      <c r="BZ175" s="107"/>
      <c r="CA175" s="108"/>
      <c r="CB175" s="108"/>
      <c r="CC175" s="108"/>
      <c r="CD175" s="108"/>
      <c r="CE175" s="108"/>
      <c r="CF175" s="108"/>
      <c r="CG175" s="108"/>
      <c r="CH175" s="108"/>
      <c r="CI175" s="108"/>
      <c r="CJ175" s="108"/>
      <c r="CK175" s="108"/>
      <c r="CL175" s="107">
        <v>0</v>
      </c>
      <c r="CM175" s="108">
        <v>0</v>
      </c>
      <c r="CN175" s="108">
        <v>0</v>
      </c>
      <c r="CO175" s="108">
        <v>0</v>
      </c>
      <c r="CP175" s="108">
        <v>0</v>
      </c>
      <c r="CQ175" s="108">
        <v>0</v>
      </c>
      <c r="CR175" s="108">
        <v>0</v>
      </c>
      <c r="CS175" s="108">
        <v>0</v>
      </c>
      <c r="CT175" s="108">
        <v>1125364.24</v>
      </c>
      <c r="CU175" s="108">
        <v>0</v>
      </c>
      <c r="CV175" s="108">
        <v>0</v>
      </c>
      <c r="CW175" s="109">
        <v>0</v>
      </c>
      <c r="CX175" s="107">
        <v>0</v>
      </c>
      <c r="CY175" s="108">
        <v>0</v>
      </c>
      <c r="CZ175" s="108">
        <v>0</v>
      </c>
      <c r="DA175" s="108">
        <v>0</v>
      </c>
      <c r="DB175" s="108">
        <v>0</v>
      </c>
      <c r="DC175" s="108">
        <v>0</v>
      </c>
      <c r="DD175" s="108">
        <v>0</v>
      </c>
      <c r="DE175" s="108">
        <v>0</v>
      </c>
      <c r="DF175" s="108">
        <v>0</v>
      </c>
      <c r="DG175" s="108">
        <v>44999997.32</v>
      </c>
      <c r="DH175" s="108"/>
      <c r="DI175" s="109"/>
      <c r="DJ175" s="107"/>
      <c r="DK175" s="108"/>
      <c r="DL175" s="108"/>
      <c r="DM175" s="108"/>
      <c r="DN175" s="108"/>
      <c r="DO175" s="108"/>
      <c r="DP175" s="108"/>
      <c r="DQ175" s="108"/>
      <c r="DR175" s="108"/>
      <c r="DS175" s="108"/>
      <c r="DT175" s="108"/>
      <c r="DU175" s="109"/>
    </row>
    <row r="176" spans="3:125">
      <c r="D176" s="77">
        <v>4419</v>
      </c>
      <c r="E176" s="81" t="s">
        <v>348</v>
      </c>
      <c r="F176" s="107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9"/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9"/>
      <c r="AD176" s="107"/>
      <c r="AE176" s="108"/>
      <c r="AF176" s="108"/>
      <c r="AG176" s="108"/>
      <c r="AH176" s="108"/>
      <c r="AI176" s="108"/>
      <c r="AJ176" s="108"/>
      <c r="AK176" s="108"/>
      <c r="AL176" s="108"/>
      <c r="AM176" s="108"/>
      <c r="AN176" s="108"/>
      <c r="AO176" s="109"/>
      <c r="AP176" s="107"/>
      <c r="AQ176" s="108"/>
      <c r="AR176" s="108"/>
      <c r="AS176" s="108"/>
      <c r="AT176" s="108"/>
      <c r="AU176" s="108"/>
      <c r="AV176" s="108"/>
      <c r="AW176" s="108"/>
      <c r="AX176" s="108"/>
      <c r="AY176" s="108"/>
      <c r="AZ176" s="108"/>
      <c r="BA176" s="109"/>
      <c r="BB176" s="107"/>
      <c r="BC176" s="108"/>
      <c r="BD176" s="108"/>
      <c r="BE176" s="108"/>
      <c r="BF176" s="108"/>
      <c r="BG176" s="108"/>
      <c r="BH176" s="108"/>
      <c r="BI176" s="108"/>
      <c r="BJ176" s="108"/>
      <c r="BK176" s="108"/>
      <c r="BL176" s="108"/>
      <c r="BM176" s="109"/>
      <c r="BN176" s="107"/>
      <c r="BO176" s="108"/>
      <c r="BP176" s="108"/>
      <c r="BQ176" s="108"/>
      <c r="BR176" s="108"/>
      <c r="BS176" s="108"/>
      <c r="BT176" s="108"/>
      <c r="BU176" s="108"/>
      <c r="BV176" s="108"/>
      <c r="BW176" s="108"/>
      <c r="BX176" s="108"/>
      <c r="BY176" s="109"/>
      <c r="BZ176" s="107"/>
      <c r="CA176" s="108"/>
      <c r="CB176" s="108"/>
      <c r="CC176" s="108"/>
      <c r="CD176" s="108"/>
      <c r="CE176" s="108"/>
      <c r="CF176" s="108"/>
      <c r="CG176" s="108"/>
      <c r="CH176" s="108"/>
      <c r="CI176" s="108"/>
      <c r="CJ176" s="108"/>
      <c r="CK176" s="108"/>
      <c r="CL176" s="107">
        <v>0</v>
      </c>
      <c r="CM176" s="108">
        <v>0</v>
      </c>
      <c r="CN176" s="108">
        <v>0</v>
      </c>
      <c r="CO176" s="108">
        <v>0</v>
      </c>
      <c r="CP176" s="108">
        <v>0</v>
      </c>
      <c r="CQ176" s="108">
        <v>0</v>
      </c>
      <c r="CR176" s="108">
        <v>0</v>
      </c>
      <c r="CS176" s="108">
        <v>0</v>
      </c>
      <c r="CT176" s="108">
        <v>0</v>
      </c>
      <c r="CU176" s="108">
        <v>0</v>
      </c>
      <c r="CV176" s="108">
        <v>0</v>
      </c>
      <c r="CW176" s="109">
        <v>0</v>
      </c>
      <c r="CX176" s="107">
        <v>0</v>
      </c>
      <c r="CY176" s="108">
        <v>0</v>
      </c>
      <c r="CZ176" s="108">
        <v>0</v>
      </c>
      <c r="DA176" s="108">
        <v>0</v>
      </c>
      <c r="DB176" s="108">
        <v>0</v>
      </c>
      <c r="DC176" s="108">
        <v>0</v>
      </c>
      <c r="DD176" s="108">
        <v>0</v>
      </c>
      <c r="DE176" s="108">
        <v>0</v>
      </c>
      <c r="DF176" s="108">
        <v>0</v>
      </c>
      <c r="DG176" s="108">
        <v>0</v>
      </c>
      <c r="DH176" s="108"/>
      <c r="DI176" s="109"/>
      <c r="DJ176" s="107"/>
      <c r="DK176" s="108"/>
      <c r="DL176" s="108"/>
      <c r="DM176" s="108"/>
      <c r="DN176" s="108"/>
      <c r="DO176" s="108"/>
      <c r="DP176" s="108"/>
      <c r="DQ176" s="108"/>
      <c r="DR176" s="108"/>
      <c r="DS176" s="108"/>
      <c r="DT176" s="108"/>
      <c r="DU176" s="109"/>
    </row>
    <row r="177" spans="1:125">
      <c r="A177" s="77" t="s">
        <v>102</v>
      </c>
      <c r="B177" s="77">
        <v>45</v>
      </c>
      <c r="E177" s="81" t="s">
        <v>350</v>
      </c>
      <c r="F177" s="107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9"/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9"/>
      <c r="AD177" s="107"/>
      <c r="AE177" s="108"/>
      <c r="AF177" s="108"/>
      <c r="AG177" s="108"/>
      <c r="AH177" s="108"/>
      <c r="AI177" s="108"/>
      <c r="AJ177" s="108"/>
      <c r="AK177" s="108"/>
      <c r="AL177" s="108"/>
      <c r="AM177" s="108"/>
      <c r="AN177" s="108"/>
      <c r="AO177" s="109"/>
      <c r="AP177" s="107"/>
      <c r="AQ177" s="108"/>
      <c r="AR177" s="108"/>
      <c r="AS177" s="108"/>
      <c r="AT177" s="108"/>
      <c r="AU177" s="108"/>
      <c r="AV177" s="108"/>
      <c r="AW177" s="108"/>
      <c r="AX177" s="108"/>
      <c r="AY177" s="108"/>
      <c r="AZ177" s="108"/>
      <c r="BA177" s="109"/>
      <c r="BB177" s="107"/>
      <c r="BC177" s="108"/>
      <c r="BD177" s="108"/>
      <c r="BE177" s="108"/>
      <c r="BF177" s="108"/>
      <c r="BG177" s="108"/>
      <c r="BH177" s="108"/>
      <c r="BI177" s="108"/>
      <c r="BJ177" s="108"/>
      <c r="BK177" s="108"/>
      <c r="BL177" s="108"/>
      <c r="BM177" s="109"/>
      <c r="BN177" s="107"/>
      <c r="BO177" s="108"/>
      <c r="BP177" s="108"/>
      <c r="BQ177" s="108"/>
      <c r="BR177" s="108"/>
      <c r="BS177" s="108"/>
      <c r="BT177" s="108"/>
      <c r="BU177" s="108"/>
      <c r="BV177" s="108"/>
      <c r="BW177" s="108"/>
      <c r="BX177" s="108"/>
      <c r="BY177" s="109"/>
      <c r="BZ177" s="107"/>
      <c r="CA177" s="108"/>
      <c r="CB177" s="108"/>
      <c r="CC177" s="108"/>
      <c r="CD177" s="108"/>
      <c r="CE177" s="108"/>
      <c r="CF177" s="108"/>
      <c r="CG177" s="108"/>
      <c r="CH177" s="108"/>
      <c r="CI177" s="108"/>
      <c r="CJ177" s="108"/>
      <c r="CK177" s="108"/>
      <c r="CL177" s="107">
        <v>5000</v>
      </c>
      <c r="CM177" s="108">
        <v>57001.11</v>
      </c>
      <c r="CN177" s="108">
        <v>614160.66</v>
      </c>
      <c r="CO177" s="108">
        <v>220833.34</v>
      </c>
      <c r="CP177" s="108">
        <v>331814</v>
      </c>
      <c r="CQ177" s="108">
        <v>6656</v>
      </c>
      <c r="CR177" s="108">
        <v>27500</v>
      </c>
      <c r="CS177" s="108">
        <v>40000</v>
      </c>
      <c r="CT177" s="108">
        <v>17507.28</v>
      </c>
      <c r="CU177" s="108">
        <v>533513.18999999994</v>
      </c>
      <c r="CV177" s="108">
        <v>69960</v>
      </c>
      <c r="CW177" s="109">
        <v>828836.39999999991</v>
      </c>
      <c r="CX177" s="107">
        <v>46726.67</v>
      </c>
      <c r="CY177" s="108">
        <v>493119.12</v>
      </c>
      <c r="CZ177" s="108">
        <v>0</v>
      </c>
      <c r="DA177" s="108">
        <v>286420</v>
      </c>
      <c r="DB177" s="108">
        <v>0</v>
      </c>
      <c r="DC177" s="108">
        <v>411760.67</v>
      </c>
      <c r="DD177" s="108">
        <v>16000</v>
      </c>
      <c r="DE177" s="108">
        <v>15000</v>
      </c>
      <c r="DF177" s="108">
        <v>505984</v>
      </c>
      <c r="DG177" s="108">
        <v>5000</v>
      </c>
      <c r="DH177" s="108"/>
      <c r="DI177" s="109"/>
      <c r="DJ177" s="107"/>
      <c r="DK177" s="108"/>
      <c r="DL177" s="108"/>
      <c r="DM177" s="108"/>
      <c r="DN177" s="108"/>
      <c r="DO177" s="108"/>
      <c r="DP177" s="108"/>
      <c r="DQ177" s="108"/>
      <c r="DR177" s="108"/>
      <c r="DS177" s="108"/>
      <c r="DT177" s="108"/>
      <c r="DU177" s="109"/>
    </row>
    <row r="178" spans="1:125">
      <c r="C178" s="77">
        <v>451</v>
      </c>
      <c r="D178" s="77">
        <v>451</v>
      </c>
      <c r="E178" s="81" t="s">
        <v>123</v>
      </c>
      <c r="F178" s="107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9"/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9"/>
      <c r="AD178" s="107"/>
      <c r="AE178" s="108"/>
      <c r="AF178" s="108"/>
      <c r="AG178" s="108"/>
      <c r="AH178" s="108"/>
      <c r="AI178" s="108"/>
      <c r="AJ178" s="108"/>
      <c r="AK178" s="108"/>
      <c r="AL178" s="108"/>
      <c r="AM178" s="108"/>
      <c r="AN178" s="108"/>
      <c r="AO178" s="109"/>
      <c r="AP178" s="107"/>
      <c r="AQ178" s="108"/>
      <c r="AR178" s="108"/>
      <c r="AS178" s="108"/>
      <c r="AT178" s="108"/>
      <c r="AU178" s="108"/>
      <c r="AV178" s="108"/>
      <c r="AW178" s="108"/>
      <c r="AX178" s="108"/>
      <c r="AY178" s="108"/>
      <c r="AZ178" s="108"/>
      <c r="BA178" s="109"/>
      <c r="BB178" s="107"/>
      <c r="BC178" s="108"/>
      <c r="BD178" s="108"/>
      <c r="BE178" s="108"/>
      <c r="BF178" s="108"/>
      <c r="BG178" s="108"/>
      <c r="BH178" s="108"/>
      <c r="BI178" s="108"/>
      <c r="BJ178" s="108"/>
      <c r="BK178" s="108"/>
      <c r="BL178" s="108"/>
      <c r="BM178" s="109"/>
      <c r="BN178" s="107"/>
      <c r="BO178" s="108"/>
      <c r="BP178" s="108"/>
      <c r="BQ178" s="108"/>
      <c r="BR178" s="108"/>
      <c r="BS178" s="108"/>
      <c r="BT178" s="108"/>
      <c r="BU178" s="108"/>
      <c r="BV178" s="108"/>
      <c r="BW178" s="108"/>
      <c r="BX178" s="108"/>
      <c r="BY178" s="109"/>
      <c r="BZ178" s="107"/>
      <c r="CA178" s="108"/>
      <c r="CB178" s="108"/>
      <c r="CC178" s="108"/>
      <c r="CD178" s="108"/>
      <c r="CE178" s="108"/>
      <c r="CF178" s="108"/>
      <c r="CG178" s="108"/>
      <c r="CH178" s="108"/>
      <c r="CI178" s="108"/>
      <c r="CJ178" s="108"/>
      <c r="CK178" s="108"/>
      <c r="CL178" s="107">
        <v>5000</v>
      </c>
      <c r="CM178" s="108">
        <v>57001.11</v>
      </c>
      <c r="CN178" s="108">
        <v>614160.66</v>
      </c>
      <c r="CO178" s="108">
        <v>220833.34</v>
      </c>
      <c r="CP178" s="108">
        <v>331814</v>
      </c>
      <c r="CQ178" s="108">
        <v>6656</v>
      </c>
      <c r="CR178" s="108">
        <v>27500</v>
      </c>
      <c r="CS178" s="108">
        <v>40000</v>
      </c>
      <c r="CT178" s="108">
        <v>17507.28</v>
      </c>
      <c r="CU178" s="108">
        <v>533513.18999999994</v>
      </c>
      <c r="CV178" s="108">
        <v>69960</v>
      </c>
      <c r="CW178" s="109">
        <v>828836.39999999991</v>
      </c>
      <c r="CX178" s="107">
        <v>46726.67</v>
      </c>
      <c r="CY178" s="108">
        <v>493119.12</v>
      </c>
      <c r="CZ178" s="108">
        <v>0</v>
      </c>
      <c r="DA178" s="108">
        <v>286420</v>
      </c>
      <c r="DB178" s="108">
        <v>0</v>
      </c>
      <c r="DC178" s="108">
        <v>411760.67</v>
      </c>
      <c r="DD178" s="108">
        <v>16000</v>
      </c>
      <c r="DE178" s="108">
        <v>15000</v>
      </c>
      <c r="DF178" s="108">
        <v>505984</v>
      </c>
      <c r="DG178" s="108">
        <v>5000</v>
      </c>
      <c r="DH178" s="108"/>
      <c r="DI178" s="109"/>
      <c r="DJ178" s="107"/>
      <c r="DK178" s="108"/>
      <c r="DL178" s="108"/>
      <c r="DM178" s="108"/>
      <c r="DN178" s="108"/>
      <c r="DO178" s="108"/>
      <c r="DP178" s="108"/>
      <c r="DQ178" s="108"/>
      <c r="DR178" s="108"/>
      <c r="DS178" s="108"/>
      <c r="DT178" s="108"/>
      <c r="DU178" s="109"/>
    </row>
    <row r="179" spans="1:125" ht="30">
      <c r="D179" s="77">
        <v>4511</v>
      </c>
      <c r="E179" s="81" t="s">
        <v>352</v>
      </c>
      <c r="F179" s="107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9"/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9"/>
      <c r="AD179" s="107"/>
      <c r="AE179" s="108"/>
      <c r="AF179" s="108"/>
      <c r="AG179" s="108"/>
      <c r="AH179" s="108"/>
      <c r="AI179" s="108"/>
      <c r="AJ179" s="108"/>
      <c r="AK179" s="108"/>
      <c r="AL179" s="108"/>
      <c r="AM179" s="108"/>
      <c r="AN179" s="108"/>
      <c r="AO179" s="109"/>
      <c r="AP179" s="107"/>
      <c r="AQ179" s="108"/>
      <c r="AR179" s="108"/>
      <c r="AS179" s="108"/>
      <c r="AT179" s="108"/>
      <c r="AU179" s="108"/>
      <c r="AV179" s="108"/>
      <c r="AW179" s="108"/>
      <c r="AX179" s="108"/>
      <c r="AY179" s="108"/>
      <c r="AZ179" s="108"/>
      <c r="BA179" s="109"/>
      <c r="BB179" s="107"/>
      <c r="BC179" s="108"/>
      <c r="BD179" s="108"/>
      <c r="BE179" s="108"/>
      <c r="BF179" s="108"/>
      <c r="BG179" s="108"/>
      <c r="BH179" s="108"/>
      <c r="BI179" s="108"/>
      <c r="BJ179" s="108"/>
      <c r="BK179" s="108"/>
      <c r="BL179" s="108"/>
      <c r="BM179" s="109"/>
      <c r="BN179" s="107"/>
      <c r="BO179" s="108"/>
      <c r="BP179" s="108"/>
      <c r="BQ179" s="108"/>
      <c r="BR179" s="108"/>
      <c r="BS179" s="108"/>
      <c r="BT179" s="108"/>
      <c r="BU179" s="108"/>
      <c r="BV179" s="108"/>
      <c r="BW179" s="108"/>
      <c r="BX179" s="108"/>
      <c r="BY179" s="109"/>
      <c r="BZ179" s="107"/>
      <c r="CA179" s="108"/>
      <c r="CB179" s="108"/>
      <c r="CC179" s="108"/>
      <c r="CD179" s="108"/>
      <c r="CE179" s="108"/>
      <c r="CF179" s="108"/>
      <c r="CG179" s="108"/>
      <c r="CH179" s="108"/>
      <c r="CI179" s="108"/>
      <c r="CJ179" s="108"/>
      <c r="CK179" s="108"/>
      <c r="CL179" s="107">
        <v>0</v>
      </c>
      <c r="CM179" s="108">
        <v>0</v>
      </c>
      <c r="CN179" s="108">
        <v>0</v>
      </c>
      <c r="CO179" s="108">
        <v>0</v>
      </c>
      <c r="CP179" s="108">
        <v>0</v>
      </c>
      <c r="CQ179" s="108">
        <v>0</v>
      </c>
      <c r="CR179" s="108">
        <v>0</v>
      </c>
      <c r="CS179" s="108">
        <v>0</v>
      </c>
      <c r="CT179" s="108">
        <v>0</v>
      </c>
      <c r="CU179" s="108">
        <v>0</v>
      </c>
      <c r="CV179" s="108">
        <v>0</v>
      </c>
      <c r="CW179" s="109">
        <v>0</v>
      </c>
      <c r="CX179" s="107">
        <v>0</v>
      </c>
      <c r="CY179" s="108">
        <v>0</v>
      </c>
      <c r="CZ179" s="108">
        <v>0</v>
      </c>
      <c r="DA179" s="108">
        <v>0</v>
      </c>
      <c r="DB179" s="108">
        <v>0</v>
      </c>
      <c r="DC179" s="108">
        <v>0</v>
      </c>
      <c r="DD179" s="108">
        <v>0</v>
      </c>
      <c r="DE179" s="108">
        <v>0</v>
      </c>
      <c r="DF179" s="108">
        <v>0</v>
      </c>
      <c r="DG179" s="108">
        <v>0</v>
      </c>
      <c r="DH179" s="108"/>
      <c r="DI179" s="109"/>
      <c r="DJ179" s="107"/>
      <c r="DK179" s="108"/>
      <c r="DL179" s="108"/>
      <c r="DM179" s="108"/>
      <c r="DN179" s="108"/>
      <c r="DO179" s="108"/>
      <c r="DP179" s="108"/>
      <c r="DQ179" s="108"/>
      <c r="DR179" s="108"/>
      <c r="DS179" s="108"/>
      <c r="DT179" s="108"/>
      <c r="DU179" s="109"/>
    </row>
    <row r="180" spans="1:125">
      <c r="D180" s="77">
        <v>4512</v>
      </c>
      <c r="E180" s="81" t="s">
        <v>354</v>
      </c>
      <c r="F180" s="107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9"/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9"/>
      <c r="AD180" s="107"/>
      <c r="AE180" s="108"/>
      <c r="AF180" s="108"/>
      <c r="AG180" s="108"/>
      <c r="AH180" s="108"/>
      <c r="AI180" s="108"/>
      <c r="AJ180" s="108"/>
      <c r="AK180" s="108"/>
      <c r="AL180" s="108"/>
      <c r="AM180" s="108"/>
      <c r="AN180" s="108"/>
      <c r="AO180" s="109"/>
      <c r="AP180" s="107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  <c r="BA180" s="109"/>
      <c r="BB180" s="107"/>
      <c r="BC180" s="108"/>
      <c r="BD180" s="108"/>
      <c r="BE180" s="108"/>
      <c r="BF180" s="108"/>
      <c r="BG180" s="108"/>
      <c r="BH180" s="108"/>
      <c r="BI180" s="108"/>
      <c r="BJ180" s="108"/>
      <c r="BK180" s="108"/>
      <c r="BL180" s="108"/>
      <c r="BM180" s="109"/>
      <c r="BN180" s="107"/>
      <c r="BO180" s="108"/>
      <c r="BP180" s="108"/>
      <c r="BQ180" s="108"/>
      <c r="BR180" s="108"/>
      <c r="BS180" s="108"/>
      <c r="BT180" s="108"/>
      <c r="BU180" s="108"/>
      <c r="BV180" s="108"/>
      <c r="BW180" s="108"/>
      <c r="BX180" s="108"/>
      <c r="BY180" s="109"/>
      <c r="BZ180" s="107"/>
      <c r="CA180" s="108"/>
      <c r="CB180" s="108"/>
      <c r="CC180" s="108"/>
      <c r="CD180" s="108"/>
      <c r="CE180" s="108"/>
      <c r="CF180" s="108"/>
      <c r="CG180" s="108"/>
      <c r="CH180" s="108"/>
      <c r="CI180" s="108"/>
      <c r="CJ180" s="108"/>
      <c r="CK180" s="108"/>
      <c r="CL180" s="107">
        <v>0</v>
      </c>
      <c r="CM180" s="108">
        <v>0</v>
      </c>
      <c r="CN180" s="108">
        <v>0</v>
      </c>
      <c r="CO180" s="108">
        <v>0</v>
      </c>
      <c r="CP180" s="108">
        <v>0</v>
      </c>
      <c r="CQ180" s="108">
        <v>0</v>
      </c>
      <c r="CR180" s="108">
        <v>0</v>
      </c>
      <c r="CS180" s="108">
        <v>0</v>
      </c>
      <c r="CT180" s="108">
        <v>0</v>
      </c>
      <c r="CU180" s="108">
        <v>0</v>
      </c>
      <c r="CV180" s="108">
        <v>0</v>
      </c>
      <c r="CW180" s="109">
        <v>0</v>
      </c>
      <c r="CX180" s="107">
        <v>0</v>
      </c>
      <c r="CY180" s="108">
        <v>0</v>
      </c>
      <c r="CZ180" s="108">
        <v>0</v>
      </c>
      <c r="DA180" s="108">
        <v>0</v>
      </c>
      <c r="DB180" s="108">
        <v>0</v>
      </c>
      <c r="DC180" s="108">
        <v>0</v>
      </c>
      <c r="DD180" s="108">
        <v>0</v>
      </c>
      <c r="DE180" s="108">
        <v>0</v>
      </c>
      <c r="DF180" s="108">
        <v>0</v>
      </c>
      <c r="DG180" s="108">
        <v>0</v>
      </c>
      <c r="DH180" s="108"/>
      <c r="DI180" s="109"/>
      <c r="DJ180" s="107"/>
      <c r="DK180" s="108"/>
      <c r="DL180" s="108"/>
      <c r="DM180" s="108"/>
      <c r="DN180" s="108"/>
      <c r="DO180" s="108"/>
      <c r="DP180" s="108"/>
      <c r="DQ180" s="108"/>
      <c r="DR180" s="108"/>
      <c r="DS180" s="108"/>
      <c r="DT180" s="108"/>
      <c r="DU180" s="109"/>
    </row>
    <row r="181" spans="1:125">
      <c r="D181" s="77">
        <v>4513</v>
      </c>
      <c r="E181" s="81" t="s">
        <v>356</v>
      </c>
      <c r="F181" s="107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9"/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9"/>
      <c r="AD181" s="107"/>
      <c r="AE181" s="108"/>
      <c r="AF181" s="108"/>
      <c r="AG181" s="108"/>
      <c r="AH181" s="108"/>
      <c r="AI181" s="108"/>
      <c r="AJ181" s="108"/>
      <c r="AK181" s="108"/>
      <c r="AL181" s="108"/>
      <c r="AM181" s="108"/>
      <c r="AN181" s="108"/>
      <c r="AO181" s="109"/>
      <c r="AP181" s="107"/>
      <c r="AQ181" s="108"/>
      <c r="AR181" s="108"/>
      <c r="AS181" s="108"/>
      <c r="AT181" s="108"/>
      <c r="AU181" s="108"/>
      <c r="AV181" s="108"/>
      <c r="AW181" s="108"/>
      <c r="AX181" s="108"/>
      <c r="AY181" s="108"/>
      <c r="AZ181" s="108"/>
      <c r="BA181" s="109"/>
      <c r="BB181" s="107"/>
      <c r="BC181" s="108"/>
      <c r="BD181" s="108"/>
      <c r="BE181" s="108"/>
      <c r="BF181" s="108"/>
      <c r="BG181" s="108"/>
      <c r="BH181" s="108"/>
      <c r="BI181" s="108"/>
      <c r="BJ181" s="108"/>
      <c r="BK181" s="108"/>
      <c r="BL181" s="108"/>
      <c r="BM181" s="109"/>
      <c r="BN181" s="107"/>
      <c r="BO181" s="108"/>
      <c r="BP181" s="108"/>
      <c r="BQ181" s="108"/>
      <c r="BR181" s="108"/>
      <c r="BS181" s="108"/>
      <c r="BT181" s="108"/>
      <c r="BU181" s="108"/>
      <c r="BV181" s="108"/>
      <c r="BW181" s="108"/>
      <c r="BX181" s="108"/>
      <c r="BY181" s="109"/>
      <c r="BZ181" s="107"/>
      <c r="CA181" s="108"/>
      <c r="CB181" s="108"/>
      <c r="CC181" s="108"/>
      <c r="CD181" s="108"/>
      <c r="CE181" s="108"/>
      <c r="CF181" s="108"/>
      <c r="CG181" s="108"/>
      <c r="CH181" s="108"/>
      <c r="CI181" s="108"/>
      <c r="CJ181" s="108"/>
      <c r="CK181" s="108"/>
      <c r="CL181" s="107">
        <v>0</v>
      </c>
      <c r="CM181" s="108">
        <v>0</v>
      </c>
      <c r="CN181" s="108">
        <v>546494</v>
      </c>
      <c r="CO181" s="108">
        <v>0</v>
      </c>
      <c r="CP181" s="108">
        <v>271814</v>
      </c>
      <c r="CQ181" s="108">
        <v>1656</v>
      </c>
      <c r="CR181" s="108">
        <v>0</v>
      </c>
      <c r="CS181" s="108">
        <v>0</v>
      </c>
      <c r="CT181" s="108">
        <v>2507.2800000000002</v>
      </c>
      <c r="CU181" s="108">
        <v>276229</v>
      </c>
      <c r="CV181" s="108">
        <v>960</v>
      </c>
      <c r="CW181" s="109">
        <v>300339.71999999997</v>
      </c>
      <c r="CX181" s="107">
        <v>5060</v>
      </c>
      <c r="CY181" s="108">
        <v>285118</v>
      </c>
      <c r="CZ181" s="108">
        <v>0</v>
      </c>
      <c r="DA181" s="108">
        <v>286420</v>
      </c>
      <c r="DB181" s="108">
        <v>0</v>
      </c>
      <c r="DC181" s="108">
        <v>285094</v>
      </c>
      <c r="DD181" s="108">
        <v>0</v>
      </c>
      <c r="DE181" s="108">
        <v>0</v>
      </c>
      <c r="DF181" s="108">
        <v>285484</v>
      </c>
      <c r="DG181" s="108">
        <v>0</v>
      </c>
      <c r="DH181" s="108"/>
      <c r="DI181" s="109"/>
      <c r="DJ181" s="107"/>
      <c r="DK181" s="108"/>
      <c r="DL181" s="108"/>
      <c r="DM181" s="108"/>
      <c r="DN181" s="108"/>
      <c r="DO181" s="108"/>
      <c r="DP181" s="108"/>
      <c r="DQ181" s="108"/>
      <c r="DR181" s="108"/>
      <c r="DS181" s="108"/>
      <c r="DT181" s="108"/>
      <c r="DU181" s="109"/>
    </row>
    <row r="182" spans="1:125" ht="30">
      <c r="D182" s="77">
        <v>4514</v>
      </c>
      <c r="E182" s="81" t="s">
        <v>358</v>
      </c>
      <c r="F182" s="107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9"/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9"/>
      <c r="AD182" s="107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9"/>
      <c r="AP182" s="107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9"/>
      <c r="BB182" s="107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9"/>
      <c r="BN182" s="107"/>
      <c r="BO182" s="108"/>
      <c r="BP182" s="108"/>
      <c r="BQ182" s="108"/>
      <c r="BR182" s="108"/>
      <c r="BS182" s="108"/>
      <c r="BT182" s="108"/>
      <c r="BU182" s="108"/>
      <c r="BV182" s="108"/>
      <c r="BW182" s="108"/>
      <c r="BX182" s="108"/>
      <c r="BY182" s="109"/>
      <c r="BZ182" s="107"/>
      <c r="CA182" s="108"/>
      <c r="CB182" s="108"/>
      <c r="CC182" s="108"/>
      <c r="CD182" s="108"/>
      <c r="CE182" s="108"/>
      <c r="CF182" s="108"/>
      <c r="CG182" s="108"/>
      <c r="CH182" s="108"/>
      <c r="CI182" s="108"/>
      <c r="CJ182" s="108"/>
      <c r="CK182" s="108"/>
      <c r="CL182" s="107">
        <v>0</v>
      </c>
      <c r="CM182" s="108">
        <v>0</v>
      </c>
      <c r="CN182" s="108">
        <v>0</v>
      </c>
      <c r="CO182" s="108">
        <v>0</v>
      </c>
      <c r="CP182" s="108">
        <v>0</v>
      </c>
      <c r="CQ182" s="108">
        <v>0</v>
      </c>
      <c r="CR182" s="108">
        <v>0</v>
      </c>
      <c r="CS182" s="108">
        <v>0</v>
      </c>
      <c r="CT182" s="108">
        <v>0</v>
      </c>
      <c r="CU182" s="108">
        <v>0</v>
      </c>
      <c r="CV182" s="108">
        <v>0</v>
      </c>
      <c r="CW182" s="109">
        <v>0</v>
      </c>
      <c r="CX182" s="107">
        <v>0</v>
      </c>
      <c r="CY182" s="108">
        <v>0</v>
      </c>
      <c r="CZ182" s="108">
        <v>0</v>
      </c>
      <c r="DA182" s="108">
        <v>0</v>
      </c>
      <c r="DB182" s="108">
        <v>0</v>
      </c>
      <c r="DC182" s="108">
        <v>0</v>
      </c>
      <c r="DD182" s="108">
        <v>0</v>
      </c>
      <c r="DE182" s="108">
        <v>0</v>
      </c>
      <c r="DF182" s="108">
        <v>0</v>
      </c>
      <c r="DG182" s="108">
        <v>0</v>
      </c>
      <c r="DH182" s="108"/>
      <c r="DI182" s="109"/>
      <c r="DJ182" s="107"/>
      <c r="DK182" s="108"/>
      <c r="DL182" s="108"/>
      <c r="DM182" s="108"/>
      <c r="DN182" s="108"/>
      <c r="DO182" s="108"/>
      <c r="DP182" s="108"/>
      <c r="DQ182" s="108"/>
      <c r="DR182" s="108"/>
      <c r="DS182" s="108"/>
      <c r="DT182" s="108"/>
      <c r="DU182" s="109"/>
    </row>
    <row r="183" spans="1:125">
      <c r="D183" s="77">
        <v>4515</v>
      </c>
      <c r="E183" s="81" t="s">
        <v>360</v>
      </c>
      <c r="F183" s="107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9"/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9"/>
      <c r="AD183" s="107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9"/>
      <c r="AP183" s="107"/>
      <c r="AQ183" s="108"/>
      <c r="AR183" s="108"/>
      <c r="AS183" s="108"/>
      <c r="AT183" s="108"/>
      <c r="AU183" s="108"/>
      <c r="AV183" s="108"/>
      <c r="AW183" s="108"/>
      <c r="AX183" s="108"/>
      <c r="AY183" s="108"/>
      <c r="AZ183" s="108"/>
      <c r="BA183" s="109"/>
      <c r="BB183" s="107"/>
      <c r="BC183" s="108"/>
      <c r="BD183" s="108"/>
      <c r="BE183" s="108"/>
      <c r="BF183" s="108"/>
      <c r="BG183" s="108"/>
      <c r="BH183" s="108"/>
      <c r="BI183" s="108"/>
      <c r="BJ183" s="108"/>
      <c r="BK183" s="108"/>
      <c r="BL183" s="108"/>
      <c r="BM183" s="109"/>
      <c r="BN183" s="107"/>
      <c r="BO183" s="108"/>
      <c r="BP183" s="108"/>
      <c r="BQ183" s="108"/>
      <c r="BR183" s="108"/>
      <c r="BS183" s="108"/>
      <c r="BT183" s="108"/>
      <c r="BU183" s="108"/>
      <c r="BV183" s="108"/>
      <c r="BW183" s="108"/>
      <c r="BX183" s="108"/>
      <c r="BY183" s="109"/>
      <c r="BZ183" s="107"/>
      <c r="CA183" s="108"/>
      <c r="CB183" s="108"/>
      <c r="CC183" s="108"/>
      <c r="CD183" s="108"/>
      <c r="CE183" s="108"/>
      <c r="CF183" s="108"/>
      <c r="CG183" s="108"/>
      <c r="CH183" s="108"/>
      <c r="CI183" s="108"/>
      <c r="CJ183" s="108"/>
      <c r="CK183" s="108"/>
      <c r="CL183" s="107">
        <v>5000</v>
      </c>
      <c r="CM183" s="108">
        <v>57001.11</v>
      </c>
      <c r="CN183" s="108">
        <v>67666.66</v>
      </c>
      <c r="CO183" s="108">
        <v>220833.34</v>
      </c>
      <c r="CP183" s="108">
        <v>60000</v>
      </c>
      <c r="CQ183" s="108">
        <v>5000</v>
      </c>
      <c r="CR183" s="108">
        <v>27500</v>
      </c>
      <c r="CS183" s="108">
        <v>40000</v>
      </c>
      <c r="CT183" s="108">
        <v>15000</v>
      </c>
      <c r="CU183" s="108">
        <v>257284.19</v>
      </c>
      <c r="CV183" s="108">
        <v>69000</v>
      </c>
      <c r="CW183" s="109">
        <v>528496.67999999993</v>
      </c>
      <c r="CX183" s="107">
        <v>41666.67</v>
      </c>
      <c r="CY183" s="108">
        <v>208001.12</v>
      </c>
      <c r="CZ183" s="108">
        <v>0</v>
      </c>
      <c r="DA183" s="108">
        <v>0</v>
      </c>
      <c r="DB183" s="108">
        <v>0</v>
      </c>
      <c r="DC183" s="108">
        <v>126666.67</v>
      </c>
      <c r="DD183" s="108">
        <v>16000</v>
      </c>
      <c r="DE183" s="108">
        <v>15000</v>
      </c>
      <c r="DF183" s="108">
        <v>220500</v>
      </c>
      <c r="DG183" s="108">
        <v>5000</v>
      </c>
      <c r="DH183" s="108"/>
      <c r="DI183" s="109"/>
      <c r="DJ183" s="107"/>
      <c r="DK183" s="108"/>
      <c r="DL183" s="108"/>
      <c r="DM183" s="108"/>
      <c r="DN183" s="108"/>
      <c r="DO183" s="108"/>
      <c r="DP183" s="108"/>
      <c r="DQ183" s="108"/>
      <c r="DR183" s="108"/>
      <c r="DS183" s="108"/>
      <c r="DT183" s="108"/>
      <c r="DU183" s="109"/>
    </row>
    <row r="184" spans="1:125">
      <c r="A184" s="77" t="s">
        <v>102</v>
      </c>
      <c r="B184" s="77">
        <v>46</v>
      </c>
      <c r="E184" s="81" t="s">
        <v>362</v>
      </c>
      <c r="F184" s="107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9"/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9"/>
      <c r="AD184" s="107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9"/>
      <c r="AP184" s="107"/>
      <c r="AQ184" s="108"/>
      <c r="AR184" s="108"/>
      <c r="AS184" s="108"/>
      <c r="AT184" s="108"/>
      <c r="AU184" s="108"/>
      <c r="AV184" s="108"/>
      <c r="AW184" s="108"/>
      <c r="AX184" s="108"/>
      <c r="AY184" s="108"/>
      <c r="AZ184" s="108"/>
      <c r="BA184" s="109"/>
      <c r="BB184" s="107"/>
      <c r="BC184" s="108"/>
      <c r="BD184" s="108"/>
      <c r="BE184" s="108"/>
      <c r="BF184" s="108"/>
      <c r="BG184" s="108"/>
      <c r="BH184" s="108"/>
      <c r="BI184" s="108"/>
      <c r="BJ184" s="108"/>
      <c r="BK184" s="108"/>
      <c r="BL184" s="108"/>
      <c r="BM184" s="109"/>
      <c r="BN184" s="107"/>
      <c r="BO184" s="108"/>
      <c r="BP184" s="108"/>
      <c r="BQ184" s="108"/>
      <c r="BR184" s="108"/>
      <c r="BS184" s="108"/>
      <c r="BT184" s="108"/>
      <c r="BU184" s="108"/>
      <c r="BV184" s="108"/>
      <c r="BW184" s="108"/>
      <c r="BX184" s="108"/>
      <c r="BY184" s="109"/>
      <c r="BZ184" s="107"/>
      <c r="CA184" s="108"/>
      <c r="CB184" s="108"/>
      <c r="CC184" s="108"/>
      <c r="CD184" s="108"/>
      <c r="CE184" s="108"/>
      <c r="CF184" s="108"/>
      <c r="CG184" s="108"/>
      <c r="CH184" s="108"/>
      <c r="CI184" s="108"/>
      <c r="CJ184" s="108"/>
      <c r="CK184" s="108"/>
      <c r="CL184" s="107">
        <v>13535535.23</v>
      </c>
      <c r="CM184" s="108">
        <v>1235188.6600000001</v>
      </c>
      <c r="CN184" s="108">
        <v>5069298.58</v>
      </c>
      <c r="CO184" s="108">
        <v>5426716.3899999997</v>
      </c>
      <c r="CP184" s="108">
        <v>4462597.3999999994</v>
      </c>
      <c r="CQ184" s="108">
        <v>12284472.710000001</v>
      </c>
      <c r="CR184" s="108">
        <v>19258533.780000001</v>
      </c>
      <c r="CS184" s="108">
        <v>10735160.850000001</v>
      </c>
      <c r="CT184" s="108">
        <v>19194056.120000001</v>
      </c>
      <c r="CU184" s="108">
        <v>11227719.77</v>
      </c>
      <c r="CV184" s="108">
        <v>7409763.3200000003</v>
      </c>
      <c r="CW184" s="109">
        <v>64186408.939999998</v>
      </c>
      <c r="CX184" s="107">
        <v>2995587.7600000002</v>
      </c>
      <c r="CY184" s="108">
        <v>3336299.88</v>
      </c>
      <c r="CZ184" s="108">
        <v>7984326.129999999</v>
      </c>
      <c r="DA184" s="108">
        <v>37331422.000000007</v>
      </c>
      <c r="DB184" s="108">
        <v>7491291.870000001</v>
      </c>
      <c r="DC184" s="108">
        <v>51081075.510000005</v>
      </c>
      <c r="DD184" s="108">
        <v>31417546.140000001</v>
      </c>
      <c r="DE184" s="108">
        <v>4380836.9400000004</v>
      </c>
      <c r="DF184" s="108">
        <v>14570015.650000002</v>
      </c>
      <c r="DG184" s="108">
        <v>10152744.359999999</v>
      </c>
      <c r="DH184" s="108"/>
      <c r="DI184" s="109"/>
      <c r="DJ184" s="107"/>
      <c r="DK184" s="108"/>
      <c r="DL184" s="108"/>
      <c r="DM184" s="108"/>
      <c r="DN184" s="108"/>
      <c r="DO184" s="108"/>
      <c r="DP184" s="108"/>
      <c r="DQ184" s="108"/>
      <c r="DR184" s="108"/>
      <c r="DS184" s="108"/>
      <c r="DT184" s="108"/>
      <c r="DU184" s="109"/>
    </row>
    <row r="185" spans="1:125">
      <c r="C185" s="77">
        <v>461</v>
      </c>
      <c r="D185" s="77">
        <v>461</v>
      </c>
      <c r="E185" s="81" t="s">
        <v>364</v>
      </c>
      <c r="F185" s="107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9"/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9"/>
      <c r="AD185" s="107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9"/>
      <c r="AP185" s="107"/>
      <c r="AQ185" s="108"/>
      <c r="AR185" s="108"/>
      <c r="AS185" s="108"/>
      <c r="AT185" s="108"/>
      <c r="AU185" s="108"/>
      <c r="AV185" s="108"/>
      <c r="AW185" s="108"/>
      <c r="AX185" s="108"/>
      <c r="AY185" s="108"/>
      <c r="AZ185" s="108"/>
      <c r="BA185" s="109"/>
      <c r="BB185" s="107"/>
      <c r="BC185" s="108"/>
      <c r="BD185" s="108"/>
      <c r="BE185" s="108"/>
      <c r="BF185" s="108"/>
      <c r="BG185" s="108"/>
      <c r="BH185" s="108"/>
      <c r="BI185" s="108"/>
      <c r="BJ185" s="108"/>
      <c r="BK185" s="108"/>
      <c r="BL185" s="108"/>
      <c r="BM185" s="109"/>
      <c r="BN185" s="107"/>
      <c r="BO185" s="108"/>
      <c r="BP185" s="108"/>
      <c r="BQ185" s="108"/>
      <c r="BR185" s="108"/>
      <c r="BS185" s="108"/>
      <c r="BT185" s="108"/>
      <c r="BU185" s="108"/>
      <c r="BV185" s="108"/>
      <c r="BW185" s="108"/>
      <c r="BX185" s="108"/>
      <c r="BY185" s="109"/>
      <c r="BZ185" s="107"/>
      <c r="CA185" s="108"/>
      <c r="CB185" s="108"/>
      <c r="CC185" s="108"/>
      <c r="CD185" s="108"/>
      <c r="CE185" s="108"/>
      <c r="CF185" s="108"/>
      <c r="CG185" s="108"/>
      <c r="CH185" s="108"/>
      <c r="CI185" s="108"/>
      <c r="CJ185" s="108"/>
      <c r="CK185" s="108"/>
      <c r="CL185" s="107">
        <v>13535535.23</v>
      </c>
      <c r="CM185" s="108">
        <v>1235188.6600000001</v>
      </c>
      <c r="CN185" s="108">
        <v>5069298.58</v>
      </c>
      <c r="CO185" s="108">
        <v>5426716.3899999997</v>
      </c>
      <c r="CP185" s="108">
        <v>4462597.3999999994</v>
      </c>
      <c r="CQ185" s="108">
        <v>12284472.710000001</v>
      </c>
      <c r="CR185" s="108">
        <v>19258533.780000001</v>
      </c>
      <c r="CS185" s="108">
        <v>10735160.850000001</v>
      </c>
      <c r="CT185" s="108">
        <v>19194056.120000001</v>
      </c>
      <c r="CU185" s="108">
        <v>11227719.77</v>
      </c>
      <c r="CV185" s="108">
        <v>7409763.3200000003</v>
      </c>
      <c r="CW185" s="109">
        <v>64186408.939999998</v>
      </c>
      <c r="CX185" s="107">
        <v>2995587.7600000002</v>
      </c>
      <c r="CY185" s="108">
        <v>3336299.88</v>
      </c>
      <c r="CZ185" s="108">
        <v>7984326.129999999</v>
      </c>
      <c r="DA185" s="108">
        <v>37331422.000000007</v>
      </c>
      <c r="DB185" s="108">
        <v>7491291.870000001</v>
      </c>
      <c r="DC185" s="108">
        <v>51081075.510000005</v>
      </c>
      <c r="DD185" s="108">
        <v>31417546.140000001</v>
      </c>
      <c r="DE185" s="108">
        <v>4380836.9400000004</v>
      </c>
      <c r="DF185" s="108">
        <v>14570015.650000002</v>
      </c>
      <c r="DG185" s="108">
        <v>10152744.359999999</v>
      </c>
      <c r="DH185" s="108"/>
      <c r="DI185" s="109"/>
      <c r="DJ185" s="107"/>
      <c r="DK185" s="108"/>
      <c r="DL185" s="108"/>
      <c r="DM185" s="108"/>
      <c r="DN185" s="108"/>
      <c r="DO185" s="108"/>
      <c r="DP185" s="108"/>
      <c r="DQ185" s="108"/>
      <c r="DR185" s="108"/>
      <c r="DS185" s="108"/>
      <c r="DT185" s="108"/>
      <c r="DU185" s="109"/>
    </row>
    <row r="186" spans="1:125" ht="30">
      <c r="D186" s="77">
        <v>4611</v>
      </c>
      <c r="E186" s="81" t="s">
        <v>365</v>
      </c>
      <c r="F186" s="107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9"/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9"/>
      <c r="AD186" s="107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9"/>
      <c r="AP186" s="107"/>
      <c r="AQ186" s="108"/>
      <c r="AR186" s="108"/>
      <c r="AS186" s="108"/>
      <c r="AT186" s="108"/>
      <c r="AU186" s="108"/>
      <c r="AV186" s="108"/>
      <c r="AW186" s="108"/>
      <c r="AX186" s="108"/>
      <c r="AY186" s="108"/>
      <c r="AZ186" s="108"/>
      <c r="BA186" s="109"/>
      <c r="BB186" s="107"/>
      <c r="BC186" s="108"/>
      <c r="BD186" s="108"/>
      <c r="BE186" s="108"/>
      <c r="BF186" s="108"/>
      <c r="BG186" s="108"/>
      <c r="BH186" s="108"/>
      <c r="BI186" s="108"/>
      <c r="BJ186" s="108"/>
      <c r="BK186" s="108"/>
      <c r="BL186" s="108"/>
      <c r="BM186" s="109"/>
      <c r="BN186" s="107"/>
      <c r="BO186" s="108"/>
      <c r="BP186" s="108"/>
      <c r="BQ186" s="108"/>
      <c r="BR186" s="108"/>
      <c r="BS186" s="108"/>
      <c r="BT186" s="108"/>
      <c r="BU186" s="108"/>
      <c r="BV186" s="108"/>
      <c r="BW186" s="108"/>
      <c r="BX186" s="108"/>
      <c r="BY186" s="109"/>
      <c r="BZ186" s="107"/>
      <c r="CA186" s="108"/>
      <c r="CB186" s="108"/>
      <c r="CC186" s="108"/>
      <c r="CD186" s="108"/>
      <c r="CE186" s="108"/>
      <c r="CF186" s="108"/>
      <c r="CG186" s="108"/>
      <c r="CH186" s="108"/>
      <c r="CI186" s="108"/>
      <c r="CJ186" s="108"/>
      <c r="CK186" s="108"/>
      <c r="CL186" s="107">
        <v>10400865.82</v>
      </c>
      <c r="CM186" s="108">
        <v>1076386.28</v>
      </c>
      <c r="CN186" s="108">
        <v>1750313.77</v>
      </c>
      <c r="CO186" s="108">
        <v>3128301.9899999998</v>
      </c>
      <c r="CP186" s="108">
        <v>1945669.64</v>
      </c>
      <c r="CQ186" s="108">
        <v>989736.54</v>
      </c>
      <c r="CR186" s="108">
        <v>4774307.7200000007</v>
      </c>
      <c r="CS186" s="108">
        <v>9944955.370000001</v>
      </c>
      <c r="CT186" s="108">
        <v>12179630.32</v>
      </c>
      <c r="CU186" s="108">
        <v>7710797.4799999995</v>
      </c>
      <c r="CV186" s="108">
        <v>4899072.42</v>
      </c>
      <c r="CW186" s="109">
        <v>48820983.07</v>
      </c>
      <c r="CX186" s="107">
        <v>572002.05999999994</v>
      </c>
      <c r="CY186" s="108">
        <v>2585632.2399999998</v>
      </c>
      <c r="CZ186" s="108">
        <v>4238041.8499999996</v>
      </c>
      <c r="DA186" s="108">
        <v>3685616.07</v>
      </c>
      <c r="DB186" s="108">
        <v>5144317.790000001</v>
      </c>
      <c r="DC186" s="108">
        <v>35693419.079999998</v>
      </c>
      <c r="DD186" s="108">
        <v>17351336.920000002</v>
      </c>
      <c r="DE186" s="108">
        <v>3355572.06</v>
      </c>
      <c r="DF186" s="108">
        <v>10984463.470000003</v>
      </c>
      <c r="DG186" s="108">
        <v>5540883.2199999997</v>
      </c>
      <c r="DH186" s="108"/>
      <c r="DI186" s="109"/>
      <c r="DJ186" s="107"/>
      <c r="DK186" s="108"/>
      <c r="DL186" s="108"/>
      <c r="DM186" s="108"/>
      <c r="DN186" s="108"/>
      <c r="DO186" s="108"/>
      <c r="DP186" s="108"/>
      <c r="DQ186" s="108"/>
      <c r="DR186" s="108"/>
      <c r="DS186" s="108"/>
      <c r="DT186" s="108"/>
      <c r="DU186" s="109"/>
    </row>
    <row r="187" spans="1:125" ht="30">
      <c r="D187" s="77">
        <v>4612</v>
      </c>
      <c r="E187" s="81" t="s">
        <v>367</v>
      </c>
      <c r="F187" s="107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9"/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9"/>
      <c r="AD187" s="107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9"/>
      <c r="AP187" s="107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  <c r="BA187" s="109"/>
      <c r="BB187" s="107"/>
      <c r="BC187" s="108"/>
      <c r="BD187" s="108"/>
      <c r="BE187" s="108"/>
      <c r="BF187" s="108"/>
      <c r="BG187" s="108"/>
      <c r="BH187" s="108"/>
      <c r="BI187" s="108"/>
      <c r="BJ187" s="108"/>
      <c r="BK187" s="108"/>
      <c r="BL187" s="108"/>
      <c r="BM187" s="109"/>
      <c r="BN187" s="107"/>
      <c r="BO187" s="108"/>
      <c r="BP187" s="108"/>
      <c r="BQ187" s="108"/>
      <c r="BR187" s="108"/>
      <c r="BS187" s="108"/>
      <c r="BT187" s="108"/>
      <c r="BU187" s="108"/>
      <c r="BV187" s="108"/>
      <c r="BW187" s="108"/>
      <c r="BX187" s="108"/>
      <c r="BY187" s="109"/>
      <c r="BZ187" s="107"/>
      <c r="CA187" s="108"/>
      <c r="CB187" s="108"/>
      <c r="CC187" s="108"/>
      <c r="CD187" s="108"/>
      <c r="CE187" s="108"/>
      <c r="CF187" s="108"/>
      <c r="CG187" s="108"/>
      <c r="CH187" s="108"/>
      <c r="CI187" s="108"/>
      <c r="CJ187" s="108"/>
      <c r="CK187" s="108"/>
      <c r="CL187" s="107">
        <v>3134669.4099999997</v>
      </c>
      <c r="CM187" s="108">
        <v>158802.38</v>
      </c>
      <c r="CN187" s="108">
        <v>3318984.8099999996</v>
      </c>
      <c r="CO187" s="108">
        <v>2298414.4</v>
      </c>
      <c r="CP187" s="108">
        <v>2516927.7599999998</v>
      </c>
      <c r="CQ187" s="108">
        <v>11294736.17</v>
      </c>
      <c r="CR187" s="108">
        <v>14484226.060000002</v>
      </c>
      <c r="CS187" s="108">
        <v>790205.48</v>
      </c>
      <c r="CT187" s="108">
        <v>7014425.7999999998</v>
      </c>
      <c r="CU187" s="108">
        <v>3516922.2900000005</v>
      </c>
      <c r="CV187" s="108">
        <v>2510690.9000000004</v>
      </c>
      <c r="CW187" s="109">
        <v>15365425.870000001</v>
      </c>
      <c r="CX187" s="107">
        <v>2423585.7000000002</v>
      </c>
      <c r="CY187" s="108">
        <v>750667.6399999999</v>
      </c>
      <c r="CZ187" s="108">
        <v>3746284.2799999993</v>
      </c>
      <c r="DA187" s="108">
        <v>33645805.930000007</v>
      </c>
      <c r="DB187" s="108">
        <v>2346974.08</v>
      </c>
      <c r="DC187" s="108">
        <v>15387656.430000003</v>
      </c>
      <c r="DD187" s="108">
        <v>14066209.220000001</v>
      </c>
      <c r="DE187" s="108">
        <v>1025264.8800000001</v>
      </c>
      <c r="DF187" s="108">
        <v>3585552.18</v>
      </c>
      <c r="DG187" s="108">
        <v>4611861.1400000006</v>
      </c>
      <c r="DH187" s="108"/>
      <c r="DI187" s="109"/>
      <c r="DJ187" s="107"/>
      <c r="DK187" s="108"/>
      <c r="DL187" s="108"/>
      <c r="DM187" s="108"/>
      <c r="DN187" s="108"/>
      <c r="DO187" s="108"/>
      <c r="DP187" s="108"/>
      <c r="DQ187" s="108"/>
      <c r="DR187" s="108"/>
      <c r="DS187" s="108"/>
      <c r="DT187" s="108"/>
      <c r="DU187" s="109"/>
    </row>
    <row r="188" spans="1:125">
      <c r="C188" s="77">
        <v>462</v>
      </c>
      <c r="D188" s="77">
        <v>462</v>
      </c>
      <c r="E188" s="81" t="s">
        <v>369</v>
      </c>
      <c r="F188" s="107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9"/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9"/>
      <c r="AD188" s="107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9"/>
      <c r="AP188" s="107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  <c r="BA188" s="109"/>
      <c r="BB188" s="107"/>
      <c r="BC188" s="108"/>
      <c r="BD188" s="108"/>
      <c r="BE188" s="108"/>
      <c r="BF188" s="108"/>
      <c r="BG188" s="108"/>
      <c r="BH188" s="108"/>
      <c r="BI188" s="108"/>
      <c r="BJ188" s="108"/>
      <c r="BK188" s="108"/>
      <c r="BL188" s="108"/>
      <c r="BM188" s="109"/>
      <c r="BN188" s="107"/>
      <c r="BO188" s="108"/>
      <c r="BP188" s="108"/>
      <c r="BQ188" s="108"/>
      <c r="BR188" s="108"/>
      <c r="BS188" s="108"/>
      <c r="BT188" s="108"/>
      <c r="BU188" s="108"/>
      <c r="BV188" s="108"/>
      <c r="BW188" s="108"/>
      <c r="BX188" s="108"/>
      <c r="BY188" s="109"/>
      <c r="BZ188" s="107"/>
      <c r="CA188" s="108"/>
      <c r="CB188" s="108"/>
      <c r="CC188" s="108"/>
      <c r="CD188" s="108"/>
      <c r="CE188" s="108"/>
      <c r="CF188" s="108"/>
      <c r="CG188" s="108"/>
      <c r="CH188" s="108"/>
      <c r="CI188" s="108"/>
      <c r="CJ188" s="108"/>
      <c r="CK188" s="108"/>
      <c r="CL188" s="107">
        <v>0</v>
      </c>
      <c r="CM188" s="108">
        <v>0</v>
      </c>
      <c r="CN188" s="108">
        <v>0</v>
      </c>
      <c r="CO188" s="108">
        <v>145520.37</v>
      </c>
      <c r="CP188" s="108">
        <v>0</v>
      </c>
      <c r="CQ188" s="108">
        <v>0</v>
      </c>
      <c r="CR188" s="108">
        <v>60056480</v>
      </c>
      <c r="CS188" s="108">
        <v>42900294.009999998</v>
      </c>
      <c r="CT188" s="108">
        <v>0</v>
      </c>
      <c r="CU188" s="108">
        <v>0</v>
      </c>
      <c r="CV188" s="108">
        <v>3552750.0900000003</v>
      </c>
      <c r="CW188" s="109">
        <v>575548.03</v>
      </c>
      <c r="CX188" s="107">
        <v>5125021.1000000006</v>
      </c>
      <c r="CY188" s="108">
        <v>28180.16</v>
      </c>
      <c r="CZ188" s="108">
        <v>4529565.8099999996</v>
      </c>
      <c r="DA188" s="108">
        <v>0</v>
      </c>
      <c r="DB188" s="108">
        <v>0</v>
      </c>
      <c r="DC188" s="108">
        <v>0</v>
      </c>
      <c r="DD188" s="108">
        <v>0</v>
      </c>
      <c r="DE188" s="108">
        <v>0</v>
      </c>
      <c r="DF188" s="108">
        <v>5576163.8799999999</v>
      </c>
      <c r="DG188" s="108">
        <v>0</v>
      </c>
      <c r="DH188" s="108"/>
      <c r="DI188" s="109"/>
      <c r="DJ188" s="107"/>
      <c r="DK188" s="108"/>
      <c r="DL188" s="108"/>
      <c r="DM188" s="108"/>
      <c r="DN188" s="108"/>
      <c r="DO188" s="108"/>
      <c r="DP188" s="108"/>
      <c r="DQ188" s="108"/>
      <c r="DR188" s="108"/>
      <c r="DS188" s="108"/>
      <c r="DT188" s="108"/>
      <c r="DU188" s="109"/>
    </row>
    <row r="189" spans="1:125">
      <c r="D189" s="77">
        <v>4621</v>
      </c>
      <c r="E189" s="81" t="s">
        <v>371</v>
      </c>
      <c r="F189" s="107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9"/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9"/>
      <c r="AD189" s="107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9"/>
      <c r="AP189" s="107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  <c r="BA189" s="109"/>
      <c r="BB189" s="107"/>
      <c r="BC189" s="108"/>
      <c r="BD189" s="108"/>
      <c r="BE189" s="108"/>
      <c r="BF189" s="108"/>
      <c r="BG189" s="108"/>
      <c r="BH189" s="108"/>
      <c r="BI189" s="108"/>
      <c r="BJ189" s="108"/>
      <c r="BK189" s="108"/>
      <c r="BL189" s="108"/>
      <c r="BM189" s="109"/>
      <c r="BN189" s="107"/>
      <c r="BO189" s="108"/>
      <c r="BP189" s="108"/>
      <c r="BQ189" s="108"/>
      <c r="BR189" s="108"/>
      <c r="BS189" s="108"/>
      <c r="BT189" s="108"/>
      <c r="BU189" s="108"/>
      <c r="BV189" s="108"/>
      <c r="BW189" s="108"/>
      <c r="BX189" s="108"/>
      <c r="BY189" s="109"/>
      <c r="BZ189" s="107"/>
      <c r="CA189" s="108"/>
      <c r="CB189" s="108"/>
      <c r="CC189" s="108"/>
      <c r="CD189" s="108"/>
      <c r="CE189" s="108"/>
      <c r="CF189" s="108"/>
      <c r="CG189" s="108"/>
      <c r="CH189" s="108"/>
      <c r="CI189" s="108"/>
      <c r="CJ189" s="108"/>
      <c r="CK189" s="108"/>
      <c r="CL189" s="107">
        <v>0</v>
      </c>
      <c r="CM189" s="108">
        <v>0</v>
      </c>
      <c r="CN189" s="108">
        <v>0</v>
      </c>
      <c r="CO189" s="108">
        <v>145520.37</v>
      </c>
      <c r="CP189" s="108">
        <v>0</v>
      </c>
      <c r="CQ189" s="108">
        <v>0</v>
      </c>
      <c r="CR189" s="108">
        <v>0</v>
      </c>
      <c r="CS189" s="108">
        <v>179503.08</v>
      </c>
      <c r="CT189" s="108">
        <v>0</v>
      </c>
      <c r="CU189" s="108">
        <v>0</v>
      </c>
      <c r="CV189" s="108">
        <v>3552750.0900000003</v>
      </c>
      <c r="CW189" s="109">
        <v>575548.03</v>
      </c>
      <c r="CX189" s="107">
        <v>5125021.1000000006</v>
      </c>
      <c r="CY189" s="108">
        <v>28180.16</v>
      </c>
      <c r="CZ189" s="108">
        <v>4529565.8099999996</v>
      </c>
      <c r="DA189" s="108">
        <v>0</v>
      </c>
      <c r="DB189" s="108">
        <v>0</v>
      </c>
      <c r="DC189" s="108">
        <v>0</v>
      </c>
      <c r="DD189" s="108">
        <v>0</v>
      </c>
      <c r="DE189" s="108">
        <v>0</v>
      </c>
      <c r="DF189" s="108">
        <v>5576163.8799999999</v>
      </c>
      <c r="DG189" s="108">
        <v>0</v>
      </c>
      <c r="DH189" s="108"/>
      <c r="DI189" s="109"/>
      <c r="DJ189" s="107"/>
      <c r="DK189" s="108"/>
      <c r="DL189" s="108"/>
      <c r="DM189" s="108"/>
      <c r="DN189" s="108"/>
      <c r="DO189" s="108"/>
      <c r="DP189" s="108"/>
      <c r="DQ189" s="108"/>
      <c r="DR189" s="108"/>
      <c r="DS189" s="108"/>
      <c r="DT189" s="108"/>
      <c r="DU189" s="109"/>
    </row>
    <row r="190" spans="1:125">
      <c r="D190" s="77">
        <v>4622</v>
      </c>
      <c r="E190" s="81" t="s">
        <v>373</v>
      </c>
      <c r="F190" s="107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9"/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9"/>
      <c r="AD190" s="107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9"/>
      <c r="AP190" s="107"/>
      <c r="AQ190" s="108"/>
      <c r="AR190" s="108"/>
      <c r="AS190" s="108"/>
      <c r="AT190" s="108"/>
      <c r="AU190" s="108"/>
      <c r="AV190" s="108"/>
      <c r="AW190" s="108"/>
      <c r="AX190" s="108"/>
      <c r="AY190" s="108"/>
      <c r="AZ190" s="108"/>
      <c r="BA190" s="109"/>
      <c r="BB190" s="107"/>
      <c r="BC190" s="108"/>
      <c r="BD190" s="108"/>
      <c r="BE190" s="108"/>
      <c r="BF190" s="108"/>
      <c r="BG190" s="108"/>
      <c r="BH190" s="108"/>
      <c r="BI190" s="108"/>
      <c r="BJ190" s="108"/>
      <c r="BK190" s="108"/>
      <c r="BL190" s="108"/>
      <c r="BM190" s="109"/>
      <c r="BN190" s="107"/>
      <c r="BO190" s="108"/>
      <c r="BP190" s="108"/>
      <c r="BQ190" s="108"/>
      <c r="BR190" s="108"/>
      <c r="BS190" s="108"/>
      <c r="BT190" s="108"/>
      <c r="BU190" s="108"/>
      <c r="BV190" s="108"/>
      <c r="BW190" s="108"/>
      <c r="BX190" s="108"/>
      <c r="BY190" s="109"/>
      <c r="BZ190" s="107"/>
      <c r="CA190" s="108"/>
      <c r="CB190" s="108"/>
      <c r="CC190" s="108"/>
      <c r="CD190" s="108"/>
      <c r="CE190" s="108"/>
      <c r="CF190" s="108"/>
      <c r="CG190" s="108"/>
      <c r="CH190" s="108"/>
      <c r="CI190" s="108"/>
      <c r="CJ190" s="108"/>
      <c r="CK190" s="108"/>
      <c r="CL190" s="107">
        <v>0</v>
      </c>
      <c r="CM190" s="108">
        <v>0</v>
      </c>
      <c r="CN190" s="108">
        <v>0</v>
      </c>
      <c r="CO190" s="108">
        <v>0</v>
      </c>
      <c r="CP190" s="108">
        <v>0</v>
      </c>
      <c r="CQ190" s="108">
        <v>0</v>
      </c>
      <c r="CR190" s="108">
        <v>60056480</v>
      </c>
      <c r="CS190" s="108">
        <v>42720790.93</v>
      </c>
      <c r="CT190" s="108">
        <v>0</v>
      </c>
      <c r="CU190" s="108">
        <v>0</v>
      </c>
      <c r="CV190" s="108">
        <v>0</v>
      </c>
      <c r="CW190" s="109">
        <v>0</v>
      </c>
      <c r="CX190" s="107">
        <v>0</v>
      </c>
      <c r="CY190" s="108">
        <v>0</v>
      </c>
      <c r="CZ190" s="108">
        <v>0</v>
      </c>
      <c r="DA190" s="108">
        <v>0</v>
      </c>
      <c r="DB190" s="108">
        <v>0</v>
      </c>
      <c r="DC190" s="108">
        <v>0</v>
      </c>
      <c r="DD190" s="108">
        <v>0</v>
      </c>
      <c r="DE190" s="108">
        <v>0</v>
      </c>
      <c r="DF190" s="108">
        <v>0</v>
      </c>
      <c r="DG190" s="108">
        <v>0</v>
      </c>
      <c r="DH190" s="108"/>
      <c r="DI190" s="109"/>
      <c r="DJ190" s="107"/>
      <c r="DK190" s="108"/>
      <c r="DL190" s="108"/>
      <c r="DM190" s="108"/>
      <c r="DN190" s="108"/>
      <c r="DO190" s="108"/>
      <c r="DP190" s="108"/>
      <c r="DQ190" s="108"/>
      <c r="DR190" s="108"/>
      <c r="DS190" s="108"/>
      <c r="DT190" s="108"/>
      <c r="DU190" s="109"/>
    </row>
    <row r="191" spans="1:125">
      <c r="C191" s="77">
        <v>463</v>
      </c>
      <c r="D191" s="77">
        <v>4630</v>
      </c>
      <c r="E191" s="81" t="s">
        <v>375</v>
      </c>
      <c r="F191" s="107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9"/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9"/>
      <c r="AD191" s="107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9"/>
      <c r="AP191" s="107"/>
      <c r="AQ191" s="108"/>
      <c r="AR191" s="108"/>
      <c r="AS191" s="108"/>
      <c r="AT191" s="108"/>
      <c r="AU191" s="108"/>
      <c r="AV191" s="108"/>
      <c r="AW191" s="108"/>
      <c r="AX191" s="108"/>
      <c r="AY191" s="108"/>
      <c r="AZ191" s="108"/>
      <c r="BA191" s="109"/>
      <c r="BB191" s="107"/>
      <c r="BC191" s="108"/>
      <c r="BD191" s="108"/>
      <c r="BE191" s="108"/>
      <c r="BF191" s="108"/>
      <c r="BG191" s="108"/>
      <c r="BH191" s="108"/>
      <c r="BI191" s="108"/>
      <c r="BJ191" s="108"/>
      <c r="BK191" s="108"/>
      <c r="BL191" s="108"/>
      <c r="BM191" s="109"/>
      <c r="BN191" s="107"/>
      <c r="BO191" s="108"/>
      <c r="BP191" s="108"/>
      <c r="BQ191" s="108"/>
      <c r="BR191" s="108"/>
      <c r="BS191" s="108"/>
      <c r="BT191" s="108"/>
      <c r="BU191" s="108"/>
      <c r="BV191" s="108"/>
      <c r="BW191" s="108"/>
      <c r="BX191" s="108"/>
      <c r="BY191" s="109"/>
      <c r="BZ191" s="107"/>
      <c r="CA191" s="108"/>
      <c r="CB191" s="108"/>
      <c r="CC191" s="108"/>
      <c r="CD191" s="108"/>
      <c r="CE191" s="108"/>
      <c r="CF191" s="108"/>
      <c r="CG191" s="108"/>
      <c r="CH191" s="108"/>
      <c r="CI191" s="108"/>
      <c r="CJ191" s="108"/>
      <c r="CK191" s="108"/>
      <c r="CL191" s="107">
        <v>2525490.4799999991</v>
      </c>
      <c r="CM191" s="108">
        <v>6326878.6600000029</v>
      </c>
      <c r="CN191" s="108">
        <v>2148000.9299999997</v>
      </c>
      <c r="CO191" s="108">
        <v>2468111.15</v>
      </c>
      <c r="CP191" s="108">
        <v>1102492.0999999987</v>
      </c>
      <c r="CQ191" s="108">
        <v>6182153.1800000016</v>
      </c>
      <c r="CR191" s="108">
        <v>15345385.479999993</v>
      </c>
      <c r="CS191" s="108">
        <v>6244697.2600000203</v>
      </c>
      <c r="CT191" s="108">
        <v>5189842.2000000039</v>
      </c>
      <c r="CU191" s="108">
        <v>2777987.4700000011</v>
      </c>
      <c r="CV191" s="108">
        <v>2751258.0399999996</v>
      </c>
      <c r="CW191" s="109">
        <v>7480893.1499999976</v>
      </c>
      <c r="CX191" s="107">
        <v>3537398.1599999983</v>
      </c>
      <c r="CY191" s="108">
        <v>1619286.4000000001</v>
      </c>
      <c r="CZ191" s="108">
        <v>1848944.2799999998</v>
      </c>
      <c r="DA191" s="108">
        <v>1378572.94</v>
      </c>
      <c r="DB191" s="108">
        <v>1300692.7200000014</v>
      </c>
      <c r="DC191" s="108">
        <v>9528423.1400000006</v>
      </c>
      <c r="DD191" s="108">
        <v>10716449.040000005</v>
      </c>
      <c r="DE191" s="108">
        <v>7406618.4700000016</v>
      </c>
      <c r="DF191" s="108">
        <v>1622410.3800000001</v>
      </c>
      <c r="DG191" s="108">
        <v>1457465.0300000005</v>
      </c>
      <c r="DH191" s="108"/>
      <c r="DI191" s="109"/>
      <c r="DJ191" s="107"/>
      <c r="DK191" s="108"/>
      <c r="DL191" s="108"/>
      <c r="DM191" s="108"/>
      <c r="DN191" s="108"/>
      <c r="DO191" s="108"/>
      <c r="DP191" s="108"/>
      <c r="DQ191" s="108"/>
      <c r="DR191" s="108"/>
      <c r="DS191" s="108"/>
      <c r="DT191" s="108"/>
      <c r="DU191" s="109"/>
    </row>
    <row r="192" spans="1:125">
      <c r="A192" s="77" t="s">
        <v>102</v>
      </c>
      <c r="B192" s="77">
        <v>47</v>
      </c>
      <c r="D192" s="77">
        <v>47</v>
      </c>
      <c r="E192" s="81" t="s">
        <v>377</v>
      </c>
      <c r="F192" s="107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9"/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9"/>
      <c r="AD192" s="107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9"/>
      <c r="AP192" s="107"/>
      <c r="AQ192" s="108"/>
      <c r="AR192" s="108"/>
      <c r="AS192" s="108"/>
      <c r="AT192" s="108"/>
      <c r="AU192" s="108"/>
      <c r="AV192" s="108"/>
      <c r="AW192" s="108"/>
      <c r="AX192" s="108"/>
      <c r="AY192" s="108"/>
      <c r="AZ192" s="108"/>
      <c r="BA192" s="109"/>
      <c r="BB192" s="107"/>
      <c r="BC192" s="108"/>
      <c r="BD192" s="108"/>
      <c r="BE192" s="108"/>
      <c r="BF192" s="108"/>
      <c r="BG192" s="108"/>
      <c r="BH192" s="108"/>
      <c r="BI192" s="108"/>
      <c r="BJ192" s="108"/>
      <c r="BK192" s="108"/>
      <c r="BL192" s="108"/>
      <c r="BM192" s="109"/>
      <c r="BN192" s="107"/>
      <c r="BO192" s="108"/>
      <c r="BP192" s="108"/>
      <c r="BQ192" s="108"/>
      <c r="BR192" s="108"/>
      <c r="BS192" s="108"/>
      <c r="BT192" s="108"/>
      <c r="BU192" s="108"/>
      <c r="BV192" s="108"/>
      <c r="BW192" s="108"/>
      <c r="BX192" s="108"/>
      <c r="BY192" s="109"/>
      <c r="BZ192" s="107"/>
      <c r="CA192" s="108"/>
      <c r="CB192" s="108"/>
      <c r="CC192" s="108"/>
      <c r="CD192" s="108"/>
      <c r="CE192" s="108"/>
      <c r="CF192" s="108"/>
      <c r="CG192" s="108"/>
      <c r="CH192" s="108"/>
      <c r="CI192" s="108"/>
      <c r="CJ192" s="108"/>
      <c r="CK192" s="108"/>
      <c r="CL192" s="107">
        <v>152480</v>
      </c>
      <c r="CM192" s="108">
        <v>69850</v>
      </c>
      <c r="CN192" s="108">
        <v>381882.20999999996</v>
      </c>
      <c r="CO192" s="108">
        <v>795860</v>
      </c>
      <c r="CP192" s="108">
        <v>1010265.09</v>
      </c>
      <c r="CQ192" s="108">
        <v>3303845.5</v>
      </c>
      <c r="CR192" s="108">
        <v>2217610</v>
      </c>
      <c r="CS192" s="108">
        <v>1221150.82</v>
      </c>
      <c r="CT192" s="108">
        <v>2522421.1</v>
      </c>
      <c r="CU192" s="108">
        <v>283431.86</v>
      </c>
      <c r="CV192" s="108">
        <v>862021</v>
      </c>
      <c r="CW192" s="109">
        <v>1306027.21</v>
      </c>
      <c r="CX192" s="107">
        <v>987800</v>
      </c>
      <c r="CY192" s="108">
        <v>1479416.02</v>
      </c>
      <c r="CZ192" s="108">
        <v>1804250.6199999999</v>
      </c>
      <c r="DA192" s="108">
        <v>0</v>
      </c>
      <c r="DB192" s="108">
        <v>227494.67</v>
      </c>
      <c r="DC192" s="108">
        <v>653597.98</v>
      </c>
      <c r="DD192" s="108">
        <v>858028.14000000013</v>
      </c>
      <c r="DE192" s="108">
        <v>1253986.73</v>
      </c>
      <c r="DF192" s="108">
        <v>1638486.63</v>
      </c>
      <c r="DG192" s="108">
        <v>1434433.1700000002</v>
      </c>
      <c r="DH192" s="108"/>
      <c r="DI192" s="109"/>
      <c r="DJ192" s="107"/>
      <c r="DK192" s="108"/>
      <c r="DL192" s="108"/>
      <c r="DM192" s="108"/>
      <c r="DN192" s="108"/>
      <c r="DO192" s="108"/>
      <c r="DP192" s="108"/>
      <c r="DQ192" s="108"/>
      <c r="DR192" s="108"/>
      <c r="DS192" s="108"/>
      <c r="DT192" s="108"/>
      <c r="DU192" s="109"/>
    </row>
    <row r="193" spans="1:125">
      <c r="A193" s="77" t="s">
        <v>102</v>
      </c>
      <c r="B193" s="77" t="s">
        <v>102</v>
      </c>
      <c r="C193" s="77">
        <v>471</v>
      </c>
      <c r="D193" s="77">
        <v>4710</v>
      </c>
      <c r="E193" s="81" t="s">
        <v>379</v>
      </c>
      <c r="F193" s="107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9"/>
      <c r="R193" s="107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9"/>
      <c r="AD193" s="107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9"/>
      <c r="AP193" s="107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9"/>
      <c r="BB193" s="107"/>
      <c r="BC193" s="108"/>
      <c r="BD193" s="108"/>
      <c r="BE193" s="108"/>
      <c r="BF193" s="108"/>
      <c r="BG193" s="108"/>
      <c r="BH193" s="108"/>
      <c r="BI193" s="108"/>
      <c r="BJ193" s="108"/>
      <c r="BK193" s="108"/>
      <c r="BL193" s="108"/>
      <c r="BM193" s="109"/>
      <c r="BN193" s="107"/>
      <c r="BO193" s="108"/>
      <c r="BP193" s="108"/>
      <c r="BQ193" s="108"/>
      <c r="BR193" s="108"/>
      <c r="BS193" s="108"/>
      <c r="BT193" s="108"/>
      <c r="BU193" s="108"/>
      <c r="BV193" s="108"/>
      <c r="BW193" s="108"/>
      <c r="BX193" s="108"/>
      <c r="BY193" s="109"/>
      <c r="BZ193" s="107"/>
      <c r="CA193" s="108"/>
      <c r="CB193" s="108"/>
      <c r="CC193" s="108"/>
      <c r="CD193" s="108"/>
      <c r="CE193" s="108"/>
      <c r="CF193" s="108"/>
      <c r="CG193" s="108"/>
      <c r="CH193" s="108"/>
      <c r="CI193" s="108"/>
      <c r="CJ193" s="108"/>
      <c r="CK193" s="108"/>
      <c r="CL193" s="107">
        <v>152480</v>
      </c>
      <c r="CM193" s="108">
        <v>69850</v>
      </c>
      <c r="CN193" s="108">
        <v>341282.20999999996</v>
      </c>
      <c r="CO193" s="108">
        <v>430460</v>
      </c>
      <c r="CP193" s="108">
        <v>1010265.09</v>
      </c>
      <c r="CQ193" s="108">
        <v>3303845.5</v>
      </c>
      <c r="CR193" s="108">
        <v>2217610</v>
      </c>
      <c r="CS193" s="108">
        <v>1221150.82</v>
      </c>
      <c r="CT193" s="108">
        <v>2522421.1</v>
      </c>
      <c r="CU193" s="108">
        <v>283431.86</v>
      </c>
      <c r="CV193" s="108">
        <v>862021</v>
      </c>
      <c r="CW193" s="109">
        <v>1306027.21</v>
      </c>
      <c r="CX193" s="107">
        <v>987800</v>
      </c>
      <c r="CY193" s="108">
        <v>1479416.02</v>
      </c>
      <c r="CZ193" s="108">
        <v>1804250.6199999999</v>
      </c>
      <c r="DA193" s="108">
        <v>0</v>
      </c>
      <c r="DB193" s="108">
        <v>227494.67</v>
      </c>
      <c r="DC193" s="108">
        <v>653597.98</v>
      </c>
      <c r="DD193" s="108">
        <v>858028.14000000013</v>
      </c>
      <c r="DE193" s="108">
        <v>1253986.73</v>
      </c>
      <c r="DF193" s="108">
        <v>1638486.63</v>
      </c>
      <c r="DG193" s="108">
        <v>1434433.1700000002</v>
      </c>
      <c r="DH193" s="108"/>
      <c r="DI193" s="109"/>
      <c r="DJ193" s="107"/>
      <c r="DK193" s="108"/>
      <c r="DL193" s="108"/>
      <c r="DM193" s="108"/>
      <c r="DN193" s="108"/>
      <c r="DO193" s="108"/>
      <c r="DP193" s="108"/>
      <c r="DQ193" s="108"/>
      <c r="DR193" s="108"/>
      <c r="DS193" s="108"/>
      <c r="DT193" s="108"/>
      <c r="DU193" s="109"/>
    </row>
    <row r="194" spans="1:125">
      <c r="C194" s="77">
        <v>472</v>
      </c>
      <c r="D194" s="77">
        <v>4720</v>
      </c>
      <c r="E194" s="81" t="s">
        <v>381</v>
      </c>
      <c r="F194" s="107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9"/>
      <c r="R194" s="107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9"/>
      <c r="AD194" s="107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9"/>
      <c r="AP194" s="107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9"/>
      <c r="BB194" s="107"/>
      <c r="BC194" s="108"/>
      <c r="BD194" s="108"/>
      <c r="BE194" s="108"/>
      <c r="BF194" s="108"/>
      <c r="BG194" s="108"/>
      <c r="BH194" s="108"/>
      <c r="BI194" s="108"/>
      <c r="BJ194" s="108"/>
      <c r="BK194" s="108"/>
      <c r="BL194" s="108"/>
      <c r="BM194" s="109"/>
      <c r="BN194" s="107"/>
      <c r="BO194" s="108"/>
      <c r="BP194" s="108"/>
      <c r="BQ194" s="108"/>
      <c r="BR194" s="108"/>
      <c r="BS194" s="108"/>
      <c r="BT194" s="108"/>
      <c r="BU194" s="108"/>
      <c r="BV194" s="108"/>
      <c r="BW194" s="108"/>
      <c r="BX194" s="108"/>
      <c r="BY194" s="109"/>
      <c r="BZ194" s="107"/>
      <c r="CA194" s="108"/>
      <c r="CB194" s="108"/>
      <c r="CC194" s="108"/>
      <c r="CD194" s="108"/>
      <c r="CE194" s="108"/>
      <c r="CF194" s="108"/>
      <c r="CG194" s="108"/>
      <c r="CH194" s="108"/>
      <c r="CI194" s="108"/>
      <c r="CJ194" s="108"/>
      <c r="CK194" s="108"/>
      <c r="CL194" s="107">
        <v>0</v>
      </c>
      <c r="CM194" s="108">
        <v>0</v>
      </c>
      <c r="CN194" s="108">
        <v>40600</v>
      </c>
      <c r="CO194" s="108">
        <v>365400</v>
      </c>
      <c r="CP194" s="108">
        <v>0</v>
      </c>
      <c r="CQ194" s="108">
        <v>0</v>
      </c>
      <c r="CR194" s="108">
        <v>0</v>
      </c>
      <c r="CS194" s="108">
        <v>0</v>
      </c>
      <c r="CT194" s="108">
        <v>0</v>
      </c>
      <c r="CU194" s="108">
        <v>0</v>
      </c>
      <c r="CV194" s="108">
        <v>0</v>
      </c>
      <c r="CW194" s="109">
        <v>0</v>
      </c>
      <c r="CX194" s="107">
        <v>0</v>
      </c>
      <c r="CY194" s="108">
        <v>0</v>
      </c>
      <c r="CZ194" s="108">
        <v>0</v>
      </c>
      <c r="DA194" s="108">
        <v>0</v>
      </c>
      <c r="DB194" s="108">
        <v>0</v>
      </c>
      <c r="DC194" s="108">
        <v>0</v>
      </c>
      <c r="DD194" s="108">
        <v>0</v>
      </c>
      <c r="DE194" s="108">
        <v>0</v>
      </c>
      <c r="DF194" s="108">
        <v>0</v>
      </c>
      <c r="DG194" s="108">
        <v>0</v>
      </c>
      <c r="DH194" s="108"/>
      <c r="DI194" s="109"/>
      <c r="DJ194" s="107"/>
      <c r="DK194" s="108"/>
      <c r="DL194" s="108"/>
      <c r="DM194" s="108"/>
      <c r="DN194" s="108"/>
      <c r="DO194" s="108"/>
      <c r="DP194" s="108"/>
      <c r="DQ194" s="108"/>
      <c r="DR194" s="108"/>
      <c r="DS194" s="108"/>
      <c r="DT194" s="108"/>
      <c r="DU194" s="109"/>
    </row>
    <row r="195" spans="1:125">
      <c r="C195" s="77">
        <v>473</v>
      </c>
      <c r="D195" s="77">
        <v>4730</v>
      </c>
      <c r="E195" s="81" t="s">
        <v>383</v>
      </c>
      <c r="F195" s="107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9"/>
      <c r="R195" s="107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9"/>
      <c r="AD195" s="107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9"/>
      <c r="AP195" s="107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9"/>
      <c r="BB195" s="107"/>
      <c r="BC195" s="108"/>
      <c r="BD195" s="108"/>
      <c r="BE195" s="108"/>
      <c r="BF195" s="108"/>
      <c r="BG195" s="108"/>
      <c r="BH195" s="108"/>
      <c r="BI195" s="108"/>
      <c r="BJ195" s="108"/>
      <c r="BK195" s="108"/>
      <c r="BL195" s="108"/>
      <c r="BM195" s="109"/>
      <c r="BN195" s="107"/>
      <c r="BO195" s="108"/>
      <c r="BP195" s="108"/>
      <c r="BQ195" s="108"/>
      <c r="BR195" s="108"/>
      <c r="BS195" s="108"/>
      <c r="BT195" s="108"/>
      <c r="BU195" s="108"/>
      <c r="BV195" s="108"/>
      <c r="BW195" s="108"/>
      <c r="BX195" s="108"/>
      <c r="BY195" s="109"/>
      <c r="BZ195" s="107"/>
      <c r="CA195" s="108"/>
      <c r="CB195" s="108"/>
      <c r="CC195" s="108"/>
      <c r="CD195" s="108"/>
      <c r="CE195" s="108"/>
      <c r="CF195" s="108"/>
      <c r="CG195" s="108"/>
      <c r="CH195" s="108"/>
      <c r="CI195" s="108"/>
      <c r="CJ195" s="108"/>
      <c r="CK195" s="108"/>
      <c r="CL195" s="107">
        <v>0</v>
      </c>
      <c r="CM195" s="108">
        <v>0</v>
      </c>
      <c r="CN195" s="108">
        <v>0</v>
      </c>
      <c r="CO195" s="108">
        <v>0</v>
      </c>
      <c r="CP195" s="108">
        <v>0</v>
      </c>
      <c r="CQ195" s="108">
        <v>0</v>
      </c>
      <c r="CR195" s="108">
        <v>0</v>
      </c>
      <c r="CS195" s="108">
        <v>0</v>
      </c>
      <c r="CT195" s="108">
        <v>0</v>
      </c>
      <c r="CU195" s="108">
        <v>0</v>
      </c>
      <c r="CV195" s="108">
        <v>0</v>
      </c>
      <c r="CW195" s="109">
        <v>0</v>
      </c>
      <c r="CX195" s="107">
        <v>0</v>
      </c>
      <c r="CY195" s="108">
        <v>0</v>
      </c>
      <c r="CZ195" s="108">
        <v>0</v>
      </c>
      <c r="DA195" s="108">
        <v>0</v>
      </c>
      <c r="DB195" s="108">
        <v>0</v>
      </c>
      <c r="DC195" s="108">
        <v>0</v>
      </c>
      <c r="DD195" s="108">
        <v>0</v>
      </c>
      <c r="DE195" s="108">
        <v>0</v>
      </c>
      <c r="DF195" s="108">
        <v>0</v>
      </c>
      <c r="DG195" s="108">
        <v>0</v>
      </c>
      <c r="DH195" s="108"/>
      <c r="DI195" s="109"/>
      <c r="DJ195" s="107"/>
      <c r="DK195" s="108"/>
      <c r="DL195" s="108"/>
      <c r="DM195" s="108"/>
      <c r="DN195" s="108"/>
      <c r="DO195" s="108"/>
      <c r="DP195" s="108"/>
      <c r="DQ195" s="108"/>
      <c r="DR195" s="108"/>
      <c r="DS195" s="108"/>
      <c r="DT195" s="108"/>
      <c r="DU195" s="109"/>
    </row>
    <row r="196" spans="1:125">
      <c r="F196" s="107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9"/>
      <c r="R196" s="107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9"/>
      <c r="AD196" s="107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9"/>
      <c r="AP196" s="107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9"/>
      <c r="BB196" s="107"/>
      <c r="BC196" s="108"/>
      <c r="BD196" s="108"/>
      <c r="BE196" s="108"/>
      <c r="BF196" s="108"/>
      <c r="BG196" s="108"/>
      <c r="BH196" s="108"/>
      <c r="BI196" s="108"/>
      <c r="BJ196" s="108"/>
      <c r="BK196" s="108"/>
      <c r="BL196" s="108"/>
      <c r="BM196" s="109"/>
      <c r="BN196" s="107"/>
      <c r="BO196" s="108"/>
      <c r="BP196" s="108"/>
      <c r="BQ196" s="108"/>
      <c r="BR196" s="108"/>
      <c r="BS196" s="108"/>
      <c r="BT196" s="108"/>
      <c r="BU196" s="108"/>
      <c r="BV196" s="108"/>
      <c r="BW196" s="108"/>
      <c r="BX196" s="108"/>
      <c r="BY196" s="109"/>
      <c r="BZ196" s="107"/>
      <c r="CA196" s="108"/>
      <c r="CB196" s="108"/>
      <c r="CC196" s="108"/>
      <c r="CD196" s="108"/>
      <c r="CE196" s="108"/>
      <c r="CF196" s="108"/>
      <c r="CG196" s="108"/>
      <c r="CH196" s="108"/>
      <c r="CI196" s="108"/>
      <c r="CJ196" s="108"/>
      <c r="CK196" s="108"/>
      <c r="CL196" s="107"/>
      <c r="CM196" s="108"/>
      <c r="CN196" s="108"/>
      <c r="CO196" s="108"/>
      <c r="CP196" s="108"/>
      <c r="CQ196" s="108"/>
      <c r="CR196" s="108"/>
      <c r="CS196" s="108"/>
      <c r="CT196" s="108"/>
      <c r="CU196" s="108"/>
      <c r="CV196" s="108"/>
      <c r="CW196" s="109"/>
      <c r="CX196" s="107"/>
      <c r="CY196" s="108"/>
      <c r="CZ196" s="108"/>
      <c r="DA196" s="108"/>
      <c r="DB196" s="108"/>
      <c r="DC196" s="108"/>
      <c r="DD196" s="108"/>
      <c r="DE196" s="108"/>
      <c r="DF196" s="108"/>
      <c r="DG196" s="108"/>
      <c r="DH196" s="108"/>
      <c r="DI196" s="109"/>
      <c r="DJ196" s="107"/>
      <c r="DK196" s="108"/>
      <c r="DL196" s="108"/>
      <c r="DM196" s="108"/>
      <c r="DN196" s="108"/>
      <c r="DO196" s="108"/>
      <c r="DP196" s="108"/>
      <c r="DQ196" s="108"/>
      <c r="DR196" s="108"/>
      <c r="DS196" s="108"/>
      <c r="DT196" s="108"/>
      <c r="DU196" s="109"/>
    </row>
    <row r="197" spans="1:125">
      <c r="F197" s="107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9"/>
      <c r="R197" s="107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9"/>
      <c r="AD197" s="107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9"/>
      <c r="AP197" s="107"/>
      <c r="AQ197" s="108"/>
      <c r="AR197" s="108"/>
      <c r="AS197" s="108"/>
      <c r="AT197" s="108"/>
      <c r="AU197" s="108"/>
      <c r="AV197" s="108"/>
      <c r="AW197" s="108"/>
      <c r="AX197" s="108"/>
      <c r="AY197" s="108"/>
      <c r="AZ197" s="108"/>
      <c r="BA197" s="109"/>
      <c r="BB197" s="107"/>
      <c r="BC197" s="108"/>
      <c r="BD197" s="108"/>
      <c r="BE197" s="108"/>
      <c r="BF197" s="108"/>
      <c r="BG197" s="108"/>
      <c r="BH197" s="108"/>
      <c r="BI197" s="108"/>
      <c r="BJ197" s="108"/>
      <c r="BK197" s="108"/>
      <c r="BL197" s="108"/>
      <c r="BM197" s="109"/>
      <c r="BN197" s="107"/>
      <c r="BO197" s="108"/>
      <c r="BP197" s="108"/>
      <c r="BQ197" s="108"/>
      <c r="BR197" s="108"/>
      <c r="BS197" s="108"/>
      <c r="BT197" s="108"/>
      <c r="BU197" s="108"/>
      <c r="BV197" s="108"/>
      <c r="BW197" s="108"/>
      <c r="BX197" s="108"/>
      <c r="BY197" s="109"/>
      <c r="BZ197" s="107"/>
      <c r="CA197" s="108"/>
      <c r="CB197" s="108"/>
      <c r="CC197" s="108"/>
      <c r="CD197" s="108"/>
      <c r="CE197" s="108"/>
      <c r="CF197" s="108"/>
      <c r="CG197" s="108"/>
      <c r="CH197" s="108"/>
      <c r="CI197" s="108"/>
      <c r="CJ197" s="108"/>
      <c r="CK197" s="108"/>
      <c r="CL197" s="107"/>
      <c r="CM197" s="108"/>
      <c r="CN197" s="108"/>
      <c r="CO197" s="108"/>
      <c r="CP197" s="108"/>
      <c r="CQ197" s="108"/>
      <c r="CR197" s="108"/>
      <c r="CS197" s="108"/>
      <c r="CT197" s="108"/>
      <c r="CU197" s="108"/>
      <c r="CV197" s="108"/>
      <c r="CW197" s="109"/>
      <c r="CX197" s="107"/>
      <c r="CY197" s="108"/>
      <c r="CZ197" s="108"/>
      <c r="DA197" s="108"/>
      <c r="DB197" s="108"/>
      <c r="DC197" s="108"/>
      <c r="DD197" s="108"/>
      <c r="DE197" s="108"/>
      <c r="DF197" s="108"/>
      <c r="DG197" s="108"/>
      <c r="DH197" s="108"/>
      <c r="DI197" s="109"/>
      <c r="DJ197" s="107"/>
      <c r="DK197" s="108"/>
      <c r="DL197" s="108"/>
      <c r="DM197" s="108"/>
      <c r="DN197" s="108"/>
      <c r="DO197" s="108"/>
      <c r="DP197" s="108"/>
      <c r="DQ197" s="108"/>
      <c r="DR197" s="108"/>
      <c r="DS197" s="108"/>
      <c r="DT197" s="108"/>
      <c r="DU197" s="109"/>
    </row>
    <row r="198" spans="1:125">
      <c r="E198" s="81" t="str">
        <f>+Master!G22</f>
        <v>Prihodi budžeta</v>
      </c>
      <c r="CL198" s="108">
        <f>+'2013'!G10</f>
        <v>55007549.070000008</v>
      </c>
      <c r="CM198" s="108">
        <f>+'2013'!H10</f>
        <v>75835326.769999996</v>
      </c>
      <c r="CN198" s="108">
        <f>+'2013'!I10</f>
        <v>88914651.390000015</v>
      </c>
      <c r="CO198" s="108">
        <f>+'2013'!J10</f>
        <v>104091401.67000002</v>
      </c>
      <c r="CP198" s="108">
        <f>+'2013'!K10</f>
        <v>94325584.910000011</v>
      </c>
      <c r="CQ198" s="108">
        <f>+'2013'!L10</f>
        <v>99966900.379999965</v>
      </c>
      <c r="CR198" s="108">
        <f>+'2013'!M10</f>
        <v>122481083.35999997</v>
      </c>
      <c r="CS198" s="108">
        <f>+'2013'!N10</f>
        <v>125279368.25000004</v>
      </c>
      <c r="CT198" s="108">
        <f>+'2013'!O10</f>
        <v>117134830.11000004</v>
      </c>
      <c r="CU198" s="108">
        <f>+'2013'!P10</f>
        <v>118761640.25000001</v>
      </c>
      <c r="CV198" s="108">
        <f>+'2013'!Q10</f>
        <v>96518169.450000003</v>
      </c>
      <c r="CW198" s="108">
        <f>+'2013'!R10</f>
        <v>145120002.57999998</v>
      </c>
      <c r="CX198" s="108">
        <f>+'2014'!G10</f>
        <v>70782033.379999995</v>
      </c>
      <c r="CY198" s="108">
        <f>+'2014'!H10</f>
        <v>82133335.86999999</v>
      </c>
      <c r="CZ198" s="108">
        <f>+'2014'!I10</f>
        <v>100708163.93000002</v>
      </c>
      <c r="DA198" s="108">
        <f>+'2014'!J10</f>
        <v>109084385.14999999</v>
      </c>
      <c r="DB198" s="108">
        <f>+'2014'!K10</f>
        <v>102197698.78</v>
      </c>
      <c r="DC198" s="108">
        <f>+'2014'!L10</f>
        <v>109841607.17999999</v>
      </c>
      <c r="DD198" s="108">
        <f>+'2014'!M10</f>
        <v>120720236.02999999</v>
      </c>
      <c r="DE198" s="108">
        <f>+'2014'!N10</f>
        <v>126556297.33</v>
      </c>
      <c r="DF198" s="108">
        <f>+'2014'!O10</f>
        <v>117902025.08</v>
      </c>
      <c r="DG198" s="108">
        <f>+'2014'!P10</f>
        <v>158183036.20000002</v>
      </c>
      <c r="DH198" s="108">
        <f>+'2014'!Q10</f>
        <v>0</v>
      </c>
      <c r="DI198" s="108">
        <f>+'2014'!R10</f>
        <v>0</v>
      </c>
    </row>
    <row r="199" spans="1:125">
      <c r="E199" s="81" t="str">
        <f>+Master!G74</f>
        <v>Budžetki izdaci</v>
      </c>
      <c r="CL199" s="108">
        <f>+'2013'!G30</f>
        <v>80772414.230000019</v>
      </c>
      <c r="CM199" s="108">
        <f>+'2013'!H30</f>
        <v>95071065.899999976</v>
      </c>
      <c r="CN199" s="108">
        <f>+'2013'!I30</f>
        <v>100574428.74000001</v>
      </c>
      <c r="CO199" s="108">
        <f>+'2013'!J30</f>
        <v>118456239.79999998</v>
      </c>
      <c r="CP199" s="108">
        <f>+'2013'!K30</f>
        <v>100489452.00999999</v>
      </c>
      <c r="CQ199" s="108">
        <f>+'2013'!L30</f>
        <v>94924025.339999989</v>
      </c>
      <c r="CR199" s="108">
        <f>+'2013'!M30</f>
        <v>164715317.97</v>
      </c>
      <c r="CS199" s="108">
        <f>+'2013'!N30</f>
        <v>142708327.26999998</v>
      </c>
      <c r="CT199" s="108">
        <f>+'2013'!O30</f>
        <v>119294969.16</v>
      </c>
      <c r="CU199" s="108">
        <f>+'2013'!P30</f>
        <v>98844023.269999966</v>
      </c>
      <c r="CV199" s="108">
        <f>+'2013'!Q30</f>
        <v>101306208.56</v>
      </c>
      <c r="CW199" s="108">
        <f>+'2013'!R30</f>
        <v>151656327.43000001</v>
      </c>
      <c r="CX199" s="108">
        <f>+'2014'!G30</f>
        <v>94321896.899999976</v>
      </c>
      <c r="CY199" s="108">
        <f>+'2014'!H30</f>
        <v>88931362.890000001</v>
      </c>
      <c r="CZ199" s="108">
        <f>+'2014'!I30</f>
        <v>115880628.72999999</v>
      </c>
      <c r="DA199" s="108">
        <f>+'2014'!J30</f>
        <v>122325744.22000001</v>
      </c>
      <c r="DB199" s="108">
        <f>+'2014'!K30</f>
        <v>101779654.76000002</v>
      </c>
      <c r="DC199" s="108">
        <f>+'2014'!L30</f>
        <v>105767679.32000004</v>
      </c>
      <c r="DD199" s="108">
        <f>+'2014'!M30</f>
        <v>107264685.88000001</v>
      </c>
      <c r="DE199" s="108">
        <f>+'2014'!N30</f>
        <v>107871168.94000001</v>
      </c>
      <c r="DF199" s="108">
        <f>+'2014'!O30</f>
        <v>120857307.61</v>
      </c>
      <c r="DG199" s="108">
        <f>+'2014'!P30</f>
        <v>157754001.53</v>
      </c>
      <c r="DH199" s="108">
        <f>+'2014'!Q30</f>
        <v>0</v>
      </c>
      <c r="DI199" s="108">
        <f>+'2014'!R30</f>
        <v>0</v>
      </c>
    </row>
    <row r="200" spans="1:125">
      <c r="E200" s="81" t="str">
        <f>+Master!G212</f>
        <v>Suficit / deficit</v>
      </c>
      <c r="CL200" s="108">
        <f>+'2013'!G54</f>
        <v>-25764865.160000011</v>
      </c>
      <c r="CM200" s="108">
        <f>+'2013'!H54</f>
        <v>-19235739.12999998</v>
      </c>
      <c r="CN200" s="108">
        <f>+'2013'!I54</f>
        <v>-11659777.349999994</v>
      </c>
      <c r="CO200" s="108">
        <f>+'2013'!J54</f>
        <v>-14364838.129999965</v>
      </c>
      <c r="CP200" s="108">
        <f>+'2013'!K54</f>
        <v>-6163867.0999999791</v>
      </c>
      <c r="CQ200" s="108">
        <f>+'2013'!L54</f>
        <v>5042875.0399999768</v>
      </c>
      <c r="CR200" s="108">
        <f>+'2013'!M54</f>
        <v>-42234234.610000029</v>
      </c>
      <c r="CS200" s="108">
        <f>+'2013'!N54</f>
        <v>-17428959.019999936</v>
      </c>
      <c r="CT200" s="108">
        <f>+'2013'!O54</f>
        <v>-2160139.0499999523</v>
      </c>
      <c r="CU200" s="108">
        <f>+'2013'!P54</f>
        <v>19917616.980000049</v>
      </c>
      <c r="CV200" s="108">
        <f>+'2013'!Q54</f>
        <v>-4788039.1099999994</v>
      </c>
      <c r="CW200" s="108">
        <f>+'2013'!R54</f>
        <v>-6536324.8500000238</v>
      </c>
      <c r="CX200" s="108">
        <f>+CX198-CX199</f>
        <v>-23539863.519999981</v>
      </c>
      <c r="CY200" s="108">
        <f t="shared" ref="CY200:DI200" si="0">+CY198-CY199</f>
        <v>-6798027.0200000107</v>
      </c>
      <c r="CZ200" s="108">
        <f t="shared" si="0"/>
        <v>-15172464.799999967</v>
      </c>
      <c r="DA200" s="108">
        <f t="shared" si="0"/>
        <v>-13241359.070000023</v>
      </c>
      <c r="DB200" s="108">
        <f t="shared" si="0"/>
        <v>418044.01999998093</v>
      </c>
      <c r="DC200" s="108">
        <f t="shared" si="0"/>
        <v>4073927.8599999547</v>
      </c>
      <c r="DD200" s="108">
        <f t="shared" si="0"/>
        <v>13455550.149999976</v>
      </c>
      <c r="DE200" s="108">
        <f t="shared" si="0"/>
        <v>18685128.389999986</v>
      </c>
      <c r="DF200" s="108">
        <f t="shared" si="0"/>
        <v>-2955282.5300000012</v>
      </c>
      <c r="DG200" s="108">
        <f t="shared" si="0"/>
        <v>429034.67000001669</v>
      </c>
      <c r="DH200" s="108">
        <f t="shared" si="0"/>
        <v>0</v>
      </c>
      <c r="DI200" s="108">
        <f t="shared" si="0"/>
        <v>0</v>
      </c>
    </row>
    <row r="222" spans="1:125">
      <c r="E222" s="403" t="s">
        <v>700</v>
      </c>
      <c r="F222" s="401">
        <v>2006</v>
      </c>
      <c r="G222" s="400"/>
      <c r="H222" s="400"/>
      <c r="I222" s="400"/>
      <c r="J222" s="400"/>
      <c r="K222" s="400"/>
      <c r="L222" s="400"/>
      <c r="M222" s="400"/>
      <c r="N222" s="400"/>
      <c r="O222" s="400"/>
      <c r="P222" s="400"/>
      <c r="Q222" s="402"/>
      <c r="R222" s="401">
        <v>2007</v>
      </c>
      <c r="S222" s="400"/>
      <c r="T222" s="400"/>
      <c r="U222" s="400"/>
      <c r="V222" s="400"/>
      <c r="W222" s="400"/>
      <c r="X222" s="400"/>
      <c r="Y222" s="400"/>
      <c r="Z222" s="400"/>
      <c r="AA222" s="400"/>
      <c r="AB222" s="400"/>
      <c r="AC222" s="402"/>
      <c r="AD222" s="401">
        <v>2008</v>
      </c>
      <c r="AE222" s="400"/>
      <c r="AF222" s="400"/>
      <c r="AG222" s="400"/>
      <c r="AH222" s="400"/>
      <c r="AI222" s="400"/>
      <c r="AJ222" s="400"/>
      <c r="AK222" s="400"/>
      <c r="AL222" s="400"/>
      <c r="AM222" s="400"/>
      <c r="AN222" s="400"/>
      <c r="AO222" s="402"/>
      <c r="AP222" s="401">
        <v>2009</v>
      </c>
      <c r="AQ222" s="400"/>
      <c r="AR222" s="400"/>
      <c r="AS222" s="400"/>
      <c r="AT222" s="400"/>
      <c r="AU222" s="400"/>
      <c r="AV222" s="400"/>
      <c r="AW222" s="400"/>
      <c r="AX222" s="400"/>
      <c r="AY222" s="400"/>
      <c r="AZ222" s="400"/>
      <c r="BA222" s="402"/>
      <c r="BB222" s="401">
        <v>2010</v>
      </c>
      <c r="BC222" s="400"/>
      <c r="BD222" s="400"/>
      <c r="BE222" s="400"/>
      <c r="BF222" s="400"/>
      <c r="BG222" s="400"/>
      <c r="BH222" s="400"/>
      <c r="BI222" s="400"/>
      <c r="BJ222" s="400"/>
      <c r="BK222" s="400"/>
      <c r="BL222" s="400"/>
      <c r="BM222" s="402"/>
      <c r="BN222" s="401">
        <v>2011</v>
      </c>
      <c r="BO222" s="400"/>
      <c r="BP222" s="400"/>
      <c r="BQ222" s="400"/>
      <c r="BR222" s="400"/>
      <c r="BS222" s="400"/>
      <c r="BT222" s="400"/>
      <c r="BU222" s="400"/>
      <c r="BV222" s="400"/>
      <c r="BW222" s="400"/>
      <c r="BX222" s="400"/>
      <c r="BY222" s="402"/>
      <c r="BZ222" s="400">
        <v>2012</v>
      </c>
      <c r="CA222" s="400"/>
      <c r="CB222" s="400"/>
      <c r="CC222" s="400"/>
      <c r="CD222" s="400"/>
      <c r="CE222" s="400"/>
      <c r="CF222" s="400"/>
      <c r="CG222" s="400"/>
      <c r="CH222" s="400"/>
      <c r="CI222" s="400"/>
      <c r="CJ222" s="400"/>
      <c r="CK222" s="400"/>
      <c r="CL222" s="401">
        <v>2013</v>
      </c>
      <c r="CM222" s="400"/>
      <c r="CN222" s="400"/>
      <c r="CO222" s="400"/>
      <c r="CP222" s="400"/>
      <c r="CQ222" s="400"/>
      <c r="CR222" s="400"/>
      <c r="CS222" s="400"/>
      <c r="CT222" s="400"/>
      <c r="CU222" s="400"/>
      <c r="CV222" s="400"/>
      <c r="CW222" s="402"/>
      <c r="CX222" s="401">
        <v>2014</v>
      </c>
      <c r="CY222" s="400"/>
      <c r="CZ222" s="400"/>
      <c r="DA222" s="400"/>
      <c r="DB222" s="400"/>
      <c r="DC222" s="400"/>
      <c r="DD222" s="400"/>
      <c r="DE222" s="400"/>
      <c r="DF222" s="400"/>
      <c r="DG222" s="400"/>
      <c r="DH222" s="400"/>
      <c r="DI222" s="402"/>
      <c r="DJ222" s="401">
        <v>2015</v>
      </c>
      <c r="DK222" s="400"/>
      <c r="DL222" s="400"/>
      <c r="DM222" s="400"/>
      <c r="DN222" s="400"/>
      <c r="DO222" s="400"/>
      <c r="DP222" s="400"/>
      <c r="DQ222" s="400"/>
      <c r="DR222" s="400"/>
      <c r="DS222" s="400"/>
      <c r="DT222" s="400"/>
      <c r="DU222" s="402"/>
    </row>
    <row r="223" spans="1:125">
      <c r="E223" s="403"/>
      <c r="F223" s="78" t="s">
        <v>580</v>
      </c>
      <c r="G223" s="79" t="s">
        <v>581</v>
      </c>
      <c r="H223" s="79" t="s">
        <v>582</v>
      </c>
      <c r="I223" s="79" t="s">
        <v>583</v>
      </c>
      <c r="J223" s="79" t="s">
        <v>584</v>
      </c>
      <c r="K223" s="79" t="s">
        <v>585</v>
      </c>
      <c r="L223" s="79" t="s">
        <v>586</v>
      </c>
      <c r="M223" s="79" t="s">
        <v>587</v>
      </c>
      <c r="N223" s="79" t="s">
        <v>588</v>
      </c>
      <c r="O223" s="79" t="s">
        <v>589</v>
      </c>
      <c r="P223" s="79" t="s">
        <v>590</v>
      </c>
      <c r="Q223" s="80" t="s">
        <v>591</v>
      </c>
      <c r="R223" s="78" t="s">
        <v>592</v>
      </c>
      <c r="S223" s="79" t="s">
        <v>593</v>
      </c>
      <c r="T223" s="79" t="s">
        <v>594</v>
      </c>
      <c r="U223" s="79" t="s">
        <v>595</v>
      </c>
      <c r="V223" s="79" t="s">
        <v>596</v>
      </c>
      <c r="W223" s="79" t="s">
        <v>597</v>
      </c>
      <c r="X223" s="79" t="s">
        <v>598</v>
      </c>
      <c r="Y223" s="79" t="s">
        <v>599</v>
      </c>
      <c r="Z223" s="79" t="s">
        <v>600</v>
      </c>
      <c r="AA223" s="79" t="s">
        <v>601</v>
      </c>
      <c r="AB223" s="79" t="s">
        <v>602</v>
      </c>
      <c r="AC223" s="80" t="s">
        <v>603</v>
      </c>
      <c r="AD223" s="78" t="s">
        <v>604</v>
      </c>
      <c r="AE223" s="79" t="s">
        <v>605</v>
      </c>
      <c r="AF223" s="79" t="s">
        <v>606</v>
      </c>
      <c r="AG223" s="79" t="s">
        <v>607</v>
      </c>
      <c r="AH223" s="79" t="s">
        <v>608</v>
      </c>
      <c r="AI223" s="79" t="s">
        <v>609</v>
      </c>
      <c r="AJ223" s="79" t="s">
        <v>610</v>
      </c>
      <c r="AK223" s="79" t="s">
        <v>611</v>
      </c>
      <c r="AL223" s="79" t="s">
        <v>612</v>
      </c>
      <c r="AM223" s="79" t="s">
        <v>613</v>
      </c>
      <c r="AN223" s="79" t="s">
        <v>614</v>
      </c>
      <c r="AO223" s="80" t="s">
        <v>615</v>
      </c>
      <c r="AP223" s="78" t="s">
        <v>616</v>
      </c>
      <c r="AQ223" s="79" t="s">
        <v>617</v>
      </c>
      <c r="AR223" s="79" t="s">
        <v>618</v>
      </c>
      <c r="AS223" s="79" t="s">
        <v>619</v>
      </c>
      <c r="AT223" s="79" t="s">
        <v>620</v>
      </c>
      <c r="AU223" s="79" t="s">
        <v>621</v>
      </c>
      <c r="AV223" s="79" t="s">
        <v>622</v>
      </c>
      <c r="AW223" s="79" t="s">
        <v>623</v>
      </c>
      <c r="AX223" s="79" t="s">
        <v>624</v>
      </c>
      <c r="AY223" s="79" t="s">
        <v>625</v>
      </c>
      <c r="AZ223" s="79" t="s">
        <v>626</v>
      </c>
      <c r="BA223" s="80" t="s">
        <v>627</v>
      </c>
      <c r="BB223" s="78" t="s">
        <v>628</v>
      </c>
      <c r="BC223" s="79" t="s">
        <v>629</v>
      </c>
      <c r="BD223" s="79" t="s">
        <v>630</v>
      </c>
      <c r="BE223" s="79" t="s">
        <v>631</v>
      </c>
      <c r="BF223" s="79" t="s">
        <v>632</v>
      </c>
      <c r="BG223" s="79" t="s">
        <v>633</v>
      </c>
      <c r="BH223" s="79" t="s">
        <v>634</v>
      </c>
      <c r="BI223" s="79" t="s">
        <v>635</v>
      </c>
      <c r="BJ223" s="79" t="s">
        <v>636</v>
      </c>
      <c r="BK223" s="79" t="s">
        <v>637</v>
      </c>
      <c r="BL223" s="79" t="s">
        <v>638</v>
      </c>
      <c r="BM223" s="80" t="s">
        <v>639</v>
      </c>
      <c r="BN223" s="78" t="s">
        <v>640</v>
      </c>
      <c r="BO223" s="79" t="s">
        <v>641</v>
      </c>
      <c r="BP223" s="79" t="s">
        <v>642</v>
      </c>
      <c r="BQ223" s="79" t="s">
        <v>643</v>
      </c>
      <c r="BR223" s="79" t="s">
        <v>644</v>
      </c>
      <c r="BS223" s="79" t="s">
        <v>645</v>
      </c>
      <c r="BT223" s="79" t="s">
        <v>646</v>
      </c>
      <c r="BU223" s="79" t="s">
        <v>647</v>
      </c>
      <c r="BV223" s="79" t="s">
        <v>648</v>
      </c>
      <c r="BW223" s="79" t="s">
        <v>649</v>
      </c>
      <c r="BX223" s="79" t="s">
        <v>650</v>
      </c>
      <c r="BY223" s="80" t="s">
        <v>651</v>
      </c>
      <c r="BZ223" s="79" t="s">
        <v>652</v>
      </c>
      <c r="CA223" s="79" t="s">
        <v>653</v>
      </c>
      <c r="CB223" s="79" t="s">
        <v>654</v>
      </c>
      <c r="CC223" s="79" t="s">
        <v>655</v>
      </c>
      <c r="CD223" s="79" t="s">
        <v>656</v>
      </c>
      <c r="CE223" s="79" t="s">
        <v>657</v>
      </c>
      <c r="CF223" s="79" t="s">
        <v>658</v>
      </c>
      <c r="CG223" s="79" t="s">
        <v>659</v>
      </c>
      <c r="CH223" s="79" t="s">
        <v>660</v>
      </c>
      <c r="CI223" s="79" t="s">
        <v>661</v>
      </c>
      <c r="CJ223" s="79" t="s">
        <v>662</v>
      </c>
      <c r="CK223" s="79" t="s">
        <v>663</v>
      </c>
      <c r="CL223" s="78" t="s">
        <v>664</v>
      </c>
      <c r="CM223" s="79" t="s">
        <v>665</v>
      </c>
      <c r="CN223" s="79" t="s">
        <v>666</v>
      </c>
      <c r="CO223" s="79" t="s">
        <v>667</v>
      </c>
      <c r="CP223" s="79" t="s">
        <v>668</v>
      </c>
      <c r="CQ223" s="79" t="s">
        <v>669</v>
      </c>
      <c r="CR223" s="79" t="s">
        <v>670</v>
      </c>
      <c r="CS223" s="79" t="s">
        <v>671</v>
      </c>
      <c r="CT223" s="79" t="s">
        <v>672</v>
      </c>
      <c r="CU223" s="79" t="s">
        <v>673</v>
      </c>
      <c r="CV223" s="79" t="s">
        <v>674</v>
      </c>
      <c r="CW223" s="80" t="s">
        <v>675</v>
      </c>
      <c r="CX223" s="78" t="s">
        <v>676</v>
      </c>
      <c r="CY223" s="79" t="s">
        <v>677</v>
      </c>
      <c r="CZ223" s="79" t="s">
        <v>678</v>
      </c>
      <c r="DA223" s="79" t="s">
        <v>679</v>
      </c>
      <c r="DB223" s="79" t="s">
        <v>680</v>
      </c>
      <c r="DC223" s="79" t="s">
        <v>681</v>
      </c>
      <c r="DD223" s="79" t="s">
        <v>682</v>
      </c>
      <c r="DE223" s="79" t="s">
        <v>683</v>
      </c>
      <c r="DF223" s="79" t="s">
        <v>684</v>
      </c>
      <c r="DG223" s="79" t="s">
        <v>685</v>
      </c>
      <c r="DH223" s="79" t="s">
        <v>686</v>
      </c>
      <c r="DI223" s="80" t="s">
        <v>687</v>
      </c>
      <c r="DJ223" s="78" t="s">
        <v>688</v>
      </c>
      <c r="DK223" s="79" t="s">
        <v>689</v>
      </c>
      <c r="DL223" s="79" t="s">
        <v>690</v>
      </c>
      <c r="DM223" s="79" t="s">
        <v>691</v>
      </c>
      <c r="DN223" s="79" t="s">
        <v>692</v>
      </c>
      <c r="DO223" s="79" t="s">
        <v>693</v>
      </c>
      <c r="DP223" s="79" t="s">
        <v>694</v>
      </c>
      <c r="DQ223" s="79" t="s">
        <v>695</v>
      </c>
      <c r="DR223" s="79" t="s">
        <v>696</v>
      </c>
      <c r="DS223" s="79" t="s">
        <v>697</v>
      </c>
      <c r="DT223" s="79" t="s">
        <v>698</v>
      </c>
      <c r="DU223" s="80" t="s">
        <v>699</v>
      </c>
    </row>
    <row r="224" spans="1:125">
      <c r="A224" s="77">
        <v>7</v>
      </c>
      <c r="B224" s="77" t="s">
        <v>102</v>
      </c>
      <c r="D224" s="77" t="str">
        <f>+CONCATENATE(D9,"p")</f>
        <v>7p</v>
      </c>
      <c r="E224" s="81" t="s">
        <v>25</v>
      </c>
      <c r="F224" s="107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9"/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9"/>
      <c r="AD224" s="107"/>
      <c r="AE224" s="108"/>
      <c r="AF224" s="108"/>
      <c r="AG224" s="108"/>
      <c r="AH224" s="108"/>
      <c r="AI224" s="108"/>
      <c r="AJ224" s="108"/>
      <c r="AK224" s="108"/>
      <c r="AL224" s="108"/>
      <c r="AM224" s="108"/>
      <c r="AN224" s="108"/>
      <c r="AO224" s="109"/>
      <c r="AP224" s="107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9"/>
      <c r="BB224" s="107"/>
      <c r="BC224" s="108"/>
      <c r="BD224" s="108"/>
      <c r="BE224" s="108"/>
      <c r="BF224" s="108"/>
      <c r="BG224" s="108"/>
      <c r="BH224" s="108"/>
      <c r="BI224" s="108"/>
      <c r="BJ224" s="108"/>
      <c r="BK224" s="108"/>
      <c r="BL224" s="108"/>
      <c r="BM224" s="109"/>
      <c r="BN224" s="107"/>
      <c r="BO224" s="108"/>
      <c r="BP224" s="108"/>
      <c r="BQ224" s="108"/>
      <c r="BR224" s="108"/>
      <c r="BS224" s="108"/>
      <c r="BT224" s="108"/>
      <c r="BU224" s="108"/>
      <c r="BV224" s="108"/>
      <c r="BW224" s="108"/>
      <c r="BX224" s="108"/>
      <c r="BY224" s="109"/>
      <c r="BZ224" s="108"/>
      <c r="CA224" s="108"/>
      <c r="CB224" s="108"/>
      <c r="CC224" s="108"/>
      <c r="CD224" s="108"/>
      <c r="CE224" s="108"/>
      <c r="CF224" s="108"/>
      <c r="CG224" s="108"/>
      <c r="CH224" s="108"/>
      <c r="CI224" s="108"/>
      <c r="CJ224" s="108"/>
      <c r="CK224" s="108"/>
      <c r="CL224" s="107"/>
      <c r="CM224" s="108"/>
      <c r="CN224" s="108"/>
      <c r="CO224" s="108"/>
      <c r="CP224" s="108"/>
      <c r="CQ224" s="108"/>
      <c r="CR224" s="108"/>
      <c r="CS224" s="108"/>
      <c r="CT224" s="108"/>
      <c r="CU224" s="108"/>
      <c r="CV224" s="108"/>
      <c r="CW224" s="109"/>
      <c r="CX224" s="107"/>
      <c r="CY224" s="108"/>
      <c r="CZ224" s="108"/>
      <c r="DA224" s="108"/>
      <c r="DB224" s="108"/>
      <c r="DC224" s="108"/>
      <c r="DD224" s="108"/>
      <c r="DE224" s="108"/>
      <c r="DF224" s="108"/>
      <c r="DG224" s="108"/>
      <c r="DH224" s="108"/>
      <c r="DI224" s="109"/>
      <c r="DJ224" s="107"/>
      <c r="DK224" s="108"/>
      <c r="DL224" s="108"/>
      <c r="DM224" s="108"/>
      <c r="DN224" s="108"/>
      <c r="DO224" s="108"/>
      <c r="DP224" s="108"/>
      <c r="DQ224" s="108"/>
      <c r="DR224" s="108"/>
      <c r="DS224" s="108"/>
      <c r="DT224" s="108"/>
      <c r="DU224" s="109"/>
    </row>
    <row r="225" spans="1:125">
      <c r="B225" s="77">
        <v>71</v>
      </c>
      <c r="D225" s="77" t="str">
        <f t="shared" ref="D225:D288" si="1">+CONCATENATE(D10,"p")</f>
        <v>71p</v>
      </c>
      <c r="E225" s="81" t="s">
        <v>27</v>
      </c>
      <c r="F225" s="107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9"/>
      <c r="R225" s="107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9"/>
      <c r="AD225" s="107"/>
      <c r="AE225" s="108"/>
      <c r="AF225" s="108"/>
      <c r="AG225" s="108"/>
      <c r="AH225" s="108"/>
      <c r="AI225" s="108"/>
      <c r="AJ225" s="108"/>
      <c r="AK225" s="108"/>
      <c r="AL225" s="108"/>
      <c r="AM225" s="108"/>
      <c r="AN225" s="108"/>
      <c r="AO225" s="109"/>
      <c r="AP225" s="107"/>
      <c r="AQ225" s="108"/>
      <c r="AR225" s="108"/>
      <c r="AS225" s="108"/>
      <c r="AT225" s="108"/>
      <c r="AU225" s="108"/>
      <c r="AV225" s="108"/>
      <c r="AW225" s="108"/>
      <c r="AX225" s="108"/>
      <c r="AY225" s="108"/>
      <c r="AZ225" s="108"/>
      <c r="BA225" s="109"/>
      <c r="BB225" s="107"/>
      <c r="BC225" s="108"/>
      <c r="BD225" s="108"/>
      <c r="BE225" s="108"/>
      <c r="BF225" s="108"/>
      <c r="BG225" s="108"/>
      <c r="BH225" s="108"/>
      <c r="BI225" s="108"/>
      <c r="BJ225" s="108"/>
      <c r="BK225" s="108"/>
      <c r="BL225" s="108"/>
      <c r="BM225" s="109"/>
      <c r="BN225" s="107"/>
      <c r="BO225" s="108"/>
      <c r="BP225" s="108"/>
      <c r="BQ225" s="108"/>
      <c r="BR225" s="108"/>
      <c r="BS225" s="108"/>
      <c r="BT225" s="108"/>
      <c r="BU225" s="108"/>
      <c r="BV225" s="108"/>
      <c r="BW225" s="108"/>
      <c r="BX225" s="108"/>
      <c r="BY225" s="109"/>
      <c r="BZ225" s="108"/>
      <c r="CA225" s="108"/>
      <c r="CB225" s="108"/>
      <c r="CC225" s="108"/>
      <c r="CD225" s="108"/>
      <c r="CE225" s="108"/>
      <c r="CF225" s="108"/>
      <c r="CG225" s="108"/>
      <c r="CH225" s="108"/>
      <c r="CI225" s="108"/>
      <c r="CJ225" s="108"/>
      <c r="CK225" s="108"/>
      <c r="CL225" s="107"/>
      <c r="CM225" s="108"/>
      <c r="CN225" s="108"/>
      <c r="CO225" s="108"/>
      <c r="CP225" s="108"/>
      <c r="CQ225" s="108"/>
      <c r="CR225" s="108"/>
      <c r="CS225" s="108"/>
      <c r="CT225" s="108"/>
      <c r="CU225" s="108"/>
      <c r="CV225" s="108"/>
      <c r="CW225" s="109"/>
      <c r="CX225" s="107"/>
      <c r="CY225" s="108"/>
      <c r="CZ225" s="108"/>
      <c r="DA225" s="108"/>
      <c r="DB225" s="108"/>
      <c r="DC225" s="108"/>
      <c r="DD225" s="108"/>
      <c r="DE225" s="108"/>
      <c r="DF225" s="108"/>
      <c r="DG225" s="108"/>
      <c r="DH225" s="108"/>
      <c r="DI225" s="109"/>
      <c r="DJ225" s="107"/>
      <c r="DK225" s="108"/>
      <c r="DL225" s="108"/>
      <c r="DM225" s="108"/>
      <c r="DN225" s="108"/>
      <c r="DO225" s="108"/>
      <c r="DP225" s="108"/>
      <c r="DQ225" s="108"/>
      <c r="DR225" s="108"/>
      <c r="DS225" s="108"/>
      <c r="DT225" s="108"/>
      <c r="DU225" s="109"/>
    </row>
    <row r="226" spans="1:125" s="11" customFormat="1">
      <c r="A226" s="143"/>
      <c r="B226" s="143"/>
      <c r="C226" s="143">
        <v>711</v>
      </c>
      <c r="D226" s="143" t="str">
        <f t="shared" si="1"/>
        <v>711p</v>
      </c>
      <c r="E226" s="144" t="s">
        <v>29</v>
      </c>
      <c r="F226" s="145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7"/>
      <c r="R226" s="145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7"/>
      <c r="AD226" s="145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7"/>
      <c r="AP226" s="145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7"/>
      <c r="BB226" s="145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7"/>
      <c r="BN226" s="145"/>
      <c r="BO226" s="146"/>
      <c r="BP226" s="146"/>
      <c r="BQ226" s="146"/>
      <c r="BR226" s="146"/>
      <c r="BS226" s="146"/>
      <c r="BT226" s="146"/>
      <c r="BU226" s="146"/>
      <c r="BV226" s="146"/>
      <c r="BW226" s="146"/>
      <c r="BX226" s="146"/>
      <c r="BY226" s="147"/>
      <c r="BZ226" s="146"/>
      <c r="CA226" s="146"/>
      <c r="CB226" s="146"/>
      <c r="CC226" s="146"/>
      <c r="CD226" s="146"/>
      <c r="CE226" s="146"/>
      <c r="CF226" s="146"/>
      <c r="CG226" s="146"/>
      <c r="CH226" s="146"/>
      <c r="CI226" s="146"/>
      <c r="CJ226" s="146"/>
      <c r="CK226" s="146"/>
      <c r="CL226" s="145">
        <f>+SUM(CL227:CL234)</f>
        <v>41686253.110737316</v>
      </c>
      <c r="CM226" s="146">
        <f t="shared" ref="CM226" si="2">+SUM(CM227:CM234)</f>
        <v>40855853.79586979</v>
      </c>
      <c r="CN226" s="146">
        <f t="shared" ref="CN226" si="3">+SUM(CN227:CN234)</f>
        <v>48871129.289274208</v>
      </c>
      <c r="CO226" s="146">
        <f t="shared" ref="CO226" si="4">+SUM(CO227:CO234)</f>
        <v>63044978.667560622</v>
      </c>
      <c r="CP226" s="146">
        <f t="shared" ref="CP226" si="5">+SUM(CP227:CP234)</f>
        <v>59903018.246625409</v>
      </c>
      <c r="CQ226" s="146">
        <f t="shared" ref="CQ226" si="6">+SUM(CQ227:CQ234)</f>
        <v>65474825.471494481</v>
      </c>
      <c r="CR226" s="146">
        <f t="shared" ref="CR226" si="7">+SUM(CR227:CR234)</f>
        <v>71410525.13479729</v>
      </c>
      <c r="CS226" s="146">
        <f t="shared" ref="CS226" si="8">+SUM(CS227:CS234)</f>
        <v>66453623.073847495</v>
      </c>
      <c r="CT226" s="146">
        <f t="shared" ref="CT226" si="9">+SUM(CT227:CT234)</f>
        <v>65790416.568190843</v>
      </c>
      <c r="CU226" s="146">
        <f t="shared" ref="CU226" si="10">+SUM(CU227:CU234)</f>
        <v>63302926.264795646</v>
      </c>
      <c r="CV226" s="146">
        <f t="shared" ref="CV226" si="11">+SUM(CV227:CV234)</f>
        <v>56224451.677824281</v>
      </c>
      <c r="CW226" s="147">
        <f t="shared" ref="CW226" si="12">+SUM(CW227:CW234)</f>
        <v>57412527.94082702</v>
      </c>
      <c r="CX226" s="145">
        <f>+SUM(CX227:CX234)</f>
        <v>46630073.989835031</v>
      </c>
      <c r="CY226" s="146">
        <f t="shared" ref="CY226:DI226" si="13">+SUM(CY227:CY234)</f>
        <v>47737456.241611488</v>
      </c>
      <c r="CZ226" s="146">
        <f t="shared" si="13"/>
        <v>55661924.949411348</v>
      </c>
      <c r="DA226" s="146">
        <f t="shared" si="13"/>
        <v>73380169.878103226</v>
      </c>
      <c r="DB226" s="146">
        <f t="shared" si="13"/>
        <v>63336581.53084594</v>
      </c>
      <c r="DC226" s="146">
        <f t="shared" si="13"/>
        <v>68150867.818816096</v>
      </c>
      <c r="DD226" s="146">
        <f t="shared" si="13"/>
        <v>80502115.642067581</v>
      </c>
      <c r="DE226" s="146">
        <f t="shared" si="13"/>
        <v>83661776.550335452</v>
      </c>
      <c r="DF226" s="146">
        <f t="shared" si="13"/>
        <v>77286158.272165686</v>
      </c>
      <c r="DG226" s="146">
        <f t="shared" si="13"/>
        <v>64936637.53359136</v>
      </c>
      <c r="DH226" s="146">
        <f t="shared" si="13"/>
        <v>59626792.723406494</v>
      </c>
      <c r="DI226" s="147">
        <f t="shared" si="13"/>
        <v>76918346.229341179</v>
      </c>
      <c r="DJ226" s="145"/>
      <c r="DK226" s="146"/>
      <c r="DL226" s="146"/>
      <c r="DM226" s="146"/>
      <c r="DN226" s="146"/>
      <c r="DO226" s="146"/>
      <c r="DP226" s="146"/>
      <c r="DQ226" s="146"/>
      <c r="DR226" s="146"/>
      <c r="DS226" s="146"/>
      <c r="DT226" s="146"/>
      <c r="DU226" s="147"/>
    </row>
    <row r="227" spans="1:125">
      <c r="D227" s="77" t="str">
        <f t="shared" si="1"/>
        <v>7111p</v>
      </c>
      <c r="E227" s="81" t="s">
        <v>31</v>
      </c>
      <c r="F227" s="107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9"/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9"/>
      <c r="AD227" s="107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9"/>
      <c r="AP227" s="107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9"/>
      <c r="BB227" s="107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8"/>
      <c r="BM227" s="109"/>
      <c r="BN227" s="107"/>
      <c r="BO227" s="108"/>
      <c r="BP227" s="108"/>
      <c r="BQ227" s="108"/>
      <c r="BR227" s="108"/>
      <c r="BS227" s="108"/>
      <c r="BT227" s="108"/>
      <c r="BU227" s="108"/>
      <c r="BV227" s="108"/>
      <c r="BW227" s="108"/>
      <c r="BX227" s="108"/>
      <c r="BY227" s="109"/>
      <c r="BZ227" s="108"/>
      <c r="CA227" s="108"/>
      <c r="CB227" s="108"/>
      <c r="CC227" s="108"/>
      <c r="CD227" s="108"/>
      <c r="CE227" s="108"/>
      <c r="CF227" s="108"/>
      <c r="CG227" s="108"/>
      <c r="CH227" s="108"/>
      <c r="CI227" s="108"/>
      <c r="CJ227" s="108"/>
      <c r="CK227" s="108"/>
      <c r="CL227" s="107">
        <v>2820446.8223670614</v>
      </c>
      <c r="CM227" s="108">
        <v>5820928.5775817595</v>
      </c>
      <c r="CN227" s="108">
        <v>6919198.0351699237</v>
      </c>
      <c r="CO227" s="108">
        <v>7408525.4606941696</v>
      </c>
      <c r="CP227" s="108">
        <v>7204484.0505127097</v>
      </c>
      <c r="CQ227" s="108">
        <v>6466633.4408446904</v>
      </c>
      <c r="CR227" s="108">
        <v>8521641.6469569467</v>
      </c>
      <c r="CS227" s="108">
        <v>9664205.1361650527</v>
      </c>
      <c r="CT227" s="108">
        <v>6815248.5982489977</v>
      </c>
      <c r="CU227" s="108">
        <v>9471655.9367153402</v>
      </c>
      <c r="CV227" s="108">
        <v>8042875.0851052543</v>
      </c>
      <c r="CW227" s="109">
        <v>11726411.550236525</v>
      </c>
      <c r="CX227" s="107">
        <v>5536823.9639416998</v>
      </c>
      <c r="CY227" s="108">
        <v>6603739.6076103738</v>
      </c>
      <c r="CZ227" s="108">
        <v>6676953.4988943152</v>
      </c>
      <c r="DA227" s="108">
        <v>6906912.5782146342</v>
      </c>
      <c r="DB227" s="108">
        <v>7747493.2498942278</v>
      </c>
      <c r="DC227" s="108">
        <v>6933974.2607370922</v>
      </c>
      <c r="DD227" s="108">
        <v>7575525.125533646</v>
      </c>
      <c r="DE227" s="108">
        <v>8718912.6885207817</v>
      </c>
      <c r="DF227" s="108">
        <v>9058811.9435250778</v>
      </c>
      <c r="DG227" s="108">
        <v>7322217.3457894176</v>
      </c>
      <c r="DH227" s="108">
        <v>7332731.8430695906</v>
      </c>
      <c r="DI227" s="109">
        <v>15597558.508764038</v>
      </c>
      <c r="DJ227" s="107"/>
      <c r="DK227" s="108"/>
      <c r="DL227" s="108"/>
      <c r="DM227" s="108"/>
      <c r="DN227" s="108"/>
      <c r="DO227" s="108"/>
      <c r="DP227" s="108"/>
      <c r="DQ227" s="108"/>
      <c r="DR227" s="108"/>
      <c r="DS227" s="108"/>
      <c r="DT227" s="108"/>
      <c r="DU227" s="109"/>
    </row>
    <row r="228" spans="1:125">
      <c r="D228" s="77" t="str">
        <f t="shared" si="1"/>
        <v>7112p</v>
      </c>
      <c r="E228" s="81" t="s">
        <v>33</v>
      </c>
      <c r="F228" s="107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9"/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9"/>
      <c r="AD228" s="107"/>
      <c r="AE228" s="108"/>
      <c r="AF228" s="108"/>
      <c r="AG228" s="108"/>
      <c r="AH228" s="108"/>
      <c r="AI228" s="108"/>
      <c r="AJ228" s="108"/>
      <c r="AK228" s="108"/>
      <c r="AL228" s="108"/>
      <c r="AM228" s="108"/>
      <c r="AN228" s="108"/>
      <c r="AO228" s="109"/>
      <c r="AP228" s="107"/>
      <c r="AQ228" s="108"/>
      <c r="AR228" s="108"/>
      <c r="AS228" s="108"/>
      <c r="AT228" s="108"/>
      <c r="AU228" s="108"/>
      <c r="AV228" s="108"/>
      <c r="AW228" s="108"/>
      <c r="AX228" s="108"/>
      <c r="AY228" s="108"/>
      <c r="AZ228" s="108"/>
      <c r="BA228" s="109"/>
      <c r="BB228" s="107"/>
      <c r="BC228" s="108"/>
      <c r="BD228" s="108"/>
      <c r="BE228" s="108"/>
      <c r="BF228" s="108"/>
      <c r="BG228" s="108"/>
      <c r="BH228" s="108"/>
      <c r="BI228" s="108"/>
      <c r="BJ228" s="108"/>
      <c r="BK228" s="108"/>
      <c r="BL228" s="108"/>
      <c r="BM228" s="109"/>
      <c r="BN228" s="107"/>
      <c r="BO228" s="108"/>
      <c r="BP228" s="108"/>
      <c r="BQ228" s="108"/>
      <c r="BR228" s="108"/>
      <c r="BS228" s="108"/>
      <c r="BT228" s="108"/>
      <c r="BU228" s="108"/>
      <c r="BV228" s="108"/>
      <c r="BW228" s="108"/>
      <c r="BX228" s="108"/>
      <c r="BY228" s="109"/>
      <c r="BZ228" s="108"/>
      <c r="CA228" s="108"/>
      <c r="CB228" s="108"/>
      <c r="CC228" s="108"/>
      <c r="CD228" s="108"/>
      <c r="CE228" s="108"/>
      <c r="CF228" s="108"/>
      <c r="CG228" s="108"/>
      <c r="CH228" s="108"/>
      <c r="CI228" s="108"/>
      <c r="CJ228" s="108"/>
      <c r="CK228" s="108"/>
      <c r="CL228" s="107">
        <v>579786.54478696431</v>
      </c>
      <c r="CM228" s="108">
        <v>515115.82451773522</v>
      </c>
      <c r="CN228" s="108">
        <v>4474685.1189596485</v>
      </c>
      <c r="CO228" s="108">
        <v>12488272.478114691</v>
      </c>
      <c r="CP228" s="108">
        <v>3690917.0906183273</v>
      </c>
      <c r="CQ228" s="108">
        <v>4274773.0439898577</v>
      </c>
      <c r="CR228" s="108">
        <v>3994418.0701162638</v>
      </c>
      <c r="CS228" s="108">
        <v>3426415.4173260536</v>
      </c>
      <c r="CT228" s="108">
        <v>2644519.6751525379</v>
      </c>
      <c r="CU228" s="108">
        <v>1873134.4055505693</v>
      </c>
      <c r="CV228" s="108">
        <v>1099856.2789091328</v>
      </c>
      <c r="CW228" s="109">
        <v>2871073.2358503304</v>
      </c>
      <c r="CX228" s="107">
        <v>542155.32839785819</v>
      </c>
      <c r="CY228" s="108">
        <v>1152750.3872009208</v>
      </c>
      <c r="CZ228" s="108">
        <v>5559762.3725619148</v>
      </c>
      <c r="DA228" s="108">
        <v>16167122.137942558</v>
      </c>
      <c r="DB228" s="108">
        <v>3342015.3051073127</v>
      </c>
      <c r="DC228" s="108">
        <v>3973142.0907613225</v>
      </c>
      <c r="DD228" s="108">
        <v>4224224.6269917246</v>
      </c>
      <c r="DE228" s="108">
        <v>3100839.337515357</v>
      </c>
      <c r="DF228" s="108">
        <v>2550420.1743935719</v>
      </c>
      <c r="DG228" s="108">
        <v>1409658.4171760734</v>
      </c>
      <c r="DH228" s="108">
        <v>1236078.5708177544</v>
      </c>
      <c r="DI228" s="109">
        <v>1137472.7826346306</v>
      </c>
      <c r="DJ228" s="107"/>
      <c r="DK228" s="108"/>
      <c r="DL228" s="108"/>
      <c r="DM228" s="108"/>
      <c r="DN228" s="108"/>
      <c r="DO228" s="108"/>
      <c r="DP228" s="108"/>
      <c r="DQ228" s="108"/>
      <c r="DR228" s="108"/>
      <c r="DS228" s="108"/>
      <c r="DT228" s="108"/>
      <c r="DU228" s="109"/>
    </row>
    <row r="229" spans="1:125">
      <c r="D229" s="77" t="str">
        <f t="shared" si="1"/>
        <v>7113p</v>
      </c>
      <c r="E229" s="81" t="s">
        <v>35</v>
      </c>
      <c r="F229" s="107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9"/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9"/>
      <c r="AD229" s="107"/>
      <c r="AE229" s="108"/>
      <c r="AF229" s="108"/>
      <c r="AG229" s="108"/>
      <c r="AH229" s="108"/>
      <c r="AI229" s="108"/>
      <c r="AJ229" s="108"/>
      <c r="AK229" s="108"/>
      <c r="AL229" s="108"/>
      <c r="AM229" s="108"/>
      <c r="AN229" s="108"/>
      <c r="AO229" s="109"/>
      <c r="AP229" s="107"/>
      <c r="AQ229" s="108"/>
      <c r="AR229" s="108"/>
      <c r="AS229" s="108"/>
      <c r="AT229" s="108"/>
      <c r="AU229" s="108"/>
      <c r="AV229" s="108"/>
      <c r="AW229" s="108"/>
      <c r="AX229" s="108"/>
      <c r="AY229" s="108"/>
      <c r="AZ229" s="108"/>
      <c r="BA229" s="109"/>
      <c r="BB229" s="107"/>
      <c r="BC229" s="108"/>
      <c r="BD229" s="108"/>
      <c r="BE229" s="108"/>
      <c r="BF229" s="108"/>
      <c r="BG229" s="108"/>
      <c r="BH229" s="108"/>
      <c r="BI229" s="108"/>
      <c r="BJ229" s="108"/>
      <c r="BK229" s="108"/>
      <c r="BL229" s="108"/>
      <c r="BM229" s="109"/>
      <c r="BN229" s="107"/>
      <c r="BO229" s="108"/>
      <c r="BP229" s="108"/>
      <c r="BQ229" s="108"/>
      <c r="BR229" s="108"/>
      <c r="BS229" s="108"/>
      <c r="BT229" s="108"/>
      <c r="BU229" s="108"/>
      <c r="BV229" s="108"/>
      <c r="BW229" s="108"/>
      <c r="BX229" s="108"/>
      <c r="BY229" s="109"/>
      <c r="BZ229" s="108"/>
      <c r="CA229" s="108"/>
      <c r="CB229" s="108"/>
      <c r="CC229" s="108"/>
      <c r="CD229" s="108"/>
      <c r="CE229" s="108"/>
      <c r="CF229" s="108"/>
      <c r="CG229" s="108"/>
      <c r="CH229" s="108"/>
      <c r="CI229" s="108"/>
      <c r="CJ229" s="108"/>
      <c r="CK229" s="108"/>
      <c r="CL229" s="107">
        <v>81248.859864734099</v>
      </c>
      <c r="CM229" s="108">
        <v>103646.50733568591</v>
      </c>
      <c r="CN229" s="108">
        <v>186194.97392852511</v>
      </c>
      <c r="CO229" s="108">
        <v>103363.42634788297</v>
      </c>
      <c r="CP229" s="108">
        <v>100106.28093907743</v>
      </c>
      <c r="CQ229" s="108">
        <v>133863.83595351625</v>
      </c>
      <c r="CR229" s="108">
        <v>122268.58842091225</v>
      </c>
      <c r="CS229" s="108">
        <v>96003.204992983359</v>
      </c>
      <c r="CT229" s="108">
        <v>170229.34291973972</v>
      </c>
      <c r="CU229" s="108">
        <v>136036.03036244924</v>
      </c>
      <c r="CV229" s="108">
        <v>147948.87120833801</v>
      </c>
      <c r="CW229" s="109">
        <v>140979.1375726462</v>
      </c>
      <c r="CX229" s="107">
        <v>123999.60285150184</v>
      </c>
      <c r="CY229" s="108">
        <v>133192.75505076826</v>
      </c>
      <c r="CZ229" s="108">
        <v>141910.48385757531</v>
      </c>
      <c r="DA229" s="108">
        <v>123791.01140095161</v>
      </c>
      <c r="DB229" s="108">
        <v>72591.819035106659</v>
      </c>
      <c r="DC229" s="108">
        <v>77284.349346340969</v>
      </c>
      <c r="DD229" s="108">
        <v>135985.65036623355</v>
      </c>
      <c r="DE229" s="108">
        <v>174290.23497475486</v>
      </c>
      <c r="DF229" s="108">
        <v>107916.53190533332</v>
      </c>
      <c r="DG229" s="108">
        <v>180714.58360820319</v>
      </c>
      <c r="DH229" s="108">
        <v>121683.7391894871</v>
      </c>
      <c r="DI229" s="109">
        <v>151175.91130578335</v>
      </c>
      <c r="DJ229" s="107"/>
      <c r="DK229" s="108"/>
      <c r="DL229" s="108"/>
      <c r="DM229" s="108"/>
      <c r="DN229" s="108"/>
      <c r="DO229" s="108"/>
      <c r="DP229" s="108"/>
      <c r="DQ229" s="108"/>
      <c r="DR229" s="108"/>
      <c r="DS229" s="108"/>
      <c r="DT229" s="108"/>
      <c r="DU229" s="109"/>
    </row>
    <row r="230" spans="1:125">
      <c r="D230" s="77" t="str">
        <f t="shared" si="1"/>
        <v>7114p</v>
      </c>
      <c r="E230" s="81" t="s">
        <v>37</v>
      </c>
      <c r="F230" s="107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9"/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9"/>
      <c r="AD230" s="107"/>
      <c r="AE230" s="108"/>
      <c r="AF230" s="108"/>
      <c r="AG230" s="108"/>
      <c r="AH230" s="108"/>
      <c r="AI230" s="108"/>
      <c r="AJ230" s="108"/>
      <c r="AK230" s="108"/>
      <c r="AL230" s="108"/>
      <c r="AM230" s="108"/>
      <c r="AN230" s="108"/>
      <c r="AO230" s="109"/>
      <c r="AP230" s="107"/>
      <c r="AQ230" s="108"/>
      <c r="AR230" s="108"/>
      <c r="AS230" s="108"/>
      <c r="AT230" s="108"/>
      <c r="AU230" s="108"/>
      <c r="AV230" s="108"/>
      <c r="AW230" s="108"/>
      <c r="AX230" s="108"/>
      <c r="AY230" s="108"/>
      <c r="AZ230" s="108"/>
      <c r="BA230" s="109"/>
      <c r="BB230" s="107"/>
      <c r="BC230" s="108"/>
      <c r="BD230" s="108"/>
      <c r="BE230" s="108"/>
      <c r="BF230" s="108"/>
      <c r="BG230" s="108"/>
      <c r="BH230" s="108"/>
      <c r="BI230" s="108"/>
      <c r="BJ230" s="108"/>
      <c r="BK230" s="108"/>
      <c r="BL230" s="108"/>
      <c r="BM230" s="109"/>
      <c r="BN230" s="107"/>
      <c r="BO230" s="108"/>
      <c r="BP230" s="108"/>
      <c r="BQ230" s="108"/>
      <c r="BR230" s="108"/>
      <c r="BS230" s="108"/>
      <c r="BT230" s="108"/>
      <c r="BU230" s="108"/>
      <c r="BV230" s="108"/>
      <c r="BW230" s="108"/>
      <c r="BX230" s="108"/>
      <c r="BY230" s="109"/>
      <c r="BZ230" s="108"/>
      <c r="CA230" s="108"/>
      <c r="CB230" s="108"/>
      <c r="CC230" s="108"/>
      <c r="CD230" s="108"/>
      <c r="CE230" s="108"/>
      <c r="CF230" s="108"/>
      <c r="CG230" s="108"/>
      <c r="CH230" s="108"/>
      <c r="CI230" s="108"/>
      <c r="CJ230" s="108"/>
      <c r="CK230" s="108"/>
      <c r="CL230" s="107">
        <v>22216987.25911713</v>
      </c>
      <c r="CM230" s="108">
        <v>22351785.25320363</v>
      </c>
      <c r="CN230" s="108">
        <v>24907044.612074491</v>
      </c>
      <c r="CO230" s="108">
        <v>29049120.919579607</v>
      </c>
      <c r="CP230" s="108">
        <v>32485582.306773975</v>
      </c>
      <c r="CQ230" s="108">
        <v>39641428.685232304</v>
      </c>
      <c r="CR230" s="108">
        <v>39144860.544407874</v>
      </c>
      <c r="CS230" s="108">
        <v>33764783.498910055</v>
      </c>
      <c r="CT230" s="108">
        <v>35212221.435317017</v>
      </c>
      <c r="CU230" s="108">
        <v>35516823.320785411</v>
      </c>
      <c r="CV230" s="108">
        <v>31733799.92897122</v>
      </c>
      <c r="CW230" s="109">
        <v>27021193.241436299</v>
      </c>
      <c r="CX230" s="107">
        <v>27323259.649428416</v>
      </c>
      <c r="CY230" s="108">
        <v>28192006.566407606</v>
      </c>
      <c r="CZ230" s="108">
        <v>31780100.537285</v>
      </c>
      <c r="DA230" s="108">
        <v>35805625.314933896</v>
      </c>
      <c r="DB230" s="108">
        <v>37013677.77422861</v>
      </c>
      <c r="DC230" s="108">
        <v>39976192.562335499</v>
      </c>
      <c r="DD230" s="108">
        <v>48606896.525866799</v>
      </c>
      <c r="DE230" s="108">
        <v>48894010.587532401</v>
      </c>
      <c r="DF230" s="108">
        <v>42792605.454785898</v>
      </c>
      <c r="DG230" s="108">
        <v>38951776.984054103</v>
      </c>
      <c r="DH230" s="108">
        <v>34980132.37681254</v>
      </c>
      <c r="DI230" s="109">
        <v>41629346.195520297</v>
      </c>
      <c r="DJ230" s="107"/>
      <c r="DK230" s="108"/>
      <c r="DL230" s="108"/>
      <c r="DM230" s="108"/>
      <c r="DN230" s="108"/>
      <c r="DO230" s="108"/>
      <c r="DP230" s="108"/>
      <c r="DQ230" s="108"/>
      <c r="DR230" s="108"/>
      <c r="DS230" s="108"/>
      <c r="DT230" s="108"/>
      <c r="DU230" s="109"/>
    </row>
    <row r="231" spans="1:125">
      <c r="D231" s="77" t="str">
        <f t="shared" si="1"/>
        <v>7115p</v>
      </c>
      <c r="E231" s="81" t="s">
        <v>39</v>
      </c>
      <c r="F231" s="107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9"/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9"/>
      <c r="AD231" s="107"/>
      <c r="AE231" s="108"/>
      <c r="AF231" s="108"/>
      <c r="AG231" s="108"/>
      <c r="AH231" s="108"/>
      <c r="AI231" s="108"/>
      <c r="AJ231" s="108"/>
      <c r="AK231" s="108"/>
      <c r="AL231" s="108"/>
      <c r="AM231" s="108"/>
      <c r="AN231" s="108"/>
      <c r="AO231" s="109"/>
      <c r="AP231" s="107"/>
      <c r="AQ231" s="108"/>
      <c r="AR231" s="108"/>
      <c r="AS231" s="108"/>
      <c r="AT231" s="108"/>
      <c r="AU231" s="108"/>
      <c r="AV231" s="108"/>
      <c r="AW231" s="108"/>
      <c r="AX231" s="108"/>
      <c r="AY231" s="108"/>
      <c r="AZ231" s="108"/>
      <c r="BA231" s="109"/>
      <c r="BB231" s="107"/>
      <c r="BC231" s="108"/>
      <c r="BD231" s="108"/>
      <c r="BE231" s="108"/>
      <c r="BF231" s="108"/>
      <c r="BG231" s="108"/>
      <c r="BH231" s="108"/>
      <c r="BI231" s="108"/>
      <c r="BJ231" s="108"/>
      <c r="BK231" s="108"/>
      <c r="BL231" s="108"/>
      <c r="BM231" s="109"/>
      <c r="BN231" s="107"/>
      <c r="BO231" s="108"/>
      <c r="BP231" s="108"/>
      <c r="BQ231" s="108"/>
      <c r="BR231" s="108"/>
      <c r="BS231" s="108"/>
      <c r="BT231" s="108"/>
      <c r="BU231" s="108"/>
      <c r="BV231" s="108"/>
      <c r="BW231" s="108"/>
      <c r="BX231" s="108"/>
      <c r="BY231" s="109"/>
      <c r="BZ231" s="108"/>
      <c r="CA231" s="108"/>
      <c r="CB231" s="108"/>
      <c r="CC231" s="108"/>
      <c r="CD231" s="108"/>
      <c r="CE231" s="108"/>
      <c r="CF231" s="108"/>
      <c r="CG231" s="108"/>
      <c r="CH231" s="108"/>
      <c r="CI231" s="108"/>
      <c r="CJ231" s="108"/>
      <c r="CK231" s="108"/>
      <c r="CL231" s="107">
        <v>13472385.619929252</v>
      </c>
      <c r="CM231" s="108">
        <v>9374619.9781228825</v>
      </c>
      <c r="CN231" s="108">
        <v>8591497.0238258317</v>
      </c>
      <c r="CO231" s="108">
        <v>9976513.8396541588</v>
      </c>
      <c r="CP231" s="108">
        <v>12529410.486162774</v>
      </c>
      <c r="CQ231" s="108">
        <v>12207544.038839269</v>
      </c>
      <c r="CR231" s="108">
        <v>16644425.593685796</v>
      </c>
      <c r="CS231" s="108">
        <v>16485948.596823877</v>
      </c>
      <c r="CT231" s="108">
        <v>18432656.2065273</v>
      </c>
      <c r="CU231" s="108">
        <v>13491210.566350998</v>
      </c>
      <c r="CV231" s="108">
        <v>12913955.490205286</v>
      </c>
      <c r="CW231" s="109">
        <v>13328622.385148553</v>
      </c>
      <c r="CX231" s="107">
        <v>11633388.71442843</v>
      </c>
      <c r="CY231" s="108">
        <v>9984594.0786474198</v>
      </c>
      <c r="CZ231" s="108">
        <v>9169040.4450272899</v>
      </c>
      <c r="DA231" s="108">
        <v>11715409.875199232</v>
      </c>
      <c r="DB231" s="108">
        <v>12580245.774244396</v>
      </c>
      <c r="DC231" s="108">
        <v>14576879.575155489</v>
      </c>
      <c r="DD231" s="108">
        <v>16788102.358412612</v>
      </c>
      <c r="DE231" s="108">
        <v>19929817.141586415</v>
      </c>
      <c r="DF231" s="108">
        <v>20074252.942877635</v>
      </c>
      <c r="DG231" s="108">
        <v>14472590.829511227</v>
      </c>
      <c r="DH231" s="108">
        <v>13977403.069221891</v>
      </c>
      <c r="DI231" s="109">
        <v>16210263.721078064</v>
      </c>
      <c r="DJ231" s="107"/>
      <c r="DK231" s="108"/>
      <c r="DL231" s="108"/>
      <c r="DM231" s="108"/>
      <c r="DN231" s="108"/>
      <c r="DO231" s="108"/>
      <c r="DP231" s="108"/>
      <c r="DQ231" s="108"/>
      <c r="DR231" s="108"/>
      <c r="DS231" s="108"/>
      <c r="DT231" s="108"/>
      <c r="DU231" s="109"/>
    </row>
    <row r="232" spans="1:125">
      <c r="D232" s="77" t="str">
        <f t="shared" si="1"/>
        <v>7116p</v>
      </c>
      <c r="E232" s="81" t="s">
        <v>41</v>
      </c>
      <c r="F232" s="107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9"/>
      <c r="R232" s="107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9"/>
      <c r="AD232" s="107"/>
      <c r="AE232" s="108"/>
      <c r="AF232" s="108"/>
      <c r="AG232" s="108"/>
      <c r="AH232" s="108"/>
      <c r="AI232" s="108"/>
      <c r="AJ232" s="108"/>
      <c r="AK232" s="108"/>
      <c r="AL232" s="108"/>
      <c r="AM232" s="108"/>
      <c r="AN232" s="108"/>
      <c r="AO232" s="109"/>
      <c r="AP232" s="107"/>
      <c r="AQ232" s="108"/>
      <c r="AR232" s="108"/>
      <c r="AS232" s="108"/>
      <c r="AT232" s="108"/>
      <c r="AU232" s="108"/>
      <c r="AV232" s="108"/>
      <c r="AW232" s="108"/>
      <c r="AX232" s="108"/>
      <c r="AY232" s="108"/>
      <c r="AZ232" s="108"/>
      <c r="BA232" s="109"/>
      <c r="BB232" s="107"/>
      <c r="BC232" s="108"/>
      <c r="BD232" s="108"/>
      <c r="BE232" s="108"/>
      <c r="BF232" s="108"/>
      <c r="BG232" s="108"/>
      <c r="BH232" s="108"/>
      <c r="BI232" s="108"/>
      <c r="BJ232" s="108"/>
      <c r="BK232" s="108"/>
      <c r="BL232" s="108"/>
      <c r="BM232" s="109"/>
      <c r="BN232" s="107"/>
      <c r="BO232" s="108"/>
      <c r="BP232" s="108"/>
      <c r="BQ232" s="108"/>
      <c r="BR232" s="108"/>
      <c r="BS232" s="108"/>
      <c r="BT232" s="108"/>
      <c r="BU232" s="108"/>
      <c r="BV232" s="108"/>
      <c r="BW232" s="108"/>
      <c r="BX232" s="108"/>
      <c r="BY232" s="109"/>
      <c r="BZ232" s="108"/>
      <c r="CA232" s="108"/>
      <c r="CB232" s="108"/>
      <c r="CC232" s="108"/>
      <c r="CD232" s="108"/>
      <c r="CE232" s="108"/>
      <c r="CF232" s="108"/>
      <c r="CG232" s="108"/>
      <c r="CH232" s="108"/>
      <c r="CI232" s="108"/>
      <c r="CJ232" s="108"/>
      <c r="CK232" s="108"/>
      <c r="CL232" s="107">
        <v>2254635.1079826443</v>
      </c>
      <c r="CM232" s="108">
        <v>2434600.1723288172</v>
      </c>
      <c r="CN232" s="108">
        <v>3480742.4524679668</v>
      </c>
      <c r="CO232" s="108">
        <v>3633160.2325686943</v>
      </c>
      <c r="CP232" s="108">
        <v>3488794.2206289498</v>
      </c>
      <c r="CQ232" s="108">
        <v>2306819.3261174015</v>
      </c>
      <c r="CR232" s="108">
        <v>2530520.0301218135</v>
      </c>
      <c r="CS232" s="108">
        <v>2593024.591536134</v>
      </c>
      <c r="CT232" s="108">
        <v>2137547.6737522222</v>
      </c>
      <c r="CU232" s="108">
        <v>2432657.0001382544</v>
      </c>
      <c r="CV232" s="108">
        <v>1904518.5019257402</v>
      </c>
      <c r="CW232" s="109">
        <v>1992912.933800448</v>
      </c>
      <c r="CX232" s="107">
        <v>1175497.3830894365</v>
      </c>
      <c r="CY232" s="108">
        <v>1401258.3069391041</v>
      </c>
      <c r="CZ232" s="108">
        <v>1982854.7670731111</v>
      </c>
      <c r="DA232" s="108">
        <v>2227395.5445058988</v>
      </c>
      <c r="DB232" s="108">
        <v>2119281.4538548714</v>
      </c>
      <c r="DC232" s="108">
        <v>2128447.743077762</v>
      </c>
      <c r="DD232" s="108">
        <v>2626690.2153880983</v>
      </c>
      <c r="DE232" s="108">
        <v>2350974.5793777262</v>
      </c>
      <c r="DF232" s="108">
        <v>2173809.0200480837</v>
      </c>
      <c r="DG232" s="108">
        <v>2170247.5204897081</v>
      </c>
      <c r="DH232" s="108">
        <v>1576440.4650937812</v>
      </c>
      <c r="DI232" s="109">
        <v>1802456.6976206759</v>
      </c>
      <c r="DJ232" s="107"/>
      <c r="DK232" s="108"/>
      <c r="DL232" s="108"/>
      <c r="DM232" s="108"/>
      <c r="DN232" s="108"/>
      <c r="DO232" s="108"/>
      <c r="DP232" s="108"/>
      <c r="DQ232" s="108"/>
      <c r="DR232" s="108"/>
      <c r="DS232" s="108"/>
      <c r="DT232" s="108"/>
      <c r="DU232" s="109"/>
    </row>
    <row r="233" spans="1:125">
      <c r="D233" s="77" t="str">
        <f t="shared" si="1"/>
        <v>7117p</v>
      </c>
      <c r="E233" s="81" t="s">
        <v>43</v>
      </c>
      <c r="F233" s="107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9"/>
      <c r="R233" s="107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9"/>
      <c r="AD233" s="107"/>
      <c r="AE233" s="108"/>
      <c r="AF233" s="108"/>
      <c r="AG233" s="108"/>
      <c r="AH233" s="108"/>
      <c r="AI233" s="108"/>
      <c r="AJ233" s="108"/>
      <c r="AK233" s="108"/>
      <c r="AL233" s="108"/>
      <c r="AM233" s="108"/>
      <c r="AN233" s="108"/>
      <c r="AO233" s="109"/>
      <c r="AP233" s="107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9"/>
      <c r="BB233" s="107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8"/>
      <c r="BM233" s="109"/>
      <c r="BN233" s="107"/>
      <c r="BO233" s="108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9"/>
      <c r="BZ233" s="108"/>
      <c r="CA233" s="108"/>
      <c r="CB233" s="108"/>
      <c r="CC233" s="108"/>
      <c r="CD233" s="108"/>
      <c r="CE233" s="108"/>
      <c r="CF233" s="108"/>
      <c r="CG233" s="108"/>
      <c r="CH233" s="108"/>
      <c r="CI233" s="108"/>
      <c r="CJ233" s="108"/>
      <c r="CK233" s="108"/>
      <c r="CL233" s="107">
        <v>0</v>
      </c>
      <c r="CM233" s="108">
        <v>0</v>
      </c>
      <c r="CN233" s="108">
        <v>0</v>
      </c>
      <c r="CO233" s="108">
        <v>0</v>
      </c>
      <c r="CP233" s="108">
        <v>0</v>
      </c>
      <c r="CQ233" s="108">
        <v>0</v>
      </c>
      <c r="CR233" s="108">
        <v>0</v>
      </c>
      <c r="CS233" s="108">
        <v>0</v>
      </c>
      <c r="CT233" s="108">
        <v>0</v>
      </c>
      <c r="CU233" s="108">
        <v>0</v>
      </c>
      <c r="CV233" s="108">
        <v>0</v>
      </c>
      <c r="CW233" s="109">
        <v>0</v>
      </c>
      <c r="CX233" s="107">
        <v>0</v>
      </c>
      <c r="CY233" s="108">
        <v>0</v>
      </c>
      <c r="CZ233" s="108">
        <v>0</v>
      </c>
      <c r="DA233" s="108">
        <v>0</v>
      </c>
      <c r="DB233" s="108">
        <v>0</v>
      </c>
      <c r="DC233" s="108">
        <v>0</v>
      </c>
      <c r="DD233" s="108">
        <v>0</v>
      </c>
      <c r="DE233" s="108">
        <v>0</v>
      </c>
      <c r="DF233" s="108">
        <v>0</v>
      </c>
      <c r="DG233" s="108">
        <v>0</v>
      </c>
      <c r="DH233" s="108">
        <v>0</v>
      </c>
      <c r="DI233" s="109">
        <v>0</v>
      </c>
      <c r="DJ233" s="107"/>
      <c r="DK233" s="108"/>
      <c r="DL233" s="108"/>
      <c r="DM233" s="108"/>
      <c r="DN233" s="108"/>
      <c r="DO233" s="108"/>
      <c r="DP233" s="108"/>
      <c r="DQ233" s="108"/>
      <c r="DR233" s="108"/>
      <c r="DS233" s="108"/>
      <c r="DT233" s="108"/>
      <c r="DU233" s="109"/>
    </row>
    <row r="234" spans="1:125">
      <c r="D234" s="77" t="str">
        <f t="shared" si="1"/>
        <v>7118p</v>
      </c>
      <c r="E234" s="81" t="s">
        <v>45</v>
      </c>
      <c r="F234" s="107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9"/>
      <c r="R234" s="107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9"/>
      <c r="AD234" s="107"/>
      <c r="AE234" s="108"/>
      <c r="AF234" s="108"/>
      <c r="AG234" s="108"/>
      <c r="AH234" s="108"/>
      <c r="AI234" s="108"/>
      <c r="AJ234" s="108"/>
      <c r="AK234" s="108"/>
      <c r="AL234" s="108"/>
      <c r="AM234" s="108"/>
      <c r="AN234" s="108"/>
      <c r="AO234" s="109"/>
      <c r="AP234" s="107"/>
      <c r="AQ234" s="108"/>
      <c r="AR234" s="108"/>
      <c r="AS234" s="108"/>
      <c r="AT234" s="108"/>
      <c r="AU234" s="108"/>
      <c r="AV234" s="108"/>
      <c r="AW234" s="108"/>
      <c r="AX234" s="108"/>
      <c r="AY234" s="108"/>
      <c r="AZ234" s="108"/>
      <c r="BA234" s="109"/>
      <c r="BB234" s="107"/>
      <c r="BC234" s="108"/>
      <c r="BD234" s="108"/>
      <c r="BE234" s="108"/>
      <c r="BF234" s="108"/>
      <c r="BG234" s="108"/>
      <c r="BH234" s="108"/>
      <c r="BI234" s="108"/>
      <c r="BJ234" s="108"/>
      <c r="BK234" s="108"/>
      <c r="BL234" s="108"/>
      <c r="BM234" s="109"/>
      <c r="BN234" s="107"/>
      <c r="BO234" s="108"/>
      <c r="BP234" s="108"/>
      <c r="BQ234" s="108"/>
      <c r="BR234" s="108"/>
      <c r="BS234" s="108"/>
      <c r="BT234" s="108"/>
      <c r="BU234" s="108"/>
      <c r="BV234" s="108"/>
      <c r="BW234" s="108"/>
      <c r="BX234" s="108"/>
      <c r="BY234" s="109"/>
      <c r="BZ234" s="108"/>
      <c r="CA234" s="108"/>
      <c r="CB234" s="108"/>
      <c r="CC234" s="108"/>
      <c r="CD234" s="108"/>
      <c r="CE234" s="108"/>
      <c r="CF234" s="108"/>
      <c r="CG234" s="108"/>
      <c r="CH234" s="108"/>
      <c r="CI234" s="108"/>
      <c r="CJ234" s="108"/>
      <c r="CK234" s="108"/>
      <c r="CL234" s="107">
        <v>260762.89668953384</v>
      </c>
      <c r="CM234" s="108">
        <v>255157.48277927918</v>
      </c>
      <c r="CN234" s="108">
        <v>311767.07284781808</v>
      </c>
      <c r="CO234" s="108">
        <v>386022.31060141494</v>
      </c>
      <c r="CP234" s="108">
        <v>403723.81098959706</v>
      </c>
      <c r="CQ234" s="108">
        <v>443763.10051744088</v>
      </c>
      <c r="CR234" s="108">
        <v>452390.66108767391</v>
      </c>
      <c r="CS234" s="108">
        <v>423242.62809333584</v>
      </c>
      <c r="CT234" s="108">
        <v>377993.63627302414</v>
      </c>
      <c r="CU234" s="108">
        <v>381409.00489262829</v>
      </c>
      <c r="CV234" s="108">
        <v>381497.52149931074</v>
      </c>
      <c r="CW234" s="109">
        <v>331335.45678221656</v>
      </c>
      <c r="CX234" s="107">
        <v>294949.34769769129</v>
      </c>
      <c r="CY234" s="108">
        <v>269914.53975529631</v>
      </c>
      <c r="CZ234" s="108">
        <v>351302.84471213742</v>
      </c>
      <c r="DA234" s="108">
        <v>433913.41590605793</v>
      </c>
      <c r="DB234" s="108">
        <v>461276.15448140749</v>
      </c>
      <c r="DC234" s="108">
        <v>484947.23740259005</v>
      </c>
      <c r="DD234" s="108">
        <v>544691.13950845459</v>
      </c>
      <c r="DE234" s="108">
        <v>492931.9808280234</v>
      </c>
      <c r="DF234" s="108">
        <v>528342.20463008841</v>
      </c>
      <c r="DG234" s="108">
        <v>429431.85296262795</v>
      </c>
      <c r="DH234" s="108">
        <v>402322.65920144052</v>
      </c>
      <c r="DI234" s="109">
        <v>390072.41241769306</v>
      </c>
      <c r="DJ234" s="107"/>
      <c r="DK234" s="108"/>
      <c r="DL234" s="108"/>
      <c r="DM234" s="108"/>
      <c r="DN234" s="108"/>
      <c r="DO234" s="108"/>
      <c r="DP234" s="108"/>
      <c r="DQ234" s="108"/>
      <c r="DR234" s="108"/>
      <c r="DS234" s="108"/>
      <c r="DT234" s="108"/>
      <c r="DU234" s="109"/>
    </row>
    <row r="235" spans="1:125" s="11" customFormat="1">
      <c r="A235" s="143"/>
      <c r="B235" s="143"/>
      <c r="C235" s="143">
        <v>712</v>
      </c>
      <c r="D235" s="143" t="str">
        <f t="shared" si="1"/>
        <v>712p</v>
      </c>
      <c r="E235" s="144" t="s">
        <v>47</v>
      </c>
      <c r="F235" s="145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7"/>
      <c r="R235" s="145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7"/>
      <c r="AD235" s="145"/>
      <c r="AE235" s="146"/>
      <c r="AF235" s="146"/>
      <c r="AG235" s="146"/>
      <c r="AH235" s="146"/>
      <c r="AI235" s="146"/>
      <c r="AJ235" s="146"/>
      <c r="AK235" s="146"/>
      <c r="AL235" s="146"/>
      <c r="AM235" s="146"/>
      <c r="AN235" s="146"/>
      <c r="AO235" s="147"/>
      <c r="AP235" s="145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7"/>
      <c r="BB235" s="145"/>
      <c r="BC235" s="146"/>
      <c r="BD235" s="146"/>
      <c r="BE235" s="146"/>
      <c r="BF235" s="146"/>
      <c r="BG235" s="146"/>
      <c r="BH235" s="146"/>
      <c r="BI235" s="146"/>
      <c r="BJ235" s="146"/>
      <c r="BK235" s="146"/>
      <c r="BL235" s="146"/>
      <c r="BM235" s="147"/>
      <c r="BN235" s="145"/>
      <c r="BO235" s="146"/>
      <c r="BP235" s="146"/>
      <c r="BQ235" s="146"/>
      <c r="BR235" s="146"/>
      <c r="BS235" s="146"/>
      <c r="BT235" s="146"/>
      <c r="BU235" s="146"/>
      <c r="BV235" s="146"/>
      <c r="BW235" s="146"/>
      <c r="BX235" s="146"/>
      <c r="BY235" s="147"/>
      <c r="BZ235" s="146"/>
      <c r="CA235" s="146"/>
      <c r="CB235" s="146"/>
      <c r="CC235" s="146"/>
      <c r="CD235" s="146"/>
      <c r="CE235" s="146"/>
      <c r="CF235" s="146"/>
      <c r="CG235" s="146"/>
      <c r="CH235" s="146"/>
      <c r="CI235" s="146"/>
      <c r="CJ235" s="146"/>
      <c r="CK235" s="146"/>
      <c r="CL235" s="145">
        <f>+SUM(CL236:CL239)</f>
        <v>10225366.011998521</v>
      </c>
      <c r="CM235" s="146">
        <f t="shared" ref="CM235" si="14">+SUM(CM236:CM239)</f>
        <v>26328872.744704504</v>
      </c>
      <c r="CN235" s="146">
        <f t="shared" ref="CN235" si="15">+SUM(CN236:CN239)</f>
        <v>28215029.512952704</v>
      </c>
      <c r="CO235" s="146">
        <f t="shared" ref="CO235" si="16">+SUM(CO236:CO239)</f>
        <v>31078344.176256344</v>
      </c>
      <c r="CP235" s="146">
        <f t="shared" ref="CP235" si="17">+SUM(CP236:CP239)</f>
        <v>31062993.346150994</v>
      </c>
      <c r="CQ235" s="146">
        <f t="shared" ref="CQ235" si="18">+SUM(CQ236:CQ239)</f>
        <v>29533886.744876273</v>
      </c>
      <c r="CR235" s="146">
        <f t="shared" ref="CR235" si="19">+SUM(CR236:CR239)</f>
        <v>35614836.490956061</v>
      </c>
      <c r="CS235" s="146">
        <f t="shared" ref="CS235" si="20">+SUM(CS236:CS239)</f>
        <v>41423629.787263155</v>
      </c>
      <c r="CT235" s="146">
        <f t="shared" ref="CT235" si="21">+SUM(CT236:CT239)</f>
        <v>27897944.753825549</v>
      </c>
      <c r="CU235" s="146">
        <f t="shared" ref="CU235" si="22">+SUM(CU236:CU239)</f>
        <v>35782419.896350168</v>
      </c>
      <c r="CV235" s="146">
        <f t="shared" ref="CV235" si="23">+SUM(CV236:CV239)</f>
        <v>35053926.847713381</v>
      </c>
      <c r="CW235" s="147">
        <f t="shared" ref="CW235" si="24">+SUM(CW236:CW239)</f>
        <v>52000480.125178605</v>
      </c>
      <c r="CX235" s="145">
        <f>+SUM(CX236:CX239)</f>
        <v>11696495.709410317</v>
      </c>
      <c r="CY235" s="146">
        <f t="shared" ref="CY235:DI235" si="25">+SUM(CY236:CY239)</f>
        <v>27967194.589402422</v>
      </c>
      <c r="CZ235" s="146">
        <f t="shared" si="25"/>
        <v>28929880.111931738</v>
      </c>
      <c r="DA235" s="146">
        <f t="shared" si="25"/>
        <v>27258327.618631121</v>
      </c>
      <c r="DB235" s="146">
        <f t="shared" si="25"/>
        <v>28592562.735781778</v>
      </c>
      <c r="DC235" s="146">
        <f t="shared" si="25"/>
        <v>32131723.207960628</v>
      </c>
      <c r="DD235" s="146">
        <f t="shared" si="25"/>
        <v>33016814.12419793</v>
      </c>
      <c r="DE235" s="146">
        <f t="shared" si="25"/>
        <v>36072346.59471108</v>
      </c>
      <c r="DF235" s="146">
        <f t="shared" si="25"/>
        <v>38203128.528232403</v>
      </c>
      <c r="DG235" s="146">
        <f t="shared" si="25"/>
        <v>43672969.77403643</v>
      </c>
      <c r="DH235" s="146">
        <f t="shared" si="25"/>
        <v>30164652.787533071</v>
      </c>
      <c r="DI235" s="147">
        <f t="shared" si="25"/>
        <v>60117077.92735371</v>
      </c>
      <c r="DJ235" s="145"/>
      <c r="DK235" s="146"/>
      <c r="DL235" s="146"/>
      <c r="DM235" s="146"/>
      <c r="DN235" s="146"/>
      <c r="DO235" s="146"/>
      <c r="DP235" s="146"/>
      <c r="DQ235" s="146"/>
      <c r="DR235" s="146"/>
      <c r="DS235" s="146"/>
      <c r="DT235" s="146"/>
      <c r="DU235" s="147"/>
    </row>
    <row r="236" spans="1:125">
      <c r="D236" s="77" t="str">
        <f t="shared" si="1"/>
        <v>7121p</v>
      </c>
      <c r="E236" s="81" t="s">
        <v>49</v>
      </c>
      <c r="F236" s="107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9"/>
      <c r="R236" s="107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9"/>
      <c r="AD236" s="107"/>
      <c r="AE236" s="108"/>
      <c r="AF236" s="108"/>
      <c r="AG236" s="108"/>
      <c r="AH236" s="108"/>
      <c r="AI236" s="108"/>
      <c r="AJ236" s="108"/>
      <c r="AK236" s="108"/>
      <c r="AL236" s="108"/>
      <c r="AM236" s="108"/>
      <c r="AN236" s="108"/>
      <c r="AO236" s="109"/>
      <c r="AP236" s="107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  <c r="BA236" s="109"/>
      <c r="BB236" s="107"/>
      <c r="BC236" s="108"/>
      <c r="BD236" s="108"/>
      <c r="BE236" s="108"/>
      <c r="BF236" s="108"/>
      <c r="BG236" s="108"/>
      <c r="BH236" s="108"/>
      <c r="BI236" s="108"/>
      <c r="BJ236" s="108"/>
      <c r="BK236" s="108"/>
      <c r="BL236" s="108"/>
      <c r="BM236" s="109"/>
      <c r="BN236" s="107"/>
      <c r="BO236" s="108"/>
      <c r="BP236" s="108"/>
      <c r="BQ236" s="108"/>
      <c r="BR236" s="108"/>
      <c r="BS236" s="108"/>
      <c r="BT236" s="108"/>
      <c r="BU236" s="108"/>
      <c r="BV236" s="108"/>
      <c r="BW236" s="108"/>
      <c r="BX236" s="108"/>
      <c r="BY236" s="109"/>
      <c r="BZ236" s="108"/>
      <c r="CA236" s="108"/>
      <c r="CB236" s="108"/>
      <c r="CC236" s="108"/>
      <c r="CD236" s="108"/>
      <c r="CE236" s="108"/>
      <c r="CF236" s="108"/>
      <c r="CG236" s="108"/>
      <c r="CH236" s="108"/>
      <c r="CI236" s="108"/>
      <c r="CJ236" s="108"/>
      <c r="CK236" s="108"/>
      <c r="CL236" s="107">
        <v>5896216.9131298037</v>
      </c>
      <c r="CM236" s="108">
        <v>15984604.165490396</v>
      </c>
      <c r="CN236" s="108">
        <v>15980210.637352593</v>
      </c>
      <c r="CO236" s="108">
        <v>18099107.195466701</v>
      </c>
      <c r="CP236" s="108">
        <v>18902345.114124902</v>
      </c>
      <c r="CQ236" s="108">
        <v>16660130.6959597</v>
      </c>
      <c r="CR236" s="108">
        <v>20975423.912817873</v>
      </c>
      <c r="CS236" s="108">
        <v>24152995.284398187</v>
      </c>
      <c r="CT236" s="108">
        <v>16438117.212416081</v>
      </c>
      <c r="CU236" s="108">
        <v>21064902.89657861</v>
      </c>
      <c r="CV236" s="108">
        <v>21199343.745804995</v>
      </c>
      <c r="CW236" s="109">
        <v>31496085.4772765</v>
      </c>
      <c r="CX236" s="107">
        <v>6378060.6572526693</v>
      </c>
      <c r="CY236" s="108">
        <v>16126009.982946007</v>
      </c>
      <c r="CZ236" s="108">
        <v>16569177.415611617</v>
      </c>
      <c r="DA236" s="108">
        <v>15916413.916518303</v>
      </c>
      <c r="DB236" s="108">
        <v>16700474.831006728</v>
      </c>
      <c r="DC236" s="108">
        <v>19303870.20408624</v>
      </c>
      <c r="DD236" s="108">
        <v>19954258.836327907</v>
      </c>
      <c r="DE236" s="108">
        <v>21157665.831800085</v>
      </c>
      <c r="DF236" s="108">
        <v>23691624.075276405</v>
      </c>
      <c r="DG236" s="108">
        <v>25779256.658387903</v>
      </c>
      <c r="DH236" s="108">
        <v>17637260.472586822</v>
      </c>
      <c r="DI236" s="109">
        <v>35668323.820286348</v>
      </c>
      <c r="DJ236" s="107"/>
      <c r="DK236" s="108"/>
      <c r="DL236" s="108"/>
      <c r="DM236" s="108"/>
      <c r="DN236" s="108"/>
      <c r="DO236" s="108"/>
      <c r="DP236" s="108"/>
      <c r="DQ236" s="108"/>
      <c r="DR236" s="108"/>
      <c r="DS236" s="108"/>
      <c r="DT236" s="108"/>
      <c r="DU236" s="109"/>
    </row>
    <row r="237" spans="1:125">
      <c r="D237" s="77" t="str">
        <f t="shared" si="1"/>
        <v>7122p</v>
      </c>
      <c r="E237" s="81" t="s">
        <v>51</v>
      </c>
      <c r="F237" s="107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9"/>
      <c r="R237" s="107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9"/>
      <c r="AD237" s="107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9"/>
      <c r="AP237" s="107"/>
      <c r="AQ237" s="108"/>
      <c r="AR237" s="108"/>
      <c r="AS237" s="108"/>
      <c r="AT237" s="108"/>
      <c r="AU237" s="108"/>
      <c r="AV237" s="108"/>
      <c r="AW237" s="108"/>
      <c r="AX237" s="108"/>
      <c r="AY237" s="108"/>
      <c r="AZ237" s="108"/>
      <c r="BA237" s="109"/>
      <c r="BB237" s="107"/>
      <c r="BC237" s="108"/>
      <c r="BD237" s="108"/>
      <c r="BE237" s="108"/>
      <c r="BF237" s="108"/>
      <c r="BG237" s="108"/>
      <c r="BH237" s="108"/>
      <c r="BI237" s="108"/>
      <c r="BJ237" s="108"/>
      <c r="BK237" s="108"/>
      <c r="BL237" s="108"/>
      <c r="BM237" s="109"/>
      <c r="BN237" s="107"/>
      <c r="BO237" s="108"/>
      <c r="BP237" s="108"/>
      <c r="BQ237" s="108"/>
      <c r="BR237" s="108"/>
      <c r="BS237" s="108"/>
      <c r="BT237" s="108"/>
      <c r="BU237" s="108"/>
      <c r="BV237" s="108"/>
      <c r="BW237" s="108"/>
      <c r="BX237" s="108"/>
      <c r="BY237" s="109"/>
      <c r="BZ237" s="108"/>
      <c r="CA237" s="108"/>
      <c r="CB237" s="108"/>
      <c r="CC237" s="108"/>
      <c r="CD237" s="108"/>
      <c r="CE237" s="108"/>
      <c r="CF237" s="108"/>
      <c r="CG237" s="108"/>
      <c r="CH237" s="108"/>
      <c r="CI237" s="108"/>
      <c r="CJ237" s="108"/>
      <c r="CK237" s="108"/>
      <c r="CL237" s="107">
        <v>3523976.3657705826</v>
      </c>
      <c r="CM237" s="108">
        <v>8837193.1137481872</v>
      </c>
      <c r="CN237" s="108">
        <v>10296968.732518861</v>
      </c>
      <c r="CO237" s="108">
        <v>11080649.937486099</v>
      </c>
      <c r="CP237" s="108">
        <v>10426593.073253199</v>
      </c>
      <c r="CQ237" s="108">
        <v>10797558.1123464</v>
      </c>
      <c r="CR237" s="108">
        <v>12338418.275424777</v>
      </c>
      <c r="CS237" s="108">
        <v>14695618.751093065</v>
      </c>
      <c r="CT237" s="108">
        <v>9887757.094026586</v>
      </c>
      <c r="CU237" s="108">
        <v>12555740.885830941</v>
      </c>
      <c r="CV237" s="108">
        <v>11911787.04868594</v>
      </c>
      <c r="CW237" s="109">
        <v>17572653.898443229</v>
      </c>
      <c r="CX237" s="107">
        <v>4579090.5759970825</v>
      </c>
      <c r="CY237" s="108">
        <v>10104184.39535567</v>
      </c>
      <c r="CZ237" s="108">
        <v>10560309.670724479</v>
      </c>
      <c r="DA237" s="108">
        <v>9541998.6085077375</v>
      </c>
      <c r="DB237" s="108">
        <v>10202539.325177701</v>
      </c>
      <c r="DC237" s="108">
        <v>10655134.986795479</v>
      </c>
      <c r="DD237" s="108">
        <v>10928389.183865616</v>
      </c>
      <c r="DE237" s="108">
        <v>12720604.592646427</v>
      </c>
      <c r="DF237" s="108">
        <v>12433910.598023046</v>
      </c>
      <c r="DG237" s="108">
        <v>15255623.222713828</v>
      </c>
      <c r="DH237" s="108">
        <v>10791600.785030248</v>
      </c>
      <c r="DI237" s="109">
        <v>20893912.876006678</v>
      </c>
      <c r="DJ237" s="107"/>
      <c r="DK237" s="108"/>
      <c r="DL237" s="108"/>
      <c r="DM237" s="108"/>
      <c r="DN237" s="108"/>
      <c r="DO237" s="108"/>
      <c r="DP237" s="108"/>
      <c r="DQ237" s="108"/>
      <c r="DR237" s="108"/>
      <c r="DS237" s="108"/>
      <c r="DT237" s="108"/>
      <c r="DU237" s="109"/>
    </row>
    <row r="238" spans="1:125">
      <c r="D238" s="77" t="str">
        <f t="shared" si="1"/>
        <v>7123p</v>
      </c>
      <c r="E238" s="81" t="s">
        <v>53</v>
      </c>
      <c r="F238" s="107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9"/>
      <c r="R238" s="107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9"/>
      <c r="AD238" s="107"/>
      <c r="AE238" s="108"/>
      <c r="AF238" s="108"/>
      <c r="AG238" s="108"/>
      <c r="AH238" s="108"/>
      <c r="AI238" s="108"/>
      <c r="AJ238" s="108"/>
      <c r="AK238" s="108"/>
      <c r="AL238" s="108"/>
      <c r="AM238" s="108"/>
      <c r="AN238" s="108"/>
      <c r="AO238" s="109"/>
      <c r="AP238" s="107"/>
      <c r="AQ238" s="108"/>
      <c r="AR238" s="108"/>
      <c r="AS238" s="108"/>
      <c r="AT238" s="108"/>
      <c r="AU238" s="108"/>
      <c r="AV238" s="108"/>
      <c r="AW238" s="108"/>
      <c r="AX238" s="108"/>
      <c r="AY238" s="108"/>
      <c r="AZ238" s="108"/>
      <c r="BA238" s="109"/>
      <c r="BB238" s="107"/>
      <c r="BC238" s="108"/>
      <c r="BD238" s="108"/>
      <c r="BE238" s="108"/>
      <c r="BF238" s="108"/>
      <c r="BG238" s="108"/>
      <c r="BH238" s="108"/>
      <c r="BI238" s="108"/>
      <c r="BJ238" s="108"/>
      <c r="BK238" s="108"/>
      <c r="BL238" s="108"/>
      <c r="BM238" s="109"/>
      <c r="BN238" s="107"/>
      <c r="BO238" s="108"/>
      <c r="BP238" s="108"/>
      <c r="BQ238" s="108"/>
      <c r="BR238" s="108"/>
      <c r="BS238" s="108"/>
      <c r="BT238" s="108"/>
      <c r="BU238" s="108"/>
      <c r="BV238" s="108"/>
      <c r="BW238" s="108"/>
      <c r="BX238" s="108"/>
      <c r="BY238" s="109"/>
      <c r="BZ238" s="108"/>
      <c r="CA238" s="108"/>
      <c r="CB238" s="108"/>
      <c r="CC238" s="108"/>
      <c r="CD238" s="108"/>
      <c r="CE238" s="108"/>
      <c r="CF238" s="108"/>
      <c r="CG238" s="108"/>
      <c r="CH238" s="108"/>
      <c r="CI238" s="108"/>
      <c r="CJ238" s="108"/>
      <c r="CK238" s="108"/>
      <c r="CL238" s="107">
        <v>290701.31067824201</v>
      </c>
      <c r="CM238" s="108">
        <v>744628.51853836537</v>
      </c>
      <c r="CN238" s="108">
        <v>900014.53265058505</v>
      </c>
      <c r="CO238" s="108">
        <v>960420.42316401063</v>
      </c>
      <c r="CP238" s="108">
        <v>850902.03134404484</v>
      </c>
      <c r="CQ238" s="108">
        <v>873102.0001937449</v>
      </c>
      <c r="CR238" s="108">
        <v>1044477.0015934415</v>
      </c>
      <c r="CS238" s="108">
        <v>1233245.0541489115</v>
      </c>
      <c r="CT238" s="108">
        <v>823964.48361802031</v>
      </c>
      <c r="CU238" s="108">
        <v>1104138.5296295469</v>
      </c>
      <c r="CV238" s="108">
        <v>947842.00635200134</v>
      </c>
      <c r="CW238" s="109">
        <v>1446638.2353968821</v>
      </c>
      <c r="CX238" s="107">
        <v>345360.47830525995</v>
      </c>
      <c r="CY238" s="108">
        <v>922696.95629602508</v>
      </c>
      <c r="CZ238" s="108">
        <v>857271.67153218063</v>
      </c>
      <c r="DA238" s="108">
        <v>794944.20445414912</v>
      </c>
      <c r="DB238" s="108">
        <v>860500.23373355891</v>
      </c>
      <c r="DC238" s="108">
        <v>876623.14344260271</v>
      </c>
      <c r="DD238" s="108">
        <v>897950.85198249156</v>
      </c>
      <c r="DE238" s="108">
        <v>1049404.4207832785</v>
      </c>
      <c r="DF238" s="108">
        <v>1051499.288563821</v>
      </c>
      <c r="DG238" s="108">
        <v>1282491.8621105079</v>
      </c>
      <c r="DH238" s="108">
        <v>895782.74311122345</v>
      </c>
      <c r="DI238" s="109">
        <v>1782859.6661754006</v>
      </c>
      <c r="DJ238" s="107"/>
      <c r="DK238" s="108"/>
      <c r="DL238" s="108"/>
      <c r="DM238" s="108"/>
      <c r="DN238" s="108"/>
      <c r="DO238" s="108"/>
      <c r="DP238" s="108"/>
      <c r="DQ238" s="108"/>
      <c r="DR238" s="108"/>
      <c r="DS238" s="108"/>
      <c r="DT238" s="108"/>
      <c r="DU238" s="109"/>
    </row>
    <row r="239" spans="1:125">
      <c r="D239" s="77" t="str">
        <f t="shared" si="1"/>
        <v>7124p</v>
      </c>
      <c r="E239" s="81" t="s">
        <v>55</v>
      </c>
      <c r="F239" s="107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9"/>
      <c r="R239" s="107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9"/>
      <c r="AD239" s="107"/>
      <c r="AE239" s="108"/>
      <c r="AF239" s="108"/>
      <c r="AG239" s="108"/>
      <c r="AH239" s="108"/>
      <c r="AI239" s="108"/>
      <c r="AJ239" s="108"/>
      <c r="AK239" s="108"/>
      <c r="AL239" s="108"/>
      <c r="AM239" s="108"/>
      <c r="AN239" s="108"/>
      <c r="AO239" s="109"/>
      <c r="AP239" s="107"/>
      <c r="AQ239" s="108"/>
      <c r="AR239" s="108"/>
      <c r="AS239" s="108"/>
      <c r="AT239" s="108"/>
      <c r="AU239" s="108"/>
      <c r="AV239" s="108"/>
      <c r="AW239" s="108"/>
      <c r="AX239" s="108"/>
      <c r="AY239" s="108"/>
      <c r="AZ239" s="108"/>
      <c r="BA239" s="109"/>
      <c r="BB239" s="107"/>
      <c r="BC239" s="108"/>
      <c r="BD239" s="108"/>
      <c r="BE239" s="108"/>
      <c r="BF239" s="108"/>
      <c r="BG239" s="108"/>
      <c r="BH239" s="108"/>
      <c r="BI239" s="108"/>
      <c r="BJ239" s="108"/>
      <c r="BK239" s="108"/>
      <c r="BL239" s="108"/>
      <c r="BM239" s="109"/>
      <c r="BN239" s="107"/>
      <c r="BO239" s="108"/>
      <c r="BP239" s="108"/>
      <c r="BQ239" s="108"/>
      <c r="BR239" s="108"/>
      <c r="BS239" s="108"/>
      <c r="BT239" s="108"/>
      <c r="BU239" s="108"/>
      <c r="BV239" s="108"/>
      <c r="BW239" s="108"/>
      <c r="BX239" s="108"/>
      <c r="BY239" s="109"/>
      <c r="BZ239" s="108"/>
      <c r="CA239" s="108"/>
      <c r="CB239" s="108"/>
      <c r="CC239" s="108"/>
      <c r="CD239" s="108"/>
      <c r="CE239" s="108"/>
      <c r="CF239" s="108"/>
      <c r="CG239" s="108"/>
      <c r="CH239" s="108"/>
      <c r="CI239" s="108"/>
      <c r="CJ239" s="108"/>
      <c r="CK239" s="108"/>
      <c r="CL239" s="107">
        <v>514471.42241989321</v>
      </c>
      <c r="CM239" s="108">
        <v>762446.94692755432</v>
      </c>
      <c r="CN239" s="108">
        <v>1037835.6104306638</v>
      </c>
      <c r="CO239" s="108">
        <v>938166.6201395333</v>
      </c>
      <c r="CP239" s="108">
        <v>883153.12742885004</v>
      </c>
      <c r="CQ239" s="108">
        <v>1203095.9363764296</v>
      </c>
      <c r="CR239" s="108">
        <v>1256517.301119969</v>
      </c>
      <c r="CS239" s="108">
        <v>1341770.6976229935</v>
      </c>
      <c r="CT239" s="108">
        <v>748105.96376486088</v>
      </c>
      <c r="CU239" s="108">
        <v>1057637.5843110771</v>
      </c>
      <c r="CV239" s="108">
        <v>994954.04687044967</v>
      </c>
      <c r="CW239" s="109">
        <v>1485102.5140619949</v>
      </c>
      <c r="CX239" s="107">
        <v>393983.99785530567</v>
      </c>
      <c r="CY239" s="108">
        <v>814303.25480471749</v>
      </c>
      <c r="CZ239" s="108">
        <v>943121.35406345711</v>
      </c>
      <c r="DA239" s="108">
        <v>1004970.8891509315</v>
      </c>
      <c r="DB239" s="108">
        <v>829048.34586379305</v>
      </c>
      <c r="DC239" s="108">
        <v>1296094.8736363046</v>
      </c>
      <c r="DD239" s="108">
        <v>1236215.2520219143</v>
      </c>
      <c r="DE239" s="108">
        <v>1144671.7494812885</v>
      </c>
      <c r="DF239" s="108">
        <v>1026094.5663691361</v>
      </c>
      <c r="DG239" s="108">
        <v>1355598.0308241891</v>
      </c>
      <c r="DH239" s="108">
        <v>840008.78680477664</v>
      </c>
      <c r="DI239" s="109">
        <v>1771981.5648852838</v>
      </c>
      <c r="DJ239" s="107"/>
      <c r="DK239" s="108"/>
      <c r="DL239" s="108"/>
      <c r="DM239" s="108"/>
      <c r="DN239" s="108"/>
      <c r="DO239" s="108"/>
      <c r="DP239" s="108"/>
      <c r="DQ239" s="108"/>
      <c r="DR239" s="108"/>
      <c r="DS239" s="108"/>
      <c r="DT239" s="108"/>
      <c r="DU239" s="109"/>
    </row>
    <row r="240" spans="1:125" s="11" customFormat="1">
      <c r="A240" s="143"/>
      <c r="B240" s="143"/>
      <c r="C240" s="143">
        <v>713</v>
      </c>
      <c r="D240" s="143" t="str">
        <f t="shared" si="1"/>
        <v>713p</v>
      </c>
      <c r="E240" s="144" t="s">
        <v>57</v>
      </c>
      <c r="F240" s="145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7"/>
      <c r="R240" s="145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7"/>
      <c r="AD240" s="145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7"/>
      <c r="AP240" s="145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7"/>
      <c r="BB240" s="145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7"/>
      <c r="BN240" s="145"/>
      <c r="BO240" s="146"/>
      <c r="BP240" s="146"/>
      <c r="BQ240" s="146"/>
      <c r="BR240" s="146"/>
      <c r="BS240" s="146"/>
      <c r="BT240" s="146"/>
      <c r="BU240" s="146"/>
      <c r="BV240" s="146"/>
      <c r="BW240" s="146"/>
      <c r="BX240" s="146"/>
      <c r="BY240" s="147"/>
      <c r="BZ240" s="146"/>
      <c r="CA240" s="146"/>
      <c r="CB240" s="146"/>
      <c r="CC240" s="146"/>
      <c r="CD240" s="146"/>
      <c r="CE240" s="146"/>
      <c r="CF240" s="146"/>
      <c r="CG240" s="146"/>
      <c r="CH240" s="146"/>
      <c r="CI240" s="146"/>
      <c r="CJ240" s="146"/>
      <c r="CK240" s="146"/>
      <c r="CL240" s="145">
        <f>+SUM(CL241:CL246)</f>
        <v>2027877.2372930939</v>
      </c>
      <c r="CM240" s="146">
        <f t="shared" ref="CM240" si="26">+SUM(CM241:CM246)</f>
        <v>1882424.3685098737</v>
      </c>
      <c r="CN240" s="146">
        <f t="shared" ref="CN240" si="27">+SUM(CN241:CN246)</f>
        <v>2363168.5236575948</v>
      </c>
      <c r="CO240" s="146">
        <f t="shared" ref="CO240" si="28">+SUM(CO241:CO246)</f>
        <v>2393449.5740456693</v>
      </c>
      <c r="CP240" s="146">
        <f t="shared" ref="CP240" si="29">+SUM(CP241:CP246)</f>
        <v>2431766.3719360717</v>
      </c>
      <c r="CQ240" s="146">
        <f t="shared" ref="CQ240" si="30">+SUM(CQ241:CQ246)</f>
        <v>2858151.7123018736</v>
      </c>
      <c r="CR240" s="146">
        <f t="shared" ref="CR240" si="31">+SUM(CR241:CR246)</f>
        <v>2917908.2048975867</v>
      </c>
      <c r="CS240" s="146">
        <f t="shared" ref="CS240" si="32">+SUM(CS241:CS246)</f>
        <v>2932949.8029298875</v>
      </c>
      <c r="CT240" s="146">
        <f t="shared" ref="CT240" si="33">+SUM(CT241:CT246)</f>
        <v>2302181.1067919475</v>
      </c>
      <c r="CU240" s="146">
        <f t="shared" ref="CU240" si="34">+SUM(CU241:CU246)</f>
        <v>2479397.4364794977</v>
      </c>
      <c r="CV240" s="146">
        <f t="shared" ref="CV240" si="35">+SUM(CV241:CV246)</f>
        <v>2197340.2207755819</v>
      </c>
      <c r="CW240" s="147">
        <f t="shared" ref="CW240" si="36">+SUM(CW241:CW246)</f>
        <v>2280154.7968325969</v>
      </c>
      <c r="CX240" s="145">
        <f>+SUM(CX241:CX246)</f>
        <v>902871.84498938802</v>
      </c>
      <c r="CY240" s="146">
        <f t="shared" ref="CY240:DI240" si="37">+SUM(CY241:CY246)</f>
        <v>1376722.835592885</v>
      </c>
      <c r="CZ240" s="146">
        <f t="shared" si="37"/>
        <v>1533902.3810318899</v>
      </c>
      <c r="DA240" s="146">
        <f t="shared" si="37"/>
        <v>1769167.7909803819</v>
      </c>
      <c r="DB240" s="146">
        <f t="shared" si="37"/>
        <v>1635179.6025759527</v>
      </c>
      <c r="DC240" s="146">
        <f t="shared" si="37"/>
        <v>1713767.4441061548</v>
      </c>
      <c r="DD240" s="146">
        <f t="shared" si="37"/>
        <v>2233130.224239069</v>
      </c>
      <c r="DE240" s="146">
        <f t="shared" si="37"/>
        <v>1791089.1999486499</v>
      </c>
      <c r="DF240" s="146">
        <f t="shared" si="37"/>
        <v>1407201.854776232</v>
      </c>
      <c r="DG240" s="146">
        <f t="shared" si="37"/>
        <v>2107131.608306407</v>
      </c>
      <c r="DH240" s="146">
        <f t="shared" si="37"/>
        <v>2082325.1460510979</v>
      </c>
      <c r="DI240" s="147">
        <f t="shared" si="37"/>
        <v>2370557.2656825301</v>
      </c>
      <c r="DJ240" s="145"/>
      <c r="DK240" s="146"/>
      <c r="DL240" s="146"/>
      <c r="DM240" s="146"/>
      <c r="DN240" s="146"/>
      <c r="DO240" s="146"/>
      <c r="DP240" s="146"/>
      <c r="DQ240" s="146"/>
      <c r="DR240" s="146"/>
      <c r="DS240" s="146"/>
      <c r="DT240" s="146"/>
      <c r="DU240" s="147"/>
    </row>
    <row r="241" spans="1:125">
      <c r="D241" s="77" t="str">
        <f t="shared" si="1"/>
        <v>7131p</v>
      </c>
      <c r="E241" s="81" t="s">
        <v>59</v>
      </c>
      <c r="F241" s="107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9"/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9"/>
      <c r="AD241" s="107"/>
      <c r="AE241" s="108"/>
      <c r="AF241" s="108"/>
      <c r="AG241" s="108"/>
      <c r="AH241" s="108"/>
      <c r="AI241" s="108"/>
      <c r="AJ241" s="108"/>
      <c r="AK241" s="108"/>
      <c r="AL241" s="108"/>
      <c r="AM241" s="108"/>
      <c r="AN241" s="108"/>
      <c r="AO241" s="109"/>
      <c r="AP241" s="107"/>
      <c r="AQ241" s="108"/>
      <c r="AR241" s="108"/>
      <c r="AS241" s="108"/>
      <c r="AT241" s="108"/>
      <c r="AU241" s="108"/>
      <c r="AV241" s="108"/>
      <c r="AW241" s="108"/>
      <c r="AX241" s="108"/>
      <c r="AY241" s="108"/>
      <c r="AZ241" s="108"/>
      <c r="BA241" s="109"/>
      <c r="BB241" s="107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8"/>
      <c r="BM241" s="109"/>
      <c r="BN241" s="107"/>
      <c r="BO241" s="108"/>
      <c r="BP241" s="108"/>
      <c r="BQ241" s="108"/>
      <c r="BR241" s="108"/>
      <c r="BS241" s="108"/>
      <c r="BT241" s="108"/>
      <c r="BU241" s="108"/>
      <c r="BV241" s="108"/>
      <c r="BW241" s="108"/>
      <c r="BX241" s="108"/>
      <c r="BY241" s="109"/>
      <c r="BZ241" s="108"/>
      <c r="CA241" s="108"/>
      <c r="CB241" s="108"/>
      <c r="CC241" s="108"/>
      <c r="CD241" s="108"/>
      <c r="CE241" s="108"/>
      <c r="CF241" s="108"/>
      <c r="CG241" s="108"/>
      <c r="CH241" s="108"/>
      <c r="CI241" s="108"/>
      <c r="CJ241" s="108"/>
      <c r="CK241" s="108"/>
      <c r="CL241" s="107">
        <v>542096.38724093605</v>
      </c>
      <c r="CM241" s="108">
        <v>536397.13298492332</v>
      </c>
      <c r="CN241" s="108">
        <v>759288.54284763371</v>
      </c>
      <c r="CO241" s="108">
        <v>724733.04432771762</v>
      </c>
      <c r="CP241" s="108">
        <v>823629.87439344113</v>
      </c>
      <c r="CQ241" s="108">
        <v>866651.25939663569</v>
      </c>
      <c r="CR241" s="108">
        <v>822206.96615173062</v>
      </c>
      <c r="CS241" s="108">
        <v>822500.35972019134</v>
      </c>
      <c r="CT241" s="108">
        <v>653046.97944805818</v>
      </c>
      <c r="CU241" s="108">
        <v>912828.08748487011</v>
      </c>
      <c r="CV241" s="108">
        <v>633141.89239853795</v>
      </c>
      <c r="CW241" s="109">
        <v>670108.0224069875</v>
      </c>
      <c r="CX241" s="107">
        <v>475144.75561189075</v>
      </c>
      <c r="CY241" s="108">
        <v>517492.56867088092</v>
      </c>
      <c r="CZ241" s="108">
        <v>430110.48270409956</v>
      </c>
      <c r="DA241" s="108">
        <v>827362.00845956581</v>
      </c>
      <c r="DB241" s="108">
        <v>765781.28778520983</v>
      </c>
      <c r="DC241" s="108">
        <v>896155.50480476802</v>
      </c>
      <c r="DD241" s="108">
        <v>900805.24859983311</v>
      </c>
      <c r="DE241" s="108">
        <v>706704.35479965224</v>
      </c>
      <c r="DF241" s="108">
        <v>671459.96419562609</v>
      </c>
      <c r="DG241" s="108">
        <v>696792.8632873724</v>
      </c>
      <c r="DH241" s="108">
        <v>610012.75737018313</v>
      </c>
      <c r="DI241" s="109">
        <v>646794.70668566914</v>
      </c>
      <c r="DJ241" s="107"/>
      <c r="DK241" s="108"/>
      <c r="DL241" s="108"/>
      <c r="DM241" s="108"/>
      <c r="DN241" s="108"/>
      <c r="DO241" s="108"/>
      <c r="DP241" s="108"/>
      <c r="DQ241" s="108"/>
      <c r="DR241" s="108"/>
      <c r="DS241" s="108"/>
      <c r="DT241" s="108"/>
      <c r="DU241" s="109"/>
    </row>
    <row r="242" spans="1:125">
      <c r="D242" s="77" t="str">
        <f t="shared" si="1"/>
        <v>7132p</v>
      </c>
      <c r="E242" s="81" t="s">
        <v>61</v>
      </c>
      <c r="F242" s="107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9"/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9"/>
      <c r="AD242" s="107"/>
      <c r="AE242" s="108"/>
      <c r="AF242" s="108"/>
      <c r="AG242" s="108"/>
      <c r="AH242" s="108"/>
      <c r="AI242" s="108"/>
      <c r="AJ242" s="108"/>
      <c r="AK242" s="108"/>
      <c r="AL242" s="108"/>
      <c r="AM242" s="108"/>
      <c r="AN242" s="108"/>
      <c r="AO242" s="109"/>
      <c r="AP242" s="107"/>
      <c r="AQ242" s="108"/>
      <c r="AR242" s="108"/>
      <c r="AS242" s="108"/>
      <c r="AT242" s="108"/>
      <c r="AU242" s="108"/>
      <c r="AV242" s="108"/>
      <c r="AW242" s="108"/>
      <c r="AX242" s="108"/>
      <c r="AY242" s="108"/>
      <c r="AZ242" s="108"/>
      <c r="BA242" s="109"/>
      <c r="BB242" s="107"/>
      <c r="BC242" s="108"/>
      <c r="BD242" s="108"/>
      <c r="BE242" s="108"/>
      <c r="BF242" s="108"/>
      <c r="BG242" s="108"/>
      <c r="BH242" s="108"/>
      <c r="BI242" s="108"/>
      <c r="BJ242" s="108"/>
      <c r="BK242" s="108"/>
      <c r="BL242" s="108"/>
      <c r="BM242" s="109"/>
      <c r="BN242" s="107"/>
      <c r="BO242" s="108"/>
      <c r="BP242" s="108"/>
      <c r="BQ242" s="108"/>
      <c r="BR242" s="108"/>
      <c r="BS242" s="108"/>
      <c r="BT242" s="108"/>
      <c r="BU242" s="108"/>
      <c r="BV242" s="108"/>
      <c r="BW242" s="108"/>
      <c r="BX242" s="108"/>
      <c r="BY242" s="109"/>
      <c r="BZ242" s="108"/>
      <c r="CA242" s="108"/>
      <c r="CB242" s="108"/>
      <c r="CC242" s="108"/>
      <c r="CD242" s="108"/>
      <c r="CE242" s="108"/>
      <c r="CF242" s="108"/>
      <c r="CG242" s="108"/>
      <c r="CH242" s="108"/>
      <c r="CI242" s="108"/>
      <c r="CJ242" s="108"/>
      <c r="CK242" s="108"/>
      <c r="CL242" s="107">
        <v>252442.47852541984</v>
      </c>
      <c r="CM242" s="108">
        <v>257727.78032652178</v>
      </c>
      <c r="CN242" s="108">
        <v>326063.49946238624</v>
      </c>
      <c r="CO242" s="108">
        <v>345774.20752005593</v>
      </c>
      <c r="CP242" s="108">
        <v>268259.93480340595</v>
      </c>
      <c r="CQ242" s="108">
        <v>332044.44392410474</v>
      </c>
      <c r="CR242" s="108">
        <v>288341.93029107194</v>
      </c>
      <c r="CS242" s="108">
        <v>203437.32988708364</v>
      </c>
      <c r="CT242" s="108">
        <v>285816.36008690012</v>
      </c>
      <c r="CU242" s="108">
        <v>295491.81584812951</v>
      </c>
      <c r="CV242" s="108">
        <v>344335.81666740507</v>
      </c>
      <c r="CW242" s="109">
        <v>355728.9521809821</v>
      </c>
      <c r="CX242" s="107">
        <v>200925.57354147307</v>
      </c>
      <c r="CY242" s="108">
        <v>221010.12831298116</v>
      </c>
      <c r="CZ242" s="108">
        <v>261413.19362561635</v>
      </c>
      <c r="DA242" s="108">
        <v>275003.00170006976</v>
      </c>
      <c r="DB242" s="108">
        <v>190388.87737213133</v>
      </c>
      <c r="DC242" s="108">
        <v>266102.24570597394</v>
      </c>
      <c r="DD242" s="108">
        <v>318564.24003599695</v>
      </c>
      <c r="DE242" s="108">
        <v>156169.82755441542</v>
      </c>
      <c r="DF242" s="108">
        <v>228583.32020986776</v>
      </c>
      <c r="DG242" s="108">
        <v>285566.63661766285</v>
      </c>
      <c r="DH242" s="108">
        <v>746594.09972241579</v>
      </c>
      <c r="DI242" s="109">
        <v>525762.42851835978</v>
      </c>
      <c r="DJ242" s="107"/>
      <c r="DK242" s="108"/>
      <c r="DL242" s="108"/>
      <c r="DM242" s="108"/>
      <c r="DN242" s="108"/>
      <c r="DO242" s="108"/>
      <c r="DP242" s="108"/>
      <c r="DQ242" s="108"/>
      <c r="DR242" s="108"/>
      <c r="DS242" s="108"/>
      <c r="DT242" s="108"/>
      <c r="DU242" s="109"/>
    </row>
    <row r="243" spans="1:125">
      <c r="D243" s="77" t="str">
        <f t="shared" si="1"/>
        <v>7133p</v>
      </c>
      <c r="E243" s="81" t="s">
        <v>63</v>
      </c>
      <c r="F243" s="107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9"/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9"/>
      <c r="AD243" s="107"/>
      <c r="AE243" s="108"/>
      <c r="AF243" s="108"/>
      <c r="AG243" s="108"/>
      <c r="AH243" s="108"/>
      <c r="AI243" s="108"/>
      <c r="AJ243" s="108"/>
      <c r="AK243" s="108"/>
      <c r="AL243" s="108"/>
      <c r="AM243" s="108"/>
      <c r="AN243" s="108"/>
      <c r="AO243" s="109"/>
      <c r="AP243" s="107"/>
      <c r="AQ243" s="108"/>
      <c r="AR243" s="108"/>
      <c r="AS243" s="108"/>
      <c r="AT243" s="108"/>
      <c r="AU243" s="108"/>
      <c r="AV243" s="108"/>
      <c r="AW243" s="108"/>
      <c r="AX243" s="108"/>
      <c r="AY243" s="108"/>
      <c r="AZ243" s="108"/>
      <c r="BA243" s="109"/>
      <c r="BB243" s="107"/>
      <c r="BC243" s="108"/>
      <c r="BD243" s="108"/>
      <c r="BE243" s="108"/>
      <c r="BF243" s="108"/>
      <c r="BG243" s="108"/>
      <c r="BH243" s="108"/>
      <c r="BI243" s="108"/>
      <c r="BJ243" s="108"/>
      <c r="BK243" s="108"/>
      <c r="BL243" s="108"/>
      <c r="BM243" s="109"/>
      <c r="BN243" s="107"/>
      <c r="BO243" s="108"/>
      <c r="BP243" s="108"/>
      <c r="BQ243" s="108"/>
      <c r="BR243" s="108"/>
      <c r="BS243" s="108"/>
      <c r="BT243" s="108"/>
      <c r="BU243" s="108"/>
      <c r="BV243" s="108"/>
      <c r="BW243" s="108"/>
      <c r="BX243" s="108"/>
      <c r="BY243" s="109"/>
      <c r="BZ243" s="108"/>
      <c r="CA243" s="108"/>
      <c r="CB243" s="108"/>
      <c r="CC243" s="108"/>
      <c r="CD243" s="108"/>
      <c r="CE243" s="108"/>
      <c r="CF243" s="108"/>
      <c r="CG243" s="108"/>
      <c r="CH243" s="108"/>
      <c r="CI243" s="108"/>
      <c r="CJ243" s="108"/>
      <c r="CK243" s="108"/>
      <c r="CL243" s="107">
        <v>15175.988329241076</v>
      </c>
      <c r="CM243" s="108">
        <v>5488.4479117645715</v>
      </c>
      <c r="CN243" s="108">
        <v>5513.547785744513</v>
      </c>
      <c r="CO243" s="108">
        <v>10033.975862815605</v>
      </c>
      <c r="CP243" s="108">
        <v>13433.078813061053</v>
      </c>
      <c r="CQ243" s="108">
        <v>35239.498051137023</v>
      </c>
      <c r="CR243" s="108">
        <v>115467.10956937172</v>
      </c>
      <c r="CS243" s="108">
        <v>147444.22648178381</v>
      </c>
      <c r="CT243" s="108">
        <v>77479.696104075862</v>
      </c>
      <c r="CU243" s="108">
        <v>52915.149949001381</v>
      </c>
      <c r="CV243" s="108">
        <v>15235.266103225436</v>
      </c>
      <c r="CW243" s="109">
        <v>9085.1638649635734</v>
      </c>
      <c r="CX243" s="107">
        <v>7581.0977141313906</v>
      </c>
      <c r="CY243" s="108">
        <v>9769.7546189308214</v>
      </c>
      <c r="CZ243" s="108">
        <v>13652.477623191922</v>
      </c>
      <c r="DA243" s="108">
        <v>30023.611015219602</v>
      </c>
      <c r="DB243" s="108">
        <v>51574.349619775021</v>
      </c>
      <c r="DC243" s="108">
        <v>87997.575035473725</v>
      </c>
      <c r="DD243" s="108">
        <v>162130.62126952593</v>
      </c>
      <c r="DE243" s="108">
        <v>195839.46053647876</v>
      </c>
      <c r="DF243" s="108">
        <v>110676.34726776603</v>
      </c>
      <c r="DG243" s="108">
        <v>50069.953945792906</v>
      </c>
      <c r="DH243" s="108">
        <v>30853.684736779614</v>
      </c>
      <c r="DI243" s="109">
        <v>12342.508532882457</v>
      </c>
      <c r="DJ243" s="107"/>
      <c r="DK243" s="108"/>
      <c r="DL243" s="108"/>
      <c r="DM243" s="108"/>
      <c r="DN243" s="108"/>
      <c r="DO243" s="108"/>
      <c r="DP243" s="108"/>
      <c r="DQ243" s="108"/>
      <c r="DR243" s="108"/>
      <c r="DS243" s="108"/>
      <c r="DT243" s="108"/>
      <c r="DU243" s="109"/>
    </row>
    <row r="244" spans="1:125">
      <c r="D244" s="77" t="str">
        <f t="shared" si="1"/>
        <v>7134p</v>
      </c>
      <c r="E244" s="81" t="s">
        <v>65</v>
      </c>
      <c r="F244" s="107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9"/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9"/>
      <c r="AD244" s="107"/>
      <c r="AE244" s="108"/>
      <c r="AF244" s="108"/>
      <c r="AG244" s="108"/>
      <c r="AH244" s="108"/>
      <c r="AI244" s="108"/>
      <c r="AJ244" s="108"/>
      <c r="AK244" s="108"/>
      <c r="AL244" s="108"/>
      <c r="AM244" s="108"/>
      <c r="AN244" s="108"/>
      <c r="AO244" s="109"/>
      <c r="AP244" s="107"/>
      <c r="AQ244" s="108"/>
      <c r="AR244" s="108"/>
      <c r="AS244" s="108"/>
      <c r="AT244" s="108"/>
      <c r="AU244" s="108"/>
      <c r="AV244" s="108"/>
      <c r="AW244" s="108"/>
      <c r="AX244" s="108"/>
      <c r="AY244" s="108"/>
      <c r="AZ244" s="108"/>
      <c r="BA244" s="109"/>
      <c r="BB244" s="107"/>
      <c r="BC244" s="108"/>
      <c r="BD244" s="108"/>
      <c r="BE244" s="108"/>
      <c r="BF244" s="108"/>
      <c r="BG244" s="108"/>
      <c r="BH244" s="108"/>
      <c r="BI244" s="108"/>
      <c r="BJ244" s="108"/>
      <c r="BK244" s="108"/>
      <c r="BL244" s="108"/>
      <c r="BM244" s="109"/>
      <c r="BN244" s="107"/>
      <c r="BO244" s="108"/>
      <c r="BP244" s="108"/>
      <c r="BQ244" s="108"/>
      <c r="BR244" s="108"/>
      <c r="BS244" s="108"/>
      <c r="BT244" s="108"/>
      <c r="BU244" s="108"/>
      <c r="BV244" s="108"/>
      <c r="BW244" s="108"/>
      <c r="BX244" s="108"/>
      <c r="BY244" s="109"/>
      <c r="BZ244" s="110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7"/>
      <c r="CM244" s="108"/>
      <c r="CN244" s="108"/>
      <c r="CO244" s="108"/>
      <c r="CP244" s="108"/>
      <c r="CQ244" s="108"/>
      <c r="CR244" s="108"/>
      <c r="CS244" s="108"/>
      <c r="CT244" s="108"/>
      <c r="CU244" s="108"/>
      <c r="CV244" s="108"/>
      <c r="CW244" s="109"/>
      <c r="CX244" s="107"/>
      <c r="CY244" s="108"/>
      <c r="CZ244" s="108"/>
      <c r="DA244" s="108"/>
      <c r="DB244" s="108"/>
      <c r="DC244" s="108"/>
      <c r="DD244" s="108"/>
      <c r="DE244" s="108"/>
      <c r="DF244" s="108"/>
      <c r="DG244" s="108"/>
      <c r="DH244" s="108"/>
      <c r="DI244" s="109"/>
      <c r="DJ244" s="107"/>
      <c r="DK244" s="108"/>
      <c r="DL244" s="108"/>
      <c r="DM244" s="108"/>
      <c r="DN244" s="108"/>
      <c r="DO244" s="108"/>
      <c r="DP244" s="108"/>
      <c r="DQ244" s="108"/>
      <c r="DR244" s="108"/>
      <c r="DS244" s="108"/>
      <c r="DT244" s="108"/>
      <c r="DU244" s="109"/>
    </row>
    <row r="245" spans="1:125">
      <c r="D245" s="77" t="str">
        <f t="shared" si="1"/>
        <v>7135p</v>
      </c>
      <c r="E245" s="81" t="s">
        <v>67</v>
      </c>
      <c r="F245" s="107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9"/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9"/>
      <c r="AD245" s="107"/>
      <c r="AE245" s="108"/>
      <c r="AF245" s="108"/>
      <c r="AG245" s="108"/>
      <c r="AH245" s="108"/>
      <c r="AI245" s="108"/>
      <c r="AJ245" s="108"/>
      <c r="AK245" s="108"/>
      <c r="AL245" s="108"/>
      <c r="AM245" s="108"/>
      <c r="AN245" s="108"/>
      <c r="AO245" s="109"/>
      <c r="AP245" s="107"/>
      <c r="AQ245" s="108"/>
      <c r="AR245" s="108"/>
      <c r="AS245" s="108"/>
      <c r="AT245" s="108"/>
      <c r="AU245" s="108"/>
      <c r="AV245" s="108"/>
      <c r="AW245" s="108"/>
      <c r="AX245" s="108"/>
      <c r="AY245" s="108"/>
      <c r="AZ245" s="108"/>
      <c r="BA245" s="109"/>
      <c r="BB245" s="107"/>
      <c r="BC245" s="108"/>
      <c r="BD245" s="108"/>
      <c r="BE245" s="108"/>
      <c r="BF245" s="108"/>
      <c r="BG245" s="108"/>
      <c r="BH245" s="108"/>
      <c r="BI245" s="108"/>
      <c r="BJ245" s="108"/>
      <c r="BK245" s="108"/>
      <c r="BL245" s="108"/>
      <c r="BM245" s="109"/>
      <c r="BN245" s="107"/>
      <c r="BO245" s="108"/>
      <c r="BP245" s="108"/>
      <c r="BQ245" s="108"/>
      <c r="BR245" s="108"/>
      <c r="BS245" s="108"/>
      <c r="BT245" s="108"/>
      <c r="BU245" s="108"/>
      <c r="BV245" s="108"/>
      <c r="BW245" s="108"/>
      <c r="BX245" s="108"/>
      <c r="BY245" s="109"/>
      <c r="BZ245" s="110"/>
      <c r="CA245" s="110"/>
      <c r="CB245" s="110"/>
      <c r="CC245" s="110"/>
      <c r="CD245" s="110"/>
      <c r="CE245" s="110"/>
      <c r="CF245" s="110"/>
      <c r="CG245" s="110"/>
      <c r="CH245" s="110"/>
      <c r="CI245" s="110"/>
      <c r="CJ245" s="110"/>
      <c r="CK245" s="110"/>
      <c r="CL245" s="107"/>
      <c r="CM245" s="108"/>
      <c r="CN245" s="108"/>
      <c r="CO245" s="108"/>
      <c r="CP245" s="108"/>
      <c r="CQ245" s="108"/>
      <c r="CR245" s="108"/>
      <c r="CS245" s="108"/>
      <c r="CT245" s="108"/>
      <c r="CU245" s="108"/>
      <c r="CV245" s="108"/>
      <c r="CW245" s="109"/>
      <c r="CX245" s="107"/>
      <c r="CY245" s="108"/>
      <c r="CZ245" s="108"/>
      <c r="DA245" s="108"/>
      <c r="DB245" s="108"/>
      <c r="DC245" s="108"/>
      <c r="DD245" s="108"/>
      <c r="DE245" s="108"/>
      <c r="DF245" s="108"/>
      <c r="DG245" s="108"/>
      <c r="DH245" s="108"/>
      <c r="DI245" s="109"/>
      <c r="DJ245" s="107"/>
      <c r="DK245" s="108"/>
      <c r="DL245" s="108"/>
      <c r="DM245" s="108"/>
      <c r="DN245" s="108"/>
      <c r="DO245" s="108"/>
      <c r="DP245" s="108"/>
      <c r="DQ245" s="108"/>
      <c r="DR245" s="108"/>
      <c r="DS245" s="108"/>
      <c r="DT245" s="108"/>
      <c r="DU245" s="109"/>
    </row>
    <row r="246" spans="1:125">
      <c r="D246" s="77" t="str">
        <f t="shared" si="1"/>
        <v>7136p</v>
      </c>
      <c r="E246" s="81" t="s">
        <v>69</v>
      </c>
      <c r="F246" s="107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9"/>
      <c r="R246" s="107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9"/>
      <c r="AD246" s="107"/>
      <c r="AE246" s="108"/>
      <c r="AF246" s="108"/>
      <c r="AG246" s="108"/>
      <c r="AH246" s="108"/>
      <c r="AI246" s="108"/>
      <c r="AJ246" s="108"/>
      <c r="AK246" s="108"/>
      <c r="AL246" s="108"/>
      <c r="AM246" s="108"/>
      <c r="AN246" s="108"/>
      <c r="AO246" s="109"/>
      <c r="AP246" s="107"/>
      <c r="AQ246" s="108"/>
      <c r="AR246" s="108"/>
      <c r="AS246" s="108"/>
      <c r="AT246" s="108"/>
      <c r="AU246" s="108"/>
      <c r="AV246" s="108"/>
      <c r="AW246" s="108"/>
      <c r="AX246" s="108"/>
      <c r="AY246" s="108"/>
      <c r="AZ246" s="108"/>
      <c r="BA246" s="109"/>
      <c r="BB246" s="107"/>
      <c r="BC246" s="108"/>
      <c r="BD246" s="108"/>
      <c r="BE246" s="108"/>
      <c r="BF246" s="108"/>
      <c r="BG246" s="108"/>
      <c r="BH246" s="108"/>
      <c r="BI246" s="108"/>
      <c r="BJ246" s="108"/>
      <c r="BK246" s="108"/>
      <c r="BL246" s="108"/>
      <c r="BM246" s="109"/>
      <c r="BN246" s="107"/>
      <c r="BO246" s="108"/>
      <c r="BP246" s="108"/>
      <c r="BQ246" s="108"/>
      <c r="BR246" s="108"/>
      <c r="BS246" s="108"/>
      <c r="BT246" s="108"/>
      <c r="BU246" s="108"/>
      <c r="BV246" s="108"/>
      <c r="BW246" s="108"/>
      <c r="BX246" s="108"/>
      <c r="BY246" s="109"/>
      <c r="BZ246" s="108"/>
      <c r="CA246" s="108"/>
      <c r="CB246" s="108"/>
      <c r="CC246" s="108"/>
      <c r="CD246" s="108"/>
      <c r="CE246" s="108"/>
      <c r="CF246" s="108"/>
      <c r="CG246" s="108"/>
      <c r="CH246" s="108"/>
      <c r="CI246" s="108"/>
      <c r="CJ246" s="108"/>
      <c r="CK246" s="108"/>
      <c r="CL246" s="107">
        <v>1218162.3831974969</v>
      </c>
      <c r="CM246" s="108">
        <v>1082811.0072866639</v>
      </c>
      <c r="CN246" s="108">
        <v>1272302.9335618301</v>
      </c>
      <c r="CO246" s="108">
        <v>1312908.34633508</v>
      </c>
      <c r="CP246" s="108">
        <v>1326443.4839261633</v>
      </c>
      <c r="CQ246" s="108">
        <v>1624216.5109299959</v>
      </c>
      <c r="CR246" s="108">
        <v>1691892.1988854124</v>
      </c>
      <c r="CS246" s="108">
        <v>1759567.8868408289</v>
      </c>
      <c r="CT246" s="108">
        <v>1285838.0711529134</v>
      </c>
      <c r="CU246" s="108">
        <v>1218162.3831974969</v>
      </c>
      <c r="CV246" s="108">
        <v>1204627.2456064136</v>
      </c>
      <c r="CW246" s="109">
        <v>1245232.6583796635</v>
      </c>
      <c r="CX246" s="107">
        <v>219220.41812189278</v>
      </c>
      <c r="CY246" s="108">
        <v>628450.3839900922</v>
      </c>
      <c r="CZ246" s="108">
        <v>828726.22707898216</v>
      </c>
      <c r="DA246" s="108">
        <v>636779.16980552685</v>
      </c>
      <c r="DB246" s="108">
        <v>627435.08779883629</v>
      </c>
      <c r="DC246" s="108">
        <v>463512.11855993903</v>
      </c>
      <c r="DD246" s="108">
        <v>851630.11433371319</v>
      </c>
      <c r="DE246" s="108">
        <v>732375.55705810327</v>
      </c>
      <c r="DF246" s="108">
        <v>396482.22310297209</v>
      </c>
      <c r="DG246" s="108">
        <v>1074702.1544555787</v>
      </c>
      <c r="DH246" s="108">
        <v>694864.60422171932</v>
      </c>
      <c r="DI246" s="109">
        <v>1185657.6219456189</v>
      </c>
      <c r="DJ246" s="107"/>
      <c r="DK246" s="108"/>
      <c r="DL246" s="108"/>
      <c r="DM246" s="108"/>
      <c r="DN246" s="108"/>
      <c r="DO246" s="108"/>
      <c r="DP246" s="108"/>
      <c r="DQ246" s="108"/>
      <c r="DR246" s="108"/>
      <c r="DS246" s="108"/>
      <c r="DT246" s="108"/>
      <c r="DU246" s="109"/>
    </row>
    <row r="247" spans="1:125" s="11" customFormat="1">
      <c r="A247" s="143"/>
      <c r="B247" s="143"/>
      <c r="C247" s="143">
        <v>714</v>
      </c>
      <c r="D247" s="143" t="str">
        <f t="shared" si="1"/>
        <v>714p</v>
      </c>
      <c r="E247" s="144" t="s">
        <v>71</v>
      </c>
      <c r="F247" s="145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7"/>
      <c r="R247" s="145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7"/>
      <c r="AD247" s="145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7"/>
      <c r="AP247" s="145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7"/>
      <c r="BB247" s="145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7"/>
      <c r="BN247" s="145"/>
      <c r="BO247" s="146"/>
      <c r="BP247" s="146"/>
      <c r="BQ247" s="146"/>
      <c r="BR247" s="146"/>
      <c r="BS247" s="146"/>
      <c r="BT247" s="146"/>
      <c r="BU247" s="146"/>
      <c r="BV247" s="146"/>
      <c r="BW247" s="146"/>
      <c r="BX247" s="146"/>
      <c r="BY247" s="147"/>
      <c r="BZ247" s="146"/>
      <c r="CA247" s="146"/>
      <c r="CB247" s="146"/>
      <c r="CC247" s="146"/>
      <c r="CD247" s="146"/>
      <c r="CE247" s="146"/>
      <c r="CF247" s="146"/>
      <c r="CG247" s="146"/>
      <c r="CH247" s="146"/>
      <c r="CI247" s="146"/>
      <c r="CJ247" s="146"/>
      <c r="CK247" s="146"/>
      <c r="CL247" s="145">
        <f>+SUM(CL248:CL256)</f>
        <v>982710.87498690933</v>
      </c>
      <c r="CM247" s="146">
        <f t="shared" ref="CM247" si="38">+SUM(CM248:CM256)</f>
        <v>869104.05358116457</v>
      </c>
      <c r="CN247" s="146">
        <f t="shared" ref="CN247" si="39">+SUM(CN248:CN256)</f>
        <v>787268.76554129389</v>
      </c>
      <c r="CO247" s="146">
        <f t="shared" ref="CO247" si="40">+SUM(CO248:CO256)</f>
        <v>1546322.5460752659</v>
      </c>
      <c r="CP247" s="146">
        <f t="shared" ref="CP247" si="41">+SUM(CP248:CP256)</f>
        <v>932515.34080204321</v>
      </c>
      <c r="CQ247" s="146">
        <f t="shared" ref="CQ247" si="42">+SUM(CQ248:CQ256)</f>
        <v>1175327.7210279165</v>
      </c>
      <c r="CR247" s="146">
        <f t="shared" ref="CR247" si="43">+SUM(CR248:CR256)</f>
        <v>2020249.028265815</v>
      </c>
      <c r="CS247" s="146">
        <f t="shared" ref="CS247" si="44">+SUM(CS248:CS256)</f>
        <v>1079348.0183819076</v>
      </c>
      <c r="CT247" s="146">
        <f t="shared" ref="CT247" si="45">+SUM(CT248:CT256)</f>
        <v>1345127.7045627646</v>
      </c>
      <c r="CU247" s="146">
        <f t="shared" ref="CU247" si="46">+SUM(CU248:CU256)</f>
        <v>1098866.9792922472</v>
      </c>
      <c r="CV247" s="146">
        <f t="shared" ref="CV247" si="47">+SUM(CV248:CV256)</f>
        <v>885498.0103225843</v>
      </c>
      <c r="CW247" s="147">
        <f t="shared" ref="CW247" si="48">+SUM(CW248:CW256)</f>
        <v>1136253.4997662231</v>
      </c>
      <c r="CX247" s="145">
        <f>+SUM(CX248:CX256)</f>
        <v>874647.32532018784</v>
      </c>
      <c r="CY247" s="146">
        <f t="shared" ref="CY247:DI247" si="49">+SUM(CY248:CY256)</f>
        <v>1141795.5130265537</v>
      </c>
      <c r="CZ247" s="146">
        <f t="shared" si="49"/>
        <v>1392255.6905662352</v>
      </c>
      <c r="DA247" s="146">
        <f t="shared" si="49"/>
        <v>1012251.8295932285</v>
      </c>
      <c r="DB247" s="146">
        <f t="shared" si="49"/>
        <v>647746.68080012128</v>
      </c>
      <c r="DC247" s="146">
        <f t="shared" si="49"/>
        <v>954989.7774594496</v>
      </c>
      <c r="DD247" s="146">
        <f t="shared" si="49"/>
        <v>1184343.1262543593</v>
      </c>
      <c r="DE247" s="146">
        <f t="shared" si="49"/>
        <v>1056013.1087953006</v>
      </c>
      <c r="DF247" s="146">
        <f t="shared" si="49"/>
        <v>1308372.2565571361</v>
      </c>
      <c r="DG247" s="146">
        <f t="shared" si="49"/>
        <v>1299421.3451732181</v>
      </c>
      <c r="DH247" s="146">
        <f t="shared" si="49"/>
        <v>1236718.8760774885</v>
      </c>
      <c r="DI247" s="147">
        <f t="shared" si="49"/>
        <v>915688.23864849063</v>
      </c>
      <c r="DJ247" s="145"/>
      <c r="DK247" s="146"/>
      <c r="DL247" s="146"/>
      <c r="DM247" s="146"/>
      <c r="DN247" s="146"/>
      <c r="DO247" s="146"/>
      <c r="DP247" s="146"/>
      <c r="DQ247" s="146"/>
      <c r="DR247" s="146"/>
      <c r="DS247" s="146"/>
      <c r="DT247" s="146"/>
      <c r="DU247" s="147"/>
    </row>
    <row r="248" spans="1:125" ht="30">
      <c r="D248" s="77" t="str">
        <f t="shared" si="1"/>
        <v>7141p</v>
      </c>
      <c r="E248" s="81" t="s">
        <v>73</v>
      </c>
      <c r="F248" s="107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9"/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9"/>
      <c r="AD248" s="107"/>
      <c r="AE248" s="108"/>
      <c r="AF248" s="108"/>
      <c r="AG248" s="108"/>
      <c r="AH248" s="108"/>
      <c r="AI248" s="108"/>
      <c r="AJ248" s="108"/>
      <c r="AK248" s="108"/>
      <c r="AL248" s="108"/>
      <c r="AM248" s="108"/>
      <c r="AN248" s="108"/>
      <c r="AO248" s="109"/>
      <c r="AP248" s="107"/>
      <c r="AQ248" s="108"/>
      <c r="AR248" s="108"/>
      <c r="AS248" s="108"/>
      <c r="AT248" s="108"/>
      <c r="AU248" s="108"/>
      <c r="AV248" s="108"/>
      <c r="AW248" s="108"/>
      <c r="AX248" s="108"/>
      <c r="AY248" s="108"/>
      <c r="AZ248" s="108"/>
      <c r="BA248" s="109"/>
      <c r="BB248" s="107"/>
      <c r="BC248" s="108"/>
      <c r="BD248" s="108"/>
      <c r="BE248" s="108"/>
      <c r="BF248" s="108"/>
      <c r="BG248" s="108"/>
      <c r="BH248" s="108"/>
      <c r="BI248" s="108"/>
      <c r="BJ248" s="108"/>
      <c r="BK248" s="108"/>
      <c r="BL248" s="108"/>
      <c r="BM248" s="109"/>
      <c r="BN248" s="107"/>
      <c r="BO248" s="108"/>
      <c r="BP248" s="108"/>
      <c r="BQ248" s="108"/>
      <c r="BR248" s="108"/>
      <c r="BS248" s="108"/>
      <c r="BT248" s="108"/>
      <c r="BU248" s="108"/>
      <c r="BV248" s="108"/>
      <c r="BW248" s="108"/>
      <c r="BX248" s="108"/>
      <c r="BY248" s="109"/>
      <c r="BZ248" s="108"/>
      <c r="CA248" s="108"/>
      <c r="CB248" s="108"/>
      <c r="CC248" s="108"/>
      <c r="CD248" s="108"/>
      <c r="CE248" s="108"/>
      <c r="CF248" s="108"/>
      <c r="CG248" s="108"/>
      <c r="CH248" s="108"/>
      <c r="CI248" s="108"/>
      <c r="CJ248" s="108"/>
      <c r="CK248" s="108"/>
      <c r="CL248" s="107">
        <v>74908.131611371835</v>
      </c>
      <c r="CM248" s="108">
        <v>23550.009068415115</v>
      </c>
      <c r="CN248" s="108">
        <v>22968.940964279551</v>
      </c>
      <c r="CO248" s="108">
        <v>27429.389117970448</v>
      </c>
      <c r="CP248" s="108">
        <v>30556.042262077168</v>
      </c>
      <c r="CQ248" s="108">
        <v>29697.340030062864</v>
      </c>
      <c r="CR248" s="108">
        <v>58678.475724849472</v>
      </c>
      <c r="CS248" s="108">
        <v>90332.521977156648</v>
      </c>
      <c r="CT248" s="108">
        <v>111262.34960854963</v>
      </c>
      <c r="CU248" s="108">
        <v>120982.61938268811</v>
      </c>
      <c r="CV248" s="108">
        <v>76485.188166027234</v>
      </c>
      <c r="CW248" s="109">
        <v>100665.72865548421</v>
      </c>
      <c r="CX248" s="107">
        <v>13374.96592979776</v>
      </c>
      <c r="CY248" s="108">
        <v>9999.5066580478688</v>
      </c>
      <c r="CZ248" s="108">
        <v>20867.434190068099</v>
      </c>
      <c r="DA248" s="108">
        <v>52237.811965447087</v>
      </c>
      <c r="DB248" s="108">
        <v>29954.027638769621</v>
      </c>
      <c r="DC248" s="108">
        <v>75989.810977853747</v>
      </c>
      <c r="DD248" s="108">
        <v>69124.693281453248</v>
      </c>
      <c r="DE248" s="108">
        <v>68296.533545507307</v>
      </c>
      <c r="DF248" s="108">
        <v>81324.552086676718</v>
      </c>
      <c r="DG248" s="108">
        <v>103792.89001602873</v>
      </c>
      <c r="DH248" s="108">
        <v>83406.301181671501</v>
      </c>
      <c r="DI248" s="109">
        <v>90282.957525940728</v>
      </c>
      <c r="DJ248" s="107"/>
      <c r="DK248" s="108"/>
      <c r="DL248" s="108"/>
      <c r="DM248" s="108"/>
      <c r="DN248" s="108"/>
      <c r="DO248" s="108"/>
      <c r="DP248" s="108"/>
      <c r="DQ248" s="108"/>
      <c r="DR248" s="108"/>
      <c r="DS248" s="108"/>
      <c r="DT248" s="108"/>
      <c r="DU248" s="109"/>
    </row>
    <row r="249" spans="1:125">
      <c r="D249" s="77" t="str">
        <f t="shared" si="1"/>
        <v>7142p</v>
      </c>
      <c r="E249" s="81" t="s">
        <v>75</v>
      </c>
      <c r="F249" s="107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9"/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9"/>
      <c r="AD249" s="107"/>
      <c r="AE249" s="108"/>
      <c r="AF249" s="108"/>
      <c r="AG249" s="108"/>
      <c r="AH249" s="108"/>
      <c r="AI249" s="108"/>
      <c r="AJ249" s="108"/>
      <c r="AK249" s="108"/>
      <c r="AL249" s="108"/>
      <c r="AM249" s="108"/>
      <c r="AN249" s="108"/>
      <c r="AO249" s="109"/>
      <c r="AP249" s="107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  <c r="BA249" s="109"/>
      <c r="BB249" s="107"/>
      <c r="BC249" s="108"/>
      <c r="BD249" s="108"/>
      <c r="BE249" s="108"/>
      <c r="BF249" s="108"/>
      <c r="BG249" s="108"/>
      <c r="BH249" s="108"/>
      <c r="BI249" s="108"/>
      <c r="BJ249" s="108"/>
      <c r="BK249" s="108"/>
      <c r="BL249" s="108"/>
      <c r="BM249" s="109"/>
      <c r="BN249" s="107"/>
      <c r="BO249" s="108"/>
      <c r="BP249" s="108"/>
      <c r="BQ249" s="108"/>
      <c r="BR249" s="108"/>
      <c r="BS249" s="108"/>
      <c r="BT249" s="108"/>
      <c r="BU249" s="108"/>
      <c r="BV249" s="108"/>
      <c r="BW249" s="108"/>
      <c r="BX249" s="108"/>
      <c r="BY249" s="109"/>
      <c r="BZ249" s="108"/>
      <c r="CA249" s="108"/>
      <c r="CB249" s="108"/>
      <c r="CC249" s="108"/>
      <c r="CD249" s="108"/>
      <c r="CE249" s="108"/>
      <c r="CF249" s="108"/>
      <c r="CG249" s="108"/>
      <c r="CH249" s="108"/>
      <c r="CI249" s="108"/>
      <c r="CJ249" s="108"/>
      <c r="CK249" s="108"/>
      <c r="CL249" s="107">
        <v>41340.351166230052</v>
      </c>
      <c r="CM249" s="108">
        <v>60139.779509022002</v>
      </c>
      <c r="CN249" s="108">
        <v>65829.577299673969</v>
      </c>
      <c r="CO249" s="108">
        <v>89073.136876231671</v>
      </c>
      <c r="CP249" s="108">
        <v>107142.13571005454</v>
      </c>
      <c r="CQ249" s="108">
        <v>116641.17968953511</v>
      </c>
      <c r="CR249" s="108">
        <v>121973.85521455987</v>
      </c>
      <c r="CS249" s="108">
        <v>148251.86009824905</v>
      </c>
      <c r="CT249" s="108">
        <v>118685.96121228721</v>
      </c>
      <c r="CU249" s="108">
        <v>151103.61106134616</v>
      </c>
      <c r="CV249" s="108">
        <v>112378.6351175053</v>
      </c>
      <c r="CW249" s="109">
        <v>140815.61349906723</v>
      </c>
      <c r="CX249" s="107">
        <v>68560.439383830249</v>
      </c>
      <c r="CY249" s="108">
        <v>158760.55168773123</v>
      </c>
      <c r="CZ249" s="108">
        <v>86996.200905318663</v>
      </c>
      <c r="DA249" s="108">
        <v>139217.3680976172</v>
      </c>
      <c r="DB249" s="108">
        <v>88290.272881141384</v>
      </c>
      <c r="DC249" s="108">
        <v>150975.511135493</v>
      </c>
      <c r="DD249" s="108">
        <v>282556.34547435516</v>
      </c>
      <c r="DE249" s="108">
        <v>250904.43065756923</v>
      </c>
      <c r="DF249" s="108">
        <v>340061.28023376479</v>
      </c>
      <c r="DG249" s="108">
        <v>157592.48517262322</v>
      </c>
      <c r="DH249" s="108">
        <v>139352.60641494626</v>
      </c>
      <c r="DI249" s="109">
        <v>134698.27532869682</v>
      </c>
      <c r="DJ249" s="107"/>
      <c r="DK249" s="108"/>
      <c r="DL249" s="108"/>
      <c r="DM249" s="108"/>
      <c r="DN249" s="108"/>
      <c r="DO249" s="108"/>
      <c r="DP249" s="108"/>
      <c r="DQ249" s="108"/>
      <c r="DR249" s="108"/>
      <c r="DS249" s="108"/>
      <c r="DT249" s="108"/>
      <c r="DU249" s="109"/>
    </row>
    <row r="250" spans="1:125">
      <c r="D250" s="77" t="str">
        <f t="shared" si="1"/>
        <v>7143p</v>
      </c>
      <c r="E250" s="81" t="s">
        <v>77</v>
      </c>
      <c r="F250" s="107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9"/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9"/>
      <c r="AD250" s="107"/>
      <c r="AE250" s="108"/>
      <c r="AF250" s="108"/>
      <c r="AG250" s="108"/>
      <c r="AH250" s="108"/>
      <c r="AI250" s="108"/>
      <c r="AJ250" s="108"/>
      <c r="AK250" s="108"/>
      <c r="AL250" s="108"/>
      <c r="AM250" s="108"/>
      <c r="AN250" s="108"/>
      <c r="AO250" s="109"/>
      <c r="AP250" s="107"/>
      <c r="AQ250" s="108"/>
      <c r="AR250" s="108"/>
      <c r="AS250" s="108"/>
      <c r="AT250" s="108"/>
      <c r="AU250" s="108"/>
      <c r="AV250" s="108"/>
      <c r="AW250" s="108"/>
      <c r="AX250" s="108"/>
      <c r="AY250" s="108"/>
      <c r="AZ250" s="108"/>
      <c r="BA250" s="109"/>
      <c r="BB250" s="107"/>
      <c r="BC250" s="108"/>
      <c r="BD250" s="108"/>
      <c r="BE250" s="108"/>
      <c r="BF250" s="108"/>
      <c r="BG250" s="108"/>
      <c r="BH250" s="108"/>
      <c r="BI250" s="108"/>
      <c r="BJ250" s="108"/>
      <c r="BK250" s="108"/>
      <c r="BL250" s="108"/>
      <c r="BM250" s="109"/>
      <c r="BN250" s="107"/>
      <c r="BO250" s="108"/>
      <c r="BP250" s="108"/>
      <c r="BQ250" s="108"/>
      <c r="BR250" s="108"/>
      <c r="BS250" s="108"/>
      <c r="BT250" s="108"/>
      <c r="BU250" s="108"/>
      <c r="BV250" s="108"/>
      <c r="BW250" s="108"/>
      <c r="BX250" s="108"/>
      <c r="BY250" s="109"/>
      <c r="BZ250" s="108"/>
      <c r="CA250" s="108"/>
      <c r="CB250" s="108"/>
      <c r="CC250" s="108"/>
      <c r="CD250" s="108"/>
      <c r="CE250" s="108"/>
      <c r="CF250" s="108"/>
      <c r="CG250" s="108"/>
      <c r="CH250" s="108"/>
      <c r="CI250" s="108"/>
      <c r="CJ250" s="108"/>
      <c r="CK250" s="108"/>
      <c r="CL250" s="107">
        <v>247124.22503235005</v>
      </c>
      <c r="CM250" s="108">
        <v>2218.5560408142283</v>
      </c>
      <c r="CN250" s="108">
        <v>13432.213424296489</v>
      </c>
      <c r="CO250" s="108">
        <v>71796.626625634046</v>
      </c>
      <c r="CP250" s="108">
        <v>10921.311327090261</v>
      </c>
      <c r="CQ250" s="108">
        <v>234115.89884799815</v>
      </c>
      <c r="CR250" s="108">
        <v>48074.023137452277</v>
      </c>
      <c r="CS250" s="108">
        <v>43662.795502239882</v>
      </c>
      <c r="CT250" s="108">
        <v>84724.058721427253</v>
      </c>
      <c r="CU250" s="108">
        <v>89541.155584391992</v>
      </c>
      <c r="CV250" s="108">
        <v>469.11923673154934</v>
      </c>
      <c r="CW250" s="109">
        <v>60078.090968156321</v>
      </c>
      <c r="CX250" s="107">
        <v>8283.3722056747156</v>
      </c>
      <c r="CY250" s="108">
        <v>438.42431824711196</v>
      </c>
      <c r="CZ250" s="108">
        <v>76941.598341280071</v>
      </c>
      <c r="DA250" s="108">
        <v>179198.95167301106</v>
      </c>
      <c r="DB250" s="108">
        <v>22946.159958340497</v>
      </c>
      <c r="DC250" s="108">
        <v>1047.213826418807</v>
      </c>
      <c r="DD250" s="108">
        <v>1252.6546053293903</v>
      </c>
      <c r="DE250" s="108">
        <v>57902.127626807072</v>
      </c>
      <c r="DF250" s="108">
        <v>19062.836179061087</v>
      </c>
      <c r="DG250" s="108">
        <v>18058.764916213506</v>
      </c>
      <c r="DH250" s="108">
        <v>19001.902444036212</v>
      </c>
      <c r="DI250" s="109">
        <v>20239.874881699459</v>
      </c>
      <c r="DJ250" s="107"/>
      <c r="DK250" s="108"/>
      <c r="DL250" s="108"/>
      <c r="DM250" s="108"/>
      <c r="DN250" s="108"/>
      <c r="DO250" s="108"/>
      <c r="DP250" s="108"/>
      <c r="DQ250" s="108"/>
      <c r="DR250" s="108"/>
      <c r="DS250" s="108"/>
      <c r="DT250" s="108"/>
      <c r="DU250" s="109"/>
    </row>
    <row r="251" spans="1:125">
      <c r="D251" s="77" t="str">
        <f t="shared" si="1"/>
        <v>7144p</v>
      </c>
      <c r="E251" s="81" t="s">
        <v>79</v>
      </c>
      <c r="F251" s="107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9"/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9"/>
      <c r="AD251" s="107"/>
      <c r="AE251" s="108"/>
      <c r="AF251" s="108"/>
      <c r="AG251" s="108"/>
      <c r="AH251" s="108"/>
      <c r="AI251" s="108"/>
      <c r="AJ251" s="108"/>
      <c r="AK251" s="108"/>
      <c r="AL251" s="108"/>
      <c r="AM251" s="108"/>
      <c r="AN251" s="108"/>
      <c r="AO251" s="109"/>
      <c r="AP251" s="107"/>
      <c r="AQ251" s="108"/>
      <c r="AR251" s="108"/>
      <c r="AS251" s="108"/>
      <c r="AT251" s="108"/>
      <c r="AU251" s="108"/>
      <c r="AV251" s="108"/>
      <c r="AW251" s="108"/>
      <c r="AX251" s="108"/>
      <c r="AY251" s="108"/>
      <c r="AZ251" s="108"/>
      <c r="BA251" s="109"/>
      <c r="BB251" s="107"/>
      <c r="BC251" s="108"/>
      <c r="BD251" s="108"/>
      <c r="BE251" s="108"/>
      <c r="BF251" s="108"/>
      <c r="BG251" s="108"/>
      <c r="BH251" s="108"/>
      <c r="BI251" s="108"/>
      <c r="BJ251" s="108"/>
      <c r="BK251" s="108"/>
      <c r="BL251" s="108"/>
      <c r="BM251" s="109"/>
      <c r="BN251" s="107"/>
      <c r="BO251" s="108"/>
      <c r="BP251" s="108"/>
      <c r="BQ251" s="108"/>
      <c r="BR251" s="108"/>
      <c r="BS251" s="108"/>
      <c r="BT251" s="108"/>
      <c r="BU251" s="108"/>
      <c r="BV251" s="108"/>
      <c r="BW251" s="108"/>
      <c r="BX251" s="108"/>
      <c r="BY251" s="109"/>
      <c r="BZ251" s="108"/>
      <c r="CA251" s="108"/>
      <c r="CB251" s="108"/>
      <c r="CC251" s="108"/>
      <c r="CD251" s="108"/>
      <c r="CE251" s="108"/>
      <c r="CF251" s="108"/>
      <c r="CG251" s="108"/>
      <c r="CH251" s="108"/>
      <c r="CI251" s="108"/>
      <c r="CJ251" s="108"/>
      <c r="CK251" s="108"/>
      <c r="CL251" s="107">
        <v>179354.57666904427</v>
      </c>
      <c r="CM251" s="108">
        <v>243144.83571010665</v>
      </c>
      <c r="CN251" s="108">
        <v>272906.32295692031</v>
      </c>
      <c r="CO251" s="108">
        <v>221192.91748194481</v>
      </c>
      <c r="CP251" s="108">
        <v>207998.45917902872</v>
      </c>
      <c r="CQ251" s="108">
        <v>199861.55134658315</v>
      </c>
      <c r="CR251" s="108">
        <v>279922.60601668584</v>
      </c>
      <c r="CS251" s="108">
        <v>259024.3495760845</v>
      </c>
      <c r="CT251" s="108">
        <v>163486.81222208266</v>
      </c>
      <c r="CU251" s="108">
        <v>229512.62016446379</v>
      </c>
      <c r="CV251" s="108">
        <v>278941.99950558663</v>
      </c>
      <c r="CW251" s="109">
        <v>363990.4823728159</v>
      </c>
      <c r="CX251" s="107">
        <v>218156.88822096359</v>
      </c>
      <c r="CY251" s="108">
        <v>255882.09299293195</v>
      </c>
      <c r="CZ251" s="108">
        <v>308454.01078105619</v>
      </c>
      <c r="DA251" s="108">
        <v>291256.03931849444</v>
      </c>
      <c r="DB251" s="108">
        <v>209319.05160094475</v>
      </c>
      <c r="DC251" s="108">
        <v>235732.32623325672</v>
      </c>
      <c r="DD251" s="108">
        <v>266247.77742806828</v>
      </c>
      <c r="DE251" s="108">
        <v>225983.32279932156</v>
      </c>
      <c r="DF251" s="108">
        <v>293786.09202076163</v>
      </c>
      <c r="DG251" s="108">
        <v>277605.57542804343</v>
      </c>
      <c r="DH251" s="108">
        <v>365063.29270523117</v>
      </c>
      <c r="DI251" s="109">
        <v>318856.58209443517</v>
      </c>
      <c r="DJ251" s="107"/>
      <c r="DK251" s="108"/>
      <c r="DL251" s="108"/>
      <c r="DM251" s="108"/>
      <c r="DN251" s="108"/>
      <c r="DO251" s="108"/>
      <c r="DP251" s="108"/>
      <c r="DQ251" s="108"/>
      <c r="DR251" s="108"/>
      <c r="DS251" s="108"/>
      <c r="DT251" s="108"/>
      <c r="DU251" s="109"/>
    </row>
    <row r="252" spans="1:125">
      <c r="D252" s="77" t="str">
        <f t="shared" si="1"/>
        <v>7145p</v>
      </c>
      <c r="E252" s="81" t="s">
        <v>81</v>
      </c>
      <c r="F252" s="107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9"/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9"/>
      <c r="AD252" s="107"/>
      <c r="AE252" s="108"/>
      <c r="AF252" s="108"/>
      <c r="AG252" s="108"/>
      <c r="AH252" s="108"/>
      <c r="AI252" s="108"/>
      <c r="AJ252" s="108"/>
      <c r="AK252" s="108"/>
      <c r="AL252" s="108"/>
      <c r="AM252" s="108"/>
      <c r="AN252" s="108"/>
      <c r="AO252" s="109"/>
      <c r="AP252" s="107"/>
      <c r="AQ252" s="108"/>
      <c r="AR252" s="108"/>
      <c r="AS252" s="108"/>
      <c r="AT252" s="108"/>
      <c r="AU252" s="108"/>
      <c r="AV252" s="108"/>
      <c r="AW252" s="108"/>
      <c r="AX252" s="108"/>
      <c r="AY252" s="108"/>
      <c r="AZ252" s="108"/>
      <c r="BA252" s="109"/>
      <c r="BB252" s="107"/>
      <c r="BC252" s="108"/>
      <c r="BD252" s="108"/>
      <c r="BE252" s="108"/>
      <c r="BF252" s="108"/>
      <c r="BG252" s="108"/>
      <c r="BH252" s="108"/>
      <c r="BI252" s="108"/>
      <c r="BJ252" s="108"/>
      <c r="BK252" s="108"/>
      <c r="BL252" s="108"/>
      <c r="BM252" s="109"/>
      <c r="BN252" s="107"/>
      <c r="BO252" s="108"/>
      <c r="BP252" s="108"/>
      <c r="BQ252" s="108"/>
      <c r="BR252" s="108"/>
      <c r="BS252" s="108"/>
      <c r="BT252" s="108"/>
      <c r="BU252" s="108"/>
      <c r="BV252" s="108"/>
      <c r="BW252" s="108"/>
      <c r="BX252" s="108"/>
      <c r="BY252" s="109"/>
      <c r="BZ252" s="108"/>
      <c r="CA252" s="108"/>
      <c r="CB252" s="108"/>
      <c r="CC252" s="108"/>
      <c r="CD252" s="108"/>
      <c r="CE252" s="108"/>
      <c r="CF252" s="108"/>
      <c r="CG252" s="108"/>
      <c r="CH252" s="108"/>
      <c r="CI252" s="108"/>
      <c r="CJ252" s="108"/>
      <c r="CK252" s="108"/>
      <c r="CL252" s="107"/>
      <c r="CM252" s="108"/>
      <c r="CN252" s="108"/>
      <c r="CO252" s="108"/>
      <c r="CP252" s="108"/>
      <c r="CQ252" s="108"/>
      <c r="CR252" s="108"/>
      <c r="CS252" s="108"/>
      <c r="CT252" s="108"/>
      <c r="CU252" s="108"/>
      <c r="CV252" s="108"/>
      <c r="CW252" s="109"/>
      <c r="CX252" s="107"/>
      <c r="CY252" s="108"/>
      <c r="CZ252" s="108"/>
      <c r="DA252" s="108"/>
      <c r="DB252" s="108"/>
      <c r="DC252" s="108"/>
      <c r="DD252" s="108"/>
      <c r="DE252" s="108"/>
      <c r="DF252" s="108"/>
      <c r="DG252" s="108"/>
      <c r="DH252" s="108"/>
      <c r="DI252" s="109"/>
      <c r="DJ252" s="107"/>
      <c r="DK252" s="108"/>
      <c r="DL252" s="108"/>
      <c r="DM252" s="108"/>
      <c r="DN252" s="108"/>
      <c r="DO252" s="108"/>
      <c r="DP252" s="108"/>
      <c r="DQ252" s="108"/>
      <c r="DR252" s="108"/>
      <c r="DS252" s="108"/>
      <c r="DT252" s="108"/>
      <c r="DU252" s="109"/>
    </row>
    <row r="253" spans="1:125" ht="30">
      <c r="D253" s="77" t="str">
        <f t="shared" si="1"/>
        <v>7146p</v>
      </c>
      <c r="E253" s="81" t="s">
        <v>563</v>
      </c>
      <c r="F253" s="107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9"/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9"/>
      <c r="AD253" s="107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9"/>
      <c r="AP253" s="107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9"/>
      <c r="BB253" s="107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9"/>
      <c r="BN253" s="107"/>
      <c r="BO253" s="108"/>
      <c r="BP253" s="108"/>
      <c r="BQ253" s="108"/>
      <c r="BR253" s="108"/>
      <c r="BS253" s="108"/>
      <c r="BT253" s="108"/>
      <c r="BU253" s="108"/>
      <c r="BV253" s="108"/>
      <c r="BW253" s="108"/>
      <c r="BX253" s="108"/>
      <c r="BY253" s="109"/>
      <c r="BZ253" s="107"/>
      <c r="CA253" s="108"/>
      <c r="CB253" s="108"/>
      <c r="CC253" s="108"/>
      <c r="CD253" s="108"/>
      <c r="CE253" s="108"/>
      <c r="CF253" s="108"/>
      <c r="CG253" s="108"/>
      <c r="CH253" s="108"/>
      <c r="CI253" s="108"/>
      <c r="CJ253" s="108"/>
      <c r="CK253" s="108"/>
      <c r="CL253" s="107"/>
      <c r="CM253" s="108"/>
      <c r="CN253" s="108"/>
      <c r="CO253" s="108"/>
      <c r="CP253" s="108"/>
      <c r="CQ253" s="108"/>
      <c r="CR253" s="108"/>
      <c r="CS253" s="108"/>
      <c r="CT253" s="108"/>
      <c r="CU253" s="108"/>
      <c r="CV253" s="108"/>
      <c r="CW253" s="109"/>
      <c r="CX253" s="107"/>
      <c r="CY253" s="108"/>
      <c r="CZ253" s="108"/>
      <c r="DA253" s="108"/>
      <c r="DB253" s="108"/>
      <c r="DC253" s="108"/>
      <c r="DD253" s="108"/>
      <c r="DE253" s="108"/>
      <c r="DF253" s="108"/>
      <c r="DG253" s="108"/>
      <c r="DH253" s="108"/>
      <c r="DI253" s="109"/>
      <c r="DJ253" s="107"/>
      <c r="DK253" s="108"/>
      <c r="DL253" s="108"/>
      <c r="DM253" s="108"/>
      <c r="DN253" s="108"/>
      <c r="DO253" s="108"/>
      <c r="DP253" s="108"/>
      <c r="DQ253" s="108"/>
      <c r="DR253" s="108"/>
      <c r="DS253" s="108"/>
      <c r="DT253" s="108"/>
      <c r="DU253" s="109"/>
    </row>
    <row r="254" spans="1:125" ht="45">
      <c r="D254" s="77" t="str">
        <f t="shared" si="1"/>
        <v>7147p</v>
      </c>
      <c r="E254" s="81" t="s">
        <v>85</v>
      </c>
      <c r="F254" s="107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9"/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9"/>
      <c r="AD254" s="107"/>
      <c r="AE254" s="108"/>
      <c r="AF254" s="108"/>
      <c r="AG254" s="108"/>
      <c r="AH254" s="108"/>
      <c r="AI254" s="108"/>
      <c r="AJ254" s="108"/>
      <c r="AK254" s="108"/>
      <c r="AL254" s="108"/>
      <c r="AM254" s="108"/>
      <c r="AN254" s="108"/>
      <c r="AO254" s="109"/>
      <c r="AP254" s="107"/>
      <c r="AQ254" s="108"/>
      <c r="AR254" s="108"/>
      <c r="AS254" s="108"/>
      <c r="AT254" s="108"/>
      <c r="AU254" s="108"/>
      <c r="AV254" s="108"/>
      <c r="AW254" s="108"/>
      <c r="AX254" s="108"/>
      <c r="AY254" s="108"/>
      <c r="AZ254" s="108"/>
      <c r="BA254" s="109"/>
      <c r="BB254" s="107"/>
      <c r="BC254" s="108"/>
      <c r="BD254" s="108"/>
      <c r="BE254" s="108"/>
      <c r="BF254" s="108"/>
      <c r="BG254" s="108"/>
      <c r="BH254" s="108"/>
      <c r="BI254" s="108"/>
      <c r="BJ254" s="108"/>
      <c r="BK254" s="108"/>
      <c r="BL254" s="108"/>
      <c r="BM254" s="109"/>
      <c r="BN254" s="107"/>
      <c r="BO254" s="108"/>
      <c r="BP254" s="108"/>
      <c r="BQ254" s="108"/>
      <c r="BR254" s="108"/>
      <c r="BS254" s="108"/>
      <c r="BT254" s="108"/>
      <c r="BU254" s="108"/>
      <c r="BV254" s="108"/>
      <c r="BW254" s="108"/>
      <c r="BX254" s="108"/>
      <c r="BY254" s="109"/>
      <c r="BZ254" s="107"/>
      <c r="CA254" s="108"/>
      <c r="CB254" s="108"/>
      <c r="CC254" s="108"/>
      <c r="CD254" s="108"/>
      <c r="CE254" s="108"/>
      <c r="CF254" s="108"/>
      <c r="CG254" s="108"/>
      <c r="CH254" s="108"/>
      <c r="CI254" s="108"/>
      <c r="CJ254" s="108"/>
      <c r="CK254" s="108"/>
      <c r="CL254" s="107"/>
      <c r="CM254" s="108"/>
      <c r="CN254" s="108"/>
      <c r="CO254" s="108"/>
      <c r="CP254" s="108"/>
      <c r="CQ254" s="108"/>
      <c r="CR254" s="108"/>
      <c r="CS254" s="108"/>
      <c r="CT254" s="108"/>
      <c r="CU254" s="108"/>
      <c r="CV254" s="108"/>
      <c r="CW254" s="109"/>
      <c r="CX254" s="107"/>
      <c r="CY254" s="108"/>
      <c r="CZ254" s="108"/>
      <c r="DA254" s="108"/>
      <c r="DB254" s="108"/>
      <c r="DC254" s="108"/>
      <c r="DD254" s="108"/>
      <c r="DE254" s="108"/>
      <c r="DF254" s="108"/>
      <c r="DG254" s="108"/>
      <c r="DH254" s="108"/>
      <c r="DI254" s="109"/>
      <c r="DJ254" s="107"/>
      <c r="DK254" s="108"/>
      <c r="DL254" s="108"/>
      <c r="DM254" s="108"/>
      <c r="DN254" s="108"/>
      <c r="DO254" s="108"/>
      <c r="DP254" s="108"/>
      <c r="DQ254" s="108"/>
      <c r="DR254" s="108"/>
      <c r="DS254" s="108"/>
      <c r="DT254" s="108"/>
      <c r="DU254" s="109"/>
    </row>
    <row r="255" spans="1:125">
      <c r="D255" s="77" t="str">
        <f t="shared" si="1"/>
        <v>7148p</v>
      </c>
      <c r="E255" s="81" t="s">
        <v>87</v>
      </c>
      <c r="F255" s="107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9"/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9"/>
      <c r="AD255" s="107"/>
      <c r="AE255" s="108"/>
      <c r="AF255" s="108"/>
      <c r="AG255" s="108"/>
      <c r="AH255" s="108"/>
      <c r="AI255" s="108"/>
      <c r="AJ255" s="108"/>
      <c r="AK255" s="108"/>
      <c r="AL255" s="108"/>
      <c r="AM255" s="108"/>
      <c r="AN255" s="108"/>
      <c r="AO255" s="109"/>
      <c r="AP255" s="107"/>
      <c r="AQ255" s="108"/>
      <c r="AR255" s="108"/>
      <c r="AS255" s="108"/>
      <c r="AT255" s="108"/>
      <c r="AU255" s="108"/>
      <c r="AV255" s="108"/>
      <c r="AW255" s="108"/>
      <c r="AX255" s="108"/>
      <c r="AY255" s="108"/>
      <c r="AZ255" s="108"/>
      <c r="BA255" s="109"/>
      <c r="BB255" s="107"/>
      <c r="BC255" s="108"/>
      <c r="BD255" s="108"/>
      <c r="BE255" s="108"/>
      <c r="BF255" s="108"/>
      <c r="BG255" s="108"/>
      <c r="BH255" s="108"/>
      <c r="BI255" s="108"/>
      <c r="BJ255" s="108"/>
      <c r="BK255" s="108"/>
      <c r="BL255" s="108"/>
      <c r="BM255" s="109"/>
      <c r="BN255" s="107"/>
      <c r="BO255" s="108"/>
      <c r="BP255" s="108"/>
      <c r="BQ255" s="108"/>
      <c r="BR255" s="108"/>
      <c r="BS255" s="108"/>
      <c r="BT255" s="108"/>
      <c r="BU255" s="108"/>
      <c r="BV255" s="108"/>
      <c r="BW255" s="108"/>
      <c r="BX255" s="108"/>
      <c r="BY255" s="109"/>
      <c r="BZ255" s="107"/>
      <c r="CA255" s="108"/>
      <c r="CB255" s="108"/>
      <c r="CC255" s="108"/>
      <c r="CD255" s="108"/>
      <c r="CE255" s="108"/>
      <c r="CF255" s="108"/>
      <c r="CG255" s="108"/>
      <c r="CH255" s="108"/>
      <c r="CI255" s="108"/>
      <c r="CJ255" s="108"/>
      <c r="CK255" s="108"/>
      <c r="CL255" s="107">
        <v>296047.35467364622</v>
      </c>
      <c r="CM255" s="108">
        <v>263097.27733410237</v>
      </c>
      <c r="CN255" s="108">
        <v>258207.78749936659</v>
      </c>
      <c r="CO255" s="108">
        <v>252033.27327615619</v>
      </c>
      <c r="CP255" s="108">
        <v>393422.49566954153</v>
      </c>
      <c r="CQ255" s="108">
        <v>426928.76100874052</v>
      </c>
      <c r="CR255" s="108">
        <v>419857.98023353948</v>
      </c>
      <c r="CS255" s="108">
        <v>387071.55225916719</v>
      </c>
      <c r="CT255" s="108">
        <v>657472.1958811942</v>
      </c>
      <c r="CU255" s="108">
        <v>206724.58866331077</v>
      </c>
      <c r="CV255" s="108">
        <v>263469.42623368697</v>
      </c>
      <c r="CW255" s="109">
        <v>214540.13832752779</v>
      </c>
      <c r="CX255" s="107">
        <v>183579.79065691191</v>
      </c>
      <c r="CY255" s="108">
        <v>170354.4182538364</v>
      </c>
      <c r="CZ255" s="108">
        <v>210009.94619420799</v>
      </c>
      <c r="DA255" s="108">
        <v>251630.44241899281</v>
      </c>
      <c r="DB255" s="108">
        <v>223289.79532645864</v>
      </c>
      <c r="DC255" s="108">
        <v>351783.78129680996</v>
      </c>
      <c r="DD255" s="108">
        <v>404590.35850671574</v>
      </c>
      <c r="DE255" s="108">
        <v>357989.68957817386</v>
      </c>
      <c r="DF255" s="108">
        <v>250924.7303258453</v>
      </c>
      <c r="DG255" s="108">
        <v>578231.79621344688</v>
      </c>
      <c r="DH255" s="108">
        <v>177457.81689161048</v>
      </c>
      <c r="DI255" s="109">
        <v>195909.45190988353</v>
      </c>
      <c r="DJ255" s="107"/>
      <c r="DK255" s="108"/>
      <c r="DL255" s="108"/>
      <c r="DM255" s="108"/>
      <c r="DN255" s="108"/>
      <c r="DO255" s="108"/>
      <c r="DP255" s="108"/>
      <c r="DQ255" s="108"/>
      <c r="DR255" s="108"/>
      <c r="DS255" s="108"/>
      <c r="DT255" s="108"/>
      <c r="DU255" s="109"/>
    </row>
    <row r="256" spans="1:125">
      <c r="D256" s="77" t="str">
        <f t="shared" si="1"/>
        <v>7149p</v>
      </c>
      <c r="E256" s="81" t="s">
        <v>89</v>
      </c>
      <c r="F256" s="107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9"/>
      <c r="R256" s="107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9"/>
      <c r="AD256" s="107"/>
      <c r="AE256" s="108"/>
      <c r="AF256" s="108"/>
      <c r="AG256" s="108"/>
      <c r="AH256" s="108"/>
      <c r="AI256" s="108"/>
      <c r="AJ256" s="108"/>
      <c r="AK256" s="108"/>
      <c r="AL256" s="108"/>
      <c r="AM256" s="108"/>
      <c r="AN256" s="108"/>
      <c r="AO256" s="109"/>
      <c r="AP256" s="107"/>
      <c r="AQ256" s="108"/>
      <c r="AR256" s="108"/>
      <c r="AS256" s="108"/>
      <c r="AT256" s="108"/>
      <c r="AU256" s="108"/>
      <c r="AV256" s="108"/>
      <c r="AW256" s="108"/>
      <c r="AX256" s="108"/>
      <c r="AY256" s="108"/>
      <c r="AZ256" s="108"/>
      <c r="BA256" s="109"/>
      <c r="BB256" s="107"/>
      <c r="BC256" s="108"/>
      <c r="BD256" s="108"/>
      <c r="BE256" s="108"/>
      <c r="BF256" s="108"/>
      <c r="BG256" s="108"/>
      <c r="BH256" s="108"/>
      <c r="BI256" s="108"/>
      <c r="BJ256" s="108"/>
      <c r="BK256" s="108"/>
      <c r="BL256" s="108"/>
      <c r="BM256" s="109"/>
      <c r="BN256" s="107"/>
      <c r="BO256" s="108"/>
      <c r="BP256" s="108"/>
      <c r="BQ256" s="108"/>
      <c r="BR256" s="108"/>
      <c r="BS256" s="108"/>
      <c r="BT256" s="108"/>
      <c r="BU256" s="108"/>
      <c r="BV256" s="108"/>
      <c r="BW256" s="108"/>
      <c r="BX256" s="108"/>
      <c r="BY256" s="109"/>
      <c r="BZ256" s="107"/>
      <c r="CA256" s="108"/>
      <c r="CB256" s="108"/>
      <c r="CC256" s="108"/>
      <c r="CD256" s="108"/>
      <c r="CE256" s="108"/>
      <c r="CF256" s="108"/>
      <c r="CG256" s="108"/>
      <c r="CH256" s="108"/>
      <c r="CI256" s="108"/>
      <c r="CJ256" s="108"/>
      <c r="CK256" s="108"/>
      <c r="CL256" s="107">
        <v>143936.23583426693</v>
      </c>
      <c r="CM256" s="108">
        <v>276953.59591870417</v>
      </c>
      <c r="CN256" s="108">
        <v>153923.92339675705</v>
      </c>
      <c r="CO256" s="108">
        <v>884797.20269732864</v>
      </c>
      <c r="CP256" s="108">
        <v>182474.89665425106</v>
      </c>
      <c r="CQ256" s="108">
        <v>168082.99010499663</v>
      </c>
      <c r="CR256" s="108">
        <v>1091742.087938728</v>
      </c>
      <c r="CS256" s="108">
        <v>151004.93896901025</v>
      </c>
      <c r="CT256" s="108">
        <v>209496.32691722366</v>
      </c>
      <c r="CU256" s="108">
        <v>301002.38443604641</v>
      </c>
      <c r="CV256" s="108">
        <v>153753.64206304651</v>
      </c>
      <c r="CW256" s="109">
        <v>256163.44594317174</v>
      </c>
      <c r="CX256" s="107">
        <v>382691.86892300961</v>
      </c>
      <c r="CY256" s="108">
        <v>546360.51911575894</v>
      </c>
      <c r="CZ256" s="108">
        <v>688986.50015430432</v>
      </c>
      <c r="DA256" s="108">
        <v>98711.216119666002</v>
      </c>
      <c r="DB256" s="108">
        <v>73947.373394466355</v>
      </c>
      <c r="DC256" s="108">
        <v>139461.13398961752</v>
      </c>
      <c r="DD256" s="108">
        <v>160571.2969584376</v>
      </c>
      <c r="DE256" s="108">
        <v>94937.00458792159</v>
      </c>
      <c r="DF256" s="108">
        <v>323212.76571102644</v>
      </c>
      <c r="DG256" s="108">
        <v>164139.83342686231</v>
      </c>
      <c r="DH256" s="108">
        <v>452436.956439993</v>
      </c>
      <c r="DI256" s="109">
        <v>155701.09690783496</v>
      </c>
      <c r="DJ256" s="107"/>
      <c r="DK256" s="108"/>
      <c r="DL256" s="108"/>
      <c r="DM256" s="108"/>
      <c r="DN256" s="108"/>
      <c r="DO256" s="108"/>
      <c r="DP256" s="108"/>
      <c r="DQ256" s="108"/>
      <c r="DR256" s="108"/>
      <c r="DS256" s="108"/>
      <c r="DT256" s="108"/>
      <c r="DU256" s="109"/>
    </row>
    <row r="257" spans="1:125" s="11" customFormat="1">
      <c r="A257" s="143"/>
      <c r="B257" s="143"/>
      <c r="C257" s="143">
        <v>715</v>
      </c>
      <c r="D257" s="143" t="str">
        <f t="shared" si="1"/>
        <v>715p</v>
      </c>
      <c r="E257" s="144" t="s">
        <v>91</v>
      </c>
      <c r="F257" s="145"/>
      <c r="G257" s="146"/>
      <c r="H257" s="146"/>
      <c r="I257" s="146"/>
      <c r="J257" s="146"/>
      <c r="K257" s="146"/>
      <c r="L257" s="146"/>
      <c r="M257" s="146"/>
      <c r="N257" s="146"/>
      <c r="O257" s="146"/>
      <c r="P257" s="146"/>
      <c r="Q257" s="147"/>
      <c r="R257" s="145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  <c r="AC257" s="147"/>
      <c r="AD257" s="145"/>
      <c r="AE257" s="146"/>
      <c r="AF257" s="146"/>
      <c r="AG257" s="146"/>
      <c r="AH257" s="146"/>
      <c r="AI257" s="146"/>
      <c r="AJ257" s="146"/>
      <c r="AK257" s="146"/>
      <c r="AL257" s="146"/>
      <c r="AM257" s="146"/>
      <c r="AN257" s="146"/>
      <c r="AO257" s="147"/>
      <c r="AP257" s="145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7"/>
      <c r="BB257" s="145"/>
      <c r="BC257" s="146"/>
      <c r="BD257" s="146"/>
      <c r="BE257" s="146"/>
      <c r="BF257" s="146"/>
      <c r="BG257" s="146"/>
      <c r="BH257" s="146"/>
      <c r="BI257" s="146"/>
      <c r="BJ257" s="146"/>
      <c r="BK257" s="146"/>
      <c r="BL257" s="146"/>
      <c r="BM257" s="147"/>
      <c r="BN257" s="145"/>
      <c r="BO257" s="146"/>
      <c r="BP257" s="146"/>
      <c r="BQ257" s="146"/>
      <c r="BR257" s="146"/>
      <c r="BS257" s="146"/>
      <c r="BT257" s="146"/>
      <c r="BU257" s="146"/>
      <c r="BV257" s="146"/>
      <c r="BW257" s="146"/>
      <c r="BX257" s="146"/>
      <c r="BY257" s="147"/>
      <c r="BZ257" s="145"/>
      <c r="CA257" s="146"/>
      <c r="CB257" s="146"/>
      <c r="CC257" s="146"/>
      <c r="CD257" s="146"/>
      <c r="CE257" s="146"/>
      <c r="CF257" s="146"/>
      <c r="CG257" s="146"/>
      <c r="CH257" s="146"/>
      <c r="CI257" s="146"/>
      <c r="CJ257" s="146"/>
      <c r="CK257" s="146"/>
      <c r="CL257" s="145">
        <f>+SUM(CL258:CL262)</f>
        <v>923442.3429132913</v>
      </c>
      <c r="CM257" s="146">
        <f t="shared" ref="CM257" si="50">+SUM(CM258:CM262)</f>
        <v>1777418.9190493901</v>
      </c>
      <c r="CN257" s="146">
        <f t="shared" ref="CN257" si="51">+SUM(CN258:CN262)</f>
        <v>2321412.8253925741</v>
      </c>
      <c r="CO257" s="146">
        <f t="shared" ref="CO257" si="52">+SUM(CO258:CO262)</f>
        <v>1637829.2535735941</v>
      </c>
      <c r="CP257" s="146">
        <f t="shared" ref="CP257" si="53">+SUM(CP258:CP262)</f>
        <v>1886272.7717710272</v>
      </c>
      <c r="CQ257" s="146">
        <f t="shared" ref="CQ257" si="54">+SUM(CQ258:CQ262)</f>
        <v>1533956.11443653</v>
      </c>
      <c r="CR257" s="146">
        <f t="shared" ref="CR257" si="55">+SUM(CR258:CR262)</f>
        <v>3092390.5965000256</v>
      </c>
      <c r="CS257" s="146">
        <f t="shared" ref="CS257" si="56">+SUM(CS258:CS262)</f>
        <v>2409748.3951187199</v>
      </c>
      <c r="CT257" s="146">
        <f t="shared" ref="CT257" si="57">+SUM(CT258:CT262)</f>
        <v>1476812.0861061718</v>
      </c>
      <c r="CU257" s="146">
        <f t="shared" ref="CU257" si="58">+SUM(CU258:CU262)</f>
        <v>1888437.4129044577</v>
      </c>
      <c r="CV257" s="146">
        <f t="shared" ref="CV257" si="59">+SUM(CV258:CV262)</f>
        <v>2006775.4309992469</v>
      </c>
      <c r="CW257" s="147">
        <f t="shared" ref="CW257" si="60">+SUM(CW258:CW262)</f>
        <v>8463643.2651979905</v>
      </c>
      <c r="CX257" s="145">
        <f>+SUM(CX258:CX262)</f>
        <v>2128432.1735986122</v>
      </c>
      <c r="CY257" s="146">
        <f t="shared" ref="CY257:DI257" si="61">+SUM(CY258:CY262)</f>
        <v>1320017.4642991112</v>
      </c>
      <c r="CZ257" s="146">
        <f t="shared" si="61"/>
        <v>1521512.068415079</v>
      </c>
      <c r="DA257" s="146">
        <f t="shared" si="61"/>
        <v>2595680.0159037258</v>
      </c>
      <c r="DB257" s="146">
        <f t="shared" si="61"/>
        <v>2783027.0466008885</v>
      </c>
      <c r="DC257" s="146">
        <f t="shared" si="61"/>
        <v>1934475.5951932021</v>
      </c>
      <c r="DD257" s="146">
        <f t="shared" si="61"/>
        <v>3103592.0848331661</v>
      </c>
      <c r="DE257" s="146">
        <f t="shared" si="61"/>
        <v>2451881.0862679579</v>
      </c>
      <c r="DF257" s="146">
        <f t="shared" si="61"/>
        <v>2469058.8016255274</v>
      </c>
      <c r="DG257" s="146">
        <f t="shared" si="61"/>
        <v>2200822.8981059212</v>
      </c>
      <c r="DH257" s="146">
        <f t="shared" si="61"/>
        <v>4135986.1632531187</v>
      </c>
      <c r="DI257" s="147">
        <f t="shared" si="61"/>
        <v>4766285.5166419055</v>
      </c>
      <c r="DJ257" s="145"/>
      <c r="DK257" s="146"/>
      <c r="DL257" s="146"/>
      <c r="DM257" s="146"/>
      <c r="DN257" s="146"/>
      <c r="DO257" s="146"/>
      <c r="DP257" s="146"/>
      <c r="DQ257" s="146"/>
      <c r="DR257" s="146"/>
      <c r="DS257" s="146"/>
      <c r="DT257" s="146"/>
      <c r="DU257" s="147"/>
    </row>
    <row r="258" spans="1:125">
      <c r="D258" s="77" t="str">
        <f t="shared" si="1"/>
        <v>7151p</v>
      </c>
      <c r="E258" s="81" t="s">
        <v>93</v>
      </c>
      <c r="F258" s="107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9"/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9"/>
      <c r="AD258" s="107"/>
      <c r="AE258" s="108"/>
      <c r="AF258" s="108"/>
      <c r="AG258" s="108"/>
      <c r="AH258" s="108"/>
      <c r="AI258" s="108"/>
      <c r="AJ258" s="108"/>
      <c r="AK258" s="108"/>
      <c r="AL258" s="108"/>
      <c r="AM258" s="108"/>
      <c r="AN258" s="108"/>
      <c r="AO258" s="109"/>
      <c r="AP258" s="107"/>
      <c r="AQ258" s="108"/>
      <c r="AR258" s="108"/>
      <c r="AS258" s="108"/>
      <c r="AT258" s="108"/>
      <c r="AU258" s="108"/>
      <c r="AV258" s="108"/>
      <c r="AW258" s="108"/>
      <c r="AX258" s="108"/>
      <c r="AY258" s="108"/>
      <c r="AZ258" s="108"/>
      <c r="BA258" s="109"/>
      <c r="BB258" s="107"/>
      <c r="BC258" s="108"/>
      <c r="BD258" s="108"/>
      <c r="BE258" s="108"/>
      <c r="BF258" s="108"/>
      <c r="BG258" s="108"/>
      <c r="BH258" s="108"/>
      <c r="BI258" s="108"/>
      <c r="BJ258" s="108"/>
      <c r="BK258" s="108"/>
      <c r="BL258" s="108"/>
      <c r="BM258" s="109"/>
      <c r="BN258" s="107"/>
      <c r="BO258" s="108"/>
      <c r="BP258" s="108"/>
      <c r="BQ258" s="108"/>
      <c r="BR258" s="108"/>
      <c r="BS258" s="108"/>
      <c r="BT258" s="108"/>
      <c r="BU258" s="108"/>
      <c r="BV258" s="108"/>
      <c r="BW258" s="108"/>
      <c r="BX258" s="108"/>
      <c r="BY258" s="109"/>
      <c r="BZ258" s="107"/>
      <c r="CA258" s="108"/>
      <c r="CB258" s="108"/>
      <c r="CC258" s="108"/>
      <c r="CD258" s="108"/>
      <c r="CE258" s="108"/>
      <c r="CF258" s="108"/>
      <c r="CG258" s="108"/>
      <c r="CH258" s="108"/>
      <c r="CI258" s="108"/>
      <c r="CJ258" s="108"/>
      <c r="CK258" s="108"/>
      <c r="CL258" s="107">
        <v>98721.240703580421</v>
      </c>
      <c r="CM258" s="108">
        <v>199006.9554647851</v>
      </c>
      <c r="CN258" s="108">
        <v>292621.907293392</v>
      </c>
      <c r="CO258" s="108">
        <v>284997.00106043334</v>
      </c>
      <c r="CP258" s="108">
        <v>65352.292316141793</v>
      </c>
      <c r="CQ258" s="108">
        <v>88560.434385360481</v>
      </c>
      <c r="CR258" s="108">
        <v>1239363.1697599126</v>
      </c>
      <c r="CS258" s="108">
        <v>88219.936051167344</v>
      </c>
      <c r="CT258" s="108">
        <v>39016.234769396273</v>
      </c>
      <c r="CU258" s="108">
        <v>27677.405106364404</v>
      </c>
      <c r="CV258" s="108">
        <v>537263.99134649755</v>
      </c>
      <c r="CW258" s="109">
        <v>5854494.6857544566</v>
      </c>
      <c r="CX258" s="107">
        <v>9591.9361269248839</v>
      </c>
      <c r="CY258" s="108">
        <v>14192.527552946081</v>
      </c>
      <c r="CZ258" s="108">
        <v>42685.597995647251</v>
      </c>
      <c r="DA258" s="108">
        <v>907796.75200148032</v>
      </c>
      <c r="DB258" s="108">
        <v>233793.93329700391</v>
      </c>
      <c r="DC258" s="108">
        <v>104006.28981622387</v>
      </c>
      <c r="DD258" s="108">
        <v>72531.959400060427</v>
      </c>
      <c r="DE258" s="108">
        <v>7130.6443796449739</v>
      </c>
      <c r="DF258" s="108">
        <v>29236.203122810326</v>
      </c>
      <c r="DG258" s="108">
        <v>68741.409645039341</v>
      </c>
      <c r="DH258" s="108">
        <v>1926287.3644220931</v>
      </c>
      <c r="DI258" s="109">
        <v>2117612.1246805554</v>
      </c>
      <c r="DJ258" s="107"/>
      <c r="DK258" s="108"/>
      <c r="DL258" s="108"/>
      <c r="DM258" s="108"/>
      <c r="DN258" s="108"/>
      <c r="DO258" s="108"/>
      <c r="DP258" s="108"/>
      <c r="DQ258" s="108"/>
      <c r="DR258" s="108"/>
      <c r="DS258" s="108"/>
      <c r="DT258" s="108"/>
      <c r="DU258" s="109"/>
    </row>
    <row r="259" spans="1:125">
      <c r="D259" s="77" t="str">
        <f t="shared" si="1"/>
        <v>7152p</v>
      </c>
      <c r="E259" s="81" t="s">
        <v>95</v>
      </c>
      <c r="F259" s="107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9"/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9"/>
      <c r="AD259" s="107"/>
      <c r="AE259" s="108"/>
      <c r="AF259" s="108"/>
      <c r="AG259" s="108"/>
      <c r="AH259" s="108"/>
      <c r="AI259" s="108"/>
      <c r="AJ259" s="108"/>
      <c r="AK259" s="108"/>
      <c r="AL259" s="108"/>
      <c r="AM259" s="108"/>
      <c r="AN259" s="108"/>
      <c r="AO259" s="109"/>
      <c r="AP259" s="107"/>
      <c r="AQ259" s="108"/>
      <c r="AR259" s="108"/>
      <c r="AS259" s="108"/>
      <c r="AT259" s="108"/>
      <c r="AU259" s="108"/>
      <c r="AV259" s="108"/>
      <c r="AW259" s="108"/>
      <c r="AX259" s="108"/>
      <c r="AY259" s="108"/>
      <c r="AZ259" s="108"/>
      <c r="BA259" s="109"/>
      <c r="BB259" s="107"/>
      <c r="BC259" s="108"/>
      <c r="BD259" s="108"/>
      <c r="BE259" s="108"/>
      <c r="BF259" s="108"/>
      <c r="BG259" s="108"/>
      <c r="BH259" s="108"/>
      <c r="BI259" s="108"/>
      <c r="BJ259" s="108"/>
      <c r="BK259" s="108"/>
      <c r="BL259" s="108"/>
      <c r="BM259" s="109"/>
      <c r="BN259" s="107"/>
      <c r="BO259" s="108"/>
      <c r="BP259" s="108"/>
      <c r="BQ259" s="108"/>
      <c r="BR259" s="108"/>
      <c r="BS259" s="108"/>
      <c r="BT259" s="108"/>
      <c r="BU259" s="108"/>
      <c r="BV259" s="108"/>
      <c r="BW259" s="108"/>
      <c r="BX259" s="108"/>
      <c r="BY259" s="109"/>
      <c r="BZ259" s="107"/>
      <c r="CA259" s="108"/>
      <c r="CB259" s="108"/>
      <c r="CC259" s="108"/>
      <c r="CD259" s="108"/>
      <c r="CE259" s="108"/>
      <c r="CF259" s="108"/>
      <c r="CG259" s="108"/>
      <c r="CH259" s="108"/>
      <c r="CI259" s="108"/>
      <c r="CJ259" s="108"/>
      <c r="CK259" s="108"/>
      <c r="CL259" s="107">
        <v>383042.28989708459</v>
      </c>
      <c r="CM259" s="108">
        <v>477254.92582153057</v>
      </c>
      <c r="CN259" s="108">
        <v>683436.22345265537</v>
      </c>
      <c r="CO259" s="108">
        <v>618670.23229595972</v>
      </c>
      <c r="CP259" s="108">
        <v>674710.24948405835</v>
      </c>
      <c r="CQ259" s="108">
        <v>650321.89490412129</v>
      </c>
      <c r="CR259" s="108">
        <v>961741.84883892175</v>
      </c>
      <c r="CS259" s="108">
        <v>1110907.420503031</v>
      </c>
      <c r="CT259" s="108">
        <v>721846.04987347173</v>
      </c>
      <c r="CU259" s="108">
        <v>716487.68784240645</v>
      </c>
      <c r="CV259" s="108">
        <v>710861.44747881312</v>
      </c>
      <c r="CW259" s="109">
        <v>802065.24626978079</v>
      </c>
      <c r="CX259" s="107">
        <v>535547.49781744892</v>
      </c>
      <c r="CY259" s="108">
        <v>740506.73838263343</v>
      </c>
      <c r="CZ259" s="108">
        <v>726627.07689493673</v>
      </c>
      <c r="DA259" s="108">
        <v>753352.97544523817</v>
      </c>
      <c r="DB259" s="108">
        <v>980566.87007629289</v>
      </c>
      <c r="DC259" s="108">
        <v>1039527.5505012028</v>
      </c>
      <c r="DD259" s="108">
        <v>1558137.8337055335</v>
      </c>
      <c r="DE259" s="108">
        <v>1561185.5179963366</v>
      </c>
      <c r="DF259" s="108">
        <v>1147702.3811617089</v>
      </c>
      <c r="DG259" s="108">
        <v>885534.92711899593</v>
      </c>
      <c r="DH259" s="108">
        <v>834922.44557827106</v>
      </c>
      <c r="DI259" s="109">
        <v>1060462.0751362641</v>
      </c>
      <c r="DJ259" s="107"/>
      <c r="DK259" s="108"/>
      <c r="DL259" s="108"/>
      <c r="DM259" s="108"/>
      <c r="DN259" s="108"/>
      <c r="DO259" s="108"/>
      <c r="DP259" s="108"/>
      <c r="DQ259" s="108"/>
      <c r="DR259" s="108"/>
      <c r="DS259" s="108"/>
      <c r="DT259" s="108"/>
      <c r="DU259" s="109"/>
    </row>
    <row r="260" spans="1:125" ht="30">
      <c r="D260" s="77" t="str">
        <f t="shared" si="1"/>
        <v>7153p</v>
      </c>
      <c r="E260" s="81" t="s">
        <v>97</v>
      </c>
      <c r="F260" s="107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9"/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9"/>
      <c r="AD260" s="107"/>
      <c r="AE260" s="108"/>
      <c r="AF260" s="108"/>
      <c r="AG260" s="108"/>
      <c r="AH260" s="108"/>
      <c r="AI260" s="108"/>
      <c r="AJ260" s="108"/>
      <c r="AK260" s="108"/>
      <c r="AL260" s="108"/>
      <c r="AM260" s="108"/>
      <c r="AN260" s="108"/>
      <c r="AO260" s="109"/>
      <c r="AP260" s="107"/>
      <c r="AQ260" s="108"/>
      <c r="AR260" s="108"/>
      <c r="AS260" s="108"/>
      <c r="AT260" s="108"/>
      <c r="AU260" s="108"/>
      <c r="AV260" s="108"/>
      <c r="AW260" s="108"/>
      <c r="AX260" s="108"/>
      <c r="AY260" s="108"/>
      <c r="AZ260" s="108"/>
      <c r="BA260" s="109"/>
      <c r="BB260" s="107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8"/>
      <c r="BM260" s="109"/>
      <c r="BN260" s="107"/>
      <c r="BO260" s="108"/>
      <c r="BP260" s="108"/>
      <c r="BQ260" s="108"/>
      <c r="BR260" s="108"/>
      <c r="BS260" s="108"/>
      <c r="BT260" s="108"/>
      <c r="BU260" s="108"/>
      <c r="BV260" s="108"/>
      <c r="BW260" s="108"/>
      <c r="BX260" s="108"/>
      <c r="BY260" s="109"/>
      <c r="BZ260" s="107"/>
      <c r="CA260" s="108"/>
      <c r="CB260" s="108"/>
      <c r="CC260" s="108"/>
      <c r="CD260" s="108"/>
      <c r="CE260" s="108"/>
      <c r="CF260" s="108"/>
      <c r="CG260" s="108"/>
      <c r="CH260" s="108"/>
      <c r="CI260" s="108"/>
      <c r="CJ260" s="108"/>
      <c r="CK260" s="108"/>
      <c r="CL260" s="107">
        <v>105660.57810580246</v>
      </c>
      <c r="CM260" s="108">
        <v>113960.07404027163</v>
      </c>
      <c r="CN260" s="108">
        <v>194068.21940110344</v>
      </c>
      <c r="CO260" s="108">
        <v>215744.02279161251</v>
      </c>
      <c r="CP260" s="108">
        <v>194245.15208018161</v>
      </c>
      <c r="CQ260" s="108">
        <v>202910.49602642201</v>
      </c>
      <c r="CR260" s="108">
        <v>188059.0443053284</v>
      </c>
      <c r="CS260" s="108">
        <v>163610.16787117429</v>
      </c>
      <c r="CT260" s="108">
        <v>151132.44421843963</v>
      </c>
      <c r="CU260" s="108">
        <v>162193.35524771339</v>
      </c>
      <c r="CV260" s="108">
        <v>151171.99535484734</v>
      </c>
      <c r="CW260" s="109">
        <v>264415.23647077201</v>
      </c>
      <c r="CX260" s="107">
        <v>92458.128568339904</v>
      </c>
      <c r="CY260" s="108">
        <v>125098.74235606998</v>
      </c>
      <c r="CZ260" s="108">
        <v>200562.96704692073</v>
      </c>
      <c r="DA260" s="108">
        <v>169433.33677156322</v>
      </c>
      <c r="DB260" s="108">
        <v>151549.42955971754</v>
      </c>
      <c r="DC260" s="108">
        <v>216223.29722223387</v>
      </c>
      <c r="DD260" s="108">
        <v>259541.65890583134</v>
      </c>
      <c r="DE260" s="108">
        <v>251424.40878451712</v>
      </c>
      <c r="DF260" s="108">
        <v>173451.27421913247</v>
      </c>
      <c r="DG260" s="108">
        <v>183220.99765206236</v>
      </c>
      <c r="DH260" s="108">
        <v>149346.20651691291</v>
      </c>
      <c r="DI260" s="109">
        <v>247894.89587613087</v>
      </c>
      <c r="DJ260" s="107"/>
      <c r="DK260" s="108"/>
      <c r="DL260" s="108"/>
      <c r="DM260" s="108"/>
      <c r="DN260" s="108"/>
      <c r="DO260" s="108"/>
      <c r="DP260" s="108"/>
      <c r="DQ260" s="108"/>
      <c r="DR260" s="108"/>
      <c r="DS260" s="108"/>
      <c r="DT260" s="108"/>
      <c r="DU260" s="109"/>
    </row>
    <row r="261" spans="1:125">
      <c r="D261" s="77" t="str">
        <f t="shared" si="1"/>
        <v>7154p</v>
      </c>
      <c r="E261" s="81" t="s">
        <v>99</v>
      </c>
      <c r="F261" s="107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9"/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9"/>
      <c r="AD261" s="107"/>
      <c r="AE261" s="108"/>
      <c r="AF261" s="108"/>
      <c r="AG261" s="108"/>
      <c r="AH261" s="108"/>
      <c r="AI261" s="108"/>
      <c r="AJ261" s="108"/>
      <c r="AK261" s="108"/>
      <c r="AL261" s="108"/>
      <c r="AM261" s="108"/>
      <c r="AN261" s="108"/>
      <c r="AO261" s="109"/>
      <c r="AP261" s="107"/>
      <c r="AQ261" s="108"/>
      <c r="AR261" s="108"/>
      <c r="AS261" s="108"/>
      <c r="AT261" s="108"/>
      <c r="AU261" s="108"/>
      <c r="AV261" s="108"/>
      <c r="AW261" s="108"/>
      <c r="AX261" s="108"/>
      <c r="AY261" s="108"/>
      <c r="AZ261" s="108"/>
      <c r="BA261" s="109"/>
      <c r="BB261" s="107"/>
      <c r="BC261" s="108"/>
      <c r="BD261" s="108"/>
      <c r="BE261" s="108"/>
      <c r="BF261" s="108"/>
      <c r="BG261" s="108"/>
      <c r="BH261" s="108"/>
      <c r="BI261" s="108"/>
      <c r="BJ261" s="108"/>
      <c r="BK261" s="108"/>
      <c r="BL261" s="108"/>
      <c r="BM261" s="109"/>
      <c r="BN261" s="107"/>
      <c r="BO261" s="108"/>
      <c r="BP261" s="108"/>
      <c r="BQ261" s="108"/>
      <c r="BR261" s="108"/>
      <c r="BS261" s="108"/>
      <c r="BT261" s="108"/>
      <c r="BU261" s="108"/>
      <c r="BV261" s="108"/>
      <c r="BW261" s="108"/>
      <c r="BX261" s="108"/>
      <c r="BY261" s="109"/>
      <c r="BZ261" s="107"/>
      <c r="CA261" s="108"/>
      <c r="CB261" s="108"/>
      <c r="CC261" s="108"/>
      <c r="CD261" s="108"/>
      <c r="CE261" s="108"/>
      <c r="CF261" s="108"/>
      <c r="CG261" s="108"/>
      <c r="CH261" s="108"/>
      <c r="CI261" s="108"/>
      <c r="CJ261" s="108"/>
      <c r="CK261" s="108"/>
      <c r="CL261" s="107"/>
      <c r="CM261" s="108"/>
      <c r="CN261" s="108"/>
      <c r="CO261" s="108"/>
      <c r="CP261" s="108"/>
      <c r="CQ261" s="108"/>
      <c r="CR261" s="108"/>
      <c r="CS261" s="108"/>
      <c r="CT261" s="108"/>
      <c r="CU261" s="108"/>
      <c r="CV261" s="108"/>
      <c r="CW261" s="109"/>
      <c r="CX261" s="107"/>
      <c r="CY261" s="108"/>
      <c r="CZ261" s="108"/>
      <c r="DA261" s="108"/>
      <c r="DB261" s="108"/>
      <c r="DC261" s="108"/>
      <c r="DD261" s="108"/>
      <c r="DE261" s="108"/>
      <c r="DF261" s="108"/>
      <c r="DG261" s="108"/>
      <c r="DH261" s="108"/>
      <c r="DI261" s="109"/>
      <c r="DJ261" s="107"/>
      <c r="DK261" s="108"/>
      <c r="DL261" s="108"/>
      <c r="DM261" s="108"/>
      <c r="DN261" s="108"/>
      <c r="DO261" s="108"/>
      <c r="DP261" s="108"/>
      <c r="DQ261" s="108"/>
      <c r="DR261" s="108"/>
      <c r="DS261" s="108"/>
      <c r="DT261" s="108"/>
      <c r="DU261" s="109"/>
    </row>
    <row r="262" spans="1:125">
      <c r="D262" s="77" t="str">
        <f t="shared" si="1"/>
        <v>7155p</v>
      </c>
      <c r="E262" s="81" t="s">
        <v>91</v>
      </c>
      <c r="F262" s="107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9"/>
      <c r="R262" s="107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9"/>
      <c r="AD262" s="107"/>
      <c r="AE262" s="108"/>
      <c r="AF262" s="108"/>
      <c r="AG262" s="108"/>
      <c r="AH262" s="108"/>
      <c r="AI262" s="108"/>
      <c r="AJ262" s="108"/>
      <c r="AK262" s="108"/>
      <c r="AL262" s="108"/>
      <c r="AM262" s="108"/>
      <c r="AN262" s="108"/>
      <c r="AO262" s="109"/>
      <c r="AP262" s="107"/>
      <c r="AQ262" s="108"/>
      <c r="AR262" s="108"/>
      <c r="AS262" s="108"/>
      <c r="AT262" s="108"/>
      <c r="AU262" s="108"/>
      <c r="AV262" s="108"/>
      <c r="AW262" s="108"/>
      <c r="AX262" s="108"/>
      <c r="AY262" s="108"/>
      <c r="AZ262" s="108"/>
      <c r="BA262" s="109"/>
      <c r="BB262" s="107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8"/>
      <c r="BM262" s="109"/>
      <c r="BN262" s="107"/>
      <c r="BO262" s="108"/>
      <c r="BP262" s="108"/>
      <c r="BQ262" s="108"/>
      <c r="BR262" s="108"/>
      <c r="BS262" s="108"/>
      <c r="BT262" s="108"/>
      <c r="BU262" s="108"/>
      <c r="BV262" s="108"/>
      <c r="BW262" s="108"/>
      <c r="BX262" s="108"/>
      <c r="BY262" s="109"/>
      <c r="BZ262" s="107"/>
      <c r="CA262" s="108"/>
      <c r="CB262" s="108"/>
      <c r="CC262" s="108"/>
      <c r="CD262" s="108"/>
      <c r="CE262" s="108"/>
      <c r="CF262" s="108"/>
      <c r="CG262" s="108"/>
      <c r="CH262" s="108"/>
      <c r="CI262" s="108"/>
      <c r="CJ262" s="108"/>
      <c r="CK262" s="108"/>
      <c r="CL262" s="107">
        <v>336018.23420682386</v>
      </c>
      <c r="CM262" s="108">
        <v>987196.96372280282</v>
      </c>
      <c r="CN262" s="108">
        <v>1151286.4752454229</v>
      </c>
      <c r="CO262" s="108">
        <v>518417.99742558866</v>
      </c>
      <c r="CP262" s="108">
        <v>951965.0778906456</v>
      </c>
      <c r="CQ262" s="108">
        <v>592163.28912062617</v>
      </c>
      <c r="CR262" s="108">
        <v>703226.53359586268</v>
      </c>
      <c r="CS262" s="108">
        <v>1047010.8706933472</v>
      </c>
      <c r="CT262" s="108">
        <v>564817.35724486422</v>
      </c>
      <c r="CU262" s="108">
        <v>982078.96470797341</v>
      </c>
      <c r="CV262" s="108">
        <v>607477.99681908905</v>
      </c>
      <c r="CW262" s="109">
        <v>1542668.0967029808</v>
      </c>
      <c r="CX262" s="107">
        <v>1490834.6110858985</v>
      </c>
      <c r="CY262" s="108">
        <v>440219.45600746165</v>
      </c>
      <c r="CZ262" s="108">
        <v>551636.42647757428</v>
      </c>
      <c r="DA262" s="108">
        <v>765096.95168544387</v>
      </c>
      <c r="DB262" s="108">
        <v>1417116.8136678741</v>
      </c>
      <c r="DC262" s="108">
        <v>574718.45765354158</v>
      </c>
      <c r="DD262" s="108">
        <v>1213380.6328217408</v>
      </c>
      <c r="DE262" s="108">
        <v>632140.51510745951</v>
      </c>
      <c r="DF262" s="108">
        <v>1118668.9431218756</v>
      </c>
      <c r="DG262" s="108">
        <v>1063325.5636898233</v>
      </c>
      <c r="DH262" s="108">
        <v>1225430.1467358419</v>
      </c>
      <c r="DI262" s="109">
        <v>1340316.4209489555</v>
      </c>
      <c r="DJ262" s="107"/>
      <c r="DK262" s="108"/>
      <c r="DL262" s="108"/>
      <c r="DM262" s="108"/>
      <c r="DN262" s="108"/>
      <c r="DO262" s="108"/>
      <c r="DP262" s="108"/>
      <c r="DQ262" s="108"/>
      <c r="DR262" s="108"/>
      <c r="DS262" s="108"/>
      <c r="DT262" s="108"/>
      <c r="DU262" s="109"/>
    </row>
    <row r="263" spans="1:125" s="11" customFormat="1">
      <c r="A263" s="143"/>
      <c r="B263" s="143">
        <v>72</v>
      </c>
      <c r="C263" s="143" t="s">
        <v>102</v>
      </c>
      <c r="D263" s="143" t="str">
        <f t="shared" si="1"/>
        <v>72p</v>
      </c>
      <c r="E263" s="144" t="s">
        <v>103</v>
      </c>
      <c r="F263" s="145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  <c r="Q263" s="147"/>
      <c r="R263" s="145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7"/>
      <c r="AD263" s="145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7"/>
      <c r="AP263" s="145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7"/>
      <c r="BB263" s="145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7"/>
      <c r="BN263" s="145"/>
      <c r="BO263" s="146"/>
      <c r="BP263" s="146"/>
      <c r="BQ263" s="146"/>
      <c r="BR263" s="146"/>
      <c r="BS263" s="146"/>
      <c r="BT263" s="146"/>
      <c r="BU263" s="146"/>
      <c r="BV263" s="146"/>
      <c r="BW263" s="146"/>
      <c r="BX263" s="146"/>
      <c r="BY263" s="147"/>
      <c r="BZ263" s="145"/>
      <c r="CA263" s="146"/>
      <c r="CB263" s="146"/>
      <c r="CC263" s="146"/>
      <c r="CD263" s="146"/>
      <c r="CE263" s="146"/>
      <c r="CF263" s="146"/>
      <c r="CG263" s="146"/>
      <c r="CH263" s="146"/>
      <c r="CI263" s="146"/>
      <c r="CJ263" s="146"/>
      <c r="CK263" s="146"/>
      <c r="CL263" s="145">
        <v>0</v>
      </c>
      <c r="CM263" s="146">
        <v>0</v>
      </c>
      <c r="CN263" s="146">
        <v>0</v>
      </c>
      <c r="CO263" s="146">
        <v>8000000</v>
      </c>
      <c r="CP263" s="146">
        <v>0</v>
      </c>
      <c r="CQ263" s="146">
        <v>0</v>
      </c>
      <c r="CR263" s="146">
        <v>0</v>
      </c>
      <c r="CS263" s="146">
        <v>0</v>
      </c>
      <c r="CT263" s="146">
        <v>0</v>
      </c>
      <c r="CU263" s="146">
        <v>0</v>
      </c>
      <c r="CV263" s="146">
        <v>0</v>
      </c>
      <c r="CW263" s="147">
        <v>0</v>
      </c>
      <c r="CX263" s="145">
        <v>416666.66666666669</v>
      </c>
      <c r="CY263" s="146">
        <v>416666.66666666669</v>
      </c>
      <c r="CZ263" s="146">
        <v>416666.66666666669</v>
      </c>
      <c r="DA263" s="146">
        <v>416666.66666666669</v>
      </c>
      <c r="DB263" s="146">
        <v>416666.66666666669</v>
      </c>
      <c r="DC263" s="146">
        <v>416666.66666666669</v>
      </c>
      <c r="DD263" s="146">
        <v>416666.66666666669</v>
      </c>
      <c r="DE263" s="146">
        <v>416666.66666666669</v>
      </c>
      <c r="DF263" s="146">
        <v>416666.66666666669</v>
      </c>
      <c r="DG263" s="146">
        <v>416666.66666666669</v>
      </c>
      <c r="DH263" s="146">
        <v>416666.66666666669</v>
      </c>
      <c r="DI263" s="147">
        <v>416666.66666666669</v>
      </c>
      <c r="DJ263" s="145"/>
      <c r="DK263" s="146"/>
      <c r="DL263" s="146"/>
      <c r="DM263" s="146"/>
      <c r="DN263" s="146"/>
      <c r="DO263" s="146"/>
      <c r="DP263" s="146"/>
      <c r="DQ263" s="146"/>
      <c r="DR263" s="146"/>
      <c r="DS263" s="146"/>
      <c r="DT263" s="146"/>
      <c r="DU263" s="147"/>
    </row>
    <row r="264" spans="1:125">
      <c r="C264" s="77">
        <v>721</v>
      </c>
      <c r="D264" s="77" t="str">
        <f t="shared" si="1"/>
        <v>7212p</v>
      </c>
      <c r="E264" s="81" t="s">
        <v>105</v>
      </c>
      <c r="F264" s="107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9"/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9"/>
      <c r="AD264" s="107"/>
      <c r="AE264" s="108"/>
      <c r="AF264" s="108"/>
      <c r="AG264" s="108"/>
      <c r="AH264" s="108"/>
      <c r="AI264" s="108"/>
      <c r="AJ264" s="108"/>
      <c r="AK264" s="108"/>
      <c r="AL264" s="108"/>
      <c r="AM264" s="108"/>
      <c r="AN264" s="108"/>
      <c r="AO264" s="109"/>
      <c r="AP264" s="107"/>
      <c r="AQ264" s="108"/>
      <c r="AR264" s="108"/>
      <c r="AS264" s="108"/>
      <c r="AT264" s="108"/>
      <c r="AU264" s="108"/>
      <c r="AV264" s="108"/>
      <c r="AW264" s="108"/>
      <c r="AX264" s="108"/>
      <c r="AY264" s="108"/>
      <c r="AZ264" s="108"/>
      <c r="BA264" s="109"/>
      <c r="BB264" s="107"/>
      <c r="BC264" s="108"/>
      <c r="BD264" s="108"/>
      <c r="BE264" s="108"/>
      <c r="BF264" s="108"/>
      <c r="BG264" s="108"/>
      <c r="BH264" s="108"/>
      <c r="BI264" s="108"/>
      <c r="BJ264" s="108"/>
      <c r="BK264" s="108"/>
      <c r="BL264" s="108"/>
      <c r="BM264" s="109"/>
      <c r="BN264" s="107"/>
      <c r="BO264" s="108"/>
      <c r="BP264" s="108"/>
      <c r="BQ264" s="108"/>
      <c r="BR264" s="108"/>
      <c r="BS264" s="108"/>
      <c r="BT264" s="108"/>
      <c r="BU264" s="108"/>
      <c r="BV264" s="108"/>
      <c r="BW264" s="108"/>
      <c r="BX264" s="108"/>
      <c r="BY264" s="109"/>
      <c r="BZ264" s="107"/>
      <c r="CA264" s="108"/>
      <c r="CB264" s="108"/>
      <c r="CC264" s="108"/>
      <c r="CD264" s="108"/>
      <c r="CE264" s="108"/>
      <c r="CF264" s="108"/>
      <c r="CG264" s="108"/>
      <c r="CH264" s="108"/>
      <c r="CI264" s="108"/>
      <c r="CJ264" s="108"/>
      <c r="CK264" s="108"/>
      <c r="CL264" s="107"/>
      <c r="CM264" s="108"/>
      <c r="CN264" s="108"/>
      <c r="CO264" s="108"/>
      <c r="CP264" s="108"/>
      <c r="CQ264" s="108"/>
      <c r="CR264" s="108"/>
      <c r="CS264" s="108"/>
      <c r="CT264" s="108"/>
      <c r="CU264" s="108"/>
      <c r="CV264" s="108"/>
      <c r="CW264" s="109"/>
      <c r="CX264" s="107"/>
      <c r="CY264" s="108"/>
      <c r="CZ264" s="108"/>
      <c r="DA264" s="108"/>
      <c r="DB264" s="108"/>
      <c r="DC264" s="108"/>
      <c r="DD264" s="108"/>
      <c r="DE264" s="108"/>
      <c r="DF264" s="108"/>
      <c r="DG264" s="108"/>
      <c r="DH264" s="108"/>
      <c r="DI264" s="109"/>
      <c r="DJ264" s="107"/>
      <c r="DK264" s="108"/>
      <c r="DL264" s="108"/>
      <c r="DM264" s="108"/>
      <c r="DN264" s="108"/>
      <c r="DO264" s="108"/>
      <c r="DP264" s="108"/>
      <c r="DQ264" s="108"/>
      <c r="DR264" s="108"/>
      <c r="DS264" s="108"/>
      <c r="DT264" s="108"/>
      <c r="DU264" s="109"/>
    </row>
    <row r="265" spans="1:125">
      <c r="C265" s="77">
        <v>722</v>
      </c>
      <c r="D265" s="77" t="str">
        <f t="shared" si="1"/>
        <v>7222p</v>
      </c>
      <c r="E265" s="81" t="s">
        <v>107</v>
      </c>
      <c r="F265" s="107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9"/>
      <c r="R265" s="107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9"/>
      <c r="AD265" s="107"/>
      <c r="AE265" s="108"/>
      <c r="AF265" s="108"/>
      <c r="AG265" s="108"/>
      <c r="AH265" s="108"/>
      <c r="AI265" s="108"/>
      <c r="AJ265" s="108"/>
      <c r="AK265" s="108"/>
      <c r="AL265" s="108"/>
      <c r="AM265" s="108"/>
      <c r="AN265" s="108"/>
      <c r="AO265" s="109"/>
      <c r="AP265" s="107"/>
      <c r="AQ265" s="108"/>
      <c r="AR265" s="108"/>
      <c r="AS265" s="108"/>
      <c r="AT265" s="108"/>
      <c r="AU265" s="108"/>
      <c r="AV265" s="108"/>
      <c r="AW265" s="108"/>
      <c r="AX265" s="108"/>
      <c r="AY265" s="108"/>
      <c r="AZ265" s="108"/>
      <c r="BA265" s="109"/>
      <c r="BB265" s="107"/>
      <c r="BC265" s="108"/>
      <c r="BD265" s="108"/>
      <c r="BE265" s="108"/>
      <c r="BF265" s="108"/>
      <c r="BG265" s="108"/>
      <c r="BH265" s="108"/>
      <c r="BI265" s="108"/>
      <c r="BJ265" s="108"/>
      <c r="BK265" s="108"/>
      <c r="BL265" s="108"/>
      <c r="BM265" s="109"/>
      <c r="BN265" s="107"/>
      <c r="BO265" s="108"/>
      <c r="BP265" s="108"/>
      <c r="BQ265" s="108"/>
      <c r="BR265" s="108"/>
      <c r="BS265" s="108"/>
      <c r="BT265" s="108"/>
      <c r="BU265" s="108"/>
      <c r="BV265" s="108"/>
      <c r="BW265" s="108"/>
      <c r="BX265" s="108"/>
      <c r="BY265" s="109"/>
      <c r="BZ265" s="107"/>
      <c r="CA265" s="108"/>
      <c r="CB265" s="108"/>
      <c r="CC265" s="108"/>
      <c r="CD265" s="108"/>
      <c r="CE265" s="108"/>
      <c r="CF265" s="108"/>
      <c r="CG265" s="108"/>
      <c r="CH265" s="108"/>
      <c r="CI265" s="108"/>
      <c r="CJ265" s="108"/>
      <c r="CK265" s="108"/>
      <c r="CL265" s="107"/>
      <c r="CM265" s="108"/>
      <c r="CN265" s="108"/>
      <c r="CO265" s="108"/>
      <c r="CP265" s="108"/>
      <c r="CQ265" s="108"/>
      <c r="CR265" s="108"/>
      <c r="CS265" s="108"/>
      <c r="CT265" s="108"/>
      <c r="CU265" s="108"/>
      <c r="CV265" s="108"/>
      <c r="CW265" s="109"/>
      <c r="CX265" s="107"/>
      <c r="CY265" s="108"/>
      <c r="CZ265" s="108"/>
      <c r="DA265" s="108"/>
      <c r="DB265" s="108"/>
      <c r="DC265" s="108"/>
      <c r="DD265" s="108"/>
      <c r="DE265" s="108"/>
      <c r="DF265" s="108"/>
      <c r="DG265" s="108"/>
      <c r="DH265" s="108"/>
      <c r="DI265" s="109"/>
      <c r="DJ265" s="107"/>
      <c r="DK265" s="108"/>
      <c r="DL265" s="108"/>
      <c r="DM265" s="108"/>
      <c r="DN265" s="108"/>
      <c r="DO265" s="108"/>
      <c r="DP265" s="108"/>
      <c r="DQ265" s="108"/>
      <c r="DR265" s="108"/>
      <c r="DS265" s="108"/>
      <c r="DT265" s="108"/>
      <c r="DU265" s="109"/>
    </row>
    <row r="266" spans="1:125" s="11" customFormat="1" ht="30">
      <c r="A266" s="143"/>
      <c r="B266" s="143">
        <v>73</v>
      </c>
      <c r="C266" s="143"/>
      <c r="D266" s="143" t="str">
        <f t="shared" si="1"/>
        <v>73p</v>
      </c>
      <c r="E266" s="144" t="s">
        <v>109</v>
      </c>
      <c r="F266" s="145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7"/>
      <c r="R266" s="145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7"/>
      <c r="AD266" s="145"/>
      <c r="AE266" s="146"/>
      <c r="AF266" s="146"/>
      <c r="AG266" s="146"/>
      <c r="AH266" s="146"/>
      <c r="AI266" s="146"/>
      <c r="AJ266" s="146"/>
      <c r="AK266" s="146"/>
      <c r="AL266" s="146"/>
      <c r="AM266" s="146"/>
      <c r="AN266" s="146"/>
      <c r="AO266" s="147"/>
      <c r="AP266" s="145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7"/>
      <c r="BB266" s="145"/>
      <c r="BC266" s="146"/>
      <c r="BD266" s="146"/>
      <c r="BE266" s="146"/>
      <c r="BF266" s="146"/>
      <c r="BG266" s="146"/>
      <c r="BH266" s="146"/>
      <c r="BI266" s="146"/>
      <c r="BJ266" s="146"/>
      <c r="BK266" s="146"/>
      <c r="BL266" s="146"/>
      <c r="BM266" s="147"/>
      <c r="BN266" s="145"/>
      <c r="BO266" s="146"/>
      <c r="BP266" s="146"/>
      <c r="BQ266" s="146"/>
      <c r="BR266" s="146"/>
      <c r="BS266" s="146"/>
      <c r="BT266" s="146"/>
      <c r="BU266" s="146"/>
      <c r="BV266" s="146"/>
      <c r="BW266" s="146"/>
      <c r="BX266" s="146"/>
      <c r="BY266" s="147"/>
      <c r="BZ266" s="145"/>
      <c r="CA266" s="146"/>
      <c r="CB266" s="146"/>
      <c r="CC266" s="146"/>
      <c r="CD266" s="146"/>
      <c r="CE266" s="146"/>
      <c r="CF266" s="146"/>
      <c r="CG266" s="146"/>
      <c r="CH266" s="146"/>
      <c r="CI266" s="146"/>
      <c r="CJ266" s="146"/>
      <c r="CK266" s="146"/>
      <c r="CL266" s="145">
        <v>559600.7769500342</v>
      </c>
      <c r="CM266" s="146">
        <v>354476.86713533319</v>
      </c>
      <c r="CN266" s="146">
        <v>385297.92814256047</v>
      </c>
      <c r="CO266" s="146">
        <v>255274.24635764034</v>
      </c>
      <c r="CP266" s="146">
        <v>249492.02995238511</v>
      </c>
      <c r="CQ266" s="146">
        <v>375486.02775821509</v>
      </c>
      <c r="CR266" s="146">
        <v>535390.30249528366</v>
      </c>
      <c r="CS266" s="146">
        <v>597926.67182852363</v>
      </c>
      <c r="CT266" s="146">
        <v>377295.10829472088</v>
      </c>
      <c r="CU266" s="146">
        <v>319944.5954149249</v>
      </c>
      <c r="CV266" s="146">
        <v>559463.96219362307</v>
      </c>
      <c r="CW266" s="147">
        <v>239411.49161934044</v>
      </c>
      <c r="CX266" s="145">
        <v>192772.11381205477</v>
      </c>
      <c r="CY266" s="146">
        <v>219000.95458843262</v>
      </c>
      <c r="CZ266" s="146">
        <v>279212.95056261157</v>
      </c>
      <c r="DA266" s="146">
        <v>278484.14214295219</v>
      </c>
      <c r="DB266" s="146">
        <v>194564.22932022985</v>
      </c>
      <c r="DC266" s="146">
        <v>305977.50152959337</v>
      </c>
      <c r="DD266" s="146">
        <v>3232893.976992269</v>
      </c>
      <c r="DE266" s="146">
        <v>546027.11320662138</v>
      </c>
      <c r="DF266" s="146">
        <v>373977.62507384352</v>
      </c>
      <c r="DG266" s="146">
        <v>572522.69594572182</v>
      </c>
      <c r="DH266" s="146">
        <v>159825.78339378684</v>
      </c>
      <c r="DI266" s="147">
        <v>691003.4005981891</v>
      </c>
      <c r="DJ266" s="145"/>
      <c r="DK266" s="146"/>
      <c r="DL266" s="146"/>
      <c r="DM266" s="146"/>
      <c r="DN266" s="146"/>
      <c r="DO266" s="146"/>
      <c r="DP266" s="146"/>
      <c r="DQ266" s="146"/>
      <c r="DR266" s="146"/>
      <c r="DS266" s="146"/>
      <c r="DT266" s="146"/>
      <c r="DU266" s="147"/>
    </row>
    <row r="267" spans="1:125">
      <c r="B267" s="77" t="s">
        <v>102</v>
      </c>
      <c r="C267" s="77">
        <v>731</v>
      </c>
      <c r="D267" s="77" t="str">
        <f t="shared" si="1"/>
        <v>7311p</v>
      </c>
      <c r="E267" s="81" t="s">
        <v>111</v>
      </c>
      <c r="F267" s="107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9"/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9"/>
      <c r="AD267" s="107"/>
      <c r="AE267" s="108"/>
      <c r="AF267" s="108"/>
      <c r="AG267" s="108"/>
      <c r="AH267" s="108"/>
      <c r="AI267" s="108"/>
      <c r="AJ267" s="108"/>
      <c r="AK267" s="108"/>
      <c r="AL267" s="108"/>
      <c r="AM267" s="108"/>
      <c r="AN267" s="108"/>
      <c r="AO267" s="109"/>
      <c r="AP267" s="107"/>
      <c r="AQ267" s="108"/>
      <c r="AR267" s="108"/>
      <c r="AS267" s="108"/>
      <c r="AT267" s="108"/>
      <c r="AU267" s="108"/>
      <c r="AV267" s="108"/>
      <c r="AW267" s="108"/>
      <c r="AX267" s="108"/>
      <c r="AY267" s="108"/>
      <c r="AZ267" s="108"/>
      <c r="BA267" s="109"/>
      <c r="BB267" s="107"/>
      <c r="BC267" s="108"/>
      <c r="BD267" s="108"/>
      <c r="BE267" s="108"/>
      <c r="BF267" s="108"/>
      <c r="BG267" s="108"/>
      <c r="BH267" s="108"/>
      <c r="BI267" s="108"/>
      <c r="BJ267" s="108"/>
      <c r="BK267" s="108"/>
      <c r="BL267" s="108"/>
      <c r="BM267" s="109"/>
      <c r="BN267" s="107"/>
      <c r="BO267" s="108"/>
      <c r="BP267" s="108"/>
      <c r="BQ267" s="108"/>
      <c r="BR267" s="108"/>
      <c r="BS267" s="108"/>
      <c r="BT267" s="108"/>
      <c r="BU267" s="108"/>
      <c r="BV267" s="108"/>
      <c r="BW267" s="108"/>
      <c r="BX267" s="108"/>
      <c r="BY267" s="109"/>
      <c r="BZ267" s="107"/>
      <c r="CA267" s="108"/>
      <c r="CB267" s="108"/>
      <c r="CC267" s="108"/>
      <c r="CD267" s="108"/>
      <c r="CE267" s="108"/>
      <c r="CF267" s="108"/>
      <c r="CG267" s="108"/>
      <c r="CH267" s="108"/>
      <c r="CI267" s="108"/>
      <c r="CJ267" s="108"/>
      <c r="CK267" s="108"/>
      <c r="CL267" s="107"/>
      <c r="CM267" s="108"/>
      <c r="CN267" s="108"/>
      <c r="CO267" s="108"/>
      <c r="CP267" s="108"/>
      <c r="CQ267" s="108"/>
      <c r="CR267" s="108"/>
      <c r="CS267" s="108"/>
      <c r="CT267" s="108"/>
      <c r="CU267" s="108"/>
      <c r="CV267" s="108"/>
      <c r="CW267" s="109"/>
      <c r="CX267" s="107"/>
      <c r="CY267" s="108"/>
      <c r="CZ267" s="108"/>
      <c r="DA267" s="108"/>
      <c r="DB267" s="108"/>
      <c r="DC267" s="108"/>
      <c r="DD267" s="108"/>
      <c r="DE267" s="108"/>
      <c r="DF267" s="108"/>
      <c r="DG267" s="108"/>
      <c r="DH267" s="108"/>
      <c r="DI267" s="109"/>
      <c r="DJ267" s="107"/>
      <c r="DK267" s="108"/>
      <c r="DL267" s="108"/>
      <c r="DM267" s="108"/>
      <c r="DN267" s="108"/>
      <c r="DO267" s="108"/>
      <c r="DP267" s="108"/>
      <c r="DQ267" s="108"/>
      <c r="DR267" s="108"/>
      <c r="DS267" s="108"/>
      <c r="DT267" s="108"/>
      <c r="DU267" s="109"/>
    </row>
    <row r="268" spans="1:125">
      <c r="C268" s="77">
        <v>732</v>
      </c>
      <c r="D268" s="77" t="str">
        <f t="shared" si="1"/>
        <v>7321p</v>
      </c>
      <c r="E268" s="81" t="s">
        <v>113</v>
      </c>
      <c r="F268" s="107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9"/>
      <c r="R268" s="107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9"/>
      <c r="AD268" s="107"/>
      <c r="AE268" s="108"/>
      <c r="AF268" s="108"/>
      <c r="AG268" s="108"/>
      <c r="AH268" s="108"/>
      <c r="AI268" s="108"/>
      <c r="AJ268" s="108"/>
      <c r="AK268" s="108"/>
      <c r="AL268" s="108"/>
      <c r="AM268" s="108"/>
      <c r="AN268" s="108"/>
      <c r="AO268" s="109"/>
      <c r="AP268" s="107"/>
      <c r="AQ268" s="108"/>
      <c r="AR268" s="108"/>
      <c r="AS268" s="108"/>
      <c r="AT268" s="108"/>
      <c r="AU268" s="108"/>
      <c r="AV268" s="108"/>
      <c r="AW268" s="108"/>
      <c r="AX268" s="108"/>
      <c r="AY268" s="108"/>
      <c r="AZ268" s="108"/>
      <c r="BA268" s="109"/>
      <c r="BB268" s="107"/>
      <c r="BC268" s="108"/>
      <c r="BD268" s="108"/>
      <c r="BE268" s="108"/>
      <c r="BF268" s="108"/>
      <c r="BG268" s="108"/>
      <c r="BH268" s="108"/>
      <c r="BI268" s="108"/>
      <c r="BJ268" s="108"/>
      <c r="BK268" s="108"/>
      <c r="BL268" s="108"/>
      <c r="BM268" s="109"/>
      <c r="BN268" s="107"/>
      <c r="BO268" s="108"/>
      <c r="BP268" s="108"/>
      <c r="BQ268" s="108"/>
      <c r="BR268" s="108"/>
      <c r="BS268" s="108"/>
      <c r="BT268" s="108"/>
      <c r="BU268" s="108"/>
      <c r="BV268" s="108"/>
      <c r="BW268" s="108"/>
      <c r="BX268" s="108"/>
      <c r="BY268" s="109"/>
      <c r="BZ268" s="107"/>
      <c r="CA268" s="108"/>
      <c r="CB268" s="108"/>
      <c r="CC268" s="108"/>
      <c r="CD268" s="108"/>
      <c r="CE268" s="108"/>
      <c r="CF268" s="108"/>
      <c r="CG268" s="108"/>
      <c r="CH268" s="108"/>
      <c r="CI268" s="108"/>
      <c r="CJ268" s="108"/>
      <c r="CK268" s="108"/>
      <c r="CL268" s="107"/>
      <c r="CM268" s="108"/>
      <c r="CN268" s="108"/>
      <c r="CO268" s="108"/>
      <c r="CP268" s="108"/>
      <c r="CQ268" s="108"/>
      <c r="CR268" s="108"/>
      <c r="CS268" s="108"/>
      <c r="CT268" s="108"/>
      <c r="CU268" s="108"/>
      <c r="CV268" s="108"/>
      <c r="CW268" s="109"/>
      <c r="CX268" s="107"/>
      <c r="CY268" s="108"/>
      <c r="CZ268" s="108"/>
      <c r="DA268" s="108"/>
      <c r="DB268" s="108"/>
      <c r="DC268" s="108"/>
      <c r="DD268" s="108"/>
      <c r="DE268" s="108"/>
      <c r="DF268" s="108"/>
      <c r="DG268" s="108"/>
      <c r="DH268" s="108"/>
      <c r="DI268" s="109"/>
      <c r="DJ268" s="107"/>
      <c r="DK268" s="108"/>
      <c r="DL268" s="108"/>
      <c r="DM268" s="108"/>
      <c r="DN268" s="108"/>
      <c r="DO268" s="108"/>
      <c r="DP268" s="108"/>
      <c r="DQ268" s="108"/>
      <c r="DR268" s="108"/>
      <c r="DS268" s="108"/>
      <c r="DT268" s="108"/>
      <c r="DU268" s="109"/>
    </row>
    <row r="269" spans="1:125" s="11" customFormat="1">
      <c r="A269" s="143"/>
      <c r="B269" s="143">
        <v>74</v>
      </c>
      <c r="C269" s="143" t="s">
        <v>102</v>
      </c>
      <c r="D269" s="143" t="str">
        <f t="shared" si="1"/>
        <v>74p</v>
      </c>
      <c r="E269" s="144" t="s">
        <v>115</v>
      </c>
      <c r="F269" s="145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7"/>
      <c r="R269" s="145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7"/>
      <c r="AD269" s="145"/>
      <c r="AE269" s="146"/>
      <c r="AF269" s="146"/>
      <c r="AG269" s="146"/>
      <c r="AH269" s="146"/>
      <c r="AI269" s="146"/>
      <c r="AJ269" s="146"/>
      <c r="AK269" s="146"/>
      <c r="AL269" s="146"/>
      <c r="AM269" s="146"/>
      <c r="AN269" s="146"/>
      <c r="AO269" s="147"/>
      <c r="AP269" s="145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7"/>
      <c r="BB269" s="145"/>
      <c r="BC269" s="146"/>
      <c r="BD269" s="146"/>
      <c r="BE269" s="146"/>
      <c r="BF269" s="146"/>
      <c r="BG269" s="146"/>
      <c r="BH269" s="146"/>
      <c r="BI269" s="146"/>
      <c r="BJ269" s="146"/>
      <c r="BK269" s="146"/>
      <c r="BL269" s="146"/>
      <c r="BM269" s="147"/>
      <c r="BN269" s="145"/>
      <c r="BO269" s="146"/>
      <c r="BP269" s="146"/>
      <c r="BQ269" s="146"/>
      <c r="BR269" s="146"/>
      <c r="BS269" s="146"/>
      <c r="BT269" s="146"/>
      <c r="BU269" s="146"/>
      <c r="BV269" s="146"/>
      <c r="BW269" s="146"/>
      <c r="BX269" s="146"/>
      <c r="BY269" s="147"/>
      <c r="BZ269" s="145"/>
      <c r="CA269" s="146"/>
      <c r="CB269" s="146"/>
      <c r="CC269" s="146"/>
      <c r="CD269" s="146"/>
      <c r="CE269" s="146"/>
      <c r="CF269" s="146"/>
      <c r="CG269" s="146"/>
      <c r="CH269" s="146"/>
      <c r="CI269" s="146"/>
      <c r="CJ269" s="146"/>
      <c r="CK269" s="146"/>
      <c r="CL269" s="145">
        <v>0</v>
      </c>
      <c r="CM269" s="146">
        <v>0</v>
      </c>
      <c r="CN269" s="146">
        <v>0</v>
      </c>
      <c r="CO269" s="146">
        <v>0</v>
      </c>
      <c r="CP269" s="146">
        <v>0</v>
      </c>
      <c r="CQ269" s="146">
        <v>0</v>
      </c>
      <c r="CR269" s="146">
        <v>0</v>
      </c>
      <c r="CS269" s="146">
        <v>0</v>
      </c>
      <c r="CT269" s="146">
        <v>0</v>
      </c>
      <c r="CU269" s="146">
        <v>0</v>
      </c>
      <c r="CV269" s="146">
        <v>0</v>
      </c>
      <c r="CW269" s="147">
        <v>0</v>
      </c>
      <c r="CX269" s="145">
        <v>666666.66666666663</v>
      </c>
      <c r="CY269" s="146">
        <v>666666.66666666663</v>
      </c>
      <c r="CZ269" s="146">
        <v>666666.66666666663</v>
      </c>
      <c r="DA269" s="146">
        <v>666666.66666666663</v>
      </c>
      <c r="DB269" s="146">
        <v>666666.66666666663</v>
      </c>
      <c r="DC269" s="146">
        <v>666666.66666666663</v>
      </c>
      <c r="DD269" s="146">
        <v>666666.66666666663</v>
      </c>
      <c r="DE269" s="146">
        <v>666666.66666666663</v>
      </c>
      <c r="DF269" s="146">
        <v>666666.66666666663</v>
      </c>
      <c r="DG269" s="146">
        <v>666666.66666666663</v>
      </c>
      <c r="DH269" s="146">
        <v>666666.66666666663</v>
      </c>
      <c r="DI269" s="147">
        <v>666666.66666666663</v>
      </c>
      <c r="DJ269" s="145"/>
      <c r="DK269" s="146"/>
      <c r="DL269" s="146"/>
      <c r="DM269" s="146"/>
      <c r="DN269" s="146"/>
      <c r="DO269" s="146"/>
      <c r="DP269" s="146"/>
      <c r="DQ269" s="146"/>
      <c r="DR269" s="146"/>
      <c r="DS269" s="146"/>
      <c r="DT269" s="146"/>
      <c r="DU269" s="147"/>
    </row>
    <row r="270" spans="1:125">
      <c r="C270" s="77">
        <v>741</v>
      </c>
      <c r="D270" s="77" t="str">
        <f t="shared" si="1"/>
        <v>7411p</v>
      </c>
      <c r="E270" s="81" t="s">
        <v>117</v>
      </c>
      <c r="F270" s="107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9"/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9"/>
      <c r="AD270" s="107"/>
      <c r="AE270" s="108"/>
      <c r="AF270" s="108"/>
      <c r="AG270" s="108"/>
      <c r="AH270" s="108"/>
      <c r="AI270" s="108"/>
      <c r="AJ270" s="108"/>
      <c r="AK270" s="108"/>
      <c r="AL270" s="108"/>
      <c r="AM270" s="108"/>
      <c r="AN270" s="108"/>
      <c r="AO270" s="109"/>
      <c r="AP270" s="107"/>
      <c r="AQ270" s="108"/>
      <c r="AR270" s="108"/>
      <c r="AS270" s="108"/>
      <c r="AT270" s="108"/>
      <c r="AU270" s="108"/>
      <c r="AV270" s="108"/>
      <c r="AW270" s="108"/>
      <c r="AX270" s="108"/>
      <c r="AY270" s="108"/>
      <c r="AZ270" s="108"/>
      <c r="BA270" s="109"/>
      <c r="BB270" s="107"/>
      <c r="BC270" s="108"/>
      <c r="BD270" s="108"/>
      <c r="BE270" s="108"/>
      <c r="BF270" s="108"/>
      <c r="BG270" s="108"/>
      <c r="BH270" s="108"/>
      <c r="BI270" s="108"/>
      <c r="BJ270" s="108"/>
      <c r="BK270" s="108"/>
      <c r="BL270" s="108"/>
      <c r="BM270" s="109"/>
      <c r="BN270" s="107"/>
      <c r="BO270" s="108"/>
      <c r="BP270" s="108"/>
      <c r="BQ270" s="108"/>
      <c r="BR270" s="108"/>
      <c r="BS270" s="108"/>
      <c r="BT270" s="108"/>
      <c r="BU270" s="108"/>
      <c r="BV270" s="108"/>
      <c r="BW270" s="108"/>
      <c r="BX270" s="108"/>
      <c r="BY270" s="109"/>
      <c r="BZ270" s="107"/>
      <c r="CA270" s="108"/>
      <c r="CB270" s="108"/>
      <c r="CC270" s="108"/>
      <c r="CD270" s="108"/>
      <c r="CE270" s="108"/>
      <c r="CF270" s="108"/>
      <c r="CG270" s="108"/>
      <c r="CH270" s="108"/>
      <c r="CI270" s="108"/>
      <c r="CJ270" s="108"/>
      <c r="CK270" s="108"/>
      <c r="CL270" s="107"/>
      <c r="CM270" s="108"/>
      <c r="CN270" s="108"/>
      <c r="CO270" s="108"/>
      <c r="CP270" s="108"/>
      <c r="CQ270" s="108"/>
      <c r="CR270" s="108"/>
      <c r="CS270" s="108"/>
      <c r="CT270" s="108"/>
      <c r="CU270" s="108"/>
      <c r="CV270" s="108"/>
      <c r="CW270" s="109"/>
      <c r="CX270" s="107"/>
      <c r="CY270" s="108"/>
      <c r="CZ270" s="108"/>
      <c r="DA270" s="108"/>
      <c r="DB270" s="108"/>
      <c r="DC270" s="108"/>
      <c r="DD270" s="108"/>
      <c r="DE270" s="108"/>
      <c r="DF270" s="108"/>
      <c r="DG270" s="108"/>
      <c r="DH270" s="108"/>
      <c r="DI270" s="109"/>
      <c r="DJ270" s="107"/>
      <c r="DK270" s="108"/>
      <c r="DL270" s="108"/>
      <c r="DM270" s="108"/>
      <c r="DN270" s="108"/>
      <c r="DO270" s="108"/>
      <c r="DP270" s="108"/>
      <c r="DQ270" s="108"/>
      <c r="DR270" s="108"/>
      <c r="DS270" s="108"/>
      <c r="DT270" s="108"/>
      <c r="DU270" s="109"/>
    </row>
    <row r="271" spans="1:125">
      <c r="C271" s="77">
        <v>742</v>
      </c>
      <c r="D271" s="77" t="str">
        <f t="shared" si="1"/>
        <v>7421p</v>
      </c>
      <c r="E271" s="81" t="s">
        <v>119</v>
      </c>
      <c r="F271" s="107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9"/>
      <c r="R271" s="107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9"/>
      <c r="AD271" s="107"/>
      <c r="AE271" s="108"/>
      <c r="AF271" s="108"/>
      <c r="AG271" s="108"/>
      <c r="AH271" s="108"/>
      <c r="AI271" s="108"/>
      <c r="AJ271" s="108"/>
      <c r="AK271" s="108"/>
      <c r="AL271" s="108"/>
      <c r="AM271" s="108"/>
      <c r="AN271" s="108"/>
      <c r="AO271" s="109"/>
      <c r="AP271" s="107"/>
      <c r="AQ271" s="108"/>
      <c r="AR271" s="108"/>
      <c r="AS271" s="108"/>
      <c r="AT271" s="108"/>
      <c r="AU271" s="108"/>
      <c r="AV271" s="108"/>
      <c r="AW271" s="108"/>
      <c r="AX271" s="108"/>
      <c r="AY271" s="108"/>
      <c r="AZ271" s="108"/>
      <c r="BA271" s="109"/>
      <c r="BB271" s="107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8"/>
      <c r="BM271" s="109"/>
      <c r="BN271" s="107"/>
      <c r="BO271" s="108"/>
      <c r="BP271" s="108"/>
      <c r="BQ271" s="108"/>
      <c r="BR271" s="108"/>
      <c r="BS271" s="108"/>
      <c r="BT271" s="108"/>
      <c r="BU271" s="108"/>
      <c r="BV271" s="108"/>
      <c r="BW271" s="108"/>
      <c r="BX271" s="108"/>
      <c r="BY271" s="109"/>
      <c r="BZ271" s="107"/>
      <c r="CA271" s="108"/>
      <c r="CB271" s="108"/>
      <c r="CC271" s="108"/>
      <c r="CD271" s="108"/>
      <c r="CE271" s="108"/>
      <c r="CF271" s="108"/>
      <c r="CG271" s="108"/>
      <c r="CH271" s="108"/>
      <c r="CI271" s="108"/>
      <c r="CJ271" s="108"/>
      <c r="CK271" s="108"/>
      <c r="CL271" s="107"/>
      <c r="CM271" s="108"/>
      <c r="CN271" s="108"/>
      <c r="CO271" s="108"/>
      <c r="CP271" s="108"/>
      <c r="CQ271" s="108"/>
      <c r="CR271" s="108"/>
      <c r="CS271" s="108"/>
      <c r="CT271" s="108"/>
      <c r="CU271" s="108"/>
      <c r="CV271" s="108"/>
      <c r="CW271" s="109"/>
      <c r="CX271" s="107"/>
      <c r="CY271" s="108"/>
      <c r="CZ271" s="108"/>
      <c r="DA271" s="108"/>
      <c r="DB271" s="108"/>
      <c r="DC271" s="108"/>
      <c r="DD271" s="108"/>
      <c r="DE271" s="108"/>
      <c r="DF271" s="108"/>
      <c r="DG271" s="108"/>
      <c r="DH271" s="108"/>
      <c r="DI271" s="109"/>
      <c r="DJ271" s="107"/>
      <c r="DK271" s="108"/>
      <c r="DL271" s="108"/>
      <c r="DM271" s="108"/>
      <c r="DN271" s="108"/>
      <c r="DO271" s="108"/>
      <c r="DP271" s="108"/>
      <c r="DQ271" s="108"/>
      <c r="DR271" s="108"/>
      <c r="DS271" s="108"/>
      <c r="DT271" s="108"/>
      <c r="DU271" s="109"/>
    </row>
    <row r="272" spans="1:125">
      <c r="B272" s="77">
        <v>75</v>
      </c>
      <c r="D272" s="77" t="str">
        <f t="shared" si="1"/>
        <v>75p</v>
      </c>
      <c r="E272" s="81" t="s">
        <v>121</v>
      </c>
      <c r="F272" s="107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9"/>
      <c r="R272" s="107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9"/>
      <c r="AD272" s="107"/>
      <c r="AE272" s="108"/>
      <c r="AF272" s="108"/>
      <c r="AG272" s="108"/>
      <c r="AH272" s="108"/>
      <c r="AI272" s="108"/>
      <c r="AJ272" s="108"/>
      <c r="AK272" s="108"/>
      <c r="AL272" s="108"/>
      <c r="AM272" s="108"/>
      <c r="AN272" s="108"/>
      <c r="AO272" s="109"/>
      <c r="AP272" s="107"/>
      <c r="AQ272" s="108"/>
      <c r="AR272" s="108"/>
      <c r="AS272" s="108"/>
      <c r="AT272" s="108"/>
      <c r="AU272" s="108"/>
      <c r="AV272" s="108"/>
      <c r="AW272" s="108"/>
      <c r="AX272" s="108"/>
      <c r="AY272" s="108"/>
      <c r="AZ272" s="108"/>
      <c r="BA272" s="109"/>
      <c r="BB272" s="107"/>
      <c r="BC272" s="108"/>
      <c r="BD272" s="108"/>
      <c r="BE272" s="108"/>
      <c r="BF272" s="108"/>
      <c r="BG272" s="108"/>
      <c r="BH272" s="108"/>
      <c r="BI272" s="108"/>
      <c r="BJ272" s="108"/>
      <c r="BK272" s="108"/>
      <c r="BL272" s="108"/>
      <c r="BM272" s="109"/>
      <c r="BN272" s="107"/>
      <c r="BO272" s="108"/>
      <c r="BP272" s="108"/>
      <c r="BQ272" s="108"/>
      <c r="BR272" s="108"/>
      <c r="BS272" s="108"/>
      <c r="BT272" s="108"/>
      <c r="BU272" s="108"/>
      <c r="BV272" s="108"/>
      <c r="BW272" s="108"/>
      <c r="BX272" s="108"/>
      <c r="BY272" s="109"/>
      <c r="BZ272" s="107"/>
      <c r="CA272" s="108"/>
      <c r="CB272" s="108"/>
      <c r="CC272" s="108"/>
      <c r="CD272" s="108"/>
      <c r="CE272" s="108"/>
      <c r="CF272" s="108"/>
      <c r="CG272" s="108"/>
      <c r="CH272" s="108"/>
      <c r="CI272" s="108"/>
      <c r="CJ272" s="108"/>
      <c r="CK272" s="108"/>
      <c r="CL272" s="107"/>
      <c r="CM272" s="108"/>
      <c r="CN272" s="108"/>
      <c r="CO272" s="108"/>
      <c r="CP272" s="108"/>
      <c r="CQ272" s="108"/>
      <c r="CR272" s="108"/>
      <c r="CS272" s="108"/>
      <c r="CT272" s="108"/>
      <c r="CU272" s="108"/>
      <c r="CV272" s="108"/>
      <c r="CW272" s="109"/>
      <c r="CX272" s="107"/>
      <c r="CY272" s="108"/>
      <c r="CZ272" s="108"/>
      <c r="DA272" s="108"/>
      <c r="DB272" s="108"/>
      <c r="DC272" s="108"/>
      <c r="DD272" s="108"/>
      <c r="DE272" s="108"/>
      <c r="DF272" s="108"/>
      <c r="DG272" s="108"/>
      <c r="DH272" s="108"/>
      <c r="DI272" s="109"/>
      <c r="DJ272" s="107"/>
      <c r="DK272" s="108"/>
      <c r="DL272" s="108"/>
      <c r="DM272" s="108"/>
      <c r="DN272" s="108"/>
      <c r="DO272" s="108"/>
      <c r="DP272" s="108"/>
      <c r="DQ272" s="108"/>
      <c r="DR272" s="108"/>
      <c r="DS272" s="108"/>
      <c r="DT272" s="108"/>
      <c r="DU272" s="109"/>
    </row>
    <row r="273" spans="1:125" s="11" customFormat="1">
      <c r="A273" s="143"/>
      <c r="B273" s="143"/>
      <c r="C273" s="143">
        <v>751</v>
      </c>
      <c r="D273" s="143" t="str">
        <f t="shared" si="1"/>
        <v>751p</v>
      </c>
      <c r="E273" s="144" t="s">
        <v>123</v>
      </c>
      <c r="F273" s="145"/>
      <c r="G273" s="146"/>
      <c r="H273" s="146"/>
      <c r="I273" s="146"/>
      <c r="J273" s="146"/>
      <c r="K273" s="146"/>
      <c r="L273" s="146"/>
      <c r="M273" s="146"/>
      <c r="N273" s="146"/>
      <c r="O273" s="146"/>
      <c r="P273" s="146"/>
      <c r="Q273" s="147"/>
      <c r="R273" s="145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7"/>
      <c r="AD273" s="145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  <c r="AO273" s="147"/>
      <c r="AP273" s="145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7"/>
      <c r="BB273" s="145"/>
      <c r="BC273" s="146"/>
      <c r="BD273" s="146"/>
      <c r="BE273" s="146"/>
      <c r="BF273" s="146"/>
      <c r="BG273" s="146"/>
      <c r="BH273" s="146"/>
      <c r="BI273" s="146"/>
      <c r="BJ273" s="146"/>
      <c r="BK273" s="146"/>
      <c r="BL273" s="146"/>
      <c r="BM273" s="147"/>
      <c r="BN273" s="145"/>
      <c r="BO273" s="146"/>
      <c r="BP273" s="146"/>
      <c r="BQ273" s="146"/>
      <c r="BR273" s="146"/>
      <c r="BS273" s="146"/>
      <c r="BT273" s="146"/>
      <c r="BU273" s="146"/>
      <c r="BV273" s="146"/>
      <c r="BW273" s="146"/>
      <c r="BX273" s="146"/>
      <c r="BY273" s="147"/>
      <c r="BZ273" s="145"/>
      <c r="CA273" s="146"/>
      <c r="CB273" s="146"/>
      <c r="CC273" s="146"/>
      <c r="CD273" s="146"/>
      <c r="CE273" s="146"/>
      <c r="CF273" s="146"/>
      <c r="CG273" s="146"/>
      <c r="CH273" s="146"/>
      <c r="CI273" s="146"/>
      <c r="CJ273" s="146"/>
      <c r="CK273" s="146"/>
      <c r="CL273" s="145">
        <f>+SUM(CL274:CL275)</f>
        <v>0</v>
      </c>
      <c r="CM273" s="146">
        <f t="shared" ref="CM273" si="62">+SUM(CM274:CM275)</f>
        <v>0</v>
      </c>
      <c r="CN273" s="146">
        <f t="shared" ref="CN273" si="63">+SUM(CN274:CN275)</f>
        <v>0</v>
      </c>
      <c r="CO273" s="146">
        <f t="shared" ref="CO273" si="64">+SUM(CO274:CO275)</f>
        <v>200000000</v>
      </c>
      <c r="CP273" s="146">
        <f t="shared" ref="CP273" si="65">+SUM(CP274:CP275)</f>
        <v>0</v>
      </c>
      <c r="CQ273" s="146">
        <f t="shared" ref="CQ273" si="66">+SUM(CQ274:CQ275)</f>
        <v>0</v>
      </c>
      <c r="CR273" s="146">
        <f t="shared" ref="CR273" si="67">+SUM(CR274:CR275)</f>
        <v>0</v>
      </c>
      <c r="CS273" s="146">
        <f t="shared" ref="CS273" si="68">+SUM(CS274:CS275)</f>
        <v>0</v>
      </c>
      <c r="CT273" s="146">
        <f t="shared" ref="CT273" si="69">+SUM(CT274:CT275)</f>
        <v>0</v>
      </c>
      <c r="CU273" s="146">
        <f t="shared" ref="CU273" si="70">+SUM(CU274:CU275)</f>
        <v>50000000</v>
      </c>
      <c r="CV273" s="146">
        <f t="shared" ref="CV273" si="71">+SUM(CV274:CV275)</f>
        <v>0</v>
      </c>
      <c r="CW273" s="147">
        <f t="shared" ref="CW273" si="72">+SUM(CW274:CW275)</f>
        <v>0</v>
      </c>
      <c r="CX273" s="145">
        <f>+SUM(CX274:CX275)</f>
        <v>18997964.655235786</v>
      </c>
      <c r="CY273" s="146">
        <f t="shared" ref="CY273:DI273" si="73">+SUM(CY274:CY275)</f>
        <v>18997964.655235786</v>
      </c>
      <c r="CZ273" s="146">
        <f t="shared" si="73"/>
        <v>18997964.655235786</v>
      </c>
      <c r="DA273" s="146">
        <f t="shared" si="73"/>
        <v>18997964.655235786</v>
      </c>
      <c r="DB273" s="146">
        <f t="shared" si="73"/>
        <v>18997964.655235786</v>
      </c>
      <c r="DC273" s="146">
        <f t="shared" si="73"/>
        <v>18997964.655235786</v>
      </c>
      <c r="DD273" s="146">
        <f t="shared" si="73"/>
        <v>18997964.655235786</v>
      </c>
      <c r="DE273" s="146">
        <f t="shared" si="73"/>
        <v>18997964.655235786</v>
      </c>
      <c r="DF273" s="146">
        <f t="shared" si="73"/>
        <v>18997964.655235786</v>
      </c>
      <c r="DG273" s="146">
        <f t="shared" si="73"/>
        <v>18997964.655235786</v>
      </c>
      <c r="DH273" s="146">
        <f t="shared" si="73"/>
        <v>18997964.655235786</v>
      </c>
      <c r="DI273" s="147">
        <f t="shared" si="73"/>
        <v>18997964.655235786</v>
      </c>
      <c r="DJ273" s="145"/>
      <c r="DK273" s="146"/>
      <c r="DL273" s="146"/>
      <c r="DM273" s="146"/>
      <c r="DN273" s="146"/>
      <c r="DO273" s="146"/>
      <c r="DP273" s="146"/>
      <c r="DQ273" s="146"/>
      <c r="DR273" s="146"/>
      <c r="DS273" s="146"/>
      <c r="DT273" s="146"/>
      <c r="DU273" s="147"/>
    </row>
    <row r="274" spans="1:125">
      <c r="D274" s="77" t="str">
        <f t="shared" si="1"/>
        <v>7511p</v>
      </c>
      <c r="E274" s="81" t="s">
        <v>124</v>
      </c>
      <c r="F274" s="107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9"/>
      <c r="R274" s="107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9"/>
      <c r="AD274" s="107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9"/>
      <c r="AP274" s="107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9"/>
      <c r="BB274" s="107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9"/>
      <c r="BN274" s="107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9"/>
      <c r="BZ274" s="107"/>
      <c r="CA274" s="108"/>
      <c r="CB274" s="108"/>
      <c r="CC274" s="108"/>
      <c r="CD274" s="108"/>
      <c r="CE274" s="108"/>
      <c r="CF274" s="108"/>
      <c r="CG274" s="108"/>
      <c r="CH274" s="108"/>
      <c r="CI274" s="108"/>
      <c r="CJ274" s="108"/>
      <c r="CK274" s="108"/>
      <c r="CL274" s="107"/>
      <c r="CM274" s="108"/>
      <c r="CN274" s="108"/>
      <c r="CO274" s="108"/>
      <c r="CP274" s="108"/>
      <c r="CQ274" s="108"/>
      <c r="CR274" s="108"/>
      <c r="CS274" s="108"/>
      <c r="CT274" s="108"/>
      <c r="CU274" s="108"/>
      <c r="CV274" s="108"/>
      <c r="CW274" s="109"/>
      <c r="CX274" s="107">
        <v>0</v>
      </c>
      <c r="CY274" s="108">
        <v>0</v>
      </c>
      <c r="CZ274" s="108">
        <v>0</v>
      </c>
      <c r="DA274" s="108">
        <v>0</v>
      </c>
      <c r="DB274" s="108">
        <v>0</v>
      </c>
      <c r="DC274" s="108">
        <v>0</v>
      </c>
      <c r="DD274" s="108">
        <v>0</v>
      </c>
      <c r="DE274" s="108">
        <v>0</v>
      </c>
      <c r="DF274" s="108">
        <v>0</v>
      </c>
      <c r="DG274" s="108">
        <v>0</v>
      </c>
      <c r="DH274" s="108">
        <v>0</v>
      </c>
      <c r="DI274" s="109">
        <v>0</v>
      </c>
      <c r="DJ274" s="107"/>
      <c r="DK274" s="108"/>
      <c r="DL274" s="108"/>
      <c r="DM274" s="108"/>
      <c r="DN274" s="108"/>
      <c r="DO274" s="108"/>
      <c r="DP274" s="108"/>
      <c r="DQ274" s="108"/>
      <c r="DR274" s="108"/>
      <c r="DS274" s="108"/>
      <c r="DT274" s="108"/>
      <c r="DU274" s="109"/>
    </row>
    <row r="275" spans="1:125">
      <c r="D275" s="77" t="str">
        <f t="shared" si="1"/>
        <v>7512p</v>
      </c>
      <c r="E275" s="81" t="s">
        <v>126</v>
      </c>
      <c r="F275" s="107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9"/>
      <c r="R275" s="107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9"/>
      <c r="AD275" s="107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109"/>
      <c r="AP275" s="107"/>
      <c r="AQ275" s="108"/>
      <c r="AR275" s="108"/>
      <c r="AS275" s="108"/>
      <c r="AT275" s="108"/>
      <c r="AU275" s="108"/>
      <c r="AV275" s="108"/>
      <c r="AW275" s="108"/>
      <c r="AX275" s="108"/>
      <c r="AY275" s="108"/>
      <c r="AZ275" s="108"/>
      <c r="BA275" s="109"/>
      <c r="BB275" s="107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8"/>
      <c r="BM275" s="109"/>
      <c r="BN275" s="107"/>
      <c r="BO275" s="108"/>
      <c r="BP275" s="108"/>
      <c r="BQ275" s="108"/>
      <c r="BR275" s="108"/>
      <c r="BS275" s="108"/>
      <c r="BT275" s="108"/>
      <c r="BU275" s="108"/>
      <c r="BV275" s="108"/>
      <c r="BW275" s="108"/>
      <c r="BX275" s="108"/>
      <c r="BY275" s="109"/>
      <c r="BZ275" s="107"/>
      <c r="CA275" s="108"/>
      <c r="CB275" s="108"/>
      <c r="CC275" s="108"/>
      <c r="CD275" s="108"/>
      <c r="CE275" s="108"/>
      <c r="CF275" s="108"/>
      <c r="CG275" s="108"/>
      <c r="CH275" s="108"/>
      <c r="CI275" s="108"/>
      <c r="CJ275" s="108"/>
      <c r="CK275" s="108"/>
      <c r="CL275" s="107">
        <v>0</v>
      </c>
      <c r="CM275" s="108">
        <v>0</v>
      </c>
      <c r="CN275" s="108">
        <v>0</v>
      </c>
      <c r="CO275" s="108">
        <v>200000000</v>
      </c>
      <c r="CP275" s="108">
        <v>0</v>
      </c>
      <c r="CQ275" s="108">
        <v>0</v>
      </c>
      <c r="CR275" s="108">
        <v>0</v>
      </c>
      <c r="CS275" s="108">
        <v>0</v>
      </c>
      <c r="CT275" s="108">
        <v>0</v>
      </c>
      <c r="CU275" s="108">
        <v>50000000</v>
      </c>
      <c r="CV275" s="108">
        <v>0</v>
      </c>
      <c r="CW275" s="109">
        <v>0</v>
      </c>
      <c r="CX275" s="107">
        <v>18997964.655235786</v>
      </c>
      <c r="CY275" s="108">
        <v>18997964.655235786</v>
      </c>
      <c r="CZ275" s="108">
        <v>18997964.655235786</v>
      </c>
      <c r="DA275" s="108">
        <v>18997964.655235786</v>
      </c>
      <c r="DB275" s="108">
        <v>18997964.655235786</v>
      </c>
      <c r="DC275" s="108">
        <v>18997964.655235786</v>
      </c>
      <c r="DD275" s="108">
        <v>18997964.655235786</v>
      </c>
      <c r="DE275" s="108">
        <v>18997964.655235786</v>
      </c>
      <c r="DF275" s="108">
        <v>18997964.655235786</v>
      </c>
      <c r="DG275" s="108">
        <v>18997964.655235786</v>
      </c>
      <c r="DH275" s="108">
        <v>18997964.655235786</v>
      </c>
      <c r="DI275" s="109">
        <v>18997964.655235786</v>
      </c>
      <c r="DJ275" s="107"/>
      <c r="DK275" s="108"/>
      <c r="DL275" s="108"/>
      <c r="DM275" s="108"/>
      <c r="DN275" s="108"/>
      <c r="DO275" s="108"/>
      <c r="DP275" s="108"/>
      <c r="DQ275" s="108"/>
      <c r="DR275" s="108"/>
      <c r="DS275" s="108"/>
      <c r="DT275" s="108"/>
      <c r="DU275" s="109"/>
    </row>
    <row r="276" spans="1:125">
      <c r="A276" s="77">
        <v>4</v>
      </c>
      <c r="B276" s="77" t="s">
        <v>102</v>
      </c>
      <c r="D276" s="77" t="str">
        <f t="shared" si="1"/>
        <v>p</v>
      </c>
      <c r="E276" s="81" t="s">
        <v>128</v>
      </c>
      <c r="F276" s="107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9"/>
      <c r="R276" s="107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9"/>
      <c r="AD276" s="107"/>
      <c r="AE276" s="108"/>
      <c r="AF276" s="108"/>
      <c r="AG276" s="108"/>
      <c r="AH276" s="108"/>
      <c r="AI276" s="108"/>
      <c r="AJ276" s="108"/>
      <c r="AK276" s="108"/>
      <c r="AL276" s="108"/>
      <c r="AM276" s="108"/>
      <c r="AN276" s="108"/>
      <c r="AO276" s="109"/>
      <c r="AP276" s="107"/>
      <c r="AQ276" s="108"/>
      <c r="AR276" s="108"/>
      <c r="AS276" s="108"/>
      <c r="AT276" s="108"/>
      <c r="AU276" s="108"/>
      <c r="AV276" s="108"/>
      <c r="AW276" s="108"/>
      <c r="AX276" s="108"/>
      <c r="AY276" s="108"/>
      <c r="AZ276" s="108"/>
      <c r="BA276" s="109"/>
      <c r="BB276" s="107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8"/>
      <c r="BM276" s="109"/>
      <c r="BN276" s="107"/>
      <c r="BO276" s="108"/>
      <c r="BP276" s="108"/>
      <c r="BQ276" s="108"/>
      <c r="BR276" s="108"/>
      <c r="BS276" s="108"/>
      <c r="BT276" s="108"/>
      <c r="BU276" s="108"/>
      <c r="BV276" s="108"/>
      <c r="BW276" s="108"/>
      <c r="BX276" s="108"/>
      <c r="BY276" s="109"/>
      <c r="BZ276" s="107"/>
      <c r="CA276" s="108"/>
      <c r="CB276" s="108"/>
      <c r="CC276" s="108"/>
      <c r="CD276" s="108"/>
      <c r="CE276" s="108"/>
      <c r="CF276" s="108"/>
      <c r="CG276" s="108"/>
      <c r="CH276" s="108"/>
      <c r="CI276" s="108"/>
      <c r="CJ276" s="108"/>
      <c r="CK276" s="108"/>
      <c r="CL276" s="107"/>
      <c r="CM276" s="108"/>
      <c r="CN276" s="108"/>
      <c r="CO276" s="108"/>
      <c r="CP276" s="108"/>
      <c r="CQ276" s="108"/>
      <c r="CR276" s="108"/>
      <c r="CS276" s="108"/>
      <c r="CT276" s="108"/>
      <c r="CU276" s="108"/>
      <c r="CV276" s="108"/>
      <c r="CW276" s="109"/>
      <c r="CX276" s="107"/>
      <c r="CY276" s="108"/>
      <c r="CZ276" s="108"/>
      <c r="DA276" s="108"/>
      <c r="DB276" s="108"/>
      <c r="DC276" s="108"/>
      <c r="DD276" s="108"/>
      <c r="DE276" s="108"/>
      <c r="DF276" s="108"/>
      <c r="DG276" s="108"/>
      <c r="DH276" s="108"/>
      <c r="DI276" s="109"/>
      <c r="DJ276" s="107"/>
      <c r="DK276" s="108"/>
      <c r="DL276" s="108"/>
      <c r="DM276" s="108"/>
      <c r="DN276" s="108"/>
      <c r="DO276" s="108"/>
      <c r="DP276" s="108"/>
      <c r="DQ276" s="108"/>
      <c r="DR276" s="108"/>
      <c r="DS276" s="108"/>
      <c r="DT276" s="108"/>
      <c r="DU276" s="109"/>
    </row>
    <row r="277" spans="1:125">
      <c r="A277" s="77" t="s">
        <v>102</v>
      </c>
      <c r="B277" s="77">
        <v>41</v>
      </c>
      <c r="D277" s="77" t="str">
        <f t="shared" si="1"/>
        <v>41p</v>
      </c>
      <c r="E277" s="81" t="s">
        <v>130</v>
      </c>
      <c r="F277" s="107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9"/>
      <c r="R277" s="107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9"/>
      <c r="AD277" s="107"/>
      <c r="AE277" s="108"/>
      <c r="AF277" s="108"/>
      <c r="AG277" s="108"/>
      <c r="AH277" s="108"/>
      <c r="AI277" s="108"/>
      <c r="AJ277" s="108"/>
      <c r="AK277" s="108"/>
      <c r="AL277" s="108"/>
      <c r="AM277" s="108"/>
      <c r="AN277" s="108"/>
      <c r="AO277" s="109"/>
      <c r="AP277" s="107"/>
      <c r="AQ277" s="108"/>
      <c r="AR277" s="108"/>
      <c r="AS277" s="108"/>
      <c r="AT277" s="108"/>
      <c r="AU277" s="108"/>
      <c r="AV277" s="108"/>
      <c r="AW277" s="108"/>
      <c r="AX277" s="108"/>
      <c r="AY277" s="108"/>
      <c r="AZ277" s="108"/>
      <c r="BA277" s="109"/>
      <c r="BB277" s="107"/>
      <c r="BC277" s="108"/>
      <c r="BD277" s="108"/>
      <c r="BE277" s="108"/>
      <c r="BF277" s="108"/>
      <c r="BG277" s="108"/>
      <c r="BH277" s="108"/>
      <c r="BI277" s="108"/>
      <c r="BJ277" s="108"/>
      <c r="BK277" s="108"/>
      <c r="BL277" s="108"/>
      <c r="BM277" s="109"/>
      <c r="BN277" s="107"/>
      <c r="BO277" s="108"/>
      <c r="BP277" s="108"/>
      <c r="BQ277" s="108"/>
      <c r="BR277" s="108"/>
      <c r="BS277" s="108"/>
      <c r="BT277" s="108"/>
      <c r="BU277" s="108"/>
      <c r="BV277" s="108"/>
      <c r="BW277" s="108"/>
      <c r="BX277" s="108"/>
      <c r="BY277" s="109"/>
      <c r="BZ277" s="107"/>
      <c r="CA277" s="108"/>
      <c r="CB277" s="108"/>
      <c r="CC277" s="108"/>
      <c r="CD277" s="108"/>
      <c r="CE277" s="108"/>
      <c r="CF277" s="108"/>
      <c r="CG277" s="108"/>
      <c r="CH277" s="108"/>
      <c r="CI277" s="108"/>
      <c r="CJ277" s="108"/>
      <c r="CK277" s="108"/>
      <c r="CL277" s="107"/>
      <c r="CM277" s="108"/>
      <c r="CN277" s="108"/>
      <c r="CO277" s="108"/>
      <c r="CP277" s="108"/>
      <c r="CQ277" s="108"/>
      <c r="CR277" s="108"/>
      <c r="CS277" s="108"/>
      <c r="CT277" s="108"/>
      <c r="CU277" s="108"/>
      <c r="CV277" s="108"/>
      <c r="CW277" s="109"/>
      <c r="CX277" s="107"/>
      <c r="CY277" s="108"/>
      <c r="CZ277" s="108"/>
      <c r="DA277" s="108"/>
      <c r="DB277" s="108"/>
      <c r="DC277" s="108"/>
      <c r="DD277" s="108"/>
      <c r="DE277" s="108"/>
      <c r="DF277" s="108"/>
      <c r="DG277" s="108"/>
      <c r="DH277" s="108"/>
      <c r="DI277" s="109"/>
      <c r="DJ277" s="107"/>
      <c r="DK277" s="108"/>
      <c r="DL277" s="108"/>
      <c r="DM277" s="108"/>
      <c r="DN277" s="108"/>
      <c r="DO277" s="108"/>
      <c r="DP277" s="108"/>
      <c r="DQ277" s="108"/>
      <c r="DR277" s="108"/>
      <c r="DS277" s="108"/>
      <c r="DT277" s="108"/>
      <c r="DU277" s="109"/>
    </row>
    <row r="278" spans="1:125" s="11" customFormat="1">
      <c r="A278" s="143"/>
      <c r="B278" s="143"/>
      <c r="C278" s="143">
        <v>411</v>
      </c>
      <c r="D278" s="143" t="str">
        <f t="shared" si="1"/>
        <v>411p</v>
      </c>
      <c r="E278" s="144" t="s">
        <v>132</v>
      </c>
      <c r="F278" s="145"/>
      <c r="G278" s="146"/>
      <c r="H278" s="146"/>
      <c r="I278" s="146"/>
      <c r="J278" s="146"/>
      <c r="K278" s="146"/>
      <c r="L278" s="146"/>
      <c r="M278" s="146"/>
      <c r="N278" s="146"/>
      <c r="O278" s="146"/>
      <c r="P278" s="146"/>
      <c r="Q278" s="147"/>
      <c r="R278" s="145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7"/>
      <c r="AD278" s="145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7"/>
      <c r="AP278" s="145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7"/>
      <c r="BB278" s="145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47"/>
      <c r="BN278" s="145"/>
      <c r="BO278" s="146"/>
      <c r="BP278" s="146"/>
      <c r="BQ278" s="146"/>
      <c r="BR278" s="146"/>
      <c r="BS278" s="146"/>
      <c r="BT278" s="146"/>
      <c r="BU278" s="146"/>
      <c r="BV278" s="146"/>
      <c r="BW278" s="146"/>
      <c r="BX278" s="146"/>
      <c r="BY278" s="147"/>
      <c r="BZ278" s="145"/>
      <c r="CA278" s="146"/>
      <c r="CB278" s="146"/>
      <c r="CC278" s="146"/>
      <c r="CD278" s="146"/>
      <c r="CE278" s="146"/>
      <c r="CF278" s="146"/>
      <c r="CG278" s="146"/>
      <c r="CH278" s="146"/>
      <c r="CI278" s="146"/>
      <c r="CJ278" s="146"/>
      <c r="CK278" s="146"/>
      <c r="CL278" s="145">
        <f>+SUM(CL279:CL283)</f>
        <v>31010717.645833336</v>
      </c>
      <c r="CM278" s="146">
        <f t="shared" ref="CM278" si="74">+SUM(CM279:CM283)</f>
        <v>31010717.645833336</v>
      </c>
      <c r="CN278" s="146">
        <f t="shared" ref="CN278" si="75">+SUM(CN279:CN283)</f>
        <v>31010717.645833336</v>
      </c>
      <c r="CO278" s="146">
        <f t="shared" ref="CO278" si="76">+SUM(CO279:CO283)</f>
        <v>31010717.645833336</v>
      </c>
      <c r="CP278" s="146">
        <f t="shared" ref="CP278" si="77">+SUM(CP279:CP283)</f>
        <v>31010717.645833336</v>
      </c>
      <c r="CQ278" s="146">
        <f t="shared" ref="CQ278" si="78">+SUM(CQ279:CQ283)</f>
        <v>31010717.645833336</v>
      </c>
      <c r="CR278" s="146">
        <f t="shared" ref="CR278" si="79">+SUM(CR279:CR283)</f>
        <v>31010717.645833336</v>
      </c>
      <c r="CS278" s="146">
        <f t="shared" ref="CS278" si="80">+SUM(CS279:CS283)</f>
        <v>31010717.645833336</v>
      </c>
      <c r="CT278" s="146">
        <f t="shared" ref="CT278" si="81">+SUM(CT279:CT283)</f>
        <v>31010717.645833336</v>
      </c>
      <c r="CU278" s="146">
        <f t="shared" ref="CU278" si="82">+SUM(CU279:CU283)</f>
        <v>31010717.645833336</v>
      </c>
      <c r="CV278" s="146">
        <f t="shared" ref="CV278" si="83">+SUM(CV279:CV283)</f>
        <v>31010717.645833336</v>
      </c>
      <c r="CW278" s="147">
        <f t="shared" ref="CW278" si="84">+SUM(CW279:CW283)</f>
        <v>31010717.645833336</v>
      </c>
      <c r="CX278" s="145">
        <f>+SUM(CX279:CX283)</f>
        <v>32207391.143333346</v>
      </c>
      <c r="CY278" s="146">
        <f t="shared" ref="CY278:DI278" si="85">+SUM(CY279:CY283)</f>
        <v>32207391.143333346</v>
      </c>
      <c r="CZ278" s="146">
        <f t="shared" si="85"/>
        <v>32207391.143333346</v>
      </c>
      <c r="DA278" s="146">
        <f t="shared" si="85"/>
        <v>32207391.143333346</v>
      </c>
      <c r="DB278" s="146">
        <f t="shared" si="85"/>
        <v>32207391.143333346</v>
      </c>
      <c r="DC278" s="146">
        <f t="shared" si="85"/>
        <v>32207391.143333346</v>
      </c>
      <c r="DD278" s="146">
        <f t="shared" si="85"/>
        <v>32207391.143333346</v>
      </c>
      <c r="DE278" s="146">
        <f t="shared" si="85"/>
        <v>32207391.143333346</v>
      </c>
      <c r="DF278" s="146">
        <f t="shared" si="85"/>
        <v>32207391.143333346</v>
      </c>
      <c r="DG278" s="146">
        <f t="shared" si="85"/>
        <v>32207391.143333346</v>
      </c>
      <c r="DH278" s="146">
        <f t="shared" si="85"/>
        <v>32207391.143333346</v>
      </c>
      <c r="DI278" s="147">
        <f t="shared" si="85"/>
        <v>32207391.143333346</v>
      </c>
      <c r="DJ278" s="145"/>
      <c r="DK278" s="146"/>
      <c r="DL278" s="146"/>
      <c r="DM278" s="146"/>
      <c r="DN278" s="146"/>
      <c r="DO278" s="146"/>
      <c r="DP278" s="146"/>
      <c r="DQ278" s="146"/>
      <c r="DR278" s="146"/>
      <c r="DS278" s="146"/>
      <c r="DT278" s="146"/>
      <c r="DU278" s="147"/>
    </row>
    <row r="279" spans="1:125">
      <c r="D279" s="77" t="str">
        <f t="shared" si="1"/>
        <v>4111p</v>
      </c>
      <c r="E279" s="81" t="s">
        <v>134</v>
      </c>
      <c r="F279" s="107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9"/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9"/>
      <c r="AD279" s="107"/>
      <c r="AE279" s="108"/>
      <c r="AF279" s="108"/>
      <c r="AG279" s="108"/>
      <c r="AH279" s="108"/>
      <c r="AI279" s="108"/>
      <c r="AJ279" s="108"/>
      <c r="AK279" s="108"/>
      <c r="AL279" s="108"/>
      <c r="AM279" s="108"/>
      <c r="AN279" s="108"/>
      <c r="AO279" s="109"/>
      <c r="AP279" s="107"/>
      <c r="AQ279" s="108"/>
      <c r="AR279" s="108"/>
      <c r="AS279" s="108"/>
      <c r="AT279" s="108"/>
      <c r="AU279" s="108"/>
      <c r="AV279" s="108"/>
      <c r="AW279" s="108"/>
      <c r="AX279" s="108"/>
      <c r="AY279" s="108"/>
      <c r="AZ279" s="108"/>
      <c r="BA279" s="109"/>
      <c r="BB279" s="107"/>
      <c r="BC279" s="108"/>
      <c r="BD279" s="108"/>
      <c r="BE279" s="108"/>
      <c r="BF279" s="108"/>
      <c r="BG279" s="108"/>
      <c r="BH279" s="108"/>
      <c r="BI279" s="108"/>
      <c r="BJ279" s="108"/>
      <c r="BK279" s="108"/>
      <c r="BL279" s="108"/>
      <c r="BM279" s="109"/>
      <c r="BN279" s="107"/>
      <c r="BO279" s="108"/>
      <c r="BP279" s="108"/>
      <c r="BQ279" s="108"/>
      <c r="BR279" s="108"/>
      <c r="BS279" s="108"/>
      <c r="BT279" s="108"/>
      <c r="BU279" s="108"/>
      <c r="BV279" s="108"/>
      <c r="BW279" s="108"/>
      <c r="BX279" s="108"/>
      <c r="BY279" s="109"/>
      <c r="BZ279" s="107"/>
      <c r="CA279" s="108"/>
      <c r="CB279" s="108"/>
      <c r="CC279" s="108"/>
      <c r="CD279" s="108"/>
      <c r="CE279" s="108"/>
      <c r="CF279" s="108"/>
      <c r="CG279" s="108"/>
      <c r="CH279" s="108"/>
      <c r="CI279" s="108"/>
      <c r="CJ279" s="108"/>
      <c r="CK279" s="108"/>
      <c r="CL279" s="107">
        <v>18458213.403333332</v>
      </c>
      <c r="CM279" s="108">
        <v>18458213.403333332</v>
      </c>
      <c r="CN279" s="108">
        <v>18458213.403333332</v>
      </c>
      <c r="CO279" s="108">
        <v>18458213.403333332</v>
      </c>
      <c r="CP279" s="108">
        <v>18458213.403333332</v>
      </c>
      <c r="CQ279" s="108">
        <v>18458213.403333332</v>
      </c>
      <c r="CR279" s="108">
        <v>18458213.403333332</v>
      </c>
      <c r="CS279" s="108">
        <v>18458213.403333332</v>
      </c>
      <c r="CT279" s="108">
        <v>18458213.403333332</v>
      </c>
      <c r="CU279" s="108">
        <v>18458213.403333332</v>
      </c>
      <c r="CV279" s="108">
        <v>18458213.403333332</v>
      </c>
      <c r="CW279" s="109">
        <v>18458213.403333332</v>
      </c>
      <c r="CX279" s="107">
        <v>18874730.465000015</v>
      </c>
      <c r="CY279" s="108">
        <v>18874730.465000015</v>
      </c>
      <c r="CZ279" s="108">
        <v>18874730.465000015</v>
      </c>
      <c r="DA279" s="108">
        <v>18874730.465000015</v>
      </c>
      <c r="DB279" s="108">
        <v>18874730.465000015</v>
      </c>
      <c r="DC279" s="108">
        <v>18874730.465000015</v>
      </c>
      <c r="DD279" s="108">
        <v>18874730.465000015</v>
      </c>
      <c r="DE279" s="108">
        <v>18874730.465000015</v>
      </c>
      <c r="DF279" s="108">
        <v>18874730.465000015</v>
      </c>
      <c r="DG279" s="108">
        <v>18874730.465000015</v>
      </c>
      <c r="DH279" s="108">
        <v>18874730.465000015</v>
      </c>
      <c r="DI279" s="109">
        <v>18874730.465000015</v>
      </c>
      <c r="DJ279" s="107"/>
      <c r="DK279" s="108"/>
      <c r="DL279" s="108"/>
      <c r="DM279" s="108"/>
      <c r="DN279" s="108"/>
      <c r="DO279" s="108"/>
      <c r="DP279" s="108"/>
      <c r="DQ279" s="108"/>
      <c r="DR279" s="108"/>
      <c r="DS279" s="108"/>
      <c r="DT279" s="108"/>
      <c r="DU279" s="109"/>
    </row>
    <row r="280" spans="1:125">
      <c r="D280" s="77" t="str">
        <f t="shared" si="1"/>
        <v>4112p</v>
      </c>
      <c r="E280" s="81" t="s">
        <v>136</v>
      </c>
      <c r="F280" s="107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9"/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9"/>
      <c r="AD280" s="107"/>
      <c r="AE280" s="108"/>
      <c r="AF280" s="108"/>
      <c r="AG280" s="108"/>
      <c r="AH280" s="108"/>
      <c r="AI280" s="108"/>
      <c r="AJ280" s="108"/>
      <c r="AK280" s="108"/>
      <c r="AL280" s="108"/>
      <c r="AM280" s="108"/>
      <c r="AN280" s="108"/>
      <c r="AO280" s="109"/>
      <c r="AP280" s="107"/>
      <c r="AQ280" s="108"/>
      <c r="AR280" s="108"/>
      <c r="AS280" s="108"/>
      <c r="AT280" s="108"/>
      <c r="AU280" s="108"/>
      <c r="AV280" s="108"/>
      <c r="AW280" s="108"/>
      <c r="AX280" s="108"/>
      <c r="AY280" s="108"/>
      <c r="AZ280" s="108"/>
      <c r="BA280" s="109"/>
      <c r="BB280" s="107"/>
      <c r="BC280" s="108"/>
      <c r="BD280" s="108"/>
      <c r="BE280" s="108"/>
      <c r="BF280" s="108"/>
      <c r="BG280" s="108"/>
      <c r="BH280" s="108"/>
      <c r="BI280" s="108"/>
      <c r="BJ280" s="108"/>
      <c r="BK280" s="108"/>
      <c r="BL280" s="108"/>
      <c r="BM280" s="109"/>
      <c r="BN280" s="107"/>
      <c r="BO280" s="108"/>
      <c r="BP280" s="108"/>
      <c r="BQ280" s="108"/>
      <c r="BR280" s="108"/>
      <c r="BS280" s="108"/>
      <c r="BT280" s="108"/>
      <c r="BU280" s="108"/>
      <c r="BV280" s="108"/>
      <c r="BW280" s="108"/>
      <c r="BX280" s="108"/>
      <c r="BY280" s="109"/>
      <c r="BZ280" s="107"/>
      <c r="CA280" s="108"/>
      <c r="CB280" s="108"/>
      <c r="CC280" s="108"/>
      <c r="CD280" s="108"/>
      <c r="CE280" s="108"/>
      <c r="CF280" s="108"/>
      <c r="CG280" s="108"/>
      <c r="CH280" s="108"/>
      <c r="CI280" s="108"/>
      <c r="CJ280" s="108"/>
      <c r="CK280" s="108"/>
      <c r="CL280" s="107">
        <v>2493788.2441666666</v>
      </c>
      <c r="CM280" s="108">
        <v>2493788.2441666666</v>
      </c>
      <c r="CN280" s="108">
        <v>2493788.2441666666</v>
      </c>
      <c r="CO280" s="108">
        <v>2493788.2441666666</v>
      </c>
      <c r="CP280" s="108">
        <v>2493788.2441666666</v>
      </c>
      <c r="CQ280" s="108">
        <v>2493788.2441666666</v>
      </c>
      <c r="CR280" s="108">
        <v>2493788.2441666666</v>
      </c>
      <c r="CS280" s="108">
        <v>2493788.2441666666</v>
      </c>
      <c r="CT280" s="108">
        <v>2493788.2441666666</v>
      </c>
      <c r="CU280" s="108">
        <v>2493788.2441666666</v>
      </c>
      <c r="CV280" s="108">
        <v>2493788.2441666666</v>
      </c>
      <c r="CW280" s="109">
        <v>2493788.2441666666</v>
      </c>
      <c r="CX280" s="107">
        <v>2713409.8733333321</v>
      </c>
      <c r="CY280" s="108">
        <v>2713409.8733333321</v>
      </c>
      <c r="CZ280" s="108">
        <v>2713409.8733333321</v>
      </c>
      <c r="DA280" s="108">
        <v>2713409.8733333321</v>
      </c>
      <c r="DB280" s="108">
        <v>2713409.8733333321</v>
      </c>
      <c r="DC280" s="108">
        <v>2713409.8733333321</v>
      </c>
      <c r="DD280" s="108">
        <v>2713409.8733333321</v>
      </c>
      <c r="DE280" s="108">
        <v>2713409.8733333321</v>
      </c>
      <c r="DF280" s="108">
        <v>2713409.8733333321</v>
      </c>
      <c r="DG280" s="108">
        <v>2713409.8733333321</v>
      </c>
      <c r="DH280" s="108">
        <v>2713409.8733333321</v>
      </c>
      <c r="DI280" s="109">
        <v>2713409.8733333321</v>
      </c>
      <c r="DJ280" s="107"/>
      <c r="DK280" s="108"/>
      <c r="DL280" s="108"/>
      <c r="DM280" s="108"/>
      <c r="DN280" s="108"/>
      <c r="DO280" s="108"/>
      <c r="DP280" s="108"/>
      <c r="DQ280" s="108"/>
      <c r="DR280" s="108"/>
      <c r="DS280" s="108"/>
      <c r="DT280" s="108"/>
      <c r="DU280" s="109"/>
    </row>
    <row r="281" spans="1:125">
      <c r="D281" s="77" t="str">
        <f t="shared" si="1"/>
        <v>4113p</v>
      </c>
      <c r="E281" s="81" t="s">
        <v>137</v>
      </c>
      <c r="F281" s="107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9"/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9"/>
      <c r="AD281" s="107"/>
      <c r="AE281" s="108"/>
      <c r="AF281" s="108"/>
      <c r="AG281" s="108"/>
      <c r="AH281" s="108"/>
      <c r="AI281" s="108"/>
      <c r="AJ281" s="108"/>
      <c r="AK281" s="108"/>
      <c r="AL281" s="108"/>
      <c r="AM281" s="108"/>
      <c r="AN281" s="108"/>
      <c r="AO281" s="109"/>
      <c r="AP281" s="107"/>
      <c r="AQ281" s="108"/>
      <c r="AR281" s="108"/>
      <c r="AS281" s="108"/>
      <c r="AT281" s="108"/>
      <c r="AU281" s="108"/>
      <c r="AV281" s="108"/>
      <c r="AW281" s="108"/>
      <c r="AX281" s="108"/>
      <c r="AY281" s="108"/>
      <c r="AZ281" s="108"/>
      <c r="BA281" s="109"/>
      <c r="BB281" s="107"/>
      <c r="BC281" s="108"/>
      <c r="BD281" s="108"/>
      <c r="BE281" s="108"/>
      <c r="BF281" s="108"/>
      <c r="BG281" s="108"/>
      <c r="BH281" s="108"/>
      <c r="BI281" s="108"/>
      <c r="BJ281" s="108"/>
      <c r="BK281" s="108"/>
      <c r="BL281" s="108"/>
      <c r="BM281" s="109"/>
      <c r="BN281" s="107"/>
      <c r="BO281" s="108"/>
      <c r="BP281" s="108"/>
      <c r="BQ281" s="108"/>
      <c r="BR281" s="108"/>
      <c r="BS281" s="108"/>
      <c r="BT281" s="108"/>
      <c r="BU281" s="108"/>
      <c r="BV281" s="108"/>
      <c r="BW281" s="108"/>
      <c r="BX281" s="108"/>
      <c r="BY281" s="109"/>
      <c r="BZ281" s="107"/>
      <c r="CA281" s="108"/>
      <c r="CB281" s="108"/>
      <c r="CC281" s="108"/>
      <c r="CD281" s="108"/>
      <c r="CE281" s="108"/>
      <c r="CF281" s="108"/>
      <c r="CG281" s="108"/>
      <c r="CH281" s="108"/>
      <c r="CI281" s="108"/>
      <c r="CJ281" s="108"/>
      <c r="CK281" s="108"/>
      <c r="CL281" s="107">
        <v>6333349.3816666668</v>
      </c>
      <c r="CM281" s="108">
        <v>6333349.3816666668</v>
      </c>
      <c r="CN281" s="108">
        <v>6333349.3816666668</v>
      </c>
      <c r="CO281" s="108">
        <v>6333349.3816666668</v>
      </c>
      <c r="CP281" s="108">
        <v>6333349.3816666668</v>
      </c>
      <c r="CQ281" s="108">
        <v>6333349.3816666668</v>
      </c>
      <c r="CR281" s="108">
        <v>6333349.3816666668</v>
      </c>
      <c r="CS281" s="108">
        <v>6333349.3816666668</v>
      </c>
      <c r="CT281" s="108">
        <v>6333349.3816666668</v>
      </c>
      <c r="CU281" s="108">
        <v>6333349.3816666668</v>
      </c>
      <c r="CV281" s="108">
        <v>6333349.3816666668</v>
      </c>
      <c r="CW281" s="109">
        <v>6333349.3816666668</v>
      </c>
      <c r="CX281" s="107">
        <v>6760180.5116666667</v>
      </c>
      <c r="CY281" s="108">
        <v>6760180.5116666667</v>
      </c>
      <c r="CZ281" s="108">
        <v>6760180.5116666667</v>
      </c>
      <c r="DA281" s="108">
        <v>6760180.5116666667</v>
      </c>
      <c r="DB281" s="108">
        <v>6760180.5116666667</v>
      </c>
      <c r="DC281" s="108">
        <v>6760180.5116666667</v>
      </c>
      <c r="DD281" s="108">
        <v>6760180.5116666667</v>
      </c>
      <c r="DE281" s="108">
        <v>6760180.5116666667</v>
      </c>
      <c r="DF281" s="108">
        <v>6760180.5116666667</v>
      </c>
      <c r="DG281" s="108">
        <v>6760180.5116666667</v>
      </c>
      <c r="DH281" s="108">
        <v>6760180.5116666667</v>
      </c>
      <c r="DI281" s="109">
        <v>6760180.5116666667</v>
      </c>
      <c r="DJ281" s="107"/>
      <c r="DK281" s="108"/>
      <c r="DL281" s="108"/>
      <c r="DM281" s="108"/>
      <c r="DN281" s="108"/>
      <c r="DO281" s="108"/>
      <c r="DP281" s="108"/>
      <c r="DQ281" s="108"/>
      <c r="DR281" s="108"/>
      <c r="DS281" s="108"/>
      <c r="DT281" s="108"/>
      <c r="DU281" s="109"/>
    </row>
    <row r="282" spans="1:125">
      <c r="D282" s="77" t="str">
        <f t="shared" si="1"/>
        <v>4114p</v>
      </c>
      <c r="E282" s="81" t="s">
        <v>139</v>
      </c>
      <c r="F282" s="107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9"/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9"/>
      <c r="AD282" s="107"/>
      <c r="AE282" s="108"/>
      <c r="AF282" s="108"/>
      <c r="AG282" s="108"/>
      <c r="AH282" s="108"/>
      <c r="AI282" s="108"/>
      <c r="AJ282" s="108"/>
      <c r="AK282" s="108"/>
      <c r="AL282" s="108"/>
      <c r="AM282" s="108"/>
      <c r="AN282" s="108"/>
      <c r="AO282" s="109"/>
      <c r="AP282" s="107"/>
      <c r="AQ282" s="108"/>
      <c r="AR282" s="108"/>
      <c r="AS282" s="108"/>
      <c r="AT282" s="108"/>
      <c r="AU282" s="108"/>
      <c r="AV282" s="108"/>
      <c r="AW282" s="108"/>
      <c r="AX282" s="108"/>
      <c r="AY282" s="108"/>
      <c r="AZ282" s="108"/>
      <c r="BA282" s="109"/>
      <c r="BB282" s="107"/>
      <c r="BC282" s="108"/>
      <c r="BD282" s="108"/>
      <c r="BE282" s="108"/>
      <c r="BF282" s="108"/>
      <c r="BG282" s="108"/>
      <c r="BH282" s="108"/>
      <c r="BI282" s="108"/>
      <c r="BJ282" s="108"/>
      <c r="BK282" s="108"/>
      <c r="BL282" s="108"/>
      <c r="BM282" s="109"/>
      <c r="BN282" s="107"/>
      <c r="BO282" s="108"/>
      <c r="BP282" s="108"/>
      <c r="BQ282" s="108"/>
      <c r="BR282" s="108"/>
      <c r="BS282" s="108"/>
      <c r="BT282" s="108"/>
      <c r="BU282" s="108"/>
      <c r="BV282" s="108"/>
      <c r="BW282" s="108"/>
      <c r="BX282" s="108"/>
      <c r="BY282" s="109"/>
      <c r="BZ282" s="107"/>
      <c r="CA282" s="108"/>
      <c r="CB282" s="108"/>
      <c r="CC282" s="108"/>
      <c r="CD282" s="108"/>
      <c r="CE282" s="108"/>
      <c r="CF282" s="108"/>
      <c r="CG282" s="108"/>
      <c r="CH282" s="108"/>
      <c r="CI282" s="108"/>
      <c r="CJ282" s="108"/>
      <c r="CK282" s="108"/>
      <c r="CL282" s="107">
        <v>3366474.3091666666</v>
      </c>
      <c r="CM282" s="108">
        <v>3366474.3091666666</v>
      </c>
      <c r="CN282" s="108">
        <v>3366474.3091666666</v>
      </c>
      <c r="CO282" s="108">
        <v>3366474.3091666666</v>
      </c>
      <c r="CP282" s="108">
        <v>3366474.3091666666</v>
      </c>
      <c r="CQ282" s="108">
        <v>3366474.3091666666</v>
      </c>
      <c r="CR282" s="108">
        <v>3366474.3091666666</v>
      </c>
      <c r="CS282" s="108">
        <v>3366474.3091666666</v>
      </c>
      <c r="CT282" s="108">
        <v>3366474.3091666666</v>
      </c>
      <c r="CU282" s="108">
        <v>3366474.3091666666</v>
      </c>
      <c r="CV282" s="108">
        <v>3366474.3091666666</v>
      </c>
      <c r="CW282" s="109">
        <v>3366474.3091666666</v>
      </c>
      <c r="CX282" s="107">
        <v>3474942.3550000004</v>
      </c>
      <c r="CY282" s="108">
        <v>3474942.3550000004</v>
      </c>
      <c r="CZ282" s="108">
        <v>3474942.3550000004</v>
      </c>
      <c r="DA282" s="108">
        <v>3474942.3550000004</v>
      </c>
      <c r="DB282" s="108">
        <v>3474942.3550000004</v>
      </c>
      <c r="DC282" s="108">
        <v>3474942.3550000004</v>
      </c>
      <c r="DD282" s="108">
        <v>3474942.3550000004</v>
      </c>
      <c r="DE282" s="108">
        <v>3474942.3550000004</v>
      </c>
      <c r="DF282" s="108">
        <v>3474942.3550000004</v>
      </c>
      <c r="DG282" s="108">
        <v>3474942.3550000004</v>
      </c>
      <c r="DH282" s="108">
        <v>3474942.3550000004</v>
      </c>
      <c r="DI282" s="109">
        <v>3474942.3550000004</v>
      </c>
      <c r="DJ282" s="107"/>
      <c r="DK282" s="108"/>
      <c r="DL282" s="108"/>
      <c r="DM282" s="108"/>
      <c r="DN282" s="108"/>
      <c r="DO282" s="108"/>
      <c r="DP282" s="108"/>
      <c r="DQ282" s="108"/>
      <c r="DR282" s="108"/>
      <c r="DS282" s="108"/>
      <c r="DT282" s="108"/>
      <c r="DU282" s="109"/>
    </row>
    <row r="283" spans="1:125">
      <c r="D283" s="77" t="str">
        <f t="shared" si="1"/>
        <v>4115p</v>
      </c>
      <c r="E283" s="81" t="s">
        <v>141</v>
      </c>
      <c r="F283" s="107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9"/>
      <c r="R283" s="107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9"/>
      <c r="AD283" s="107"/>
      <c r="AE283" s="108"/>
      <c r="AF283" s="108"/>
      <c r="AG283" s="108"/>
      <c r="AH283" s="108"/>
      <c r="AI283" s="108"/>
      <c r="AJ283" s="108"/>
      <c r="AK283" s="108"/>
      <c r="AL283" s="108"/>
      <c r="AM283" s="108"/>
      <c r="AN283" s="108"/>
      <c r="AO283" s="109"/>
      <c r="AP283" s="107"/>
      <c r="AQ283" s="108"/>
      <c r="AR283" s="108"/>
      <c r="AS283" s="108"/>
      <c r="AT283" s="108"/>
      <c r="AU283" s="108"/>
      <c r="AV283" s="108"/>
      <c r="AW283" s="108"/>
      <c r="AX283" s="108"/>
      <c r="AY283" s="108"/>
      <c r="AZ283" s="108"/>
      <c r="BA283" s="109"/>
      <c r="BB283" s="107"/>
      <c r="BC283" s="108"/>
      <c r="BD283" s="108"/>
      <c r="BE283" s="108"/>
      <c r="BF283" s="108"/>
      <c r="BG283" s="108"/>
      <c r="BH283" s="108"/>
      <c r="BI283" s="108"/>
      <c r="BJ283" s="108"/>
      <c r="BK283" s="108"/>
      <c r="BL283" s="108"/>
      <c r="BM283" s="109"/>
      <c r="BN283" s="107"/>
      <c r="BO283" s="108"/>
      <c r="BP283" s="108"/>
      <c r="BQ283" s="108"/>
      <c r="BR283" s="108"/>
      <c r="BS283" s="108"/>
      <c r="BT283" s="108"/>
      <c r="BU283" s="108"/>
      <c r="BV283" s="108"/>
      <c r="BW283" s="108"/>
      <c r="BX283" s="108"/>
      <c r="BY283" s="109"/>
      <c r="BZ283" s="107"/>
      <c r="CA283" s="108"/>
      <c r="CB283" s="108"/>
      <c r="CC283" s="108"/>
      <c r="CD283" s="108"/>
      <c r="CE283" s="108"/>
      <c r="CF283" s="108"/>
      <c r="CG283" s="108"/>
      <c r="CH283" s="108"/>
      <c r="CI283" s="108"/>
      <c r="CJ283" s="108"/>
      <c r="CK283" s="108"/>
      <c r="CL283" s="107">
        <v>358892.30750000005</v>
      </c>
      <c r="CM283" s="108">
        <v>358892.30750000005</v>
      </c>
      <c r="CN283" s="108">
        <v>358892.30750000005</v>
      </c>
      <c r="CO283" s="108">
        <v>358892.30750000005</v>
      </c>
      <c r="CP283" s="108">
        <v>358892.30750000005</v>
      </c>
      <c r="CQ283" s="108">
        <v>358892.30750000005</v>
      </c>
      <c r="CR283" s="108">
        <v>358892.30750000005</v>
      </c>
      <c r="CS283" s="108">
        <v>358892.30750000005</v>
      </c>
      <c r="CT283" s="108">
        <v>358892.30750000005</v>
      </c>
      <c r="CU283" s="108">
        <v>358892.30750000005</v>
      </c>
      <c r="CV283" s="108">
        <v>358892.30750000005</v>
      </c>
      <c r="CW283" s="109">
        <v>358892.30750000005</v>
      </c>
      <c r="CX283" s="107">
        <v>384127.93833333341</v>
      </c>
      <c r="CY283" s="108">
        <v>384127.93833333341</v>
      </c>
      <c r="CZ283" s="108">
        <v>384127.93833333341</v>
      </c>
      <c r="DA283" s="108">
        <v>384127.93833333341</v>
      </c>
      <c r="DB283" s="108">
        <v>384127.93833333341</v>
      </c>
      <c r="DC283" s="108">
        <v>384127.93833333341</v>
      </c>
      <c r="DD283" s="108">
        <v>384127.93833333341</v>
      </c>
      <c r="DE283" s="108">
        <v>384127.93833333341</v>
      </c>
      <c r="DF283" s="108">
        <v>384127.93833333341</v>
      </c>
      <c r="DG283" s="108">
        <v>384127.93833333341</v>
      </c>
      <c r="DH283" s="108">
        <v>384127.93833333341</v>
      </c>
      <c r="DI283" s="109">
        <v>384127.93833333341</v>
      </c>
      <c r="DJ283" s="107"/>
      <c r="DK283" s="108"/>
      <c r="DL283" s="108"/>
      <c r="DM283" s="108"/>
      <c r="DN283" s="108"/>
      <c r="DO283" s="108"/>
      <c r="DP283" s="108"/>
      <c r="DQ283" s="108"/>
      <c r="DR283" s="108"/>
      <c r="DS283" s="108"/>
      <c r="DT283" s="108"/>
      <c r="DU283" s="109"/>
    </row>
    <row r="284" spans="1:125" s="11" customFormat="1">
      <c r="A284" s="143"/>
      <c r="B284" s="143"/>
      <c r="C284" s="143">
        <v>412</v>
      </c>
      <c r="D284" s="143" t="str">
        <f t="shared" si="1"/>
        <v>412p</v>
      </c>
      <c r="E284" s="144" t="s">
        <v>143</v>
      </c>
      <c r="F284" s="145"/>
      <c r="G284" s="146"/>
      <c r="H284" s="146"/>
      <c r="I284" s="146"/>
      <c r="J284" s="146"/>
      <c r="K284" s="146"/>
      <c r="L284" s="146"/>
      <c r="M284" s="146"/>
      <c r="N284" s="146"/>
      <c r="O284" s="146"/>
      <c r="P284" s="146"/>
      <c r="Q284" s="147"/>
      <c r="R284" s="145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7"/>
      <c r="AD284" s="145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7"/>
      <c r="AP284" s="145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7"/>
      <c r="BB284" s="145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7"/>
      <c r="BN284" s="145"/>
      <c r="BO284" s="146"/>
      <c r="BP284" s="146"/>
      <c r="BQ284" s="146"/>
      <c r="BR284" s="146"/>
      <c r="BS284" s="146"/>
      <c r="BT284" s="146"/>
      <c r="BU284" s="146"/>
      <c r="BV284" s="146"/>
      <c r="BW284" s="146"/>
      <c r="BX284" s="146"/>
      <c r="BY284" s="147"/>
      <c r="BZ284" s="145"/>
      <c r="CA284" s="146"/>
      <c r="CB284" s="146"/>
      <c r="CC284" s="146"/>
      <c r="CD284" s="146"/>
      <c r="CE284" s="146"/>
      <c r="CF284" s="146"/>
      <c r="CG284" s="146"/>
      <c r="CH284" s="146"/>
      <c r="CI284" s="146"/>
      <c r="CJ284" s="146"/>
      <c r="CK284" s="146"/>
      <c r="CL284" s="145">
        <f>+SUM(CL285:CL291)</f>
        <v>901608.53416666668</v>
      </c>
      <c r="CM284" s="146">
        <f t="shared" ref="CM284" si="86">+SUM(CM285:CM291)</f>
        <v>901608.53416666668</v>
      </c>
      <c r="CN284" s="146">
        <f t="shared" ref="CN284" si="87">+SUM(CN285:CN291)</f>
        <v>901608.53416666668</v>
      </c>
      <c r="CO284" s="146">
        <f t="shared" ref="CO284" si="88">+SUM(CO285:CO291)</f>
        <v>901608.53416666668</v>
      </c>
      <c r="CP284" s="146">
        <f t="shared" ref="CP284" si="89">+SUM(CP285:CP291)</f>
        <v>901608.53416666668</v>
      </c>
      <c r="CQ284" s="146">
        <f t="shared" ref="CQ284" si="90">+SUM(CQ285:CQ291)</f>
        <v>901608.53416666668</v>
      </c>
      <c r="CR284" s="146">
        <f t="shared" ref="CR284" si="91">+SUM(CR285:CR291)</f>
        <v>901608.53416666668</v>
      </c>
      <c r="CS284" s="146">
        <f t="shared" ref="CS284" si="92">+SUM(CS285:CS291)</f>
        <v>901608.53416666668</v>
      </c>
      <c r="CT284" s="146">
        <f t="shared" ref="CT284" si="93">+SUM(CT285:CT291)</f>
        <v>901608.53416666668</v>
      </c>
      <c r="CU284" s="146">
        <f t="shared" ref="CU284" si="94">+SUM(CU285:CU291)</f>
        <v>901608.53416666668</v>
      </c>
      <c r="CV284" s="146">
        <f t="shared" ref="CV284" si="95">+SUM(CV285:CV291)</f>
        <v>901608.53416666668</v>
      </c>
      <c r="CW284" s="147">
        <f t="shared" ref="CW284" si="96">+SUM(CW285:CW291)</f>
        <v>901608.53416666668</v>
      </c>
      <c r="CX284" s="145">
        <f>+SUM(CX285:CX291)</f>
        <v>956513.66333333333</v>
      </c>
      <c r="CY284" s="146">
        <f t="shared" ref="CY284:DI284" si="97">+SUM(CY285:CY291)</f>
        <v>956513.66333333333</v>
      </c>
      <c r="CZ284" s="146">
        <f t="shared" si="97"/>
        <v>956513.66333333333</v>
      </c>
      <c r="DA284" s="146">
        <f t="shared" si="97"/>
        <v>956513.66333333333</v>
      </c>
      <c r="DB284" s="146">
        <f t="shared" si="97"/>
        <v>956513.66333333333</v>
      </c>
      <c r="DC284" s="146">
        <f t="shared" si="97"/>
        <v>956513.66333333333</v>
      </c>
      <c r="DD284" s="146">
        <f t="shared" si="97"/>
        <v>956513.66333333333</v>
      </c>
      <c r="DE284" s="146">
        <f t="shared" si="97"/>
        <v>956513.66333333333</v>
      </c>
      <c r="DF284" s="146">
        <f t="shared" si="97"/>
        <v>956513.66333333333</v>
      </c>
      <c r="DG284" s="146">
        <f t="shared" si="97"/>
        <v>956513.66333333333</v>
      </c>
      <c r="DH284" s="146">
        <f t="shared" si="97"/>
        <v>956513.66333333333</v>
      </c>
      <c r="DI284" s="147">
        <f t="shared" si="97"/>
        <v>956513.66333333333</v>
      </c>
      <c r="DJ284" s="145"/>
      <c r="DK284" s="146"/>
      <c r="DL284" s="146"/>
      <c r="DM284" s="146"/>
      <c r="DN284" s="146"/>
      <c r="DO284" s="146"/>
      <c r="DP284" s="146"/>
      <c r="DQ284" s="146"/>
      <c r="DR284" s="146"/>
      <c r="DS284" s="146"/>
      <c r="DT284" s="146"/>
      <c r="DU284" s="147"/>
    </row>
    <row r="285" spans="1:125">
      <c r="D285" s="77" t="str">
        <f t="shared" si="1"/>
        <v>4121p</v>
      </c>
      <c r="E285" s="81" t="s">
        <v>145</v>
      </c>
      <c r="F285" s="107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9"/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9"/>
      <c r="AD285" s="107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9"/>
      <c r="AP285" s="107"/>
      <c r="AQ285" s="108"/>
      <c r="AR285" s="108"/>
      <c r="AS285" s="108"/>
      <c r="AT285" s="108"/>
      <c r="AU285" s="108"/>
      <c r="AV285" s="108"/>
      <c r="AW285" s="108"/>
      <c r="AX285" s="108"/>
      <c r="AY285" s="108"/>
      <c r="AZ285" s="108"/>
      <c r="BA285" s="109"/>
      <c r="BB285" s="107"/>
      <c r="BC285" s="108"/>
      <c r="BD285" s="108"/>
      <c r="BE285" s="108"/>
      <c r="BF285" s="108"/>
      <c r="BG285" s="108"/>
      <c r="BH285" s="108"/>
      <c r="BI285" s="108"/>
      <c r="BJ285" s="108"/>
      <c r="BK285" s="108"/>
      <c r="BL285" s="108"/>
      <c r="BM285" s="109"/>
      <c r="BN285" s="107"/>
      <c r="BO285" s="108"/>
      <c r="BP285" s="108"/>
      <c r="BQ285" s="108"/>
      <c r="BR285" s="108"/>
      <c r="BS285" s="108"/>
      <c r="BT285" s="108"/>
      <c r="BU285" s="108"/>
      <c r="BV285" s="108"/>
      <c r="BW285" s="108"/>
      <c r="BX285" s="108"/>
      <c r="BY285" s="109"/>
      <c r="BZ285" s="107"/>
      <c r="CA285" s="108"/>
      <c r="CB285" s="108"/>
      <c r="CC285" s="108"/>
      <c r="CD285" s="108"/>
      <c r="CE285" s="108"/>
      <c r="CF285" s="108"/>
      <c r="CG285" s="108"/>
      <c r="CH285" s="108"/>
      <c r="CI285" s="108"/>
      <c r="CJ285" s="108"/>
      <c r="CK285" s="108"/>
      <c r="CL285" s="107">
        <v>0</v>
      </c>
      <c r="CM285" s="108">
        <v>0</v>
      </c>
      <c r="CN285" s="108">
        <v>0</v>
      </c>
      <c r="CO285" s="108">
        <v>0</v>
      </c>
      <c r="CP285" s="108">
        <v>0</v>
      </c>
      <c r="CQ285" s="108">
        <v>0</v>
      </c>
      <c r="CR285" s="108">
        <v>0</v>
      </c>
      <c r="CS285" s="108">
        <v>0</v>
      </c>
      <c r="CT285" s="108">
        <v>0</v>
      </c>
      <c r="CU285" s="108">
        <v>0</v>
      </c>
      <c r="CV285" s="108">
        <v>0</v>
      </c>
      <c r="CW285" s="109">
        <v>0</v>
      </c>
      <c r="CX285" s="107">
        <v>0</v>
      </c>
      <c r="CY285" s="108">
        <v>0</v>
      </c>
      <c r="CZ285" s="108">
        <v>0</v>
      </c>
      <c r="DA285" s="108">
        <v>0</v>
      </c>
      <c r="DB285" s="108">
        <v>0</v>
      </c>
      <c r="DC285" s="108">
        <v>0</v>
      </c>
      <c r="DD285" s="108">
        <v>0</v>
      </c>
      <c r="DE285" s="108">
        <v>0</v>
      </c>
      <c r="DF285" s="108">
        <v>0</v>
      </c>
      <c r="DG285" s="108">
        <v>0</v>
      </c>
      <c r="DH285" s="108">
        <v>0</v>
      </c>
      <c r="DI285" s="109">
        <v>0</v>
      </c>
      <c r="DJ285" s="107"/>
      <c r="DK285" s="108"/>
      <c r="DL285" s="108"/>
      <c r="DM285" s="108"/>
      <c r="DN285" s="108"/>
      <c r="DO285" s="108"/>
      <c r="DP285" s="108"/>
      <c r="DQ285" s="108"/>
      <c r="DR285" s="108"/>
      <c r="DS285" s="108"/>
      <c r="DT285" s="108"/>
      <c r="DU285" s="109"/>
    </row>
    <row r="286" spans="1:125">
      <c r="D286" s="77" t="str">
        <f t="shared" si="1"/>
        <v>4122p</v>
      </c>
      <c r="E286" s="81" t="s">
        <v>147</v>
      </c>
      <c r="F286" s="107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9"/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9"/>
      <c r="AD286" s="107"/>
      <c r="AE286" s="108"/>
      <c r="AF286" s="108"/>
      <c r="AG286" s="108"/>
      <c r="AH286" s="108"/>
      <c r="AI286" s="108"/>
      <c r="AJ286" s="108"/>
      <c r="AK286" s="108"/>
      <c r="AL286" s="108"/>
      <c r="AM286" s="108"/>
      <c r="AN286" s="108"/>
      <c r="AO286" s="109"/>
      <c r="AP286" s="107"/>
      <c r="AQ286" s="108"/>
      <c r="AR286" s="108"/>
      <c r="AS286" s="108"/>
      <c r="AT286" s="108"/>
      <c r="AU286" s="108"/>
      <c r="AV286" s="108"/>
      <c r="AW286" s="108"/>
      <c r="AX286" s="108"/>
      <c r="AY286" s="108"/>
      <c r="AZ286" s="108"/>
      <c r="BA286" s="109"/>
      <c r="BB286" s="107"/>
      <c r="BC286" s="108"/>
      <c r="BD286" s="108"/>
      <c r="BE286" s="108"/>
      <c r="BF286" s="108"/>
      <c r="BG286" s="108"/>
      <c r="BH286" s="108"/>
      <c r="BI286" s="108"/>
      <c r="BJ286" s="108"/>
      <c r="BK286" s="108"/>
      <c r="BL286" s="108"/>
      <c r="BM286" s="109"/>
      <c r="BN286" s="107"/>
      <c r="BO286" s="108"/>
      <c r="BP286" s="108"/>
      <c r="BQ286" s="108"/>
      <c r="BR286" s="108"/>
      <c r="BS286" s="108"/>
      <c r="BT286" s="108"/>
      <c r="BU286" s="108"/>
      <c r="BV286" s="108"/>
      <c r="BW286" s="108"/>
      <c r="BX286" s="108"/>
      <c r="BY286" s="109"/>
      <c r="BZ286" s="107"/>
      <c r="CA286" s="108"/>
      <c r="CB286" s="108"/>
      <c r="CC286" s="108"/>
      <c r="CD286" s="108"/>
      <c r="CE286" s="108"/>
      <c r="CF286" s="108"/>
      <c r="CG286" s="108"/>
      <c r="CH286" s="108"/>
      <c r="CI286" s="108"/>
      <c r="CJ286" s="108"/>
      <c r="CK286" s="108"/>
      <c r="CL286" s="107">
        <v>128521.15000000001</v>
      </c>
      <c r="CM286" s="108">
        <v>128521.15000000001</v>
      </c>
      <c r="CN286" s="108">
        <v>128521.15000000001</v>
      </c>
      <c r="CO286" s="108">
        <v>128521.15000000001</v>
      </c>
      <c r="CP286" s="108">
        <v>128521.15000000001</v>
      </c>
      <c r="CQ286" s="108">
        <v>128521.15000000001</v>
      </c>
      <c r="CR286" s="108">
        <v>128521.15000000001</v>
      </c>
      <c r="CS286" s="108">
        <v>128521.15000000001</v>
      </c>
      <c r="CT286" s="108">
        <v>128521.15000000001</v>
      </c>
      <c r="CU286" s="108">
        <v>128521.15000000001</v>
      </c>
      <c r="CV286" s="108">
        <v>128521.15000000001</v>
      </c>
      <c r="CW286" s="109">
        <v>128521.15000000001</v>
      </c>
      <c r="CX286" s="107">
        <v>176580.35833333331</v>
      </c>
      <c r="CY286" s="108">
        <v>176580.35833333331</v>
      </c>
      <c r="CZ286" s="108">
        <v>176580.35833333331</v>
      </c>
      <c r="DA286" s="108">
        <v>176580.35833333331</v>
      </c>
      <c r="DB286" s="108">
        <v>176580.35833333331</v>
      </c>
      <c r="DC286" s="108">
        <v>176580.35833333331</v>
      </c>
      <c r="DD286" s="108">
        <v>176580.35833333331</v>
      </c>
      <c r="DE286" s="108">
        <v>176580.35833333331</v>
      </c>
      <c r="DF286" s="108">
        <v>176580.35833333331</v>
      </c>
      <c r="DG286" s="108">
        <v>176580.35833333331</v>
      </c>
      <c r="DH286" s="108">
        <v>176580.35833333331</v>
      </c>
      <c r="DI286" s="109">
        <v>176580.35833333331</v>
      </c>
      <c r="DJ286" s="107"/>
      <c r="DK286" s="108"/>
      <c r="DL286" s="108"/>
      <c r="DM286" s="108"/>
      <c r="DN286" s="108"/>
      <c r="DO286" s="108"/>
      <c r="DP286" s="108"/>
      <c r="DQ286" s="108"/>
      <c r="DR286" s="108"/>
      <c r="DS286" s="108"/>
      <c r="DT286" s="108"/>
      <c r="DU286" s="109"/>
    </row>
    <row r="287" spans="1:125">
      <c r="D287" s="77" t="str">
        <f t="shared" si="1"/>
        <v>4123p</v>
      </c>
      <c r="E287" s="81" t="s">
        <v>149</v>
      </c>
      <c r="F287" s="107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9"/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9"/>
      <c r="AD287" s="107"/>
      <c r="AE287" s="108"/>
      <c r="AF287" s="108"/>
      <c r="AG287" s="108"/>
      <c r="AH287" s="108"/>
      <c r="AI287" s="108"/>
      <c r="AJ287" s="108"/>
      <c r="AK287" s="108"/>
      <c r="AL287" s="108"/>
      <c r="AM287" s="108"/>
      <c r="AN287" s="108"/>
      <c r="AO287" s="109"/>
      <c r="AP287" s="107"/>
      <c r="AQ287" s="108"/>
      <c r="AR287" s="108"/>
      <c r="AS287" s="108"/>
      <c r="AT287" s="108"/>
      <c r="AU287" s="108"/>
      <c r="AV287" s="108"/>
      <c r="AW287" s="108"/>
      <c r="AX287" s="108"/>
      <c r="AY287" s="108"/>
      <c r="AZ287" s="108"/>
      <c r="BA287" s="109"/>
      <c r="BB287" s="107"/>
      <c r="BC287" s="108"/>
      <c r="BD287" s="108"/>
      <c r="BE287" s="108"/>
      <c r="BF287" s="108"/>
      <c r="BG287" s="108"/>
      <c r="BH287" s="108"/>
      <c r="BI287" s="108"/>
      <c r="BJ287" s="108"/>
      <c r="BK287" s="108"/>
      <c r="BL287" s="108"/>
      <c r="BM287" s="109"/>
      <c r="BN287" s="107"/>
      <c r="BO287" s="108"/>
      <c r="BP287" s="108"/>
      <c r="BQ287" s="108"/>
      <c r="BR287" s="108"/>
      <c r="BS287" s="108"/>
      <c r="BT287" s="108"/>
      <c r="BU287" s="108"/>
      <c r="BV287" s="108"/>
      <c r="BW287" s="108"/>
      <c r="BX287" s="108"/>
      <c r="BY287" s="109"/>
      <c r="BZ287" s="107"/>
      <c r="CA287" s="108"/>
      <c r="CB287" s="108"/>
      <c r="CC287" s="108"/>
      <c r="CD287" s="108"/>
      <c r="CE287" s="108"/>
      <c r="CF287" s="108"/>
      <c r="CG287" s="108"/>
      <c r="CH287" s="108"/>
      <c r="CI287" s="108"/>
      <c r="CJ287" s="108"/>
      <c r="CK287" s="108"/>
      <c r="CL287" s="107">
        <v>6290.331666666666</v>
      </c>
      <c r="CM287" s="108">
        <v>6290.331666666666</v>
      </c>
      <c r="CN287" s="108">
        <v>6290.331666666666</v>
      </c>
      <c r="CO287" s="108">
        <v>6290.331666666666</v>
      </c>
      <c r="CP287" s="108">
        <v>6290.331666666666</v>
      </c>
      <c r="CQ287" s="108">
        <v>6290.331666666666</v>
      </c>
      <c r="CR287" s="108">
        <v>6290.331666666666</v>
      </c>
      <c r="CS287" s="108">
        <v>6290.331666666666</v>
      </c>
      <c r="CT287" s="108">
        <v>6290.331666666666</v>
      </c>
      <c r="CU287" s="108">
        <v>6290.331666666666</v>
      </c>
      <c r="CV287" s="108">
        <v>6290.331666666666</v>
      </c>
      <c r="CW287" s="109">
        <v>6290.331666666666</v>
      </c>
      <c r="CX287" s="107">
        <v>14691.803333333335</v>
      </c>
      <c r="CY287" s="108">
        <v>14691.803333333335</v>
      </c>
      <c r="CZ287" s="108">
        <v>14691.803333333335</v>
      </c>
      <c r="DA287" s="108">
        <v>14691.803333333335</v>
      </c>
      <c r="DB287" s="108">
        <v>14691.803333333335</v>
      </c>
      <c r="DC287" s="108">
        <v>14691.803333333335</v>
      </c>
      <c r="DD287" s="108">
        <v>14691.803333333335</v>
      </c>
      <c r="DE287" s="108">
        <v>14691.803333333335</v>
      </c>
      <c r="DF287" s="108">
        <v>14691.803333333335</v>
      </c>
      <c r="DG287" s="108">
        <v>14691.803333333335</v>
      </c>
      <c r="DH287" s="108">
        <v>14691.803333333335</v>
      </c>
      <c r="DI287" s="109">
        <v>14691.803333333335</v>
      </c>
      <c r="DJ287" s="107"/>
      <c r="DK287" s="108"/>
      <c r="DL287" s="108"/>
      <c r="DM287" s="108"/>
      <c r="DN287" s="108"/>
      <c r="DO287" s="108"/>
      <c r="DP287" s="108"/>
      <c r="DQ287" s="108"/>
      <c r="DR287" s="108"/>
      <c r="DS287" s="108"/>
      <c r="DT287" s="108"/>
      <c r="DU287" s="109"/>
    </row>
    <row r="288" spans="1:125">
      <c r="D288" s="77" t="str">
        <f t="shared" si="1"/>
        <v>4124p</v>
      </c>
      <c r="E288" s="81" t="s">
        <v>151</v>
      </c>
      <c r="F288" s="107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9"/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9"/>
      <c r="AD288" s="107"/>
      <c r="AE288" s="108"/>
      <c r="AF288" s="108"/>
      <c r="AG288" s="108"/>
      <c r="AH288" s="108"/>
      <c r="AI288" s="108"/>
      <c r="AJ288" s="108"/>
      <c r="AK288" s="108"/>
      <c r="AL288" s="108"/>
      <c r="AM288" s="108"/>
      <c r="AN288" s="108"/>
      <c r="AO288" s="109"/>
      <c r="AP288" s="107"/>
      <c r="AQ288" s="108"/>
      <c r="AR288" s="108"/>
      <c r="AS288" s="108"/>
      <c r="AT288" s="108"/>
      <c r="AU288" s="108"/>
      <c r="AV288" s="108"/>
      <c r="AW288" s="108"/>
      <c r="AX288" s="108"/>
      <c r="AY288" s="108"/>
      <c r="AZ288" s="108"/>
      <c r="BA288" s="109"/>
      <c r="BB288" s="107"/>
      <c r="BC288" s="108"/>
      <c r="BD288" s="108"/>
      <c r="BE288" s="108"/>
      <c r="BF288" s="108"/>
      <c r="BG288" s="108"/>
      <c r="BH288" s="108"/>
      <c r="BI288" s="108"/>
      <c r="BJ288" s="108"/>
      <c r="BK288" s="108"/>
      <c r="BL288" s="108"/>
      <c r="BM288" s="109"/>
      <c r="BN288" s="107"/>
      <c r="BO288" s="108"/>
      <c r="BP288" s="108"/>
      <c r="BQ288" s="108"/>
      <c r="BR288" s="108"/>
      <c r="BS288" s="108"/>
      <c r="BT288" s="108"/>
      <c r="BU288" s="108"/>
      <c r="BV288" s="108"/>
      <c r="BW288" s="108"/>
      <c r="BX288" s="108"/>
      <c r="BY288" s="109"/>
      <c r="BZ288" s="107"/>
      <c r="CA288" s="108"/>
      <c r="CB288" s="108"/>
      <c r="CC288" s="108"/>
      <c r="CD288" s="108"/>
      <c r="CE288" s="108"/>
      <c r="CF288" s="108"/>
      <c r="CG288" s="108"/>
      <c r="CH288" s="108"/>
      <c r="CI288" s="108"/>
      <c r="CJ288" s="108"/>
      <c r="CK288" s="108"/>
      <c r="CL288" s="107">
        <v>8115</v>
      </c>
      <c r="CM288" s="108">
        <v>8115</v>
      </c>
      <c r="CN288" s="108">
        <v>8115</v>
      </c>
      <c r="CO288" s="108">
        <v>8115</v>
      </c>
      <c r="CP288" s="108">
        <v>8115</v>
      </c>
      <c r="CQ288" s="108">
        <v>8115</v>
      </c>
      <c r="CR288" s="108">
        <v>8115</v>
      </c>
      <c r="CS288" s="108">
        <v>8115</v>
      </c>
      <c r="CT288" s="108">
        <v>8115</v>
      </c>
      <c r="CU288" s="108">
        <v>8115</v>
      </c>
      <c r="CV288" s="108">
        <v>8115</v>
      </c>
      <c r="CW288" s="109">
        <v>8115</v>
      </c>
      <c r="CX288" s="107">
        <v>8063.25</v>
      </c>
      <c r="CY288" s="108">
        <v>8063.25</v>
      </c>
      <c r="CZ288" s="108">
        <v>8063.25</v>
      </c>
      <c r="DA288" s="108">
        <v>8063.25</v>
      </c>
      <c r="DB288" s="108">
        <v>8063.25</v>
      </c>
      <c r="DC288" s="108">
        <v>8063.25</v>
      </c>
      <c r="DD288" s="108">
        <v>8063.25</v>
      </c>
      <c r="DE288" s="108">
        <v>8063.25</v>
      </c>
      <c r="DF288" s="108">
        <v>8063.25</v>
      </c>
      <c r="DG288" s="108">
        <v>8063.25</v>
      </c>
      <c r="DH288" s="108">
        <v>8063.25</v>
      </c>
      <c r="DI288" s="109">
        <v>8063.25</v>
      </c>
      <c r="DJ288" s="107"/>
      <c r="DK288" s="108"/>
      <c r="DL288" s="108"/>
      <c r="DM288" s="108"/>
      <c r="DN288" s="108"/>
      <c r="DO288" s="108"/>
      <c r="DP288" s="108"/>
      <c r="DQ288" s="108"/>
      <c r="DR288" s="108"/>
      <c r="DS288" s="108"/>
      <c r="DT288" s="108"/>
      <c r="DU288" s="109"/>
    </row>
    <row r="289" spans="1:125">
      <c r="D289" s="77" t="str">
        <f t="shared" ref="D289:D352" si="98">+CONCATENATE(D74,"p")</f>
        <v>4125p</v>
      </c>
      <c r="E289" s="81" t="s">
        <v>153</v>
      </c>
      <c r="F289" s="107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9"/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9"/>
      <c r="AD289" s="107"/>
      <c r="AE289" s="108"/>
      <c r="AF289" s="108"/>
      <c r="AG289" s="108"/>
      <c r="AH289" s="108"/>
      <c r="AI289" s="108"/>
      <c r="AJ289" s="108"/>
      <c r="AK289" s="108"/>
      <c r="AL289" s="108"/>
      <c r="AM289" s="108"/>
      <c r="AN289" s="108"/>
      <c r="AO289" s="109"/>
      <c r="AP289" s="107"/>
      <c r="AQ289" s="108"/>
      <c r="AR289" s="108"/>
      <c r="AS289" s="108"/>
      <c r="AT289" s="108"/>
      <c r="AU289" s="108"/>
      <c r="AV289" s="108"/>
      <c r="AW289" s="108"/>
      <c r="AX289" s="108"/>
      <c r="AY289" s="108"/>
      <c r="AZ289" s="108"/>
      <c r="BA289" s="109"/>
      <c r="BB289" s="107"/>
      <c r="BC289" s="108"/>
      <c r="BD289" s="108"/>
      <c r="BE289" s="108"/>
      <c r="BF289" s="108"/>
      <c r="BG289" s="108"/>
      <c r="BH289" s="108"/>
      <c r="BI289" s="108"/>
      <c r="BJ289" s="108"/>
      <c r="BK289" s="108"/>
      <c r="BL289" s="108"/>
      <c r="BM289" s="109"/>
      <c r="BN289" s="107"/>
      <c r="BO289" s="108"/>
      <c r="BP289" s="108"/>
      <c r="BQ289" s="108"/>
      <c r="BR289" s="108"/>
      <c r="BS289" s="108"/>
      <c r="BT289" s="108"/>
      <c r="BU289" s="108"/>
      <c r="BV289" s="108"/>
      <c r="BW289" s="108"/>
      <c r="BX289" s="108"/>
      <c r="BY289" s="109"/>
      <c r="BZ289" s="107"/>
      <c r="CA289" s="108"/>
      <c r="CB289" s="108"/>
      <c r="CC289" s="108"/>
      <c r="CD289" s="108"/>
      <c r="CE289" s="108"/>
      <c r="CF289" s="108"/>
      <c r="CG289" s="108"/>
      <c r="CH289" s="108"/>
      <c r="CI289" s="108"/>
      <c r="CJ289" s="108"/>
      <c r="CK289" s="108"/>
      <c r="CL289" s="107">
        <v>31286.818333333333</v>
      </c>
      <c r="CM289" s="108">
        <v>31286.818333333333</v>
      </c>
      <c r="CN289" s="108">
        <v>31286.818333333333</v>
      </c>
      <c r="CO289" s="108">
        <v>31286.818333333333</v>
      </c>
      <c r="CP289" s="108">
        <v>31286.818333333333</v>
      </c>
      <c r="CQ289" s="108">
        <v>31286.818333333333</v>
      </c>
      <c r="CR289" s="108">
        <v>31286.818333333333</v>
      </c>
      <c r="CS289" s="108">
        <v>31286.818333333333</v>
      </c>
      <c r="CT289" s="108">
        <v>31286.818333333333</v>
      </c>
      <c r="CU289" s="108">
        <v>31286.818333333333</v>
      </c>
      <c r="CV289" s="108">
        <v>31286.818333333333</v>
      </c>
      <c r="CW289" s="109">
        <v>31286.818333333333</v>
      </c>
      <c r="CX289" s="107">
        <v>50250.643333333333</v>
      </c>
      <c r="CY289" s="108">
        <v>50250.643333333333</v>
      </c>
      <c r="CZ289" s="108">
        <v>50250.643333333333</v>
      </c>
      <c r="DA289" s="108">
        <v>50250.643333333333</v>
      </c>
      <c r="DB289" s="108">
        <v>50250.643333333333</v>
      </c>
      <c r="DC289" s="108">
        <v>50250.643333333333</v>
      </c>
      <c r="DD289" s="108">
        <v>50250.643333333333</v>
      </c>
      <c r="DE289" s="108">
        <v>50250.643333333333</v>
      </c>
      <c r="DF289" s="108">
        <v>50250.643333333333</v>
      </c>
      <c r="DG289" s="108">
        <v>50250.643333333333</v>
      </c>
      <c r="DH289" s="108">
        <v>50250.643333333333</v>
      </c>
      <c r="DI289" s="109">
        <v>50250.643333333333</v>
      </c>
      <c r="DJ289" s="107"/>
      <c r="DK289" s="108"/>
      <c r="DL289" s="108"/>
      <c r="DM289" s="108"/>
      <c r="DN289" s="108"/>
      <c r="DO289" s="108"/>
      <c r="DP289" s="108"/>
      <c r="DQ289" s="108"/>
      <c r="DR289" s="108"/>
      <c r="DS289" s="108"/>
      <c r="DT289" s="108"/>
      <c r="DU289" s="109"/>
    </row>
    <row r="290" spans="1:125">
      <c r="D290" s="77" t="str">
        <f t="shared" si="98"/>
        <v>4126p</v>
      </c>
      <c r="E290" s="81" t="s">
        <v>155</v>
      </c>
      <c r="F290" s="107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9"/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9"/>
      <c r="AD290" s="107"/>
      <c r="AE290" s="108"/>
      <c r="AF290" s="108"/>
      <c r="AG290" s="108"/>
      <c r="AH290" s="108"/>
      <c r="AI290" s="108"/>
      <c r="AJ290" s="108"/>
      <c r="AK290" s="108"/>
      <c r="AL290" s="108"/>
      <c r="AM290" s="108"/>
      <c r="AN290" s="108"/>
      <c r="AO290" s="109"/>
      <c r="AP290" s="107"/>
      <c r="AQ290" s="108"/>
      <c r="AR290" s="108"/>
      <c r="AS290" s="108"/>
      <c r="AT290" s="108"/>
      <c r="AU290" s="108"/>
      <c r="AV290" s="108"/>
      <c r="AW290" s="108"/>
      <c r="AX290" s="108"/>
      <c r="AY290" s="108"/>
      <c r="AZ290" s="108"/>
      <c r="BA290" s="109"/>
      <c r="BB290" s="107"/>
      <c r="BC290" s="108"/>
      <c r="BD290" s="108"/>
      <c r="BE290" s="108"/>
      <c r="BF290" s="108"/>
      <c r="BG290" s="108"/>
      <c r="BH290" s="108"/>
      <c r="BI290" s="108"/>
      <c r="BJ290" s="108"/>
      <c r="BK290" s="108"/>
      <c r="BL290" s="108"/>
      <c r="BM290" s="109"/>
      <c r="BN290" s="107"/>
      <c r="BO290" s="108"/>
      <c r="BP290" s="108"/>
      <c r="BQ290" s="108"/>
      <c r="BR290" s="108"/>
      <c r="BS290" s="108"/>
      <c r="BT290" s="108"/>
      <c r="BU290" s="108"/>
      <c r="BV290" s="108"/>
      <c r="BW290" s="108"/>
      <c r="BX290" s="108"/>
      <c r="BY290" s="109"/>
      <c r="BZ290" s="107"/>
      <c r="CA290" s="108"/>
      <c r="CB290" s="108"/>
      <c r="CC290" s="108"/>
      <c r="CD290" s="108"/>
      <c r="CE290" s="108"/>
      <c r="CF290" s="108"/>
      <c r="CG290" s="108"/>
      <c r="CH290" s="108"/>
      <c r="CI290" s="108"/>
      <c r="CJ290" s="108"/>
      <c r="CK290" s="108"/>
      <c r="CL290" s="107">
        <v>30000</v>
      </c>
      <c r="CM290" s="108">
        <v>30000</v>
      </c>
      <c r="CN290" s="108">
        <v>30000</v>
      </c>
      <c r="CO290" s="108">
        <v>30000</v>
      </c>
      <c r="CP290" s="108">
        <v>30000</v>
      </c>
      <c r="CQ290" s="108">
        <v>30000</v>
      </c>
      <c r="CR290" s="108">
        <v>30000</v>
      </c>
      <c r="CS290" s="108">
        <v>30000</v>
      </c>
      <c r="CT290" s="108">
        <v>30000</v>
      </c>
      <c r="CU290" s="108">
        <v>30000</v>
      </c>
      <c r="CV290" s="108">
        <v>30000</v>
      </c>
      <c r="CW290" s="109">
        <v>30000</v>
      </c>
      <c r="CX290" s="107">
        <v>33333.333333333336</v>
      </c>
      <c r="CY290" s="108">
        <v>33333.333333333336</v>
      </c>
      <c r="CZ290" s="108">
        <v>33333.333333333336</v>
      </c>
      <c r="DA290" s="108">
        <v>33333.333333333336</v>
      </c>
      <c r="DB290" s="108">
        <v>33333.333333333336</v>
      </c>
      <c r="DC290" s="108">
        <v>33333.333333333336</v>
      </c>
      <c r="DD290" s="108">
        <v>33333.333333333336</v>
      </c>
      <c r="DE290" s="108">
        <v>33333.333333333336</v>
      </c>
      <c r="DF290" s="108">
        <v>33333.333333333336</v>
      </c>
      <c r="DG290" s="108">
        <v>33333.333333333336</v>
      </c>
      <c r="DH290" s="108">
        <v>33333.333333333336</v>
      </c>
      <c r="DI290" s="109">
        <v>33333.333333333336</v>
      </c>
      <c r="DJ290" s="107"/>
      <c r="DK290" s="108"/>
      <c r="DL290" s="108"/>
      <c r="DM290" s="108"/>
      <c r="DN290" s="108"/>
      <c r="DO290" s="108"/>
      <c r="DP290" s="108"/>
      <c r="DQ290" s="108"/>
      <c r="DR290" s="108"/>
      <c r="DS290" s="108"/>
      <c r="DT290" s="108"/>
      <c r="DU290" s="109"/>
    </row>
    <row r="291" spans="1:125">
      <c r="D291" s="77" t="str">
        <f t="shared" si="98"/>
        <v>4127p</v>
      </c>
      <c r="E291" s="81" t="s">
        <v>89</v>
      </c>
      <c r="F291" s="107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9"/>
      <c r="R291" s="107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9"/>
      <c r="AD291" s="107"/>
      <c r="AE291" s="108"/>
      <c r="AF291" s="108"/>
      <c r="AG291" s="108"/>
      <c r="AH291" s="108"/>
      <c r="AI291" s="108"/>
      <c r="AJ291" s="108"/>
      <c r="AK291" s="108"/>
      <c r="AL291" s="108"/>
      <c r="AM291" s="108"/>
      <c r="AN291" s="108"/>
      <c r="AO291" s="109"/>
      <c r="AP291" s="107"/>
      <c r="AQ291" s="108"/>
      <c r="AR291" s="108"/>
      <c r="AS291" s="108"/>
      <c r="AT291" s="108"/>
      <c r="AU291" s="108"/>
      <c r="AV291" s="108"/>
      <c r="AW291" s="108"/>
      <c r="AX291" s="108"/>
      <c r="AY291" s="108"/>
      <c r="AZ291" s="108"/>
      <c r="BA291" s="109"/>
      <c r="BB291" s="107"/>
      <c r="BC291" s="108"/>
      <c r="BD291" s="108"/>
      <c r="BE291" s="108"/>
      <c r="BF291" s="108"/>
      <c r="BG291" s="108"/>
      <c r="BH291" s="108"/>
      <c r="BI291" s="108"/>
      <c r="BJ291" s="108"/>
      <c r="BK291" s="108"/>
      <c r="BL291" s="108"/>
      <c r="BM291" s="109"/>
      <c r="BN291" s="107"/>
      <c r="BO291" s="108"/>
      <c r="BP291" s="108"/>
      <c r="BQ291" s="108"/>
      <c r="BR291" s="108"/>
      <c r="BS291" s="108"/>
      <c r="BT291" s="108"/>
      <c r="BU291" s="108"/>
      <c r="BV291" s="108"/>
      <c r="BW291" s="108"/>
      <c r="BX291" s="108"/>
      <c r="BY291" s="109"/>
      <c r="BZ291" s="107"/>
      <c r="CA291" s="108"/>
      <c r="CB291" s="108"/>
      <c r="CC291" s="108"/>
      <c r="CD291" s="108"/>
      <c r="CE291" s="108"/>
      <c r="CF291" s="108"/>
      <c r="CG291" s="108"/>
      <c r="CH291" s="108"/>
      <c r="CI291" s="108"/>
      <c r="CJ291" s="108"/>
      <c r="CK291" s="108"/>
      <c r="CL291" s="107">
        <v>697395.23416666663</v>
      </c>
      <c r="CM291" s="108">
        <v>697395.23416666663</v>
      </c>
      <c r="CN291" s="108">
        <v>697395.23416666663</v>
      </c>
      <c r="CO291" s="108">
        <v>697395.23416666663</v>
      </c>
      <c r="CP291" s="108">
        <v>697395.23416666663</v>
      </c>
      <c r="CQ291" s="108">
        <v>697395.23416666663</v>
      </c>
      <c r="CR291" s="108">
        <v>697395.23416666663</v>
      </c>
      <c r="CS291" s="108">
        <v>697395.23416666663</v>
      </c>
      <c r="CT291" s="108">
        <v>697395.23416666663</v>
      </c>
      <c r="CU291" s="108">
        <v>697395.23416666663</v>
      </c>
      <c r="CV291" s="108">
        <v>697395.23416666663</v>
      </c>
      <c r="CW291" s="109">
        <v>697395.23416666663</v>
      </c>
      <c r="CX291" s="107">
        <v>673594.27500000002</v>
      </c>
      <c r="CY291" s="108">
        <v>673594.27500000002</v>
      </c>
      <c r="CZ291" s="108">
        <v>673594.27500000002</v>
      </c>
      <c r="DA291" s="108">
        <v>673594.27500000002</v>
      </c>
      <c r="DB291" s="108">
        <v>673594.27500000002</v>
      </c>
      <c r="DC291" s="108">
        <v>673594.27500000002</v>
      </c>
      <c r="DD291" s="108">
        <v>673594.27500000002</v>
      </c>
      <c r="DE291" s="108">
        <v>673594.27500000002</v>
      </c>
      <c r="DF291" s="108">
        <v>673594.27500000002</v>
      </c>
      <c r="DG291" s="108">
        <v>673594.27500000002</v>
      </c>
      <c r="DH291" s="108">
        <v>673594.27500000002</v>
      </c>
      <c r="DI291" s="109">
        <v>673594.27500000002</v>
      </c>
      <c r="DJ291" s="107"/>
      <c r="DK291" s="108"/>
      <c r="DL291" s="108"/>
      <c r="DM291" s="108"/>
      <c r="DN291" s="108"/>
      <c r="DO291" s="108"/>
      <c r="DP291" s="108"/>
      <c r="DQ291" s="108"/>
      <c r="DR291" s="108"/>
      <c r="DS291" s="108"/>
      <c r="DT291" s="108"/>
      <c r="DU291" s="109"/>
    </row>
    <row r="292" spans="1:125" s="11" customFormat="1">
      <c r="A292" s="143"/>
      <c r="B292" s="143"/>
      <c r="C292" s="143">
        <v>413</v>
      </c>
      <c r="D292" s="143" t="str">
        <f t="shared" si="98"/>
        <v>413p</v>
      </c>
      <c r="E292" s="144" t="s">
        <v>158</v>
      </c>
      <c r="F292" s="145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7"/>
      <c r="R292" s="145"/>
      <c r="S292" s="146"/>
      <c r="T292" s="146"/>
      <c r="U292" s="146"/>
      <c r="V292" s="146"/>
      <c r="W292" s="146"/>
      <c r="X292" s="146"/>
      <c r="Y292" s="146"/>
      <c r="Z292" s="146"/>
      <c r="AA292" s="146"/>
      <c r="AB292" s="146"/>
      <c r="AC292" s="147"/>
      <c r="AD292" s="145"/>
      <c r="AE292" s="146"/>
      <c r="AF292" s="146"/>
      <c r="AG292" s="146"/>
      <c r="AH292" s="146"/>
      <c r="AI292" s="146"/>
      <c r="AJ292" s="146"/>
      <c r="AK292" s="146"/>
      <c r="AL292" s="146"/>
      <c r="AM292" s="146"/>
      <c r="AN292" s="146"/>
      <c r="AO292" s="147"/>
      <c r="AP292" s="145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7"/>
      <c r="BB292" s="145"/>
      <c r="BC292" s="146"/>
      <c r="BD292" s="146"/>
      <c r="BE292" s="146"/>
      <c r="BF292" s="146"/>
      <c r="BG292" s="146"/>
      <c r="BH292" s="146"/>
      <c r="BI292" s="146"/>
      <c r="BJ292" s="146"/>
      <c r="BK292" s="146"/>
      <c r="BL292" s="146"/>
      <c r="BM292" s="147"/>
      <c r="BN292" s="145"/>
      <c r="BO292" s="146"/>
      <c r="BP292" s="146"/>
      <c r="BQ292" s="146"/>
      <c r="BR292" s="146"/>
      <c r="BS292" s="146"/>
      <c r="BT292" s="146"/>
      <c r="BU292" s="146"/>
      <c r="BV292" s="146"/>
      <c r="BW292" s="146"/>
      <c r="BX292" s="146"/>
      <c r="BY292" s="147"/>
      <c r="BZ292" s="145"/>
      <c r="CA292" s="146"/>
      <c r="CB292" s="146"/>
      <c r="CC292" s="146"/>
      <c r="CD292" s="146"/>
      <c r="CE292" s="146"/>
      <c r="CF292" s="146"/>
      <c r="CG292" s="146"/>
      <c r="CH292" s="146"/>
      <c r="CI292" s="146"/>
      <c r="CJ292" s="146"/>
      <c r="CK292" s="146"/>
      <c r="CL292" s="145">
        <f>+SUM(CL293:CL298)</f>
        <v>2109966.5125000002</v>
      </c>
      <c r="CM292" s="146">
        <f t="shared" ref="CM292" si="99">+SUM(CM293:CM298)</f>
        <v>2109966.5125000002</v>
      </c>
      <c r="CN292" s="146">
        <f t="shared" ref="CN292" si="100">+SUM(CN293:CN298)</f>
        <v>2109966.5125000002</v>
      </c>
      <c r="CO292" s="146">
        <f t="shared" ref="CO292" si="101">+SUM(CO293:CO298)</f>
        <v>2109966.5125000002</v>
      </c>
      <c r="CP292" s="146">
        <f t="shared" ref="CP292" si="102">+SUM(CP293:CP298)</f>
        <v>2109966.5125000002</v>
      </c>
      <c r="CQ292" s="146">
        <f t="shared" ref="CQ292" si="103">+SUM(CQ293:CQ298)</f>
        <v>2109966.5125000002</v>
      </c>
      <c r="CR292" s="146">
        <f t="shared" ref="CR292" si="104">+SUM(CR293:CR298)</f>
        <v>2109966.5125000002</v>
      </c>
      <c r="CS292" s="146">
        <f t="shared" ref="CS292" si="105">+SUM(CS293:CS298)</f>
        <v>2109966.5125000002</v>
      </c>
      <c r="CT292" s="146">
        <f t="shared" ref="CT292" si="106">+SUM(CT293:CT298)</f>
        <v>2109966.5125000002</v>
      </c>
      <c r="CU292" s="146">
        <f t="shared" ref="CU292" si="107">+SUM(CU293:CU298)</f>
        <v>2109966.5125000002</v>
      </c>
      <c r="CV292" s="146">
        <f t="shared" ref="CV292" si="108">+SUM(CV293:CV298)</f>
        <v>2109966.5125000002</v>
      </c>
      <c r="CW292" s="147">
        <f t="shared" ref="CW292" si="109">+SUM(CW293:CW298)</f>
        <v>2109966.5125000002</v>
      </c>
      <c r="CX292" s="145">
        <f>+SUM(CX293:CX298)</f>
        <v>2441275.2358333338</v>
      </c>
      <c r="CY292" s="146">
        <f t="shared" ref="CY292:DI292" si="110">+SUM(CY293:CY298)</f>
        <v>2441275.2358333338</v>
      </c>
      <c r="CZ292" s="146">
        <f t="shared" si="110"/>
        <v>2441275.2358333338</v>
      </c>
      <c r="DA292" s="146">
        <f t="shared" si="110"/>
        <v>2441275.2358333338</v>
      </c>
      <c r="DB292" s="146">
        <f t="shared" si="110"/>
        <v>2441275.2358333338</v>
      </c>
      <c r="DC292" s="146">
        <f t="shared" si="110"/>
        <v>2441275.2358333338</v>
      </c>
      <c r="DD292" s="146">
        <f t="shared" si="110"/>
        <v>2441275.2358333338</v>
      </c>
      <c r="DE292" s="146">
        <f t="shared" si="110"/>
        <v>2441275.2358333338</v>
      </c>
      <c r="DF292" s="146">
        <f t="shared" si="110"/>
        <v>2441275.2358333338</v>
      </c>
      <c r="DG292" s="146">
        <f t="shared" si="110"/>
        <v>2441275.2358333338</v>
      </c>
      <c r="DH292" s="146">
        <f t="shared" si="110"/>
        <v>2441275.2358333338</v>
      </c>
      <c r="DI292" s="147">
        <f t="shared" si="110"/>
        <v>2441275.2358333338</v>
      </c>
      <c r="DJ292" s="145"/>
      <c r="DK292" s="146"/>
      <c r="DL292" s="146"/>
      <c r="DM292" s="146"/>
      <c r="DN292" s="146"/>
      <c r="DO292" s="146"/>
      <c r="DP292" s="146"/>
      <c r="DQ292" s="146"/>
      <c r="DR292" s="146"/>
      <c r="DS292" s="146"/>
      <c r="DT292" s="146"/>
      <c r="DU292" s="147"/>
    </row>
    <row r="293" spans="1:125">
      <c r="D293" s="77" t="str">
        <f t="shared" si="98"/>
        <v>4131p</v>
      </c>
      <c r="E293" s="81" t="s">
        <v>160</v>
      </c>
      <c r="F293" s="107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9"/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9"/>
      <c r="AD293" s="107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9"/>
      <c r="AP293" s="107"/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8"/>
      <c r="BA293" s="109"/>
      <c r="BB293" s="107"/>
      <c r="BC293" s="108"/>
      <c r="BD293" s="108"/>
      <c r="BE293" s="108"/>
      <c r="BF293" s="108"/>
      <c r="BG293" s="108"/>
      <c r="BH293" s="108"/>
      <c r="BI293" s="108"/>
      <c r="BJ293" s="108"/>
      <c r="BK293" s="108"/>
      <c r="BL293" s="108"/>
      <c r="BM293" s="109"/>
      <c r="BN293" s="107"/>
      <c r="BO293" s="108"/>
      <c r="BP293" s="108"/>
      <c r="BQ293" s="108"/>
      <c r="BR293" s="108"/>
      <c r="BS293" s="108"/>
      <c r="BT293" s="108"/>
      <c r="BU293" s="108"/>
      <c r="BV293" s="108"/>
      <c r="BW293" s="108"/>
      <c r="BX293" s="108"/>
      <c r="BY293" s="109"/>
      <c r="BZ293" s="107"/>
      <c r="CA293" s="108"/>
      <c r="CB293" s="108"/>
      <c r="CC293" s="108"/>
      <c r="CD293" s="108"/>
      <c r="CE293" s="108"/>
      <c r="CF293" s="108"/>
      <c r="CG293" s="108"/>
      <c r="CH293" s="108"/>
      <c r="CI293" s="108"/>
      <c r="CJ293" s="108"/>
      <c r="CK293" s="108"/>
      <c r="CL293" s="107">
        <v>524982.86083333334</v>
      </c>
      <c r="CM293" s="108">
        <v>524982.86083333334</v>
      </c>
      <c r="CN293" s="108">
        <v>524982.86083333334</v>
      </c>
      <c r="CO293" s="108">
        <v>524982.86083333334</v>
      </c>
      <c r="CP293" s="108">
        <v>524982.86083333334</v>
      </c>
      <c r="CQ293" s="108">
        <v>524982.86083333334</v>
      </c>
      <c r="CR293" s="108">
        <v>524982.86083333334</v>
      </c>
      <c r="CS293" s="108">
        <v>524982.86083333334</v>
      </c>
      <c r="CT293" s="108">
        <v>524982.86083333334</v>
      </c>
      <c r="CU293" s="108">
        <v>524982.86083333334</v>
      </c>
      <c r="CV293" s="108">
        <v>524982.86083333334</v>
      </c>
      <c r="CW293" s="109">
        <v>524982.86083333334</v>
      </c>
      <c r="CX293" s="107">
        <v>476986.3583333334</v>
      </c>
      <c r="CY293" s="108">
        <v>476986.3583333334</v>
      </c>
      <c r="CZ293" s="108">
        <v>476986.3583333334</v>
      </c>
      <c r="DA293" s="108">
        <v>476986.3583333334</v>
      </c>
      <c r="DB293" s="108">
        <v>476986.3583333334</v>
      </c>
      <c r="DC293" s="108">
        <v>476986.3583333334</v>
      </c>
      <c r="DD293" s="108">
        <v>476986.3583333334</v>
      </c>
      <c r="DE293" s="108">
        <v>476986.3583333334</v>
      </c>
      <c r="DF293" s="108">
        <v>476986.3583333334</v>
      </c>
      <c r="DG293" s="108">
        <v>476986.3583333334</v>
      </c>
      <c r="DH293" s="108">
        <v>476986.3583333334</v>
      </c>
      <c r="DI293" s="109">
        <v>476986.3583333334</v>
      </c>
      <c r="DJ293" s="107"/>
      <c r="DK293" s="108"/>
      <c r="DL293" s="108"/>
      <c r="DM293" s="108"/>
      <c r="DN293" s="108"/>
      <c r="DO293" s="108"/>
      <c r="DP293" s="108"/>
      <c r="DQ293" s="108"/>
      <c r="DR293" s="108"/>
      <c r="DS293" s="108"/>
      <c r="DT293" s="108"/>
      <c r="DU293" s="109"/>
    </row>
    <row r="294" spans="1:125">
      <c r="D294" s="77" t="str">
        <f t="shared" si="98"/>
        <v>4132p</v>
      </c>
      <c r="E294" s="81" t="s">
        <v>162</v>
      </c>
      <c r="F294" s="107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9"/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9"/>
      <c r="AD294" s="107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9"/>
      <c r="AP294" s="107"/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8"/>
      <c r="BA294" s="109"/>
      <c r="BB294" s="107"/>
      <c r="BC294" s="108"/>
      <c r="BD294" s="108"/>
      <c r="BE294" s="108"/>
      <c r="BF294" s="108"/>
      <c r="BG294" s="108"/>
      <c r="BH294" s="108"/>
      <c r="BI294" s="108"/>
      <c r="BJ294" s="108"/>
      <c r="BK294" s="108"/>
      <c r="BL294" s="108"/>
      <c r="BM294" s="109"/>
      <c r="BN294" s="107"/>
      <c r="BO294" s="108"/>
      <c r="BP294" s="108"/>
      <c r="BQ294" s="108"/>
      <c r="BR294" s="108"/>
      <c r="BS294" s="108"/>
      <c r="BT294" s="108"/>
      <c r="BU294" s="108"/>
      <c r="BV294" s="108"/>
      <c r="BW294" s="108"/>
      <c r="BX294" s="108"/>
      <c r="BY294" s="109"/>
      <c r="BZ294" s="107"/>
      <c r="CA294" s="108"/>
      <c r="CB294" s="108"/>
      <c r="CC294" s="108"/>
      <c r="CD294" s="108"/>
      <c r="CE294" s="108"/>
      <c r="CF294" s="108"/>
      <c r="CG294" s="108"/>
      <c r="CH294" s="108"/>
      <c r="CI294" s="108"/>
      <c r="CJ294" s="108"/>
      <c r="CK294" s="108"/>
      <c r="CL294" s="107">
        <v>57550.642499999994</v>
      </c>
      <c r="CM294" s="108">
        <v>57550.642499999994</v>
      </c>
      <c r="CN294" s="108">
        <v>57550.642499999994</v>
      </c>
      <c r="CO294" s="108">
        <v>57550.642499999994</v>
      </c>
      <c r="CP294" s="108">
        <v>57550.642499999994</v>
      </c>
      <c r="CQ294" s="108">
        <v>57550.642499999994</v>
      </c>
      <c r="CR294" s="108">
        <v>57550.642499999994</v>
      </c>
      <c r="CS294" s="108">
        <v>57550.642499999994</v>
      </c>
      <c r="CT294" s="108">
        <v>57550.642499999994</v>
      </c>
      <c r="CU294" s="108">
        <v>57550.642499999994</v>
      </c>
      <c r="CV294" s="108">
        <v>57550.642499999994</v>
      </c>
      <c r="CW294" s="109">
        <v>57550.642499999994</v>
      </c>
      <c r="CX294" s="107">
        <v>64925.642499999994</v>
      </c>
      <c r="CY294" s="108">
        <v>64925.642499999994</v>
      </c>
      <c r="CZ294" s="108">
        <v>64925.642499999994</v>
      </c>
      <c r="DA294" s="108">
        <v>64925.642499999994</v>
      </c>
      <c r="DB294" s="108">
        <v>64925.642499999994</v>
      </c>
      <c r="DC294" s="108">
        <v>64925.642499999994</v>
      </c>
      <c r="DD294" s="108">
        <v>64925.642499999994</v>
      </c>
      <c r="DE294" s="108">
        <v>64925.642499999994</v>
      </c>
      <c r="DF294" s="108">
        <v>64925.642499999994</v>
      </c>
      <c r="DG294" s="108">
        <v>64925.642499999994</v>
      </c>
      <c r="DH294" s="108">
        <v>64925.642499999994</v>
      </c>
      <c r="DI294" s="109">
        <v>64925.642499999994</v>
      </c>
      <c r="DJ294" s="107"/>
      <c r="DK294" s="108"/>
      <c r="DL294" s="108"/>
      <c r="DM294" s="108"/>
      <c r="DN294" s="108"/>
      <c r="DO294" s="108"/>
      <c r="DP294" s="108"/>
      <c r="DQ294" s="108"/>
      <c r="DR294" s="108"/>
      <c r="DS294" s="108"/>
      <c r="DT294" s="108"/>
      <c r="DU294" s="109"/>
    </row>
    <row r="295" spans="1:125">
      <c r="D295" s="77" t="str">
        <f t="shared" si="98"/>
        <v>4133p</v>
      </c>
      <c r="E295" s="81" t="s">
        <v>164</v>
      </c>
      <c r="F295" s="107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9"/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9"/>
      <c r="AD295" s="107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9"/>
      <c r="AP295" s="107"/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8"/>
      <c r="BA295" s="109"/>
      <c r="BB295" s="107"/>
      <c r="BC295" s="108"/>
      <c r="BD295" s="108"/>
      <c r="BE295" s="108"/>
      <c r="BF295" s="108"/>
      <c r="BG295" s="108"/>
      <c r="BH295" s="108"/>
      <c r="BI295" s="108"/>
      <c r="BJ295" s="108"/>
      <c r="BK295" s="108"/>
      <c r="BL295" s="108"/>
      <c r="BM295" s="109"/>
      <c r="BN295" s="107"/>
      <c r="BO295" s="108"/>
      <c r="BP295" s="108"/>
      <c r="BQ295" s="108"/>
      <c r="BR295" s="108"/>
      <c r="BS295" s="108"/>
      <c r="BT295" s="108"/>
      <c r="BU295" s="108"/>
      <c r="BV295" s="108"/>
      <c r="BW295" s="108"/>
      <c r="BX295" s="108"/>
      <c r="BY295" s="109"/>
      <c r="BZ295" s="107"/>
      <c r="CA295" s="108"/>
      <c r="CB295" s="108"/>
      <c r="CC295" s="108"/>
      <c r="CD295" s="108"/>
      <c r="CE295" s="108"/>
      <c r="CF295" s="108"/>
      <c r="CG295" s="108"/>
      <c r="CH295" s="108"/>
      <c r="CI295" s="108"/>
      <c r="CJ295" s="108"/>
      <c r="CK295" s="108"/>
      <c r="CL295" s="107">
        <v>388482.88500000001</v>
      </c>
      <c r="CM295" s="108">
        <v>388482.88500000001</v>
      </c>
      <c r="CN295" s="108">
        <v>388482.88500000001</v>
      </c>
      <c r="CO295" s="108">
        <v>388482.88500000001</v>
      </c>
      <c r="CP295" s="108">
        <v>388482.88500000001</v>
      </c>
      <c r="CQ295" s="108">
        <v>388482.88500000001</v>
      </c>
      <c r="CR295" s="108">
        <v>388482.88500000001</v>
      </c>
      <c r="CS295" s="108">
        <v>388482.88500000001</v>
      </c>
      <c r="CT295" s="108">
        <v>388482.88500000001</v>
      </c>
      <c r="CU295" s="108">
        <v>388482.88500000001</v>
      </c>
      <c r="CV295" s="108">
        <v>388482.88500000001</v>
      </c>
      <c r="CW295" s="109">
        <v>388482.88500000001</v>
      </c>
      <c r="CX295" s="107">
        <v>482089.92</v>
      </c>
      <c r="CY295" s="108">
        <v>482089.92</v>
      </c>
      <c r="CZ295" s="108">
        <v>482089.92</v>
      </c>
      <c r="DA295" s="108">
        <v>482089.92</v>
      </c>
      <c r="DB295" s="108">
        <v>482089.92</v>
      </c>
      <c r="DC295" s="108">
        <v>482089.92</v>
      </c>
      <c r="DD295" s="108">
        <v>482089.92</v>
      </c>
      <c r="DE295" s="108">
        <v>482089.92</v>
      </c>
      <c r="DF295" s="108">
        <v>482089.92</v>
      </c>
      <c r="DG295" s="108">
        <v>482089.92</v>
      </c>
      <c r="DH295" s="108">
        <v>482089.92</v>
      </c>
      <c r="DI295" s="109">
        <v>482089.92</v>
      </c>
      <c r="DJ295" s="107"/>
      <c r="DK295" s="108"/>
      <c r="DL295" s="108"/>
      <c r="DM295" s="108"/>
      <c r="DN295" s="108"/>
      <c r="DO295" s="108"/>
      <c r="DP295" s="108"/>
      <c r="DQ295" s="108"/>
      <c r="DR295" s="108"/>
      <c r="DS295" s="108"/>
      <c r="DT295" s="108"/>
      <c r="DU295" s="109"/>
    </row>
    <row r="296" spans="1:125">
      <c r="D296" s="77" t="str">
        <f t="shared" si="98"/>
        <v>4134p</v>
      </c>
      <c r="E296" s="81" t="s">
        <v>166</v>
      </c>
      <c r="F296" s="107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9"/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9"/>
      <c r="AD296" s="107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9"/>
      <c r="AP296" s="107"/>
      <c r="AQ296" s="108"/>
      <c r="AR296" s="108"/>
      <c r="AS296" s="108"/>
      <c r="AT296" s="108"/>
      <c r="AU296" s="108"/>
      <c r="AV296" s="108"/>
      <c r="AW296" s="108"/>
      <c r="AX296" s="108"/>
      <c r="AY296" s="108"/>
      <c r="AZ296" s="108"/>
      <c r="BA296" s="109"/>
      <c r="BB296" s="107"/>
      <c r="BC296" s="108"/>
      <c r="BD296" s="108"/>
      <c r="BE296" s="108"/>
      <c r="BF296" s="108"/>
      <c r="BG296" s="108"/>
      <c r="BH296" s="108"/>
      <c r="BI296" s="108"/>
      <c r="BJ296" s="108"/>
      <c r="BK296" s="108"/>
      <c r="BL296" s="108"/>
      <c r="BM296" s="109"/>
      <c r="BN296" s="107"/>
      <c r="BO296" s="108"/>
      <c r="BP296" s="108"/>
      <c r="BQ296" s="108"/>
      <c r="BR296" s="108"/>
      <c r="BS296" s="108"/>
      <c r="BT296" s="108"/>
      <c r="BU296" s="108"/>
      <c r="BV296" s="108"/>
      <c r="BW296" s="108"/>
      <c r="BX296" s="108"/>
      <c r="BY296" s="109"/>
      <c r="BZ296" s="107"/>
      <c r="CA296" s="108"/>
      <c r="CB296" s="108"/>
      <c r="CC296" s="108"/>
      <c r="CD296" s="108"/>
      <c r="CE296" s="108"/>
      <c r="CF296" s="108"/>
      <c r="CG296" s="108"/>
      <c r="CH296" s="108"/>
      <c r="CI296" s="108"/>
      <c r="CJ296" s="108"/>
      <c r="CK296" s="108"/>
      <c r="CL296" s="107">
        <v>500217.03249999997</v>
      </c>
      <c r="CM296" s="108">
        <v>500217.03249999997</v>
      </c>
      <c r="CN296" s="108">
        <v>500217.03249999997</v>
      </c>
      <c r="CO296" s="108">
        <v>500217.03249999997</v>
      </c>
      <c r="CP296" s="108">
        <v>500217.03249999997</v>
      </c>
      <c r="CQ296" s="108">
        <v>500217.03249999997</v>
      </c>
      <c r="CR296" s="108">
        <v>500217.03249999997</v>
      </c>
      <c r="CS296" s="108">
        <v>500217.03249999997</v>
      </c>
      <c r="CT296" s="108">
        <v>500217.03249999997</v>
      </c>
      <c r="CU296" s="108">
        <v>500217.03249999997</v>
      </c>
      <c r="CV296" s="108">
        <v>500217.03249999997</v>
      </c>
      <c r="CW296" s="109">
        <v>500217.03249999997</v>
      </c>
      <c r="CX296" s="107">
        <v>544284.44333333336</v>
      </c>
      <c r="CY296" s="108">
        <v>544284.44333333336</v>
      </c>
      <c r="CZ296" s="108">
        <v>544284.44333333336</v>
      </c>
      <c r="DA296" s="108">
        <v>544284.44333333336</v>
      </c>
      <c r="DB296" s="108">
        <v>544284.44333333336</v>
      </c>
      <c r="DC296" s="108">
        <v>544284.44333333336</v>
      </c>
      <c r="DD296" s="108">
        <v>544284.44333333336</v>
      </c>
      <c r="DE296" s="108">
        <v>544284.44333333336</v>
      </c>
      <c r="DF296" s="108">
        <v>544284.44333333336</v>
      </c>
      <c r="DG296" s="108">
        <v>544284.44333333336</v>
      </c>
      <c r="DH296" s="108">
        <v>544284.44333333336</v>
      </c>
      <c r="DI296" s="109">
        <v>544284.44333333336</v>
      </c>
      <c r="DJ296" s="107"/>
      <c r="DK296" s="108"/>
      <c r="DL296" s="108"/>
      <c r="DM296" s="108"/>
      <c r="DN296" s="108"/>
      <c r="DO296" s="108"/>
      <c r="DP296" s="108"/>
      <c r="DQ296" s="108"/>
      <c r="DR296" s="108"/>
      <c r="DS296" s="108"/>
      <c r="DT296" s="108"/>
      <c r="DU296" s="109"/>
    </row>
    <row r="297" spans="1:125">
      <c r="D297" s="77" t="str">
        <f t="shared" si="98"/>
        <v>4135p</v>
      </c>
      <c r="E297" s="81" t="s">
        <v>168</v>
      </c>
      <c r="F297" s="107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9"/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9"/>
      <c r="AD297" s="107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9"/>
      <c r="AP297" s="107"/>
      <c r="AQ297" s="108"/>
      <c r="AR297" s="108"/>
      <c r="AS297" s="108"/>
      <c r="AT297" s="108"/>
      <c r="AU297" s="108"/>
      <c r="AV297" s="108"/>
      <c r="AW297" s="108"/>
      <c r="AX297" s="108"/>
      <c r="AY297" s="108"/>
      <c r="AZ297" s="108"/>
      <c r="BA297" s="109"/>
      <c r="BB297" s="107"/>
      <c r="BC297" s="108"/>
      <c r="BD297" s="108"/>
      <c r="BE297" s="108"/>
      <c r="BF297" s="108"/>
      <c r="BG297" s="108"/>
      <c r="BH297" s="108"/>
      <c r="BI297" s="108"/>
      <c r="BJ297" s="108"/>
      <c r="BK297" s="108"/>
      <c r="BL297" s="108"/>
      <c r="BM297" s="109"/>
      <c r="BN297" s="107"/>
      <c r="BO297" s="108"/>
      <c r="BP297" s="108"/>
      <c r="BQ297" s="108"/>
      <c r="BR297" s="108"/>
      <c r="BS297" s="108"/>
      <c r="BT297" s="108"/>
      <c r="BU297" s="108"/>
      <c r="BV297" s="108"/>
      <c r="BW297" s="108"/>
      <c r="BX297" s="108"/>
      <c r="BY297" s="109"/>
      <c r="BZ297" s="107"/>
      <c r="CA297" s="108"/>
      <c r="CB297" s="108"/>
      <c r="CC297" s="108"/>
      <c r="CD297" s="108"/>
      <c r="CE297" s="108"/>
      <c r="CF297" s="108"/>
      <c r="CG297" s="108"/>
      <c r="CH297" s="108"/>
      <c r="CI297" s="108"/>
      <c r="CJ297" s="108"/>
      <c r="CK297" s="108"/>
      <c r="CL297" s="107">
        <v>638733.09166666667</v>
      </c>
      <c r="CM297" s="108">
        <v>638733.09166666667</v>
      </c>
      <c r="CN297" s="108">
        <v>638733.09166666667</v>
      </c>
      <c r="CO297" s="108">
        <v>638733.09166666667</v>
      </c>
      <c r="CP297" s="108">
        <v>638733.09166666667</v>
      </c>
      <c r="CQ297" s="108">
        <v>638733.09166666667</v>
      </c>
      <c r="CR297" s="108">
        <v>638733.09166666667</v>
      </c>
      <c r="CS297" s="108">
        <v>638733.09166666667</v>
      </c>
      <c r="CT297" s="108">
        <v>638733.09166666667</v>
      </c>
      <c r="CU297" s="108">
        <v>638733.09166666667</v>
      </c>
      <c r="CV297" s="108">
        <v>638733.09166666667</v>
      </c>
      <c r="CW297" s="109">
        <v>638733.09166666667</v>
      </c>
      <c r="CX297" s="107">
        <v>854055.53833333345</v>
      </c>
      <c r="CY297" s="108">
        <v>854055.53833333345</v>
      </c>
      <c r="CZ297" s="108">
        <v>854055.53833333345</v>
      </c>
      <c r="DA297" s="108">
        <v>854055.53833333345</v>
      </c>
      <c r="DB297" s="108">
        <v>854055.53833333345</v>
      </c>
      <c r="DC297" s="108">
        <v>854055.53833333345</v>
      </c>
      <c r="DD297" s="108">
        <v>854055.53833333345</v>
      </c>
      <c r="DE297" s="108">
        <v>854055.53833333345</v>
      </c>
      <c r="DF297" s="108">
        <v>854055.53833333345</v>
      </c>
      <c r="DG297" s="108">
        <v>854055.53833333345</v>
      </c>
      <c r="DH297" s="108">
        <v>854055.53833333345</v>
      </c>
      <c r="DI297" s="109">
        <v>854055.53833333345</v>
      </c>
      <c r="DJ297" s="107"/>
      <c r="DK297" s="108"/>
      <c r="DL297" s="108"/>
      <c r="DM297" s="108"/>
      <c r="DN297" s="108"/>
      <c r="DO297" s="108"/>
      <c r="DP297" s="108"/>
      <c r="DQ297" s="108"/>
      <c r="DR297" s="108"/>
      <c r="DS297" s="108"/>
      <c r="DT297" s="108"/>
      <c r="DU297" s="109"/>
    </row>
    <row r="298" spans="1:125">
      <c r="D298" s="77" t="str">
        <f t="shared" si="98"/>
        <v>4139p</v>
      </c>
      <c r="E298" s="81" t="s">
        <v>170</v>
      </c>
      <c r="F298" s="107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9"/>
      <c r="R298" s="107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9"/>
      <c r="AD298" s="107"/>
      <c r="AE298" s="108"/>
      <c r="AF298" s="108"/>
      <c r="AG298" s="108"/>
      <c r="AH298" s="108"/>
      <c r="AI298" s="108"/>
      <c r="AJ298" s="108"/>
      <c r="AK298" s="108"/>
      <c r="AL298" s="108"/>
      <c r="AM298" s="108"/>
      <c r="AN298" s="108"/>
      <c r="AO298" s="109"/>
      <c r="AP298" s="107"/>
      <c r="AQ298" s="108"/>
      <c r="AR298" s="108"/>
      <c r="AS298" s="108"/>
      <c r="AT298" s="108"/>
      <c r="AU298" s="108"/>
      <c r="AV298" s="108"/>
      <c r="AW298" s="108"/>
      <c r="AX298" s="108"/>
      <c r="AY298" s="108"/>
      <c r="AZ298" s="108"/>
      <c r="BA298" s="109"/>
      <c r="BB298" s="107"/>
      <c r="BC298" s="108"/>
      <c r="BD298" s="108"/>
      <c r="BE298" s="108"/>
      <c r="BF298" s="108"/>
      <c r="BG298" s="108"/>
      <c r="BH298" s="108"/>
      <c r="BI298" s="108"/>
      <c r="BJ298" s="108"/>
      <c r="BK298" s="108"/>
      <c r="BL298" s="108"/>
      <c r="BM298" s="109"/>
      <c r="BN298" s="107"/>
      <c r="BO298" s="108"/>
      <c r="BP298" s="108"/>
      <c r="BQ298" s="108"/>
      <c r="BR298" s="108"/>
      <c r="BS298" s="108"/>
      <c r="BT298" s="108"/>
      <c r="BU298" s="108"/>
      <c r="BV298" s="108"/>
      <c r="BW298" s="108"/>
      <c r="BX298" s="108"/>
      <c r="BY298" s="109"/>
      <c r="BZ298" s="107"/>
      <c r="CA298" s="108"/>
      <c r="CB298" s="108"/>
      <c r="CC298" s="108"/>
      <c r="CD298" s="108"/>
      <c r="CE298" s="108"/>
      <c r="CF298" s="108"/>
      <c r="CG298" s="108"/>
      <c r="CH298" s="108"/>
      <c r="CI298" s="108"/>
      <c r="CJ298" s="108"/>
      <c r="CK298" s="108"/>
      <c r="CL298" s="107"/>
      <c r="CM298" s="108"/>
      <c r="CN298" s="108"/>
      <c r="CO298" s="108"/>
      <c r="CP298" s="108"/>
      <c r="CQ298" s="108"/>
      <c r="CR298" s="108"/>
      <c r="CS298" s="108"/>
      <c r="CT298" s="108"/>
      <c r="CU298" s="108"/>
      <c r="CV298" s="108"/>
      <c r="CW298" s="109"/>
      <c r="CX298" s="107">
        <v>18933.333333333332</v>
      </c>
      <c r="CY298" s="108">
        <v>18933.333333333332</v>
      </c>
      <c r="CZ298" s="108">
        <v>18933.333333333332</v>
      </c>
      <c r="DA298" s="108">
        <v>18933.333333333332</v>
      </c>
      <c r="DB298" s="108">
        <v>18933.333333333332</v>
      </c>
      <c r="DC298" s="108">
        <v>18933.333333333332</v>
      </c>
      <c r="DD298" s="108">
        <v>18933.333333333332</v>
      </c>
      <c r="DE298" s="108">
        <v>18933.333333333332</v>
      </c>
      <c r="DF298" s="108">
        <v>18933.333333333332</v>
      </c>
      <c r="DG298" s="108">
        <v>18933.333333333332</v>
      </c>
      <c r="DH298" s="108">
        <v>18933.333333333332</v>
      </c>
      <c r="DI298" s="109">
        <v>18933.333333333332</v>
      </c>
      <c r="DJ298" s="107"/>
      <c r="DK298" s="108"/>
      <c r="DL298" s="108"/>
      <c r="DM298" s="108"/>
      <c r="DN298" s="108"/>
      <c r="DO298" s="108"/>
      <c r="DP298" s="108"/>
      <c r="DQ298" s="108"/>
      <c r="DR298" s="108"/>
      <c r="DS298" s="108"/>
      <c r="DT298" s="108"/>
      <c r="DU298" s="109"/>
    </row>
    <row r="299" spans="1:125" s="11" customFormat="1">
      <c r="A299" s="143"/>
      <c r="B299" s="143"/>
      <c r="C299" s="143">
        <v>414</v>
      </c>
      <c r="D299" s="143" t="str">
        <f t="shared" si="98"/>
        <v>414p</v>
      </c>
      <c r="E299" s="144" t="s">
        <v>172</v>
      </c>
      <c r="F299" s="145"/>
      <c r="G299" s="146"/>
      <c r="H299" s="146"/>
      <c r="I299" s="146"/>
      <c r="J299" s="146"/>
      <c r="K299" s="146"/>
      <c r="L299" s="146"/>
      <c r="M299" s="146"/>
      <c r="N299" s="146"/>
      <c r="O299" s="146"/>
      <c r="P299" s="146"/>
      <c r="Q299" s="147"/>
      <c r="R299" s="145"/>
      <c r="S299" s="146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7"/>
      <c r="AD299" s="145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7"/>
      <c r="AP299" s="145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7"/>
      <c r="BB299" s="145"/>
      <c r="BC299" s="146"/>
      <c r="BD299" s="146"/>
      <c r="BE299" s="146"/>
      <c r="BF299" s="146"/>
      <c r="BG299" s="146"/>
      <c r="BH299" s="146"/>
      <c r="BI299" s="146"/>
      <c r="BJ299" s="146"/>
      <c r="BK299" s="146"/>
      <c r="BL299" s="146"/>
      <c r="BM299" s="147"/>
      <c r="BN299" s="145"/>
      <c r="BO299" s="146"/>
      <c r="BP299" s="146"/>
      <c r="BQ299" s="146"/>
      <c r="BR299" s="146"/>
      <c r="BS299" s="146"/>
      <c r="BT299" s="146"/>
      <c r="BU299" s="146"/>
      <c r="BV299" s="146"/>
      <c r="BW299" s="146"/>
      <c r="BX299" s="146"/>
      <c r="BY299" s="147"/>
      <c r="BZ299" s="145"/>
      <c r="CA299" s="146"/>
      <c r="CB299" s="146"/>
      <c r="CC299" s="146"/>
      <c r="CD299" s="146"/>
      <c r="CE299" s="146"/>
      <c r="CF299" s="146"/>
      <c r="CG299" s="146"/>
      <c r="CH299" s="146"/>
      <c r="CI299" s="146"/>
      <c r="CJ299" s="146"/>
      <c r="CK299" s="146"/>
      <c r="CL299" s="145">
        <f>+SUM(CL300:CL308)</f>
        <v>3636728.03</v>
      </c>
      <c r="CM299" s="146">
        <f t="shared" ref="CM299" si="111">+SUM(CM300:CM308)</f>
        <v>3636728.03</v>
      </c>
      <c r="CN299" s="146">
        <f t="shared" ref="CN299" si="112">+SUM(CN300:CN308)</f>
        <v>3636728.03</v>
      </c>
      <c r="CO299" s="146">
        <f t="shared" ref="CO299" si="113">+SUM(CO300:CO308)</f>
        <v>3636728.03</v>
      </c>
      <c r="CP299" s="146">
        <f t="shared" ref="CP299" si="114">+SUM(CP300:CP308)</f>
        <v>3636728.03</v>
      </c>
      <c r="CQ299" s="146">
        <f t="shared" ref="CQ299" si="115">+SUM(CQ300:CQ308)</f>
        <v>3636728.03</v>
      </c>
      <c r="CR299" s="146">
        <f t="shared" ref="CR299" si="116">+SUM(CR300:CR308)</f>
        <v>3636728.03</v>
      </c>
      <c r="CS299" s="146">
        <f t="shared" ref="CS299" si="117">+SUM(CS300:CS308)</f>
        <v>3636728.03</v>
      </c>
      <c r="CT299" s="146">
        <f t="shared" ref="CT299" si="118">+SUM(CT300:CT308)</f>
        <v>3636728.03</v>
      </c>
      <c r="CU299" s="146">
        <f t="shared" ref="CU299" si="119">+SUM(CU300:CU308)</f>
        <v>3636728.03</v>
      </c>
      <c r="CV299" s="146">
        <f t="shared" ref="CV299" si="120">+SUM(CV300:CV308)</f>
        <v>3636728.03</v>
      </c>
      <c r="CW299" s="147">
        <f t="shared" ref="CW299" si="121">+SUM(CW300:CW308)</f>
        <v>3636728.03</v>
      </c>
      <c r="CX299" s="145">
        <f>+SUM(CX300:CX308)</f>
        <v>3391070.4833333329</v>
      </c>
      <c r="CY299" s="146">
        <f t="shared" ref="CY299:DI299" si="122">+SUM(CY300:CY308)</f>
        <v>3391070.4833333329</v>
      </c>
      <c r="CZ299" s="146">
        <f t="shared" si="122"/>
        <v>3391070.4833333329</v>
      </c>
      <c r="DA299" s="146">
        <f t="shared" si="122"/>
        <v>3391070.4833333329</v>
      </c>
      <c r="DB299" s="146">
        <f t="shared" si="122"/>
        <v>3391070.4833333329</v>
      </c>
      <c r="DC299" s="146">
        <f t="shared" si="122"/>
        <v>3391070.4833333329</v>
      </c>
      <c r="DD299" s="146">
        <f t="shared" si="122"/>
        <v>3391070.4833333329</v>
      </c>
      <c r="DE299" s="146">
        <f t="shared" si="122"/>
        <v>3391070.4833333329</v>
      </c>
      <c r="DF299" s="146">
        <f t="shared" si="122"/>
        <v>3391070.4833333329</v>
      </c>
      <c r="DG299" s="146">
        <f t="shared" si="122"/>
        <v>3391070.4833333329</v>
      </c>
      <c r="DH299" s="146">
        <f t="shared" si="122"/>
        <v>3391070.4833333329</v>
      </c>
      <c r="DI299" s="147">
        <f t="shared" si="122"/>
        <v>3391070.4833333329</v>
      </c>
      <c r="DJ299" s="145"/>
      <c r="DK299" s="146"/>
      <c r="DL299" s="146"/>
      <c r="DM299" s="146"/>
      <c r="DN299" s="146"/>
      <c r="DO299" s="146"/>
      <c r="DP299" s="146"/>
      <c r="DQ299" s="146"/>
      <c r="DR299" s="146"/>
      <c r="DS299" s="146"/>
      <c r="DT299" s="146"/>
      <c r="DU299" s="147"/>
    </row>
    <row r="300" spans="1:125">
      <c r="D300" s="77" t="str">
        <f t="shared" si="98"/>
        <v>4141p</v>
      </c>
      <c r="E300" s="81" t="s">
        <v>174</v>
      </c>
      <c r="F300" s="107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9"/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9"/>
      <c r="AD300" s="107"/>
      <c r="AE300" s="108"/>
      <c r="AF300" s="108"/>
      <c r="AG300" s="108"/>
      <c r="AH300" s="108"/>
      <c r="AI300" s="108"/>
      <c r="AJ300" s="108"/>
      <c r="AK300" s="108"/>
      <c r="AL300" s="108"/>
      <c r="AM300" s="108"/>
      <c r="AN300" s="108"/>
      <c r="AO300" s="109"/>
      <c r="AP300" s="107"/>
      <c r="AQ300" s="108"/>
      <c r="AR300" s="108"/>
      <c r="AS300" s="108"/>
      <c r="AT300" s="108"/>
      <c r="AU300" s="108"/>
      <c r="AV300" s="108"/>
      <c r="AW300" s="108"/>
      <c r="AX300" s="108"/>
      <c r="AY300" s="108"/>
      <c r="AZ300" s="108"/>
      <c r="BA300" s="109"/>
      <c r="BB300" s="107"/>
      <c r="BC300" s="108"/>
      <c r="BD300" s="108"/>
      <c r="BE300" s="108"/>
      <c r="BF300" s="108"/>
      <c r="BG300" s="108"/>
      <c r="BH300" s="108"/>
      <c r="BI300" s="108"/>
      <c r="BJ300" s="108"/>
      <c r="BK300" s="108"/>
      <c r="BL300" s="108"/>
      <c r="BM300" s="109"/>
      <c r="BN300" s="107"/>
      <c r="BO300" s="108"/>
      <c r="BP300" s="108"/>
      <c r="BQ300" s="108"/>
      <c r="BR300" s="108"/>
      <c r="BS300" s="108"/>
      <c r="BT300" s="108"/>
      <c r="BU300" s="108"/>
      <c r="BV300" s="108"/>
      <c r="BW300" s="108"/>
      <c r="BX300" s="108"/>
      <c r="BY300" s="109"/>
      <c r="BZ300" s="107"/>
      <c r="CA300" s="108"/>
      <c r="CB300" s="108"/>
      <c r="CC300" s="108"/>
      <c r="CD300" s="108"/>
      <c r="CE300" s="108"/>
      <c r="CF300" s="108"/>
      <c r="CG300" s="108"/>
      <c r="CH300" s="108"/>
      <c r="CI300" s="108"/>
      <c r="CJ300" s="108"/>
      <c r="CK300" s="108"/>
      <c r="CL300" s="107">
        <v>403359.6141666667</v>
      </c>
      <c r="CM300" s="108">
        <v>403359.6141666667</v>
      </c>
      <c r="CN300" s="108">
        <v>403359.6141666667</v>
      </c>
      <c r="CO300" s="108">
        <v>403359.6141666667</v>
      </c>
      <c r="CP300" s="108">
        <v>403359.6141666667</v>
      </c>
      <c r="CQ300" s="108">
        <v>403359.6141666667</v>
      </c>
      <c r="CR300" s="108">
        <v>403359.6141666667</v>
      </c>
      <c r="CS300" s="108">
        <v>403359.6141666667</v>
      </c>
      <c r="CT300" s="108">
        <v>403359.6141666667</v>
      </c>
      <c r="CU300" s="108">
        <v>403359.6141666667</v>
      </c>
      <c r="CV300" s="108">
        <v>403359.6141666667</v>
      </c>
      <c r="CW300" s="109">
        <v>403359.6141666667</v>
      </c>
      <c r="CX300" s="107">
        <v>452974.9891666667</v>
      </c>
      <c r="CY300" s="108">
        <v>452974.9891666667</v>
      </c>
      <c r="CZ300" s="108">
        <v>452974.9891666667</v>
      </c>
      <c r="DA300" s="108">
        <v>452974.9891666667</v>
      </c>
      <c r="DB300" s="108">
        <v>452974.9891666667</v>
      </c>
      <c r="DC300" s="108">
        <v>452974.9891666667</v>
      </c>
      <c r="DD300" s="108">
        <v>452974.9891666667</v>
      </c>
      <c r="DE300" s="108">
        <v>452974.9891666667</v>
      </c>
      <c r="DF300" s="108">
        <v>452974.9891666667</v>
      </c>
      <c r="DG300" s="108">
        <v>452974.9891666667</v>
      </c>
      <c r="DH300" s="108">
        <v>452974.9891666667</v>
      </c>
      <c r="DI300" s="109">
        <v>452974.9891666667</v>
      </c>
      <c r="DJ300" s="107"/>
      <c r="DK300" s="108"/>
      <c r="DL300" s="108"/>
      <c r="DM300" s="108"/>
      <c r="DN300" s="108"/>
      <c r="DO300" s="108"/>
      <c r="DP300" s="108"/>
      <c r="DQ300" s="108"/>
      <c r="DR300" s="108"/>
      <c r="DS300" s="108"/>
      <c r="DT300" s="108"/>
      <c r="DU300" s="109"/>
    </row>
    <row r="301" spans="1:125">
      <c r="D301" s="77" t="str">
        <f t="shared" si="98"/>
        <v>4142p</v>
      </c>
      <c r="E301" s="81" t="s">
        <v>176</v>
      </c>
      <c r="F301" s="107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9"/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9"/>
      <c r="AD301" s="107"/>
      <c r="AE301" s="108"/>
      <c r="AF301" s="108"/>
      <c r="AG301" s="108"/>
      <c r="AH301" s="108"/>
      <c r="AI301" s="108"/>
      <c r="AJ301" s="108"/>
      <c r="AK301" s="108"/>
      <c r="AL301" s="108"/>
      <c r="AM301" s="108"/>
      <c r="AN301" s="108"/>
      <c r="AO301" s="109"/>
      <c r="AP301" s="107"/>
      <c r="AQ301" s="108"/>
      <c r="AR301" s="108"/>
      <c r="AS301" s="108"/>
      <c r="AT301" s="108"/>
      <c r="AU301" s="108"/>
      <c r="AV301" s="108"/>
      <c r="AW301" s="108"/>
      <c r="AX301" s="108"/>
      <c r="AY301" s="108"/>
      <c r="AZ301" s="108"/>
      <c r="BA301" s="109"/>
      <c r="BB301" s="107"/>
      <c r="BC301" s="108"/>
      <c r="BD301" s="108"/>
      <c r="BE301" s="108"/>
      <c r="BF301" s="108"/>
      <c r="BG301" s="108"/>
      <c r="BH301" s="108"/>
      <c r="BI301" s="108"/>
      <c r="BJ301" s="108"/>
      <c r="BK301" s="108"/>
      <c r="BL301" s="108"/>
      <c r="BM301" s="109"/>
      <c r="BN301" s="107"/>
      <c r="BO301" s="108"/>
      <c r="BP301" s="108"/>
      <c r="BQ301" s="108"/>
      <c r="BR301" s="108"/>
      <c r="BS301" s="108"/>
      <c r="BT301" s="108"/>
      <c r="BU301" s="108"/>
      <c r="BV301" s="108"/>
      <c r="BW301" s="108"/>
      <c r="BX301" s="108"/>
      <c r="BY301" s="109"/>
      <c r="BZ301" s="107"/>
      <c r="CA301" s="108"/>
      <c r="CB301" s="108"/>
      <c r="CC301" s="108"/>
      <c r="CD301" s="108"/>
      <c r="CE301" s="108"/>
      <c r="CF301" s="108"/>
      <c r="CG301" s="108"/>
      <c r="CH301" s="108"/>
      <c r="CI301" s="108"/>
      <c r="CJ301" s="108"/>
      <c r="CK301" s="108"/>
      <c r="CL301" s="107">
        <v>41926.574166666665</v>
      </c>
      <c r="CM301" s="108">
        <v>41926.574166666665</v>
      </c>
      <c r="CN301" s="108">
        <v>41926.574166666665</v>
      </c>
      <c r="CO301" s="108">
        <v>41926.574166666665</v>
      </c>
      <c r="CP301" s="108">
        <v>41926.574166666665</v>
      </c>
      <c r="CQ301" s="108">
        <v>41926.574166666665</v>
      </c>
      <c r="CR301" s="108">
        <v>41926.574166666665</v>
      </c>
      <c r="CS301" s="108">
        <v>41926.574166666665</v>
      </c>
      <c r="CT301" s="108">
        <v>41926.574166666665</v>
      </c>
      <c r="CU301" s="108">
        <v>41926.574166666665</v>
      </c>
      <c r="CV301" s="108">
        <v>41926.574166666665</v>
      </c>
      <c r="CW301" s="109">
        <v>41926.574166666665</v>
      </c>
      <c r="CX301" s="107">
        <v>34911.857500000006</v>
      </c>
      <c r="CY301" s="108">
        <v>34911.857500000006</v>
      </c>
      <c r="CZ301" s="108">
        <v>34911.857500000006</v>
      </c>
      <c r="DA301" s="108">
        <v>34911.857500000006</v>
      </c>
      <c r="DB301" s="108">
        <v>34911.857500000006</v>
      </c>
      <c r="DC301" s="108">
        <v>34911.857500000006</v>
      </c>
      <c r="DD301" s="108">
        <v>34911.857500000006</v>
      </c>
      <c r="DE301" s="108">
        <v>34911.857500000006</v>
      </c>
      <c r="DF301" s="108">
        <v>34911.857500000006</v>
      </c>
      <c r="DG301" s="108">
        <v>34911.857500000006</v>
      </c>
      <c r="DH301" s="108">
        <v>34911.857500000006</v>
      </c>
      <c r="DI301" s="109">
        <v>34911.857500000006</v>
      </c>
      <c r="DJ301" s="107"/>
      <c r="DK301" s="108"/>
      <c r="DL301" s="108"/>
      <c r="DM301" s="108"/>
      <c r="DN301" s="108"/>
      <c r="DO301" s="108"/>
      <c r="DP301" s="108"/>
      <c r="DQ301" s="108"/>
      <c r="DR301" s="108"/>
      <c r="DS301" s="108"/>
      <c r="DT301" s="108"/>
      <c r="DU301" s="109"/>
    </row>
    <row r="302" spans="1:125">
      <c r="D302" s="77" t="str">
        <f t="shared" si="98"/>
        <v>4143p</v>
      </c>
      <c r="E302" s="81" t="s">
        <v>178</v>
      </c>
      <c r="F302" s="107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9"/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9"/>
      <c r="AD302" s="107"/>
      <c r="AE302" s="108"/>
      <c r="AF302" s="108"/>
      <c r="AG302" s="108"/>
      <c r="AH302" s="108"/>
      <c r="AI302" s="108"/>
      <c r="AJ302" s="108"/>
      <c r="AK302" s="108"/>
      <c r="AL302" s="108"/>
      <c r="AM302" s="108"/>
      <c r="AN302" s="108"/>
      <c r="AO302" s="109"/>
      <c r="AP302" s="107"/>
      <c r="AQ302" s="108"/>
      <c r="AR302" s="108"/>
      <c r="AS302" s="108"/>
      <c r="AT302" s="108"/>
      <c r="AU302" s="108"/>
      <c r="AV302" s="108"/>
      <c r="AW302" s="108"/>
      <c r="AX302" s="108"/>
      <c r="AY302" s="108"/>
      <c r="AZ302" s="108"/>
      <c r="BA302" s="109"/>
      <c r="BB302" s="107"/>
      <c r="BC302" s="108"/>
      <c r="BD302" s="108"/>
      <c r="BE302" s="108"/>
      <c r="BF302" s="108"/>
      <c r="BG302" s="108"/>
      <c r="BH302" s="108"/>
      <c r="BI302" s="108"/>
      <c r="BJ302" s="108"/>
      <c r="BK302" s="108"/>
      <c r="BL302" s="108"/>
      <c r="BM302" s="109"/>
      <c r="BN302" s="107"/>
      <c r="BO302" s="108"/>
      <c r="BP302" s="108"/>
      <c r="BQ302" s="108"/>
      <c r="BR302" s="108"/>
      <c r="BS302" s="108"/>
      <c r="BT302" s="108"/>
      <c r="BU302" s="108"/>
      <c r="BV302" s="108"/>
      <c r="BW302" s="108"/>
      <c r="BX302" s="108"/>
      <c r="BY302" s="109"/>
      <c r="BZ302" s="107"/>
      <c r="CA302" s="108"/>
      <c r="CB302" s="108"/>
      <c r="CC302" s="108"/>
      <c r="CD302" s="108"/>
      <c r="CE302" s="108"/>
      <c r="CF302" s="108"/>
      <c r="CG302" s="108"/>
      <c r="CH302" s="108"/>
      <c r="CI302" s="108"/>
      <c r="CJ302" s="108"/>
      <c r="CK302" s="108"/>
      <c r="CL302" s="107">
        <v>520158.69</v>
      </c>
      <c r="CM302" s="108">
        <v>520158.69</v>
      </c>
      <c r="CN302" s="108">
        <v>520158.69</v>
      </c>
      <c r="CO302" s="108">
        <v>520158.69</v>
      </c>
      <c r="CP302" s="108">
        <v>520158.69</v>
      </c>
      <c r="CQ302" s="108">
        <v>520158.69</v>
      </c>
      <c r="CR302" s="108">
        <v>520158.69</v>
      </c>
      <c r="CS302" s="108">
        <v>520158.69</v>
      </c>
      <c r="CT302" s="108">
        <v>520158.69</v>
      </c>
      <c r="CU302" s="108">
        <v>520158.69</v>
      </c>
      <c r="CV302" s="108">
        <v>520158.69</v>
      </c>
      <c r="CW302" s="109">
        <v>520158.69</v>
      </c>
      <c r="CX302" s="107">
        <v>528877.96250000002</v>
      </c>
      <c r="CY302" s="108">
        <v>528877.96250000002</v>
      </c>
      <c r="CZ302" s="108">
        <v>528877.96250000002</v>
      </c>
      <c r="DA302" s="108">
        <v>528877.96250000002</v>
      </c>
      <c r="DB302" s="108">
        <v>528877.96250000002</v>
      </c>
      <c r="DC302" s="108">
        <v>528877.96250000002</v>
      </c>
      <c r="DD302" s="108">
        <v>528877.96250000002</v>
      </c>
      <c r="DE302" s="108">
        <v>528877.96250000002</v>
      </c>
      <c r="DF302" s="108">
        <v>528877.96250000002</v>
      </c>
      <c r="DG302" s="108">
        <v>528877.96250000002</v>
      </c>
      <c r="DH302" s="108">
        <v>528877.96250000002</v>
      </c>
      <c r="DI302" s="109">
        <v>528877.96250000002</v>
      </c>
      <c r="DJ302" s="107"/>
      <c r="DK302" s="108"/>
      <c r="DL302" s="108"/>
      <c r="DM302" s="108"/>
      <c r="DN302" s="108"/>
      <c r="DO302" s="108"/>
      <c r="DP302" s="108"/>
      <c r="DQ302" s="108"/>
      <c r="DR302" s="108"/>
      <c r="DS302" s="108"/>
      <c r="DT302" s="108"/>
      <c r="DU302" s="109"/>
    </row>
    <row r="303" spans="1:125">
      <c r="D303" s="77" t="str">
        <f t="shared" si="98"/>
        <v>4144p</v>
      </c>
      <c r="E303" s="81" t="s">
        <v>180</v>
      </c>
      <c r="F303" s="107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9"/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9"/>
      <c r="AD303" s="107"/>
      <c r="AE303" s="108"/>
      <c r="AF303" s="108"/>
      <c r="AG303" s="108"/>
      <c r="AH303" s="108"/>
      <c r="AI303" s="108"/>
      <c r="AJ303" s="108"/>
      <c r="AK303" s="108"/>
      <c r="AL303" s="108"/>
      <c r="AM303" s="108"/>
      <c r="AN303" s="108"/>
      <c r="AO303" s="109"/>
      <c r="AP303" s="107"/>
      <c r="AQ303" s="108"/>
      <c r="AR303" s="108"/>
      <c r="AS303" s="108"/>
      <c r="AT303" s="108"/>
      <c r="AU303" s="108"/>
      <c r="AV303" s="108"/>
      <c r="AW303" s="108"/>
      <c r="AX303" s="108"/>
      <c r="AY303" s="108"/>
      <c r="AZ303" s="108"/>
      <c r="BA303" s="109"/>
      <c r="BB303" s="107"/>
      <c r="BC303" s="108"/>
      <c r="BD303" s="108"/>
      <c r="BE303" s="108"/>
      <c r="BF303" s="108"/>
      <c r="BG303" s="108"/>
      <c r="BH303" s="108"/>
      <c r="BI303" s="108"/>
      <c r="BJ303" s="108"/>
      <c r="BK303" s="108"/>
      <c r="BL303" s="108"/>
      <c r="BM303" s="109"/>
      <c r="BN303" s="107"/>
      <c r="BO303" s="108"/>
      <c r="BP303" s="108"/>
      <c r="BQ303" s="108"/>
      <c r="BR303" s="108"/>
      <c r="BS303" s="108"/>
      <c r="BT303" s="108"/>
      <c r="BU303" s="108"/>
      <c r="BV303" s="108"/>
      <c r="BW303" s="108"/>
      <c r="BX303" s="108"/>
      <c r="BY303" s="109"/>
      <c r="BZ303" s="107"/>
      <c r="CA303" s="108"/>
      <c r="CB303" s="108"/>
      <c r="CC303" s="108"/>
      <c r="CD303" s="108"/>
      <c r="CE303" s="108"/>
      <c r="CF303" s="108"/>
      <c r="CG303" s="108"/>
      <c r="CH303" s="108"/>
      <c r="CI303" s="108"/>
      <c r="CJ303" s="108"/>
      <c r="CK303" s="108"/>
      <c r="CL303" s="107">
        <v>245645.35499999998</v>
      </c>
      <c r="CM303" s="108">
        <v>245645.35499999998</v>
      </c>
      <c r="CN303" s="108">
        <v>245645.35499999998</v>
      </c>
      <c r="CO303" s="108">
        <v>245645.35499999998</v>
      </c>
      <c r="CP303" s="108">
        <v>245645.35499999998</v>
      </c>
      <c r="CQ303" s="108">
        <v>245645.35499999998</v>
      </c>
      <c r="CR303" s="108">
        <v>245645.35499999998</v>
      </c>
      <c r="CS303" s="108">
        <v>245645.35499999998</v>
      </c>
      <c r="CT303" s="108">
        <v>245645.35499999998</v>
      </c>
      <c r="CU303" s="108">
        <v>245645.35499999998</v>
      </c>
      <c r="CV303" s="108">
        <v>245645.35499999998</v>
      </c>
      <c r="CW303" s="109">
        <v>245645.35499999998</v>
      </c>
      <c r="CX303" s="107">
        <v>243482.99916666668</v>
      </c>
      <c r="CY303" s="108">
        <v>243482.99916666668</v>
      </c>
      <c r="CZ303" s="108">
        <v>243482.99916666668</v>
      </c>
      <c r="DA303" s="108">
        <v>243482.99916666668</v>
      </c>
      <c r="DB303" s="108">
        <v>243482.99916666668</v>
      </c>
      <c r="DC303" s="108">
        <v>243482.99916666668</v>
      </c>
      <c r="DD303" s="108">
        <v>243482.99916666668</v>
      </c>
      <c r="DE303" s="108">
        <v>243482.99916666668</v>
      </c>
      <c r="DF303" s="108">
        <v>243482.99916666668</v>
      </c>
      <c r="DG303" s="108">
        <v>243482.99916666668</v>
      </c>
      <c r="DH303" s="108">
        <v>243482.99916666668</v>
      </c>
      <c r="DI303" s="109">
        <v>243482.99916666668</v>
      </c>
      <c r="DJ303" s="107"/>
      <c r="DK303" s="108"/>
      <c r="DL303" s="108"/>
      <c r="DM303" s="108"/>
      <c r="DN303" s="108"/>
      <c r="DO303" s="108"/>
      <c r="DP303" s="108"/>
      <c r="DQ303" s="108"/>
      <c r="DR303" s="108"/>
      <c r="DS303" s="108"/>
      <c r="DT303" s="108"/>
      <c r="DU303" s="109"/>
    </row>
    <row r="304" spans="1:125">
      <c r="D304" s="77" t="str">
        <f t="shared" si="98"/>
        <v>4145p</v>
      </c>
      <c r="E304" s="81" t="s">
        <v>182</v>
      </c>
      <c r="F304" s="107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9"/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9"/>
      <c r="AD304" s="107"/>
      <c r="AE304" s="108"/>
      <c r="AF304" s="108"/>
      <c r="AG304" s="108"/>
      <c r="AH304" s="108"/>
      <c r="AI304" s="108"/>
      <c r="AJ304" s="108"/>
      <c r="AK304" s="108"/>
      <c r="AL304" s="108"/>
      <c r="AM304" s="108"/>
      <c r="AN304" s="108"/>
      <c r="AO304" s="109"/>
      <c r="AP304" s="107"/>
      <c r="AQ304" s="108"/>
      <c r="AR304" s="108"/>
      <c r="AS304" s="108"/>
      <c r="AT304" s="108"/>
      <c r="AU304" s="108"/>
      <c r="AV304" s="108"/>
      <c r="AW304" s="108"/>
      <c r="AX304" s="108"/>
      <c r="AY304" s="108"/>
      <c r="AZ304" s="108"/>
      <c r="BA304" s="109"/>
      <c r="BB304" s="107"/>
      <c r="BC304" s="108"/>
      <c r="BD304" s="108"/>
      <c r="BE304" s="108"/>
      <c r="BF304" s="108"/>
      <c r="BG304" s="108"/>
      <c r="BH304" s="108"/>
      <c r="BI304" s="108"/>
      <c r="BJ304" s="108"/>
      <c r="BK304" s="108"/>
      <c r="BL304" s="108"/>
      <c r="BM304" s="109"/>
      <c r="BN304" s="107"/>
      <c r="BO304" s="108"/>
      <c r="BP304" s="108"/>
      <c r="BQ304" s="108"/>
      <c r="BR304" s="108"/>
      <c r="BS304" s="108"/>
      <c r="BT304" s="108"/>
      <c r="BU304" s="108"/>
      <c r="BV304" s="108"/>
      <c r="BW304" s="108"/>
      <c r="BX304" s="108"/>
      <c r="BY304" s="109"/>
      <c r="BZ304" s="107"/>
      <c r="CA304" s="108"/>
      <c r="CB304" s="108"/>
      <c r="CC304" s="108"/>
      <c r="CD304" s="108"/>
      <c r="CE304" s="108"/>
      <c r="CF304" s="108"/>
      <c r="CG304" s="108"/>
      <c r="CH304" s="108"/>
      <c r="CI304" s="108"/>
      <c r="CJ304" s="108"/>
      <c r="CK304" s="108"/>
      <c r="CL304" s="107">
        <v>91913.333333333328</v>
      </c>
      <c r="CM304" s="108">
        <v>91913.333333333328</v>
      </c>
      <c r="CN304" s="108">
        <v>91913.333333333328</v>
      </c>
      <c r="CO304" s="108">
        <v>91913.333333333328</v>
      </c>
      <c r="CP304" s="108">
        <v>91913.333333333328</v>
      </c>
      <c r="CQ304" s="108">
        <v>91913.333333333328</v>
      </c>
      <c r="CR304" s="108">
        <v>91913.333333333328</v>
      </c>
      <c r="CS304" s="108">
        <v>91913.333333333328</v>
      </c>
      <c r="CT304" s="108">
        <v>91913.333333333328</v>
      </c>
      <c r="CU304" s="108">
        <v>91913.333333333328</v>
      </c>
      <c r="CV304" s="108">
        <v>91913.333333333328</v>
      </c>
      <c r="CW304" s="109">
        <v>91913.333333333328</v>
      </c>
      <c r="CX304" s="107">
        <v>90919.286666666667</v>
      </c>
      <c r="CY304" s="108">
        <v>90919.286666666667</v>
      </c>
      <c r="CZ304" s="108">
        <v>90919.286666666667</v>
      </c>
      <c r="DA304" s="108">
        <v>90919.286666666667</v>
      </c>
      <c r="DB304" s="108">
        <v>90919.286666666667</v>
      </c>
      <c r="DC304" s="108">
        <v>90919.286666666667</v>
      </c>
      <c r="DD304" s="108">
        <v>90919.286666666667</v>
      </c>
      <c r="DE304" s="108">
        <v>90919.286666666667</v>
      </c>
      <c r="DF304" s="108">
        <v>90919.286666666667</v>
      </c>
      <c r="DG304" s="108">
        <v>90919.286666666667</v>
      </c>
      <c r="DH304" s="108">
        <v>90919.286666666667</v>
      </c>
      <c r="DI304" s="109">
        <v>90919.286666666667</v>
      </c>
      <c r="DJ304" s="107"/>
      <c r="DK304" s="108"/>
      <c r="DL304" s="108"/>
      <c r="DM304" s="108"/>
      <c r="DN304" s="108"/>
      <c r="DO304" s="108"/>
      <c r="DP304" s="108"/>
      <c r="DQ304" s="108"/>
      <c r="DR304" s="108"/>
      <c r="DS304" s="108"/>
      <c r="DT304" s="108"/>
      <c r="DU304" s="109"/>
    </row>
    <row r="305" spans="1:125">
      <c r="D305" s="77" t="str">
        <f t="shared" si="98"/>
        <v>4146p</v>
      </c>
      <c r="E305" s="81" t="s">
        <v>184</v>
      </c>
      <c r="F305" s="107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9"/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9"/>
      <c r="AD305" s="107"/>
      <c r="AE305" s="108"/>
      <c r="AF305" s="108"/>
      <c r="AG305" s="108"/>
      <c r="AH305" s="108"/>
      <c r="AI305" s="108"/>
      <c r="AJ305" s="108"/>
      <c r="AK305" s="108"/>
      <c r="AL305" s="108"/>
      <c r="AM305" s="108"/>
      <c r="AN305" s="108"/>
      <c r="AO305" s="109"/>
      <c r="AP305" s="107"/>
      <c r="AQ305" s="108"/>
      <c r="AR305" s="108"/>
      <c r="AS305" s="108"/>
      <c r="AT305" s="108"/>
      <c r="AU305" s="108"/>
      <c r="AV305" s="108"/>
      <c r="AW305" s="108"/>
      <c r="AX305" s="108"/>
      <c r="AY305" s="108"/>
      <c r="AZ305" s="108"/>
      <c r="BA305" s="109"/>
      <c r="BB305" s="107"/>
      <c r="BC305" s="108"/>
      <c r="BD305" s="108"/>
      <c r="BE305" s="108"/>
      <c r="BF305" s="108"/>
      <c r="BG305" s="108"/>
      <c r="BH305" s="108"/>
      <c r="BI305" s="108"/>
      <c r="BJ305" s="108"/>
      <c r="BK305" s="108"/>
      <c r="BL305" s="108"/>
      <c r="BM305" s="109"/>
      <c r="BN305" s="107"/>
      <c r="BO305" s="108"/>
      <c r="BP305" s="108"/>
      <c r="BQ305" s="108"/>
      <c r="BR305" s="108"/>
      <c r="BS305" s="108"/>
      <c r="BT305" s="108"/>
      <c r="BU305" s="108"/>
      <c r="BV305" s="108"/>
      <c r="BW305" s="108"/>
      <c r="BX305" s="108"/>
      <c r="BY305" s="109"/>
      <c r="BZ305" s="107"/>
      <c r="CA305" s="108"/>
      <c r="CB305" s="108"/>
      <c r="CC305" s="108"/>
      <c r="CD305" s="108"/>
      <c r="CE305" s="108"/>
      <c r="CF305" s="108"/>
      <c r="CG305" s="108"/>
      <c r="CH305" s="108"/>
      <c r="CI305" s="108"/>
      <c r="CJ305" s="108"/>
      <c r="CK305" s="108"/>
      <c r="CL305" s="107">
        <v>129867.41666666667</v>
      </c>
      <c r="CM305" s="108">
        <v>129867.41666666667</v>
      </c>
      <c r="CN305" s="108">
        <v>129867.41666666667</v>
      </c>
      <c r="CO305" s="108">
        <v>129867.41666666667</v>
      </c>
      <c r="CP305" s="108">
        <v>129867.41666666667</v>
      </c>
      <c r="CQ305" s="108">
        <v>129867.41666666667</v>
      </c>
      <c r="CR305" s="108">
        <v>129867.41666666667</v>
      </c>
      <c r="CS305" s="108">
        <v>129867.41666666667</v>
      </c>
      <c r="CT305" s="108">
        <v>129867.41666666667</v>
      </c>
      <c r="CU305" s="108">
        <v>129867.41666666667</v>
      </c>
      <c r="CV305" s="108">
        <v>129867.41666666667</v>
      </c>
      <c r="CW305" s="109">
        <v>129867.41666666667</v>
      </c>
      <c r="CX305" s="107">
        <v>182527.34833333336</v>
      </c>
      <c r="CY305" s="108">
        <v>182527.34833333336</v>
      </c>
      <c r="CZ305" s="108">
        <v>182527.34833333336</v>
      </c>
      <c r="DA305" s="108">
        <v>182527.34833333336</v>
      </c>
      <c r="DB305" s="108">
        <v>182527.34833333336</v>
      </c>
      <c r="DC305" s="108">
        <v>182527.34833333336</v>
      </c>
      <c r="DD305" s="108">
        <v>182527.34833333336</v>
      </c>
      <c r="DE305" s="108">
        <v>182527.34833333336</v>
      </c>
      <c r="DF305" s="108">
        <v>182527.34833333336</v>
      </c>
      <c r="DG305" s="108">
        <v>182527.34833333336</v>
      </c>
      <c r="DH305" s="108">
        <v>182527.34833333336</v>
      </c>
      <c r="DI305" s="109">
        <v>182527.34833333336</v>
      </c>
      <c r="DJ305" s="107"/>
      <c r="DK305" s="108"/>
      <c r="DL305" s="108"/>
      <c r="DM305" s="108"/>
      <c r="DN305" s="108"/>
      <c r="DO305" s="108"/>
      <c r="DP305" s="108"/>
      <c r="DQ305" s="108"/>
      <c r="DR305" s="108"/>
      <c r="DS305" s="108"/>
      <c r="DT305" s="108"/>
      <c r="DU305" s="109"/>
    </row>
    <row r="306" spans="1:125">
      <c r="D306" s="77" t="str">
        <f t="shared" si="98"/>
        <v>4147p</v>
      </c>
      <c r="E306" s="81" t="s">
        <v>186</v>
      </c>
      <c r="F306" s="107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9"/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9"/>
      <c r="AD306" s="107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109"/>
      <c r="AP306" s="107"/>
      <c r="AQ306" s="108"/>
      <c r="AR306" s="108"/>
      <c r="AS306" s="108"/>
      <c r="AT306" s="108"/>
      <c r="AU306" s="108"/>
      <c r="AV306" s="108"/>
      <c r="AW306" s="108"/>
      <c r="AX306" s="108"/>
      <c r="AY306" s="108"/>
      <c r="AZ306" s="108"/>
      <c r="BA306" s="109"/>
      <c r="BB306" s="107"/>
      <c r="BC306" s="108"/>
      <c r="BD306" s="108"/>
      <c r="BE306" s="108"/>
      <c r="BF306" s="108"/>
      <c r="BG306" s="108"/>
      <c r="BH306" s="108"/>
      <c r="BI306" s="108"/>
      <c r="BJ306" s="108"/>
      <c r="BK306" s="108"/>
      <c r="BL306" s="108"/>
      <c r="BM306" s="109"/>
      <c r="BN306" s="107"/>
      <c r="BO306" s="108"/>
      <c r="BP306" s="108"/>
      <c r="BQ306" s="108"/>
      <c r="BR306" s="108"/>
      <c r="BS306" s="108"/>
      <c r="BT306" s="108"/>
      <c r="BU306" s="108"/>
      <c r="BV306" s="108"/>
      <c r="BW306" s="108"/>
      <c r="BX306" s="108"/>
      <c r="BY306" s="109"/>
      <c r="BZ306" s="107"/>
      <c r="CA306" s="108"/>
      <c r="CB306" s="108"/>
      <c r="CC306" s="108"/>
      <c r="CD306" s="108"/>
      <c r="CE306" s="108"/>
      <c r="CF306" s="108"/>
      <c r="CG306" s="108"/>
      <c r="CH306" s="108"/>
      <c r="CI306" s="108"/>
      <c r="CJ306" s="108"/>
      <c r="CK306" s="108"/>
      <c r="CL306" s="107">
        <v>1562893.1016666666</v>
      </c>
      <c r="CM306" s="108">
        <v>1562893.1016666666</v>
      </c>
      <c r="CN306" s="108">
        <v>1562893.1016666666</v>
      </c>
      <c r="CO306" s="108">
        <v>1562893.1016666666</v>
      </c>
      <c r="CP306" s="108">
        <v>1562893.1016666666</v>
      </c>
      <c r="CQ306" s="108">
        <v>1562893.1016666666</v>
      </c>
      <c r="CR306" s="108">
        <v>1562893.1016666666</v>
      </c>
      <c r="CS306" s="108">
        <v>1562893.1016666666</v>
      </c>
      <c r="CT306" s="108">
        <v>1562893.1016666666</v>
      </c>
      <c r="CU306" s="108">
        <v>1562893.1016666666</v>
      </c>
      <c r="CV306" s="108">
        <v>1562893.1016666666</v>
      </c>
      <c r="CW306" s="109">
        <v>1562893.1016666666</v>
      </c>
      <c r="CX306" s="107">
        <v>1314420.6233333331</v>
      </c>
      <c r="CY306" s="108">
        <v>1314420.6233333331</v>
      </c>
      <c r="CZ306" s="108">
        <v>1314420.6233333331</v>
      </c>
      <c r="DA306" s="108">
        <v>1314420.6233333331</v>
      </c>
      <c r="DB306" s="108">
        <v>1314420.6233333331</v>
      </c>
      <c r="DC306" s="108">
        <v>1314420.6233333331</v>
      </c>
      <c r="DD306" s="108">
        <v>1314420.6233333331</v>
      </c>
      <c r="DE306" s="108">
        <v>1314420.6233333331</v>
      </c>
      <c r="DF306" s="108">
        <v>1314420.6233333331</v>
      </c>
      <c r="DG306" s="108">
        <v>1314420.6233333331</v>
      </c>
      <c r="DH306" s="108">
        <v>1314420.6233333331</v>
      </c>
      <c r="DI306" s="109">
        <v>1314420.6233333331</v>
      </c>
      <c r="DJ306" s="107"/>
      <c r="DK306" s="108"/>
      <c r="DL306" s="108"/>
      <c r="DM306" s="108"/>
      <c r="DN306" s="108"/>
      <c r="DO306" s="108"/>
      <c r="DP306" s="108"/>
      <c r="DQ306" s="108"/>
      <c r="DR306" s="108"/>
      <c r="DS306" s="108"/>
      <c r="DT306" s="108"/>
      <c r="DU306" s="109"/>
    </row>
    <row r="307" spans="1:125">
      <c r="D307" s="77" t="str">
        <f t="shared" si="98"/>
        <v>4148p</v>
      </c>
      <c r="E307" s="81" t="s">
        <v>188</v>
      </c>
      <c r="F307" s="107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9"/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9"/>
      <c r="AD307" s="107"/>
      <c r="AE307" s="108"/>
      <c r="AF307" s="108"/>
      <c r="AG307" s="108"/>
      <c r="AH307" s="108"/>
      <c r="AI307" s="108"/>
      <c r="AJ307" s="108"/>
      <c r="AK307" s="108"/>
      <c r="AL307" s="108"/>
      <c r="AM307" s="108"/>
      <c r="AN307" s="108"/>
      <c r="AO307" s="109"/>
      <c r="AP307" s="107"/>
      <c r="AQ307" s="108"/>
      <c r="AR307" s="108"/>
      <c r="AS307" s="108"/>
      <c r="AT307" s="108"/>
      <c r="AU307" s="108"/>
      <c r="AV307" s="108"/>
      <c r="AW307" s="108"/>
      <c r="AX307" s="108"/>
      <c r="AY307" s="108"/>
      <c r="AZ307" s="108"/>
      <c r="BA307" s="109"/>
      <c r="BB307" s="107"/>
      <c r="BC307" s="108"/>
      <c r="BD307" s="108"/>
      <c r="BE307" s="108"/>
      <c r="BF307" s="108"/>
      <c r="BG307" s="108"/>
      <c r="BH307" s="108"/>
      <c r="BI307" s="108"/>
      <c r="BJ307" s="108"/>
      <c r="BK307" s="108"/>
      <c r="BL307" s="108"/>
      <c r="BM307" s="109"/>
      <c r="BN307" s="107"/>
      <c r="BO307" s="108"/>
      <c r="BP307" s="108"/>
      <c r="BQ307" s="108"/>
      <c r="BR307" s="108"/>
      <c r="BS307" s="108"/>
      <c r="BT307" s="108"/>
      <c r="BU307" s="108"/>
      <c r="BV307" s="108"/>
      <c r="BW307" s="108"/>
      <c r="BX307" s="108"/>
      <c r="BY307" s="109"/>
      <c r="BZ307" s="107"/>
      <c r="CA307" s="108"/>
      <c r="CB307" s="108"/>
      <c r="CC307" s="108"/>
      <c r="CD307" s="108"/>
      <c r="CE307" s="108"/>
      <c r="CF307" s="108"/>
      <c r="CG307" s="108"/>
      <c r="CH307" s="108"/>
      <c r="CI307" s="108"/>
      <c r="CJ307" s="108"/>
      <c r="CK307" s="108"/>
      <c r="CL307" s="107">
        <v>119475.49083333333</v>
      </c>
      <c r="CM307" s="108">
        <v>119475.49083333333</v>
      </c>
      <c r="CN307" s="108">
        <v>119475.49083333333</v>
      </c>
      <c r="CO307" s="108">
        <v>119475.49083333333</v>
      </c>
      <c r="CP307" s="108">
        <v>119475.49083333333</v>
      </c>
      <c r="CQ307" s="108">
        <v>119475.49083333333</v>
      </c>
      <c r="CR307" s="108">
        <v>119475.49083333333</v>
      </c>
      <c r="CS307" s="108">
        <v>119475.49083333333</v>
      </c>
      <c r="CT307" s="108">
        <v>119475.49083333333</v>
      </c>
      <c r="CU307" s="108">
        <v>119475.49083333333</v>
      </c>
      <c r="CV307" s="108">
        <v>119475.49083333333</v>
      </c>
      <c r="CW307" s="109">
        <v>119475.49083333333</v>
      </c>
      <c r="CX307" s="107">
        <v>100241.68666666665</v>
      </c>
      <c r="CY307" s="108">
        <v>100241.68666666665</v>
      </c>
      <c r="CZ307" s="108">
        <v>100241.68666666665</v>
      </c>
      <c r="DA307" s="108">
        <v>100241.68666666665</v>
      </c>
      <c r="DB307" s="108">
        <v>100241.68666666665</v>
      </c>
      <c r="DC307" s="108">
        <v>100241.68666666665</v>
      </c>
      <c r="DD307" s="108">
        <v>100241.68666666665</v>
      </c>
      <c r="DE307" s="108">
        <v>100241.68666666665</v>
      </c>
      <c r="DF307" s="108">
        <v>100241.68666666665</v>
      </c>
      <c r="DG307" s="108">
        <v>100241.68666666665</v>
      </c>
      <c r="DH307" s="108">
        <v>100241.68666666665</v>
      </c>
      <c r="DI307" s="109">
        <v>100241.68666666665</v>
      </c>
      <c r="DJ307" s="107"/>
      <c r="DK307" s="108"/>
      <c r="DL307" s="108"/>
      <c r="DM307" s="108"/>
      <c r="DN307" s="108"/>
      <c r="DO307" s="108"/>
      <c r="DP307" s="108"/>
      <c r="DQ307" s="108"/>
      <c r="DR307" s="108"/>
      <c r="DS307" s="108"/>
      <c r="DT307" s="108"/>
      <c r="DU307" s="109"/>
    </row>
    <row r="308" spans="1:125">
      <c r="D308" s="77" t="str">
        <f t="shared" si="98"/>
        <v>4149p</v>
      </c>
      <c r="E308" s="81" t="s">
        <v>190</v>
      </c>
      <c r="F308" s="107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9"/>
      <c r="R308" s="107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9"/>
      <c r="AD308" s="107"/>
      <c r="AE308" s="108"/>
      <c r="AF308" s="108"/>
      <c r="AG308" s="108"/>
      <c r="AH308" s="108"/>
      <c r="AI308" s="108"/>
      <c r="AJ308" s="108"/>
      <c r="AK308" s="108"/>
      <c r="AL308" s="108"/>
      <c r="AM308" s="108"/>
      <c r="AN308" s="108"/>
      <c r="AO308" s="109"/>
      <c r="AP308" s="107"/>
      <c r="AQ308" s="108"/>
      <c r="AR308" s="108"/>
      <c r="AS308" s="108"/>
      <c r="AT308" s="108"/>
      <c r="AU308" s="108"/>
      <c r="AV308" s="108"/>
      <c r="AW308" s="108"/>
      <c r="AX308" s="108"/>
      <c r="AY308" s="108"/>
      <c r="AZ308" s="108"/>
      <c r="BA308" s="109"/>
      <c r="BB308" s="107"/>
      <c r="BC308" s="108"/>
      <c r="BD308" s="108"/>
      <c r="BE308" s="108"/>
      <c r="BF308" s="108"/>
      <c r="BG308" s="108"/>
      <c r="BH308" s="108"/>
      <c r="BI308" s="108"/>
      <c r="BJ308" s="108"/>
      <c r="BK308" s="108"/>
      <c r="BL308" s="108"/>
      <c r="BM308" s="109"/>
      <c r="BN308" s="107"/>
      <c r="BO308" s="108"/>
      <c r="BP308" s="108"/>
      <c r="BQ308" s="108"/>
      <c r="BR308" s="108"/>
      <c r="BS308" s="108"/>
      <c r="BT308" s="108"/>
      <c r="BU308" s="108"/>
      <c r="BV308" s="108"/>
      <c r="BW308" s="108"/>
      <c r="BX308" s="108"/>
      <c r="BY308" s="109"/>
      <c r="BZ308" s="107"/>
      <c r="CA308" s="108"/>
      <c r="CB308" s="108"/>
      <c r="CC308" s="108"/>
      <c r="CD308" s="108"/>
      <c r="CE308" s="108"/>
      <c r="CF308" s="108"/>
      <c r="CG308" s="108"/>
      <c r="CH308" s="108"/>
      <c r="CI308" s="108"/>
      <c r="CJ308" s="108"/>
      <c r="CK308" s="108"/>
      <c r="CL308" s="107">
        <v>521488.45416666666</v>
      </c>
      <c r="CM308" s="108">
        <v>521488.45416666666</v>
      </c>
      <c r="CN308" s="108">
        <v>521488.45416666666</v>
      </c>
      <c r="CO308" s="108">
        <v>521488.45416666666</v>
      </c>
      <c r="CP308" s="108">
        <v>521488.45416666666</v>
      </c>
      <c r="CQ308" s="108">
        <v>521488.45416666666</v>
      </c>
      <c r="CR308" s="108">
        <v>521488.45416666666</v>
      </c>
      <c r="CS308" s="108">
        <v>521488.45416666666</v>
      </c>
      <c r="CT308" s="108">
        <v>521488.45416666666</v>
      </c>
      <c r="CU308" s="108">
        <v>521488.45416666666</v>
      </c>
      <c r="CV308" s="108">
        <v>521488.45416666666</v>
      </c>
      <c r="CW308" s="109">
        <v>521488.45416666666</v>
      </c>
      <c r="CX308" s="107">
        <v>442713.73</v>
      </c>
      <c r="CY308" s="108">
        <v>442713.73</v>
      </c>
      <c r="CZ308" s="108">
        <v>442713.73</v>
      </c>
      <c r="DA308" s="108">
        <v>442713.73</v>
      </c>
      <c r="DB308" s="108">
        <v>442713.73</v>
      </c>
      <c r="DC308" s="108">
        <v>442713.73</v>
      </c>
      <c r="DD308" s="108">
        <v>442713.73</v>
      </c>
      <c r="DE308" s="108">
        <v>442713.73</v>
      </c>
      <c r="DF308" s="108">
        <v>442713.73</v>
      </c>
      <c r="DG308" s="108">
        <v>442713.73</v>
      </c>
      <c r="DH308" s="108">
        <v>442713.73</v>
      </c>
      <c r="DI308" s="109">
        <v>442713.73</v>
      </c>
      <c r="DJ308" s="107"/>
      <c r="DK308" s="108"/>
      <c r="DL308" s="108"/>
      <c r="DM308" s="108"/>
      <c r="DN308" s="108"/>
      <c r="DO308" s="108"/>
      <c r="DP308" s="108"/>
      <c r="DQ308" s="108"/>
      <c r="DR308" s="108"/>
      <c r="DS308" s="108"/>
      <c r="DT308" s="108"/>
      <c r="DU308" s="109"/>
    </row>
    <row r="309" spans="1:125" s="11" customFormat="1">
      <c r="A309" s="143"/>
      <c r="B309" s="143"/>
      <c r="C309" s="143">
        <v>415</v>
      </c>
      <c r="D309" s="143" t="str">
        <f t="shared" si="98"/>
        <v>415p</v>
      </c>
      <c r="E309" s="144" t="s">
        <v>192</v>
      </c>
      <c r="F309" s="145"/>
      <c r="G309" s="146"/>
      <c r="H309" s="146"/>
      <c r="I309" s="146"/>
      <c r="J309" s="146"/>
      <c r="K309" s="146"/>
      <c r="L309" s="146"/>
      <c r="M309" s="146"/>
      <c r="N309" s="146"/>
      <c r="O309" s="146"/>
      <c r="P309" s="146"/>
      <c r="Q309" s="147"/>
      <c r="R309" s="145"/>
      <c r="S309" s="146"/>
      <c r="T309" s="146"/>
      <c r="U309" s="146"/>
      <c r="V309" s="146"/>
      <c r="W309" s="146"/>
      <c r="X309" s="146"/>
      <c r="Y309" s="146"/>
      <c r="Z309" s="146"/>
      <c r="AA309" s="146"/>
      <c r="AB309" s="146"/>
      <c r="AC309" s="147"/>
      <c r="AD309" s="145"/>
      <c r="AE309" s="146"/>
      <c r="AF309" s="146"/>
      <c r="AG309" s="146"/>
      <c r="AH309" s="146"/>
      <c r="AI309" s="146"/>
      <c r="AJ309" s="146"/>
      <c r="AK309" s="146"/>
      <c r="AL309" s="146"/>
      <c r="AM309" s="146"/>
      <c r="AN309" s="146"/>
      <c r="AO309" s="147"/>
      <c r="AP309" s="145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7"/>
      <c r="BB309" s="145"/>
      <c r="BC309" s="146"/>
      <c r="BD309" s="146"/>
      <c r="BE309" s="146"/>
      <c r="BF309" s="146"/>
      <c r="BG309" s="146"/>
      <c r="BH309" s="146"/>
      <c r="BI309" s="146"/>
      <c r="BJ309" s="146"/>
      <c r="BK309" s="146"/>
      <c r="BL309" s="146"/>
      <c r="BM309" s="147"/>
      <c r="BN309" s="145"/>
      <c r="BO309" s="146"/>
      <c r="BP309" s="146"/>
      <c r="BQ309" s="146"/>
      <c r="BR309" s="146"/>
      <c r="BS309" s="146"/>
      <c r="BT309" s="146"/>
      <c r="BU309" s="146"/>
      <c r="BV309" s="146"/>
      <c r="BW309" s="146"/>
      <c r="BX309" s="146"/>
      <c r="BY309" s="147"/>
      <c r="BZ309" s="145"/>
      <c r="CA309" s="146"/>
      <c r="CB309" s="146"/>
      <c r="CC309" s="146"/>
      <c r="CD309" s="146"/>
      <c r="CE309" s="146"/>
      <c r="CF309" s="146"/>
      <c r="CG309" s="146"/>
      <c r="CH309" s="146"/>
      <c r="CI309" s="146"/>
      <c r="CJ309" s="146"/>
      <c r="CK309" s="146"/>
      <c r="CL309" s="145">
        <f>+SUM(CL310:CL312)</f>
        <v>1705556.6708333332</v>
      </c>
      <c r="CM309" s="146">
        <f t="shared" ref="CM309" si="123">+SUM(CM310:CM312)</f>
        <v>1705556.6708333332</v>
      </c>
      <c r="CN309" s="146">
        <f t="shared" ref="CN309" si="124">+SUM(CN310:CN312)</f>
        <v>1705556.6708333332</v>
      </c>
      <c r="CO309" s="146">
        <f t="shared" ref="CO309" si="125">+SUM(CO310:CO312)</f>
        <v>1705556.6708333332</v>
      </c>
      <c r="CP309" s="146">
        <f t="shared" ref="CP309" si="126">+SUM(CP310:CP312)</f>
        <v>1705556.6708333332</v>
      </c>
      <c r="CQ309" s="146">
        <f t="shared" ref="CQ309" si="127">+SUM(CQ310:CQ312)</f>
        <v>1705556.6708333332</v>
      </c>
      <c r="CR309" s="146">
        <f t="shared" ref="CR309" si="128">+SUM(CR310:CR312)</f>
        <v>1705556.6708333332</v>
      </c>
      <c r="CS309" s="146">
        <f t="shared" ref="CS309" si="129">+SUM(CS310:CS312)</f>
        <v>1705556.6708333332</v>
      </c>
      <c r="CT309" s="146">
        <f t="shared" ref="CT309" si="130">+SUM(CT310:CT312)</f>
        <v>1705556.6708333332</v>
      </c>
      <c r="CU309" s="146">
        <f t="shared" ref="CU309" si="131">+SUM(CU310:CU312)</f>
        <v>1705556.6708333332</v>
      </c>
      <c r="CV309" s="146">
        <f t="shared" ref="CV309" si="132">+SUM(CV310:CV312)</f>
        <v>1705556.6708333332</v>
      </c>
      <c r="CW309" s="147">
        <f t="shared" ref="CW309" si="133">+SUM(CW310:CW312)</f>
        <v>1705556.6708333332</v>
      </c>
      <c r="CX309" s="145">
        <f>+SUM(CX310:CX312)</f>
        <v>1804616.9333333331</v>
      </c>
      <c r="CY309" s="146">
        <f t="shared" ref="CY309:DI309" si="134">+SUM(CY310:CY312)</f>
        <v>1804616.9333333331</v>
      </c>
      <c r="CZ309" s="146">
        <f t="shared" si="134"/>
        <v>1804616.9333333331</v>
      </c>
      <c r="DA309" s="146">
        <f t="shared" si="134"/>
        <v>1804616.9333333331</v>
      </c>
      <c r="DB309" s="146">
        <f t="shared" si="134"/>
        <v>1804616.9333333331</v>
      </c>
      <c r="DC309" s="146">
        <f t="shared" si="134"/>
        <v>1804616.9333333331</v>
      </c>
      <c r="DD309" s="146">
        <f t="shared" si="134"/>
        <v>1804616.9333333331</v>
      </c>
      <c r="DE309" s="146">
        <f t="shared" si="134"/>
        <v>1804616.9333333331</v>
      </c>
      <c r="DF309" s="146">
        <f t="shared" si="134"/>
        <v>1804616.9333333331</v>
      </c>
      <c r="DG309" s="146">
        <f t="shared" si="134"/>
        <v>1804616.9333333331</v>
      </c>
      <c r="DH309" s="146">
        <f t="shared" si="134"/>
        <v>1804616.9333333331</v>
      </c>
      <c r="DI309" s="147">
        <f t="shared" si="134"/>
        <v>1804616.9333333331</v>
      </c>
      <c r="DJ309" s="145"/>
      <c r="DK309" s="146"/>
      <c r="DL309" s="146"/>
      <c r="DM309" s="146"/>
      <c r="DN309" s="146"/>
      <c r="DO309" s="146"/>
      <c r="DP309" s="146"/>
      <c r="DQ309" s="146"/>
      <c r="DR309" s="146"/>
      <c r="DS309" s="146"/>
      <c r="DT309" s="146"/>
      <c r="DU309" s="147"/>
    </row>
    <row r="310" spans="1:125">
      <c r="D310" s="77" t="str">
        <f t="shared" si="98"/>
        <v>4151p</v>
      </c>
      <c r="E310" s="81" t="s">
        <v>194</v>
      </c>
      <c r="F310" s="107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9"/>
      <c r="R310" s="107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9"/>
      <c r="AD310" s="107"/>
      <c r="AE310" s="108"/>
      <c r="AF310" s="108"/>
      <c r="AG310" s="108"/>
      <c r="AH310" s="108"/>
      <c r="AI310" s="108"/>
      <c r="AJ310" s="108"/>
      <c r="AK310" s="108"/>
      <c r="AL310" s="108"/>
      <c r="AM310" s="108"/>
      <c r="AN310" s="108"/>
      <c r="AO310" s="109"/>
      <c r="AP310" s="107"/>
      <c r="AQ310" s="108"/>
      <c r="AR310" s="108"/>
      <c r="AS310" s="108"/>
      <c r="AT310" s="108"/>
      <c r="AU310" s="108"/>
      <c r="AV310" s="108"/>
      <c r="AW310" s="108"/>
      <c r="AX310" s="108"/>
      <c r="AY310" s="108"/>
      <c r="AZ310" s="108"/>
      <c r="BA310" s="109"/>
      <c r="BB310" s="107"/>
      <c r="BC310" s="108"/>
      <c r="BD310" s="108"/>
      <c r="BE310" s="108"/>
      <c r="BF310" s="108"/>
      <c r="BG310" s="108"/>
      <c r="BH310" s="108"/>
      <c r="BI310" s="108"/>
      <c r="BJ310" s="108"/>
      <c r="BK310" s="108"/>
      <c r="BL310" s="108"/>
      <c r="BM310" s="109"/>
      <c r="BN310" s="107"/>
      <c r="BO310" s="108"/>
      <c r="BP310" s="108"/>
      <c r="BQ310" s="108"/>
      <c r="BR310" s="108"/>
      <c r="BS310" s="108"/>
      <c r="BT310" s="108"/>
      <c r="BU310" s="108"/>
      <c r="BV310" s="108"/>
      <c r="BW310" s="108"/>
      <c r="BX310" s="108"/>
      <c r="BY310" s="109"/>
      <c r="BZ310" s="107"/>
      <c r="CA310" s="108"/>
      <c r="CB310" s="108"/>
      <c r="CC310" s="108"/>
      <c r="CD310" s="108"/>
      <c r="CE310" s="108"/>
      <c r="CF310" s="108"/>
      <c r="CG310" s="108"/>
      <c r="CH310" s="108"/>
      <c r="CI310" s="108"/>
      <c r="CJ310" s="108"/>
      <c r="CK310" s="108"/>
      <c r="CL310" s="107">
        <v>1379583.3333333333</v>
      </c>
      <c r="CM310" s="108">
        <v>1379583.3333333333</v>
      </c>
      <c r="CN310" s="108">
        <v>1379583.3333333333</v>
      </c>
      <c r="CO310" s="108">
        <v>1379583.3333333333</v>
      </c>
      <c r="CP310" s="108">
        <v>1379583.3333333333</v>
      </c>
      <c r="CQ310" s="108">
        <v>1379583.3333333333</v>
      </c>
      <c r="CR310" s="108">
        <v>1379583.3333333333</v>
      </c>
      <c r="CS310" s="108">
        <v>1379583.3333333333</v>
      </c>
      <c r="CT310" s="108">
        <v>1379583.3333333333</v>
      </c>
      <c r="CU310" s="108">
        <v>1379583.3333333333</v>
      </c>
      <c r="CV310" s="108">
        <v>1379583.3333333333</v>
      </c>
      <c r="CW310" s="109">
        <v>1379583.3333333333</v>
      </c>
      <c r="CX310" s="107">
        <v>1391775.75</v>
      </c>
      <c r="CY310" s="108">
        <v>1391775.75</v>
      </c>
      <c r="CZ310" s="108">
        <v>1391775.75</v>
      </c>
      <c r="DA310" s="108">
        <v>1391775.75</v>
      </c>
      <c r="DB310" s="108">
        <v>1391775.75</v>
      </c>
      <c r="DC310" s="108">
        <v>1391775.75</v>
      </c>
      <c r="DD310" s="108">
        <v>1391775.75</v>
      </c>
      <c r="DE310" s="108">
        <v>1391775.75</v>
      </c>
      <c r="DF310" s="108">
        <v>1391775.75</v>
      </c>
      <c r="DG310" s="108">
        <v>1391775.75</v>
      </c>
      <c r="DH310" s="108">
        <v>1391775.75</v>
      </c>
      <c r="DI310" s="109">
        <v>1391775.75</v>
      </c>
      <c r="DJ310" s="107"/>
      <c r="DK310" s="108"/>
      <c r="DL310" s="108"/>
      <c r="DM310" s="108"/>
      <c r="DN310" s="108"/>
      <c r="DO310" s="108"/>
      <c r="DP310" s="108"/>
      <c r="DQ310" s="108"/>
      <c r="DR310" s="108"/>
      <c r="DS310" s="108"/>
      <c r="DT310" s="108"/>
      <c r="DU310" s="109"/>
    </row>
    <row r="311" spans="1:125">
      <c r="D311" s="77" t="str">
        <f t="shared" si="98"/>
        <v>4152p</v>
      </c>
      <c r="E311" s="81" t="s">
        <v>196</v>
      </c>
      <c r="F311" s="107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9"/>
      <c r="R311" s="107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9"/>
      <c r="AD311" s="107"/>
      <c r="AE311" s="108"/>
      <c r="AF311" s="108"/>
      <c r="AG311" s="108"/>
      <c r="AH311" s="108"/>
      <c r="AI311" s="108"/>
      <c r="AJ311" s="108"/>
      <c r="AK311" s="108"/>
      <c r="AL311" s="108"/>
      <c r="AM311" s="108"/>
      <c r="AN311" s="108"/>
      <c r="AO311" s="109"/>
      <c r="AP311" s="107"/>
      <c r="AQ311" s="108"/>
      <c r="AR311" s="108"/>
      <c r="AS311" s="108"/>
      <c r="AT311" s="108"/>
      <c r="AU311" s="108"/>
      <c r="AV311" s="108"/>
      <c r="AW311" s="108"/>
      <c r="AX311" s="108"/>
      <c r="AY311" s="108"/>
      <c r="AZ311" s="108"/>
      <c r="BA311" s="109"/>
      <c r="BB311" s="107"/>
      <c r="BC311" s="108"/>
      <c r="BD311" s="108"/>
      <c r="BE311" s="108"/>
      <c r="BF311" s="108"/>
      <c r="BG311" s="108"/>
      <c r="BH311" s="108"/>
      <c r="BI311" s="108"/>
      <c r="BJ311" s="108"/>
      <c r="BK311" s="108"/>
      <c r="BL311" s="108"/>
      <c r="BM311" s="109"/>
      <c r="BN311" s="107"/>
      <c r="BO311" s="108"/>
      <c r="BP311" s="108"/>
      <c r="BQ311" s="108"/>
      <c r="BR311" s="108"/>
      <c r="BS311" s="108"/>
      <c r="BT311" s="108"/>
      <c r="BU311" s="108"/>
      <c r="BV311" s="108"/>
      <c r="BW311" s="108"/>
      <c r="BX311" s="108"/>
      <c r="BY311" s="109"/>
      <c r="BZ311" s="107"/>
      <c r="CA311" s="108"/>
      <c r="CB311" s="108"/>
      <c r="CC311" s="108"/>
      <c r="CD311" s="108"/>
      <c r="CE311" s="108"/>
      <c r="CF311" s="108"/>
      <c r="CG311" s="108"/>
      <c r="CH311" s="108"/>
      <c r="CI311" s="108"/>
      <c r="CJ311" s="108"/>
      <c r="CK311" s="108"/>
      <c r="CL311" s="107">
        <v>119125.75833333335</v>
      </c>
      <c r="CM311" s="108">
        <v>119125.75833333335</v>
      </c>
      <c r="CN311" s="108">
        <v>119125.75833333335</v>
      </c>
      <c r="CO311" s="108">
        <v>119125.75833333335</v>
      </c>
      <c r="CP311" s="108">
        <v>119125.75833333335</v>
      </c>
      <c r="CQ311" s="108">
        <v>119125.75833333335</v>
      </c>
      <c r="CR311" s="108">
        <v>119125.75833333335</v>
      </c>
      <c r="CS311" s="108">
        <v>119125.75833333335</v>
      </c>
      <c r="CT311" s="108">
        <v>119125.75833333335</v>
      </c>
      <c r="CU311" s="108">
        <v>119125.75833333335</v>
      </c>
      <c r="CV311" s="108">
        <v>119125.75833333335</v>
      </c>
      <c r="CW311" s="109">
        <v>119125.75833333335</v>
      </c>
      <c r="CX311" s="107">
        <v>125527.68416666666</v>
      </c>
      <c r="CY311" s="108">
        <v>125527.68416666666</v>
      </c>
      <c r="CZ311" s="108">
        <v>125527.68416666666</v>
      </c>
      <c r="DA311" s="108">
        <v>125527.68416666666</v>
      </c>
      <c r="DB311" s="108">
        <v>125527.68416666666</v>
      </c>
      <c r="DC311" s="108">
        <v>125527.68416666666</v>
      </c>
      <c r="DD311" s="108">
        <v>125527.68416666666</v>
      </c>
      <c r="DE311" s="108">
        <v>125527.68416666666</v>
      </c>
      <c r="DF311" s="108">
        <v>125527.68416666666</v>
      </c>
      <c r="DG311" s="108">
        <v>125527.68416666666</v>
      </c>
      <c r="DH311" s="108">
        <v>125527.68416666666</v>
      </c>
      <c r="DI311" s="109">
        <v>125527.68416666666</v>
      </c>
      <c r="DJ311" s="107"/>
      <c r="DK311" s="108"/>
      <c r="DL311" s="108"/>
      <c r="DM311" s="108"/>
      <c r="DN311" s="108"/>
      <c r="DO311" s="108"/>
      <c r="DP311" s="108"/>
      <c r="DQ311" s="108"/>
      <c r="DR311" s="108"/>
      <c r="DS311" s="108"/>
      <c r="DT311" s="108"/>
      <c r="DU311" s="109"/>
    </row>
    <row r="312" spans="1:125">
      <c r="D312" s="77" t="str">
        <f t="shared" si="98"/>
        <v>4153p</v>
      </c>
      <c r="E312" s="81" t="s">
        <v>198</v>
      </c>
      <c r="F312" s="107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9"/>
      <c r="R312" s="107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9"/>
      <c r="AD312" s="107"/>
      <c r="AE312" s="108"/>
      <c r="AF312" s="108"/>
      <c r="AG312" s="108"/>
      <c r="AH312" s="108"/>
      <c r="AI312" s="108"/>
      <c r="AJ312" s="108"/>
      <c r="AK312" s="108"/>
      <c r="AL312" s="108"/>
      <c r="AM312" s="108"/>
      <c r="AN312" s="108"/>
      <c r="AO312" s="109"/>
      <c r="AP312" s="107"/>
      <c r="AQ312" s="108"/>
      <c r="AR312" s="108"/>
      <c r="AS312" s="108"/>
      <c r="AT312" s="108"/>
      <c r="AU312" s="108"/>
      <c r="AV312" s="108"/>
      <c r="AW312" s="108"/>
      <c r="AX312" s="108"/>
      <c r="AY312" s="108"/>
      <c r="AZ312" s="108"/>
      <c r="BA312" s="109"/>
      <c r="BB312" s="107"/>
      <c r="BC312" s="108"/>
      <c r="BD312" s="108"/>
      <c r="BE312" s="108"/>
      <c r="BF312" s="108"/>
      <c r="BG312" s="108"/>
      <c r="BH312" s="108"/>
      <c r="BI312" s="108"/>
      <c r="BJ312" s="108"/>
      <c r="BK312" s="108"/>
      <c r="BL312" s="108"/>
      <c r="BM312" s="109"/>
      <c r="BN312" s="107"/>
      <c r="BO312" s="108"/>
      <c r="BP312" s="108"/>
      <c r="BQ312" s="108"/>
      <c r="BR312" s="108"/>
      <c r="BS312" s="108"/>
      <c r="BT312" s="108"/>
      <c r="BU312" s="108"/>
      <c r="BV312" s="108"/>
      <c r="BW312" s="108"/>
      <c r="BX312" s="108"/>
      <c r="BY312" s="109"/>
      <c r="BZ312" s="107"/>
      <c r="CA312" s="108"/>
      <c r="CB312" s="108"/>
      <c r="CC312" s="108"/>
      <c r="CD312" s="108"/>
      <c r="CE312" s="108"/>
      <c r="CF312" s="108"/>
      <c r="CG312" s="108"/>
      <c r="CH312" s="108"/>
      <c r="CI312" s="108"/>
      <c r="CJ312" s="108"/>
      <c r="CK312" s="108"/>
      <c r="CL312" s="107">
        <v>206847.57916666669</v>
      </c>
      <c r="CM312" s="108">
        <v>206847.57916666669</v>
      </c>
      <c r="CN312" s="108">
        <v>206847.57916666669</v>
      </c>
      <c r="CO312" s="108">
        <v>206847.57916666669</v>
      </c>
      <c r="CP312" s="108">
        <v>206847.57916666669</v>
      </c>
      <c r="CQ312" s="108">
        <v>206847.57916666669</v>
      </c>
      <c r="CR312" s="108">
        <v>206847.57916666669</v>
      </c>
      <c r="CS312" s="108">
        <v>206847.57916666669</v>
      </c>
      <c r="CT312" s="108">
        <v>206847.57916666669</v>
      </c>
      <c r="CU312" s="108">
        <v>206847.57916666669</v>
      </c>
      <c r="CV312" s="108">
        <v>206847.57916666669</v>
      </c>
      <c r="CW312" s="109">
        <v>206847.57916666669</v>
      </c>
      <c r="CX312" s="107">
        <v>287313.49916666659</v>
      </c>
      <c r="CY312" s="108">
        <v>287313.49916666659</v>
      </c>
      <c r="CZ312" s="108">
        <v>287313.49916666659</v>
      </c>
      <c r="DA312" s="108">
        <v>287313.49916666659</v>
      </c>
      <c r="DB312" s="108">
        <v>287313.49916666659</v>
      </c>
      <c r="DC312" s="108">
        <v>287313.49916666659</v>
      </c>
      <c r="DD312" s="108">
        <v>287313.49916666659</v>
      </c>
      <c r="DE312" s="108">
        <v>287313.49916666659</v>
      </c>
      <c r="DF312" s="108">
        <v>287313.49916666659</v>
      </c>
      <c r="DG312" s="108">
        <v>287313.49916666659</v>
      </c>
      <c r="DH312" s="108">
        <v>287313.49916666659</v>
      </c>
      <c r="DI312" s="109">
        <v>287313.49916666659</v>
      </c>
      <c r="DJ312" s="107"/>
      <c r="DK312" s="108"/>
      <c r="DL312" s="108"/>
      <c r="DM312" s="108"/>
      <c r="DN312" s="108"/>
      <c r="DO312" s="108"/>
      <c r="DP312" s="108"/>
      <c r="DQ312" s="108"/>
      <c r="DR312" s="108"/>
      <c r="DS312" s="108"/>
      <c r="DT312" s="108"/>
      <c r="DU312" s="109"/>
    </row>
    <row r="313" spans="1:125" s="11" customFormat="1">
      <c r="A313" s="143"/>
      <c r="B313" s="143"/>
      <c r="C313" s="143">
        <v>416</v>
      </c>
      <c r="D313" s="143" t="str">
        <f t="shared" si="98"/>
        <v>416p</v>
      </c>
      <c r="E313" s="144" t="s">
        <v>200</v>
      </c>
      <c r="F313" s="145"/>
      <c r="G313" s="146"/>
      <c r="H313" s="146"/>
      <c r="I313" s="146"/>
      <c r="J313" s="146"/>
      <c r="K313" s="146"/>
      <c r="L313" s="146"/>
      <c r="M313" s="146"/>
      <c r="N313" s="146"/>
      <c r="O313" s="146"/>
      <c r="P313" s="146"/>
      <c r="Q313" s="147"/>
      <c r="R313" s="145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7"/>
      <c r="AD313" s="145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7"/>
      <c r="AP313" s="145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7"/>
      <c r="BB313" s="145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7"/>
      <c r="BN313" s="145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7"/>
      <c r="BZ313" s="145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5">
        <f>+SUM(CL314:CL315)</f>
        <v>5866967.2749999994</v>
      </c>
      <c r="CM313" s="146">
        <f t="shared" ref="CM313" si="135">+SUM(CM314:CM315)</f>
        <v>5866967.2749999994</v>
      </c>
      <c r="CN313" s="146">
        <f t="shared" ref="CN313" si="136">+SUM(CN314:CN315)</f>
        <v>5866967.2749999994</v>
      </c>
      <c r="CO313" s="146">
        <f t="shared" ref="CO313" si="137">+SUM(CO314:CO315)</f>
        <v>5866967.2749999994</v>
      </c>
      <c r="CP313" s="146">
        <f t="shared" ref="CP313" si="138">+SUM(CP314:CP315)</f>
        <v>5866967.2749999994</v>
      </c>
      <c r="CQ313" s="146">
        <f t="shared" ref="CQ313" si="139">+SUM(CQ314:CQ315)</f>
        <v>5866967.2749999994</v>
      </c>
      <c r="CR313" s="146">
        <f t="shared" ref="CR313" si="140">+SUM(CR314:CR315)</f>
        <v>5866967.2749999994</v>
      </c>
      <c r="CS313" s="146">
        <f t="shared" ref="CS313" si="141">+SUM(CS314:CS315)</f>
        <v>5866967.2749999994</v>
      </c>
      <c r="CT313" s="146">
        <f t="shared" ref="CT313" si="142">+SUM(CT314:CT315)</f>
        <v>5866967.2749999994</v>
      </c>
      <c r="CU313" s="146">
        <f t="shared" ref="CU313" si="143">+SUM(CU314:CU315)</f>
        <v>5866967.2749999994</v>
      </c>
      <c r="CV313" s="146">
        <f t="shared" ref="CV313" si="144">+SUM(CV314:CV315)</f>
        <v>5866967.2749999994</v>
      </c>
      <c r="CW313" s="147">
        <f t="shared" ref="CW313" si="145">+SUM(CW314:CW315)</f>
        <v>5866967.2749999994</v>
      </c>
      <c r="CX313" s="145">
        <f>+SUM(CX314:CX315)</f>
        <v>6109676.9266666668</v>
      </c>
      <c r="CY313" s="146">
        <f t="shared" ref="CY313:DI313" si="146">+SUM(CY314:CY315)</f>
        <v>6109676.9266666668</v>
      </c>
      <c r="CZ313" s="146">
        <f t="shared" si="146"/>
        <v>6109676.9266666668</v>
      </c>
      <c r="DA313" s="146">
        <f t="shared" si="146"/>
        <v>6109676.9266666668</v>
      </c>
      <c r="DB313" s="146">
        <f t="shared" si="146"/>
        <v>6109676.9266666668</v>
      </c>
      <c r="DC313" s="146">
        <f t="shared" si="146"/>
        <v>6109676.9266666668</v>
      </c>
      <c r="DD313" s="146">
        <f t="shared" si="146"/>
        <v>6109676.9266666668</v>
      </c>
      <c r="DE313" s="146">
        <f t="shared" si="146"/>
        <v>6109676.9266666668</v>
      </c>
      <c r="DF313" s="146">
        <f t="shared" si="146"/>
        <v>6109676.9266666668</v>
      </c>
      <c r="DG313" s="146">
        <f t="shared" si="146"/>
        <v>6109676.9266666668</v>
      </c>
      <c r="DH313" s="146">
        <f t="shared" si="146"/>
        <v>6109676.9266666668</v>
      </c>
      <c r="DI313" s="147">
        <f t="shared" si="146"/>
        <v>6109676.9266666668</v>
      </c>
      <c r="DJ313" s="145"/>
      <c r="DK313" s="146"/>
      <c r="DL313" s="146"/>
      <c r="DM313" s="146"/>
      <c r="DN313" s="146"/>
      <c r="DO313" s="146"/>
      <c r="DP313" s="146"/>
      <c r="DQ313" s="146"/>
      <c r="DR313" s="146"/>
      <c r="DS313" s="146"/>
      <c r="DT313" s="146"/>
      <c r="DU313" s="147"/>
    </row>
    <row r="314" spans="1:125">
      <c r="D314" s="77" t="str">
        <f t="shared" si="98"/>
        <v>4161p</v>
      </c>
      <c r="E314" s="81" t="s">
        <v>202</v>
      </c>
      <c r="F314" s="107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9"/>
      <c r="R314" s="107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9"/>
      <c r="AD314" s="107"/>
      <c r="AE314" s="108"/>
      <c r="AF314" s="108"/>
      <c r="AG314" s="108"/>
      <c r="AH314" s="108"/>
      <c r="AI314" s="108"/>
      <c r="AJ314" s="108"/>
      <c r="AK314" s="108"/>
      <c r="AL314" s="108"/>
      <c r="AM314" s="108"/>
      <c r="AN314" s="108"/>
      <c r="AO314" s="109"/>
      <c r="AP314" s="107"/>
      <c r="AQ314" s="108"/>
      <c r="AR314" s="108"/>
      <c r="AS314" s="108"/>
      <c r="AT314" s="108"/>
      <c r="AU314" s="108"/>
      <c r="AV314" s="108"/>
      <c r="AW314" s="108"/>
      <c r="AX314" s="108"/>
      <c r="AY314" s="108"/>
      <c r="AZ314" s="108"/>
      <c r="BA314" s="109"/>
      <c r="BB314" s="107"/>
      <c r="BC314" s="108"/>
      <c r="BD314" s="108"/>
      <c r="BE314" s="108"/>
      <c r="BF314" s="108"/>
      <c r="BG314" s="108"/>
      <c r="BH314" s="108"/>
      <c r="BI314" s="108"/>
      <c r="BJ314" s="108"/>
      <c r="BK314" s="108"/>
      <c r="BL314" s="108"/>
      <c r="BM314" s="109"/>
      <c r="BN314" s="107"/>
      <c r="BO314" s="108"/>
      <c r="BP314" s="108"/>
      <c r="BQ314" s="108"/>
      <c r="BR314" s="108"/>
      <c r="BS314" s="108"/>
      <c r="BT314" s="108"/>
      <c r="BU314" s="108"/>
      <c r="BV314" s="108"/>
      <c r="BW314" s="108"/>
      <c r="BX314" s="108"/>
      <c r="BY314" s="109"/>
      <c r="BZ314" s="107"/>
      <c r="CA314" s="108"/>
      <c r="CB314" s="108"/>
      <c r="CC314" s="108"/>
      <c r="CD314" s="108"/>
      <c r="CE314" s="108"/>
      <c r="CF314" s="108"/>
      <c r="CG314" s="108"/>
      <c r="CH314" s="108"/>
      <c r="CI314" s="108"/>
      <c r="CJ314" s="108"/>
      <c r="CK314" s="108"/>
      <c r="CL314" s="107">
        <v>498500</v>
      </c>
      <c r="CM314" s="108">
        <v>498500</v>
      </c>
      <c r="CN314" s="108">
        <v>498500</v>
      </c>
      <c r="CO314" s="108">
        <v>498500</v>
      </c>
      <c r="CP314" s="108">
        <v>498500</v>
      </c>
      <c r="CQ314" s="108">
        <v>498500</v>
      </c>
      <c r="CR314" s="108">
        <v>498500</v>
      </c>
      <c r="CS314" s="108">
        <v>498500</v>
      </c>
      <c r="CT314" s="108">
        <v>498500</v>
      </c>
      <c r="CU314" s="108">
        <v>498500</v>
      </c>
      <c r="CV314" s="108">
        <v>498500</v>
      </c>
      <c r="CW314" s="109">
        <v>498500</v>
      </c>
      <c r="CX314" s="107">
        <v>793413.98249999993</v>
      </c>
      <c r="CY314" s="108">
        <v>793413.98249999993</v>
      </c>
      <c r="CZ314" s="108">
        <v>793413.98249999993</v>
      </c>
      <c r="DA314" s="108">
        <v>793413.98249999993</v>
      </c>
      <c r="DB314" s="108">
        <v>793413.98249999993</v>
      </c>
      <c r="DC314" s="108">
        <v>793413.98249999993</v>
      </c>
      <c r="DD314" s="108">
        <v>793413.98249999993</v>
      </c>
      <c r="DE314" s="108">
        <v>793413.98249999993</v>
      </c>
      <c r="DF314" s="108">
        <v>793413.98249999993</v>
      </c>
      <c r="DG314" s="108">
        <v>793413.98249999993</v>
      </c>
      <c r="DH314" s="108">
        <v>793413.98249999993</v>
      </c>
      <c r="DI314" s="109">
        <v>793413.98249999993</v>
      </c>
      <c r="DJ314" s="107"/>
      <c r="DK314" s="108"/>
      <c r="DL314" s="108"/>
      <c r="DM314" s="108"/>
      <c r="DN314" s="108"/>
      <c r="DO314" s="108"/>
      <c r="DP314" s="108"/>
      <c r="DQ314" s="108"/>
      <c r="DR314" s="108"/>
      <c r="DS314" s="108"/>
      <c r="DT314" s="108"/>
      <c r="DU314" s="109"/>
    </row>
    <row r="315" spans="1:125">
      <c r="D315" s="77" t="str">
        <f t="shared" si="98"/>
        <v>4162p</v>
      </c>
      <c r="E315" s="81" t="s">
        <v>204</v>
      </c>
      <c r="F315" s="107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9"/>
      <c r="R315" s="107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9"/>
      <c r="AD315" s="107"/>
      <c r="AE315" s="108"/>
      <c r="AF315" s="108"/>
      <c r="AG315" s="108"/>
      <c r="AH315" s="108"/>
      <c r="AI315" s="108"/>
      <c r="AJ315" s="108"/>
      <c r="AK315" s="108"/>
      <c r="AL315" s="108"/>
      <c r="AM315" s="108"/>
      <c r="AN315" s="108"/>
      <c r="AO315" s="109"/>
      <c r="AP315" s="107"/>
      <c r="AQ315" s="108"/>
      <c r="AR315" s="108"/>
      <c r="AS315" s="108"/>
      <c r="AT315" s="108"/>
      <c r="AU315" s="108"/>
      <c r="AV315" s="108"/>
      <c r="AW315" s="108"/>
      <c r="AX315" s="108"/>
      <c r="AY315" s="108"/>
      <c r="AZ315" s="108"/>
      <c r="BA315" s="109"/>
      <c r="BB315" s="107"/>
      <c r="BC315" s="108"/>
      <c r="BD315" s="108"/>
      <c r="BE315" s="108"/>
      <c r="BF315" s="108"/>
      <c r="BG315" s="108"/>
      <c r="BH315" s="108"/>
      <c r="BI315" s="108"/>
      <c r="BJ315" s="108"/>
      <c r="BK315" s="108"/>
      <c r="BL315" s="108"/>
      <c r="BM315" s="109"/>
      <c r="BN315" s="107"/>
      <c r="BO315" s="108"/>
      <c r="BP315" s="108"/>
      <c r="BQ315" s="108"/>
      <c r="BR315" s="108"/>
      <c r="BS315" s="108"/>
      <c r="BT315" s="108"/>
      <c r="BU315" s="108"/>
      <c r="BV315" s="108"/>
      <c r="BW315" s="108"/>
      <c r="BX315" s="108"/>
      <c r="BY315" s="109"/>
      <c r="BZ315" s="107"/>
      <c r="CA315" s="108"/>
      <c r="CB315" s="108"/>
      <c r="CC315" s="108"/>
      <c r="CD315" s="108"/>
      <c r="CE315" s="108"/>
      <c r="CF315" s="108"/>
      <c r="CG315" s="108"/>
      <c r="CH315" s="108"/>
      <c r="CI315" s="108"/>
      <c r="CJ315" s="108"/>
      <c r="CK315" s="108"/>
      <c r="CL315" s="107">
        <v>5368467.2749999994</v>
      </c>
      <c r="CM315" s="108">
        <v>5368467.2749999994</v>
      </c>
      <c r="CN315" s="108">
        <v>5368467.2749999994</v>
      </c>
      <c r="CO315" s="108">
        <v>5368467.2749999994</v>
      </c>
      <c r="CP315" s="108">
        <v>5368467.2749999994</v>
      </c>
      <c r="CQ315" s="108">
        <v>5368467.2749999994</v>
      </c>
      <c r="CR315" s="108">
        <v>5368467.2749999994</v>
      </c>
      <c r="CS315" s="108">
        <v>5368467.2749999994</v>
      </c>
      <c r="CT315" s="108">
        <v>5368467.2749999994</v>
      </c>
      <c r="CU315" s="108">
        <v>5368467.2749999994</v>
      </c>
      <c r="CV315" s="108">
        <v>5368467.2749999994</v>
      </c>
      <c r="CW315" s="109">
        <v>5368467.2749999994</v>
      </c>
      <c r="CX315" s="107">
        <v>5316262.9441666668</v>
      </c>
      <c r="CY315" s="108">
        <v>5316262.9441666668</v>
      </c>
      <c r="CZ315" s="108">
        <v>5316262.9441666668</v>
      </c>
      <c r="DA315" s="108">
        <v>5316262.9441666668</v>
      </c>
      <c r="DB315" s="108">
        <v>5316262.9441666668</v>
      </c>
      <c r="DC315" s="108">
        <v>5316262.9441666668</v>
      </c>
      <c r="DD315" s="108">
        <v>5316262.9441666668</v>
      </c>
      <c r="DE315" s="108">
        <v>5316262.9441666668</v>
      </c>
      <c r="DF315" s="108">
        <v>5316262.9441666668</v>
      </c>
      <c r="DG315" s="108">
        <v>5316262.9441666668</v>
      </c>
      <c r="DH315" s="108">
        <v>5316262.9441666668</v>
      </c>
      <c r="DI315" s="109">
        <v>5316262.9441666668</v>
      </c>
      <c r="DJ315" s="107"/>
      <c r="DK315" s="108"/>
      <c r="DL315" s="108"/>
      <c r="DM315" s="108"/>
      <c r="DN315" s="108"/>
      <c r="DO315" s="108"/>
      <c r="DP315" s="108"/>
      <c r="DQ315" s="108"/>
      <c r="DR315" s="108"/>
      <c r="DS315" s="108"/>
      <c r="DT315" s="108"/>
      <c r="DU315" s="109"/>
    </row>
    <row r="316" spans="1:125" s="11" customFormat="1">
      <c r="A316" s="143"/>
      <c r="B316" s="143"/>
      <c r="C316" s="143">
        <v>417</v>
      </c>
      <c r="D316" s="143" t="str">
        <f t="shared" si="98"/>
        <v>417p</v>
      </c>
      <c r="E316" s="144" t="s">
        <v>206</v>
      </c>
      <c r="F316" s="145"/>
      <c r="G316" s="146"/>
      <c r="H316" s="146"/>
      <c r="I316" s="146"/>
      <c r="J316" s="146"/>
      <c r="K316" s="146"/>
      <c r="L316" s="146"/>
      <c r="M316" s="146"/>
      <c r="N316" s="146"/>
      <c r="O316" s="146"/>
      <c r="P316" s="146"/>
      <c r="Q316" s="147"/>
      <c r="R316" s="145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7"/>
      <c r="AD316" s="145"/>
      <c r="AE316" s="146"/>
      <c r="AF316" s="146"/>
      <c r="AG316" s="146"/>
      <c r="AH316" s="146"/>
      <c r="AI316" s="146"/>
      <c r="AJ316" s="146"/>
      <c r="AK316" s="146"/>
      <c r="AL316" s="146"/>
      <c r="AM316" s="146"/>
      <c r="AN316" s="146"/>
      <c r="AO316" s="147"/>
      <c r="AP316" s="145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7"/>
      <c r="BB316" s="145"/>
      <c r="BC316" s="146"/>
      <c r="BD316" s="146"/>
      <c r="BE316" s="146"/>
      <c r="BF316" s="146"/>
      <c r="BG316" s="146"/>
      <c r="BH316" s="146"/>
      <c r="BI316" s="146"/>
      <c r="BJ316" s="146"/>
      <c r="BK316" s="146"/>
      <c r="BL316" s="146"/>
      <c r="BM316" s="147"/>
      <c r="BN316" s="145"/>
      <c r="BO316" s="146"/>
      <c r="BP316" s="146"/>
      <c r="BQ316" s="146"/>
      <c r="BR316" s="146"/>
      <c r="BS316" s="146"/>
      <c r="BT316" s="146"/>
      <c r="BU316" s="146"/>
      <c r="BV316" s="146"/>
      <c r="BW316" s="146"/>
      <c r="BX316" s="146"/>
      <c r="BY316" s="147"/>
      <c r="BZ316" s="145"/>
      <c r="CA316" s="146"/>
      <c r="CB316" s="146"/>
      <c r="CC316" s="146"/>
      <c r="CD316" s="146"/>
      <c r="CE316" s="146"/>
      <c r="CF316" s="146"/>
      <c r="CG316" s="146"/>
      <c r="CH316" s="146"/>
      <c r="CI316" s="146"/>
      <c r="CJ316" s="146"/>
      <c r="CK316" s="146"/>
      <c r="CL316" s="145">
        <f>+SUM(CL317:CL319)</f>
        <v>656311.6166666667</v>
      </c>
      <c r="CM316" s="146">
        <f t="shared" ref="CM316" si="147">+SUM(CM317:CM319)</f>
        <v>656311.6166666667</v>
      </c>
      <c r="CN316" s="146">
        <f t="shared" ref="CN316" si="148">+SUM(CN317:CN319)</f>
        <v>656311.6166666667</v>
      </c>
      <c r="CO316" s="146">
        <f t="shared" ref="CO316" si="149">+SUM(CO317:CO319)</f>
        <v>656311.6166666667</v>
      </c>
      <c r="CP316" s="146">
        <f t="shared" ref="CP316" si="150">+SUM(CP317:CP319)</f>
        <v>656311.6166666667</v>
      </c>
      <c r="CQ316" s="146">
        <f t="shared" ref="CQ316" si="151">+SUM(CQ317:CQ319)</f>
        <v>656311.6166666667</v>
      </c>
      <c r="CR316" s="146">
        <f t="shared" ref="CR316" si="152">+SUM(CR317:CR319)</f>
        <v>656311.6166666667</v>
      </c>
      <c r="CS316" s="146">
        <f t="shared" ref="CS316" si="153">+SUM(CS317:CS319)</f>
        <v>656311.6166666667</v>
      </c>
      <c r="CT316" s="146">
        <f t="shared" ref="CT316" si="154">+SUM(CT317:CT319)</f>
        <v>656311.6166666667</v>
      </c>
      <c r="CU316" s="146">
        <f t="shared" ref="CU316" si="155">+SUM(CU317:CU319)</f>
        <v>656311.6166666667</v>
      </c>
      <c r="CV316" s="146">
        <f t="shared" ref="CV316" si="156">+SUM(CV317:CV319)</f>
        <v>656311.6166666667</v>
      </c>
      <c r="CW316" s="147">
        <f t="shared" ref="CW316" si="157">+SUM(CW317:CW319)</f>
        <v>656311.6166666667</v>
      </c>
      <c r="CX316" s="145">
        <f>+SUM(CX317:CX319)</f>
        <v>681066.84499999997</v>
      </c>
      <c r="CY316" s="146">
        <f t="shared" ref="CY316:DI316" si="158">+SUM(CY317:CY319)</f>
        <v>681066.84499999997</v>
      </c>
      <c r="CZ316" s="146">
        <f t="shared" si="158"/>
        <v>681066.84499999997</v>
      </c>
      <c r="DA316" s="146">
        <f t="shared" si="158"/>
        <v>681066.84499999997</v>
      </c>
      <c r="DB316" s="146">
        <f t="shared" si="158"/>
        <v>681066.84499999997</v>
      </c>
      <c r="DC316" s="146">
        <f t="shared" si="158"/>
        <v>681066.84499999997</v>
      </c>
      <c r="DD316" s="146">
        <f t="shared" si="158"/>
        <v>681066.84499999997</v>
      </c>
      <c r="DE316" s="146">
        <f t="shared" si="158"/>
        <v>681066.84499999997</v>
      </c>
      <c r="DF316" s="146">
        <f t="shared" si="158"/>
        <v>681066.84499999997</v>
      </c>
      <c r="DG316" s="146">
        <f t="shared" si="158"/>
        <v>681066.84499999997</v>
      </c>
      <c r="DH316" s="146">
        <f t="shared" si="158"/>
        <v>681066.84499999997</v>
      </c>
      <c r="DI316" s="147">
        <f t="shared" si="158"/>
        <v>681066.84499999997</v>
      </c>
      <c r="DJ316" s="145"/>
      <c r="DK316" s="146"/>
      <c r="DL316" s="146"/>
      <c r="DM316" s="146"/>
      <c r="DN316" s="146"/>
      <c r="DO316" s="146"/>
      <c r="DP316" s="146"/>
      <c r="DQ316" s="146"/>
      <c r="DR316" s="146"/>
      <c r="DS316" s="146"/>
      <c r="DT316" s="146"/>
      <c r="DU316" s="147"/>
    </row>
    <row r="317" spans="1:125">
      <c r="D317" s="77" t="str">
        <f t="shared" si="98"/>
        <v>4171p</v>
      </c>
      <c r="E317" s="81" t="s">
        <v>208</v>
      </c>
      <c r="F317" s="107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9"/>
      <c r="R317" s="107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9"/>
      <c r="AD317" s="107"/>
      <c r="AE317" s="108"/>
      <c r="AF317" s="108"/>
      <c r="AG317" s="108"/>
      <c r="AH317" s="108"/>
      <c r="AI317" s="108"/>
      <c r="AJ317" s="108"/>
      <c r="AK317" s="108"/>
      <c r="AL317" s="108"/>
      <c r="AM317" s="108"/>
      <c r="AN317" s="108"/>
      <c r="AO317" s="109"/>
      <c r="AP317" s="107"/>
      <c r="AQ317" s="108"/>
      <c r="AR317" s="108"/>
      <c r="AS317" s="108"/>
      <c r="AT317" s="108"/>
      <c r="AU317" s="108"/>
      <c r="AV317" s="108"/>
      <c r="AW317" s="108"/>
      <c r="AX317" s="108"/>
      <c r="AY317" s="108"/>
      <c r="AZ317" s="108"/>
      <c r="BA317" s="109"/>
      <c r="BB317" s="107"/>
      <c r="BC317" s="108"/>
      <c r="BD317" s="108"/>
      <c r="BE317" s="108"/>
      <c r="BF317" s="108"/>
      <c r="BG317" s="108"/>
      <c r="BH317" s="108"/>
      <c r="BI317" s="108"/>
      <c r="BJ317" s="108"/>
      <c r="BK317" s="108"/>
      <c r="BL317" s="108"/>
      <c r="BM317" s="109"/>
      <c r="BN317" s="107"/>
      <c r="BO317" s="108"/>
      <c r="BP317" s="108"/>
      <c r="BQ317" s="108"/>
      <c r="BR317" s="108"/>
      <c r="BS317" s="108"/>
      <c r="BT317" s="108"/>
      <c r="BU317" s="108"/>
      <c r="BV317" s="108"/>
      <c r="BW317" s="108"/>
      <c r="BX317" s="108"/>
      <c r="BY317" s="109"/>
      <c r="BZ317" s="107"/>
      <c r="CA317" s="108"/>
      <c r="CB317" s="108"/>
      <c r="CC317" s="108"/>
      <c r="CD317" s="108"/>
      <c r="CE317" s="108"/>
      <c r="CF317" s="108"/>
      <c r="CG317" s="108"/>
      <c r="CH317" s="108"/>
      <c r="CI317" s="108"/>
      <c r="CJ317" s="108"/>
      <c r="CK317" s="108"/>
      <c r="CL317" s="107">
        <v>643456.61</v>
      </c>
      <c r="CM317" s="108">
        <v>643456.61</v>
      </c>
      <c r="CN317" s="108">
        <v>643456.61</v>
      </c>
      <c r="CO317" s="108">
        <v>643456.61</v>
      </c>
      <c r="CP317" s="108">
        <v>643456.61</v>
      </c>
      <c r="CQ317" s="108">
        <v>643456.61</v>
      </c>
      <c r="CR317" s="108">
        <v>643456.61</v>
      </c>
      <c r="CS317" s="108">
        <v>643456.61</v>
      </c>
      <c r="CT317" s="108">
        <v>643456.61</v>
      </c>
      <c r="CU317" s="108">
        <v>643456.61</v>
      </c>
      <c r="CV317" s="108">
        <v>643456.61</v>
      </c>
      <c r="CW317" s="109">
        <v>643456.61</v>
      </c>
      <c r="CX317" s="107">
        <v>628380.17499999993</v>
      </c>
      <c r="CY317" s="108">
        <v>628380.17499999993</v>
      </c>
      <c r="CZ317" s="108">
        <v>628380.17499999993</v>
      </c>
      <c r="DA317" s="108">
        <v>628380.17499999993</v>
      </c>
      <c r="DB317" s="108">
        <v>628380.17499999993</v>
      </c>
      <c r="DC317" s="108">
        <v>628380.17499999993</v>
      </c>
      <c r="DD317" s="108">
        <v>628380.17499999993</v>
      </c>
      <c r="DE317" s="108">
        <v>628380.17499999993</v>
      </c>
      <c r="DF317" s="108">
        <v>628380.17499999993</v>
      </c>
      <c r="DG317" s="108">
        <v>628380.17499999993</v>
      </c>
      <c r="DH317" s="108">
        <v>628380.17499999993</v>
      </c>
      <c r="DI317" s="109">
        <v>628380.17499999993</v>
      </c>
      <c r="DJ317" s="107"/>
      <c r="DK317" s="108"/>
      <c r="DL317" s="108"/>
      <c r="DM317" s="108"/>
      <c r="DN317" s="108"/>
      <c r="DO317" s="108"/>
      <c r="DP317" s="108"/>
      <c r="DQ317" s="108"/>
      <c r="DR317" s="108"/>
      <c r="DS317" s="108"/>
      <c r="DT317" s="108"/>
      <c r="DU317" s="109"/>
    </row>
    <row r="318" spans="1:125">
      <c r="D318" s="77" t="str">
        <f t="shared" si="98"/>
        <v>4172p</v>
      </c>
      <c r="E318" s="81" t="s">
        <v>210</v>
      </c>
      <c r="F318" s="107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9"/>
      <c r="R318" s="107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9"/>
      <c r="AD318" s="107"/>
      <c r="AE318" s="108"/>
      <c r="AF318" s="108"/>
      <c r="AG318" s="108"/>
      <c r="AH318" s="108"/>
      <c r="AI318" s="108"/>
      <c r="AJ318" s="108"/>
      <c r="AK318" s="108"/>
      <c r="AL318" s="108"/>
      <c r="AM318" s="108"/>
      <c r="AN318" s="108"/>
      <c r="AO318" s="109"/>
      <c r="AP318" s="107"/>
      <c r="AQ318" s="108"/>
      <c r="AR318" s="108"/>
      <c r="AS318" s="108"/>
      <c r="AT318" s="108"/>
      <c r="AU318" s="108"/>
      <c r="AV318" s="108"/>
      <c r="AW318" s="108"/>
      <c r="AX318" s="108"/>
      <c r="AY318" s="108"/>
      <c r="AZ318" s="108"/>
      <c r="BA318" s="109"/>
      <c r="BB318" s="107"/>
      <c r="BC318" s="108"/>
      <c r="BD318" s="108"/>
      <c r="BE318" s="108"/>
      <c r="BF318" s="108"/>
      <c r="BG318" s="108"/>
      <c r="BH318" s="108"/>
      <c r="BI318" s="108"/>
      <c r="BJ318" s="108"/>
      <c r="BK318" s="108"/>
      <c r="BL318" s="108"/>
      <c r="BM318" s="109"/>
      <c r="BN318" s="107"/>
      <c r="BO318" s="108"/>
      <c r="BP318" s="108"/>
      <c r="BQ318" s="108"/>
      <c r="BR318" s="108"/>
      <c r="BS318" s="108"/>
      <c r="BT318" s="108"/>
      <c r="BU318" s="108"/>
      <c r="BV318" s="108"/>
      <c r="BW318" s="108"/>
      <c r="BX318" s="108"/>
      <c r="BY318" s="109"/>
      <c r="BZ318" s="107"/>
      <c r="CA318" s="108"/>
      <c r="CB318" s="108"/>
      <c r="CC318" s="108"/>
      <c r="CD318" s="108"/>
      <c r="CE318" s="108"/>
      <c r="CF318" s="108"/>
      <c r="CG318" s="108"/>
      <c r="CH318" s="108"/>
      <c r="CI318" s="108"/>
      <c r="CJ318" s="108"/>
      <c r="CK318" s="108"/>
      <c r="CL318" s="107">
        <v>11805.006666666666</v>
      </c>
      <c r="CM318" s="108">
        <v>11805.006666666666</v>
      </c>
      <c r="CN318" s="108">
        <v>11805.006666666666</v>
      </c>
      <c r="CO318" s="108">
        <v>11805.006666666666</v>
      </c>
      <c r="CP318" s="108">
        <v>11805.006666666666</v>
      </c>
      <c r="CQ318" s="108">
        <v>11805.006666666666</v>
      </c>
      <c r="CR318" s="108">
        <v>11805.006666666666</v>
      </c>
      <c r="CS318" s="108">
        <v>11805.006666666666</v>
      </c>
      <c r="CT318" s="108">
        <v>11805.006666666666</v>
      </c>
      <c r="CU318" s="108">
        <v>11805.006666666666</v>
      </c>
      <c r="CV318" s="108">
        <v>11805.006666666666</v>
      </c>
      <c r="CW318" s="109">
        <v>11805.006666666666</v>
      </c>
      <c r="CX318" s="107">
        <v>51386.670000000006</v>
      </c>
      <c r="CY318" s="108">
        <v>51386.670000000006</v>
      </c>
      <c r="CZ318" s="108">
        <v>51386.670000000006</v>
      </c>
      <c r="DA318" s="108">
        <v>51386.670000000006</v>
      </c>
      <c r="DB318" s="108">
        <v>51386.670000000006</v>
      </c>
      <c r="DC318" s="108">
        <v>51386.670000000006</v>
      </c>
      <c r="DD318" s="108">
        <v>51386.670000000006</v>
      </c>
      <c r="DE318" s="108">
        <v>51386.670000000006</v>
      </c>
      <c r="DF318" s="108">
        <v>51386.670000000006</v>
      </c>
      <c r="DG318" s="108">
        <v>51386.670000000006</v>
      </c>
      <c r="DH318" s="108">
        <v>51386.670000000006</v>
      </c>
      <c r="DI318" s="109">
        <v>51386.670000000006</v>
      </c>
      <c r="DJ318" s="107"/>
      <c r="DK318" s="108"/>
      <c r="DL318" s="108"/>
      <c r="DM318" s="108"/>
      <c r="DN318" s="108"/>
      <c r="DO318" s="108"/>
      <c r="DP318" s="108"/>
      <c r="DQ318" s="108"/>
      <c r="DR318" s="108"/>
      <c r="DS318" s="108"/>
      <c r="DT318" s="108"/>
      <c r="DU318" s="109"/>
    </row>
    <row r="319" spans="1:125">
      <c r="D319" s="77" t="str">
        <f t="shared" si="98"/>
        <v>4173p</v>
      </c>
      <c r="E319" s="81" t="s">
        <v>212</v>
      </c>
      <c r="F319" s="107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9"/>
      <c r="R319" s="107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9"/>
      <c r="AD319" s="107"/>
      <c r="AE319" s="108"/>
      <c r="AF319" s="108"/>
      <c r="AG319" s="108"/>
      <c r="AH319" s="108"/>
      <c r="AI319" s="108"/>
      <c r="AJ319" s="108"/>
      <c r="AK319" s="108"/>
      <c r="AL319" s="108"/>
      <c r="AM319" s="108"/>
      <c r="AN319" s="108"/>
      <c r="AO319" s="109"/>
      <c r="AP319" s="107"/>
      <c r="AQ319" s="108"/>
      <c r="AR319" s="108"/>
      <c r="AS319" s="108"/>
      <c r="AT319" s="108"/>
      <c r="AU319" s="108"/>
      <c r="AV319" s="108"/>
      <c r="AW319" s="108"/>
      <c r="AX319" s="108"/>
      <c r="AY319" s="108"/>
      <c r="AZ319" s="108"/>
      <c r="BA319" s="109"/>
      <c r="BB319" s="107"/>
      <c r="BC319" s="108"/>
      <c r="BD319" s="108"/>
      <c r="BE319" s="108"/>
      <c r="BF319" s="108"/>
      <c r="BG319" s="108"/>
      <c r="BH319" s="108"/>
      <c r="BI319" s="108"/>
      <c r="BJ319" s="108"/>
      <c r="BK319" s="108"/>
      <c r="BL319" s="108"/>
      <c r="BM319" s="109"/>
      <c r="BN319" s="107"/>
      <c r="BO319" s="108"/>
      <c r="BP319" s="108"/>
      <c r="BQ319" s="108"/>
      <c r="BR319" s="108"/>
      <c r="BS319" s="108"/>
      <c r="BT319" s="108"/>
      <c r="BU319" s="108"/>
      <c r="BV319" s="108"/>
      <c r="BW319" s="108"/>
      <c r="BX319" s="108"/>
      <c r="BY319" s="109"/>
      <c r="BZ319" s="107"/>
      <c r="CA319" s="108"/>
      <c r="CB319" s="108"/>
      <c r="CC319" s="108"/>
      <c r="CD319" s="108"/>
      <c r="CE319" s="108"/>
      <c r="CF319" s="108"/>
      <c r="CG319" s="108"/>
      <c r="CH319" s="108"/>
      <c r="CI319" s="108"/>
      <c r="CJ319" s="108"/>
      <c r="CK319" s="108"/>
      <c r="CL319" s="107">
        <v>1050</v>
      </c>
      <c r="CM319" s="108">
        <v>1050</v>
      </c>
      <c r="CN319" s="108">
        <v>1050</v>
      </c>
      <c r="CO319" s="108">
        <v>1050</v>
      </c>
      <c r="CP319" s="108">
        <v>1050</v>
      </c>
      <c r="CQ319" s="108">
        <v>1050</v>
      </c>
      <c r="CR319" s="108">
        <v>1050</v>
      </c>
      <c r="CS319" s="108">
        <v>1050</v>
      </c>
      <c r="CT319" s="108">
        <v>1050</v>
      </c>
      <c r="CU319" s="108">
        <v>1050</v>
      </c>
      <c r="CV319" s="108">
        <v>1050</v>
      </c>
      <c r="CW319" s="109">
        <v>1050</v>
      </c>
      <c r="CX319" s="107">
        <v>1300</v>
      </c>
      <c r="CY319" s="108">
        <v>1300</v>
      </c>
      <c r="CZ319" s="108">
        <v>1300</v>
      </c>
      <c r="DA319" s="108">
        <v>1300</v>
      </c>
      <c r="DB319" s="108">
        <v>1300</v>
      </c>
      <c r="DC319" s="108">
        <v>1300</v>
      </c>
      <c r="DD319" s="108">
        <v>1300</v>
      </c>
      <c r="DE319" s="108">
        <v>1300</v>
      </c>
      <c r="DF319" s="108">
        <v>1300</v>
      </c>
      <c r="DG319" s="108">
        <v>1300</v>
      </c>
      <c r="DH319" s="108">
        <v>1300</v>
      </c>
      <c r="DI319" s="109">
        <v>1300</v>
      </c>
      <c r="DJ319" s="107"/>
      <c r="DK319" s="108"/>
      <c r="DL319" s="108"/>
      <c r="DM319" s="108"/>
      <c r="DN319" s="108"/>
      <c r="DO319" s="108"/>
      <c r="DP319" s="108"/>
      <c r="DQ319" s="108"/>
      <c r="DR319" s="108"/>
      <c r="DS319" s="108"/>
      <c r="DT319" s="108"/>
      <c r="DU319" s="109"/>
    </row>
    <row r="320" spans="1:125" s="11" customFormat="1">
      <c r="A320" s="143"/>
      <c r="B320" s="143"/>
      <c r="C320" s="143">
        <v>418</v>
      </c>
      <c r="D320" s="143" t="str">
        <f t="shared" si="98"/>
        <v>418p</v>
      </c>
      <c r="E320" s="144" t="s">
        <v>214</v>
      </c>
      <c r="F320" s="145"/>
      <c r="G320" s="146"/>
      <c r="H320" s="146"/>
      <c r="I320" s="146"/>
      <c r="J320" s="146"/>
      <c r="K320" s="146"/>
      <c r="L320" s="146"/>
      <c r="M320" s="146"/>
      <c r="N320" s="146"/>
      <c r="O320" s="146"/>
      <c r="P320" s="146"/>
      <c r="Q320" s="147"/>
      <c r="R320" s="145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7"/>
      <c r="AD320" s="145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7"/>
      <c r="AP320" s="145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7"/>
      <c r="BB320" s="145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47"/>
      <c r="BN320" s="145"/>
      <c r="BO320" s="146"/>
      <c r="BP320" s="146"/>
      <c r="BQ320" s="146"/>
      <c r="BR320" s="146"/>
      <c r="BS320" s="146"/>
      <c r="BT320" s="146"/>
      <c r="BU320" s="146"/>
      <c r="BV320" s="146"/>
      <c r="BW320" s="146"/>
      <c r="BX320" s="146"/>
      <c r="BY320" s="147"/>
      <c r="BZ320" s="145"/>
      <c r="CA320" s="146"/>
      <c r="CB320" s="146"/>
      <c r="CC320" s="146"/>
      <c r="CD320" s="146"/>
      <c r="CE320" s="146"/>
      <c r="CF320" s="146"/>
      <c r="CG320" s="146"/>
      <c r="CH320" s="146"/>
      <c r="CI320" s="146"/>
      <c r="CJ320" s="146"/>
      <c r="CK320" s="146"/>
      <c r="CL320" s="145">
        <f>+SUM(CL321:CL323)</f>
        <v>1185833.3333333333</v>
      </c>
      <c r="CM320" s="146">
        <f t="shared" ref="CM320" si="159">+SUM(CM321:CM323)</f>
        <v>1185833.3333333333</v>
      </c>
      <c r="CN320" s="146">
        <f t="shared" ref="CN320" si="160">+SUM(CN321:CN323)</f>
        <v>1185833.3333333333</v>
      </c>
      <c r="CO320" s="146">
        <f t="shared" ref="CO320" si="161">+SUM(CO321:CO323)</f>
        <v>1185833.3333333333</v>
      </c>
      <c r="CP320" s="146">
        <f t="shared" ref="CP320" si="162">+SUM(CP321:CP323)</f>
        <v>1185833.3333333333</v>
      </c>
      <c r="CQ320" s="146">
        <f t="shared" ref="CQ320" si="163">+SUM(CQ321:CQ323)</f>
        <v>1185833.3333333333</v>
      </c>
      <c r="CR320" s="146">
        <f t="shared" ref="CR320" si="164">+SUM(CR321:CR323)</f>
        <v>1185833.3333333333</v>
      </c>
      <c r="CS320" s="146">
        <f t="shared" ref="CS320" si="165">+SUM(CS321:CS323)</f>
        <v>1185833.3333333333</v>
      </c>
      <c r="CT320" s="146">
        <f t="shared" ref="CT320" si="166">+SUM(CT321:CT323)</f>
        <v>1185833.3333333333</v>
      </c>
      <c r="CU320" s="146">
        <f t="shared" ref="CU320" si="167">+SUM(CU321:CU323)</f>
        <v>1185833.3333333333</v>
      </c>
      <c r="CV320" s="146">
        <f t="shared" ref="CV320" si="168">+SUM(CV321:CV323)</f>
        <v>1185833.3333333333</v>
      </c>
      <c r="CW320" s="147">
        <f t="shared" ref="CW320" si="169">+SUM(CW321:CW323)</f>
        <v>1185833.3333333333</v>
      </c>
      <c r="CX320" s="145">
        <f>+SUM(CX321:CX323)</f>
        <v>1572883.3333333333</v>
      </c>
      <c r="CY320" s="146">
        <f t="shared" ref="CY320:DI320" si="170">+SUM(CY321:CY323)</f>
        <v>1572883.3333333333</v>
      </c>
      <c r="CZ320" s="146">
        <f t="shared" si="170"/>
        <v>1572883.3333333333</v>
      </c>
      <c r="DA320" s="146">
        <f t="shared" si="170"/>
        <v>1572883.3333333333</v>
      </c>
      <c r="DB320" s="146">
        <f t="shared" si="170"/>
        <v>1572883.3333333333</v>
      </c>
      <c r="DC320" s="146">
        <f t="shared" si="170"/>
        <v>1572883.3333333333</v>
      </c>
      <c r="DD320" s="146">
        <f t="shared" si="170"/>
        <v>1572883.3333333333</v>
      </c>
      <c r="DE320" s="146">
        <f t="shared" si="170"/>
        <v>1572883.3333333333</v>
      </c>
      <c r="DF320" s="146">
        <f t="shared" si="170"/>
        <v>1572883.3333333333</v>
      </c>
      <c r="DG320" s="146">
        <f t="shared" si="170"/>
        <v>1572883.3333333333</v>
      </c>
      <c r="DH320" s="146">
        <f t="shared" si="170"/>
        <v>1572883.3333333333</v>
      </c>
      <c r="DI320" s="147">
        <f t="shared" si="170"/>
        <v>1572883.3333333333</v>
      </c>
      <c r="DJ320" s="145"/>
      <c r="DK320" s="146"/>
      <c r="DL320" s="146"/>
      <c r="DM320" s="146"/>
      <c r="DN320" s="146"/>
      <c r="DO320" s="146"/>
      <c r="DP320" s="146"/>
      <c r="DQ320" s="146"/>
      <c r="DR320" s="146"/>
      <c r="DS320" s="146"/>
      <c r="DT320" s="146"/>
      <c r="DU320" s="147"/>
    </row>
    <row r="321" spans="1:125">
      <c r="D321" s="77" t="str">
        <f t="shared" si="98"/>
        <v>4181p</v>
      </c>
      <c r="E321" s="81" t="s">
        <v>216</v>
      </c>
      <c r="F321" s="107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9"/>
      <c r="R321" s="107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9"/>
      <c r="AD321" s="107"/>
      <c r="AE321" s="108"/>
      <c r="AF321" s="108"/>
      <c r="AG321" s="108"/>
      <c r="AH321" s="108"/>
      <c r="AI321" s="108"/>
      <c r="AJ321" s="108"/>
      <c r="AK321" s="108"/>
      <c r="AL321" s="108"/>
      <c r="AM321" s="108"/>
      <c r="AN321" s="108"/>
      <c r="AO321" s="109"/>
      <c r="AP321" s="107"/>
      <c r="AQ321" s="108"/>
      <c r="AR321" s="108"/>
      <c r="AS321" s="108"/>
      <c r="AT321" s="108"/>
      <c r="AU321" s="108"/>
      <c r="AV321" s="108"/>
      <c r="AW321" s="108"/>
      <c r="AX321" s="108"/>
      <c r="AY321" s="108"/>
      <c r="AZ321" s="108"/>
      <c r="BA321" s="109"/>
      <c r="BB321" s="107"/>
      <c r="BC321" s="108"/>
      <c r="BD321" s="108"/>
      <c r="BE321" s="108"/>
      <c r="BF321" s="108"/>
      <c r="BG321" s="108"/>
      <c r="BH321" s="108"/>
      <c r="BI321" s="108"/>
      <c r="BJ321" s="108"/>
      <c r="BK321" s="108"/>
      <c r="BL321" s="108"/>
      <c r="BM321" s="109"/>
      <c r="BN321" s="107"/>
      <c r="BO321" s="108"/>
      <c r="BP321" s="108"/>
      <c r="BQ321" s="108"/>
      <c r="BR321" s="108"/>
      <c r="BS321" s="108"/>
      <c r="BT321" s="108"/>
      <c r="BU321" s="108"/>
      <c r="BV321" s="108"/>
      <c r="BW321" s="108"/>
      <c r="BX321" s="108"/>
      <c r="BY321" s="109"/>
      <c r="BZ321" s="107"/>
      <c r="CA321" s="108"/>
      <c r="CB321" s="108"/>
      <c r="CC321" s="108"/>
      <c r="CD321" s="108"/>
      <c r="CE321" s="108"/>
      <c r="CF321" s="108"/>
      <c r="CG321" s="108"/>
      <c r="CH321" s="108"/>
      <c r="CI321" s="108"/>
      <c r="CJ321" s="108"/>
      <c r="CK321" s="108"/>
      <c r="CL321" s="107">
        <v>1185833.3333333333</v>
      </c>
      <c r="CM321" s="108">
        <v>1185833.3333333333</v>
      </c>
      <c r="CN321" s="108">
        <v>1185833.3333333333</v>
      </c>
      <c r="CO321" s="108">
        <v>1185833.3333333333</v>
      </c>
      <c r="CP321" s="108">
        <v>1185833.3333333333</v>
      </c>
      <c r="CQ321" s="108">
        <v>1185833.3333333333</v>
      </c>
      <c r="CR321" s="108">
        <v>1185833.3333333333</v>
      </c>
      <c r="CS321" s="108">
        <v>1185833.3333333333</v>
      </c>
      <c r="CT321" s="108">
        <v>1185833.3333333333</v>
      </c>
      <c r="CU321" s="108">
        <v>1185833.3333333333</v>
      </c>
      <c r="CV321" s="108">
        <v>1185833.3333333333</v>
      </c>
      <c r="CW321" s="109">
        <v>1185833.3333333333</v>
      </c>
      <c r="CX321" s="107">
        <v>1572883.3333333333</v>
      </c>
      <c r="CY321" s="108">
        <v>1572883.3333333333</v>
      </c>
      <c r="CZ321" s="108">
        <v>1572883.3333333333</v>
      </c>
      <c r="DA321" s="108">
        <v>1572883.3333333333</v>
      </c>
      <c r="DB321" s="108">
        <v>1572883.3333333333</v>
      </c>
      <c r="DC321" s="108">
        <v>1572883.3333333333</v>
      </c>
      <c r="DD321" s="108">
        <v>1572883.3333333333</v>
      </c>
      <c r="DE321" s="108">
        <v>1572883.3333333333</v>
      </c>
      <c r="DF321" s="108">
        <v>1572883.3333333333</v>
      </c>
      <c r="DG321" s="108">
        <v>1572883.3333333333</v>
      </c>
      <c r="DH321" s="108">
        <v>1572883.3333333333</v>
      </c>
      <c r="DI321" s="109">
        <v>1572883.3333333333</v>
      </c>
      <c r="DJ321" s="107"/>
      <c r="DK321" s="108"/>
      <c r="DL321" s="108"/>
      <c r="DM321" s="108"/>
      <c r="DN321" s="108"/>
      <c r="DO321" s="108"/>
      <c r="DP321" s="108"/>
      <c r="DQ321" s="108"/>
      <c r="DR321" s="108"/>
      <c r="DS321" s="108"/>
      <c r="DT321" s="108"/>
      <c r="DU321" s="109"/>
    </row>
    <row r="322" spans="1:125">
      <c r="D322" s="77" t="str">
        <f t="shared" si="98"/>
        <v>4182p</v>
      </c>
      <c r="E322" s="81" t="s">
        <v>218</v>
      </c>
      <c r="F322" s="107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9"/>
      <c r="R322" s="107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9"/>
      <c r="AD322" s="107"/>
      <c r="AE322" s="108"/>
      <c r="AF322" s="108"/>
      <c r="AG322" s="108"/>
      <c r="AH322" s="108"/>
      <c r="AI322" s="108"/>
      <c r="AJ322" s="108"/>
      <c r="AK322" s="108"/>
      <c r="AL322" s="108"/>
      <c r="AM322" s="108"/>
      <c r="AN322" s="108"/>
      <c r="AO322" s="109"/>
      <c r="AP322" s="107"/>
      <c r="AQ322" s="108"/>
      <c r="AR322" s="108"/>
      <c r="AS322" s="108"/>
      <c r="AT322" s="108"/>
      <c r="AU322" s="108"/>
      <c r="AV322" s="108"/>
      <c r="AW322" s="108"/>
      <c r="AX322" s="108"/>
      <c r="AY322" s="108"/>
      <c r="AZ322" s="108"/>
      <c r="BA322" s="109"/>
      <c r="BB322" s="107"/>
      <c r="BC322" s="108"/>
      <c r="BD322" s="108"/>
      <c r="BE322" s="108"/>
      <c r="BF322" s="108"/>
      <c r="BG322" s="108"/>
      <c r="BH322" s="108"/>
      <c r="BI322" s="108"/>
      <c r="BJ322" s="108"/>
      <c r="BK322" s="108"/>
      <c r="BL322" s="108"/>
      <c r="BM322" s="109"/>
      <c r="BN322" s="107"/>
      <c r="BO322" s="108"/>
      <c r="BP322" s="108"/>
      <c r="BQ322" s="108"/>
      <c r="BR322" s="108"/>
      <c r="BS322" s="108"/>
      <c r="BT322" s="108"/>
      <c r="BU322" s="108"/>
      <c r="BV322" s="108"/>
      <c r="BW322" s="108"/>
      <c r="BX322" s="108"/>
      <c r="BY322" s="109"/>
      <c r="BZ322" s="107"/>
      <c r="CA322" s="108"/>
      <c r="CB322" s="108"/>
      <c r="CC322" s="108"/>
      <c r="CD322" s="108"/>
      <c r="CE322" s="108"/>
      <c r="CF322" s="108"/>
      <c r="CG322" s="108"/>
      <c r="CH322" s="108"/>
      <c r="CI322" s="108"/>
      <c r="CJ322" s="108"/>
      <c r="CK322" s="108"/>
      <c r="CL322" s="107"/>
      <c r="CM322" s="108"/>
      <c r="CN322" s="108"/>
      <c r="CO322" s="108"/>
      <c r="CP322" s="108"/>
      <c r="CQ322" s="108"/>
      <c r="CR322" s="108"/>
      <c r="CS322" s="108"/>
      <c r="CT322" s="108"/>
      <c r="CU322" s="108"/>
      <c r="CV322" s="108"/>
      <c r="CW322" s="109"/>
      <c r="CX322" s="107">
        <v>0</v>
      </c>
      <c r="CY322" s="108">
        <v>0</v>
      </c>
      <c r="CZ322" s="108">
        <v>0</v>
      </c>
      <c r="DA322" s="108">
        <v>0</v>
      </c>
      <c r="DB322" s="108">
        <v>0</v>
      </c>
      <c r="DC322" s="108">
        <v>0</v>
      </c>
      <c r="DD322" s="108">
        <v>0</v>
      </c>
      <c r="DE322" s="108">
        <v>0</v>
      </c>
      <c r="DF322" s="108">
        <v>0</v>
      </c>
      <c r="DG322" s="108">
        <v>0</v>
      </c>
      <c r="DH322" s="108">
        <v>0</v>
      </c>
      <c r="DI322" s="109">
        <v>0</v>
      </c>
      <c r="DJ322" s="107"/>
      <c r="DK322" s="108"/>
      <c r="DL322" s="108"/>
      <c r="DM322" s="108"/>
      <c r="DN322" s="108"/>
      <c r="DO322" s="108"/>
      <c r="DP322" s="108"/>
      <c r="DQ322" s="108"/>
      <c r="DR322" s="108"/>
      <c r="DS322" s="108"/>
      <c r="DT322" s="108"/>
      <c r="DU322" s="109"/>
    </row>
    <row r="323" spans="1:125">
      <c r="D323" s="77" t="str">
        <f t="shared" si="98"/>
        <v>4183p</v>
      </c>
      <c r="E323" s="81" t="s">
        <v>220</v>
      </c>
      <c r="F323" s="107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9"/>
      <c r="R323" s="107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9"/>
      <c r="AD323" s="107"/>
      <c r="AE323" s="108"/>
      <c r="AF323" s="108"/>
      <c r="AG323" s="108"/>
      <c r="AH323" s="108"/>
      <c r="AI323" s="108"/>
      <c r="AJ323" s="108"/>
      <c r="AK323" s="108"/>
      <c r="AL323" s="108"/>
      <c r="AM323" s="108"/>
      <c r="AN323" s="108"/>
      <c r="AO323" s="109"/>
      <c r="AP323" s="107"/>
      <c r="AQ323" s="108"/>
      <c r="AR323" s="108"/>
      <c r="AS323" s="108"/>
      <c r="AT323" s="108"/>
      <c r="AU323" s="108"/>
      <c r="AV323" s="108"/>
      <c r="AW323" s="108"/>
      <c r="AX323" s="108"/>
      <c r="AY323" s="108"/>
      <c r="AZ323" s="108"/>
      <c r="BA323" s="109"/>
      <c r="BB323" s="107"/>
      <c r="BC323" s="108"/>
      <c r="BD323" s="108"/>
      <c r="BE323" s="108"/>
      <c r="BF323" s="108"/>
      <c r="BG323" s="108"/>
      <c r="BH323" s="108"/>
      <c r="BI323" s="108"/>
      <c r="BJ323" s="108"/>
      <c r="BK323" s="108"/>
      <c r="BL323" s="108"/>
      <c r="BM323" s="109"/>
      <c r="BN323" s="107"/>
      <c r="BO323" s="108"/>
      <c r="BP323" s="108"/>
      <c r="BQ323" s="108"/>
      <c r="BR323" s="108"/>
      <c r="BS323" s="108"/>
      <c r="BT323" s="108"/>
      <c r="BU323" s="108"/>
      <c r="BV323" s="108"/>
      <c r="BW323" s="108"/>
      <c r="BX323" s="108"/>
      <c r="BY323" s="109"/>
      <c r="BZ323" s="107"/>
      <c r="CA323" s="108"/>
      <c r="CB323" s="108"/>
      <c r="CC323" s="108"/>
      <c r="CD323" s="108"/>
      <c r="CE323" s="108"/>
      <c r="CF323" s="108"/>
      <c r="CG323" s="108"/>
      <c r="CH323" s="108"/>
      <c r="CI323" s="108"/>
      <c r="CJ323" s="108"/>
      <c r="CK323" s="108"/>
      <c r="CL323" s="107"/>
      <c r="CM323" s="108"/>
      <c r="CN323" s="108"/>
      <c r="CO323" s="108"/>
      <c r="CP323" s="108"/>
      <c r="CQ323" s="108"/>
      <c r="CR323" s="108"/>
      <c r="CS323" s="108"/>
      <c r="CT323" s="108"/>
      <c r="CU323" s="108"/>
      <c r="CV323" s="108"/>
      <c r="CW323" s="109"/>
      <c r="CX323" s="107">
        <v>0</v>
      </c>
      <c r="CY323" s="108">
        <v>0</v>
      </c>
      <c r="CZ323" s="108">
        <v>0</v>
      </c>
      <c r="DA323" s="108">
        <v>0</v>
      </c>
      <c r="DB323" s="108">
        <v>0</v>
      </c>
      <c r="DC323" s="108">
        <v>0</v>
      </c>
      <c r="DD323" s="108">
        <v>0</v>
      </c>
      <c r="DE323" s="108">
        <v>0</v>
      </c>
      <c r="DF323" s="108">
        <v>0</v>
      </c>
      <c r="DG323" s="108">
        <v>0</v>
      </c>
      <c r="DH323" s="108">
        <v>0</v>
      </c>
      <c r="DI323" s="109">
        <v>0</v>
      </c>
      <c r="DJ323" s="107"/>
      <c r="DK323" s="108"/>
      <c r="DL323" s="108"/>
      <c r="DM323" s="108"/>
      <c r="DN323" s="108"/>
      <c r="DO323" s="108"/>
      <c r="DP323" s="108"/>
      <c r="DQ323" s="108"/>
      <c r="DR323" s="108"/>
      <c r="DS323" s="108"/>
      <c r="DT323" s="108"/>
      <c r="DU323" s="109"/>
    </row>
    <row r="324" spans="1:125" s="11" customFormat="1">
      <c r="A324" s="143"/>
      <c r="B324" s="143"/>
      <c r="C324" s="143">
        <v>419</v>
      </c>
      <c r="D324" s="143" t="str">
        <f t="shared" si="98"/>
        <v>419p</v>
      </c>
      <c r="E324" s="144" t="s">
        <v>222</v>
      </c>
      <c r="F324" s="145"/>
      <c r="G324" s="146"/>
      <c r="H324" s="146"/>
      <c r="I324" s="146"/>
      <c r="J324" s="146"/>
      <c r="K324" s="146"/>
      <c r="L324" s="146"/>
      <c r="M324" s="146"/>
      <c r="N324" s="146"/>
      <c r="O324" s="146"/>
      <c r="P324" s="146"/>
      <c r="Q324" s="147"/>
      <c r="R324" s="145"/>
      <c r="S324" s="146"/>
      <c r="T324" s="146"/>
      <c r="U324" s="146"/>
      <c r="V324" s="146"/>
      <c r="W324" s="146"/>
      <c r="X324" s="146"/>
      <c r="Y324" s="146"/>
      <c r="Z324" s="146"/>
      <c r="AA324" s="146"/>
      <c r="AB324" s="146"/>
      <c r="AC324" s="147"/>
      <c r="AD324" s="145"/>
      <c r="AE324" s="146"/>
      <c r="AF324" s="146"/>
      <c r="AG324" s="146"/>
      <c r="AH324" s="146"/>
      <c r="AI324" s="146"/>
      <c r="AJ324" s="146"/>
      <c r="AK324" s="146"/>
      <c r="AL324" s="146"/>
      <c r="AM324" s="146"/>
      <c r="AN324" s="146"/>
      <c r="AO324" s="147"/>
      <c r="AP324" s="145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7"/>
      <c r="BB324" s="145"/>
      <c r="BC324" s="146"/>
      <c r="BD324" s="146"/>
      <c r="BE324" s="146"/>
      <c r="BF324" s="146"/>
      <c r="BG324" s="146"/>
      <c r="BH324" s="146"/>
      <c r="BI324" s="146"/>
      <c r="BJ324" s="146"/>
      <c r="BK324" s="146"/>
      <c r="BL324" s="146"/>
      <c r="BM324" s="147"/>
      <c r="BN324" s="145"/>
      <c r="BO324" s="146"/>
      <c r="BP324" s="146"/>
      <c r="BQ324" s="146"/>
      <c r="BR324" s="146"/>
      <c r="BS324" s="146"/>
      <c r="BT324" s="146"/>
      <c r="BU324" s="146"/>
      <c r="BV324" s="146"/>
      <c r="BW324" s="146"/>
      <c r="BX324" s="146"/>
      <c r="BY324" s="147"/>
      <c r="BZ324" s="145"/>
      <c r="CA324" s="146"/>
      <c r="CB324" s="146"/>
      <c r="CC324" s="146"/>
      <c r="CD324" s="146"/>
      <c r="CE324" s="146"/>
      <c r="CF324" s="146"/>
      <c r="CG324" s="146"/>
      <c r="CH324" s="146"/>
      <c r="CI324" s="146"/>
      <c r="CJ324" s="146"/>
      <c r="CK324" s="146"/>
      <c r="CL324" s="145">
        <f>+SUM(CL325:CL333)</f>
        <v>2119159.9008333334</v>
      </c>
      <c r="CM324" s="146">
        <f t="shared" ref="CM324" si="171">+SUM(CM325:CM333)</f>
        <v>2119159.9008333334</v>
      </c>
      <c r="CN324" s="146">
        <f t="shared" ref="CN324" si="172">+SUM(CN325:CN333)</f>
        <v>2119159.9008333334</v>
      </c>
      <c r="CO324" s="146">
        <f t="shared" ref="CO324" si="173">+SUM(CO325:CO333)</f>
        <v>2119159.9008333334</v>
      </c>
      <c r="CP324" s="146">
        <f t="shared" ref="CP324" si="174">+SUM(CP325:CP333)</f>
        <v>2119159.9008333334</v>
      </c>
      <c r="CQ324" s="146">
        <f t="shared" ref="CQ324" si="175">+SUM(CQ325:CQ333)</f>
        <v>2119159.9008333334</v>
      </c>
      <c r="CR324" s="146">
        <f t="shared" ref="CR324" si="176">+SUM(CR325:CR333)</f>
        <v>2119159.9008333334</v>
      </c>
      <c r="CS324" s="146">
        <f t="shared" ref="CS324" si="177">+SUM(CS325:CS333)</f>
        <v>2119159.9008333334</v>
      </c>
      <c r="CT324" s="146">
        <f t="shared" ref="CT324" si="178">+SUM(CT325:CT333)</f>
        <v>2119159.9008333334</v>
      </c>
      <c r="CU324" s="146">
        <f t="shared" ref="CU324" si="179">+SUM(CU325:CU333)</f>
        <v>2119159.9008333334</v>
      </c>
      <c r="CV324" s="146">
        <f t="shared" ref="CV324" si="180">+SUM(CV325:CV333)</f>
        <v>2119159.9008333334</v>
      </c>
      <c r="CW324" s="147">
        <f t="shared" ref="CW324" si="181">+SUM(CW325:CW333)</f>
        <v>2119159.9008333334</v>
      </c>
      <c r="CX324" s="145">
        <f>+SUM(CX325:CX333)</f>
        <v>2087464.6141666668</v>
      </c>
      <c r="CY324" s="146">
        <f t="shared" ref="CY324:DI324" si="182">+SUM(CY325:CY333)</f>
        <v>2087464.6141666668</v>
      </c>
      <c r="CZ324" s="146">
        <f t="shared" si="182"/>
        <v>2087464.6141666668</v>
      </c>
      <c r="DA324" s="146">
        <f t="shared" si="182"/>
        <v>2087464.6141666668</v>
      </c>
      <c r="DB324" s="146">
        <f t="shared" si="182"/>
        <v>2087464.6141666668</v>
      </c>
      <c r="DC324" s="146">
        <f t="shared" si="182"/>
        <v>2087464.6141666668</v>
      </c>
      <c r="DD324" s="146">
        <f t="shared" si="182"/>
        <v>2087464.6141666668</v>
      </c>
      <c r="DE324" s="146">
        <f t="shared" si="182"/>
        <v>2087464.6141666668</v>
      </c>
      <c r="DF324" s="146">
        <f t="shared" si="182"/>
        <v>2087464.6141666668</v>
      </c>
      <c r="DG324" s="146">
        <f t="shared" si="182"/>
        <v>2087464.6141666668</v>
      </c>
      <c r="DH324" s="146">
        <f t="shared" si="182"/>
        <v>2087464.6141666668</v>
      </c>
      <c r="DI324" s="147">
        <f t="shared" si="182"/>
        <v>2087464.6141666668</v>
      </c>
      <c r="DJ324" s="145"/>
      <c r="DK324" s="146"/>
      <c r="DL324" s="146"/>
      <c r="DM324" s="146"/>
      <c r="DN324" s="146"/>
      <c r="DO324" s="146"/>
      <c r="DP324" s="146"/>
      <c r="DQ324" s="146"/>
      <c r="DR324" s="146"/>
      <c r="DS324" s="146"/>
      <c r="DT324" s="146"/>
      <c r="DU324" s="147"/>
    </row>
    <row r="325" spans="1:125">
      <c r="D325" s="77" t="str">
        <f t="shared" si="98"/>
        <v>4191p</v>
      </c>
      <c r="E325" s="81" t="s">
        <v>224</v>
      </c>
      <c r="F325" s="107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9"/>
      <c r="R325" s="107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9"/>
      <c r="AD325" s="107"/>
      <c r="AE325" s="108"/>
      <c r="AF325" s="108"/>
      <c r="AG325" s="108"/>
      <c r="AH325" s="108"/>
      <c r="AI325" s="108"/>
      <c r="AJ325" s="108"/>
      <c r="AK325" s="108"/>
      <c r="AL325" s="108"/>
      <c r="AM325" s="108"/>
      <c r="AN325" s="108"/>
      <c r="AO325" s="109"/>
      <c r="AP325" s="107"/>
      <c r="AQ325" s="108"/>
      <c r="AR325" s="108"/>
      <c r="AS325" s="108"/>
      <c r="AT325" s="108"/>
      <c r="AU325" s="108"/>
      <c r="AV325" s="108"/>
      <c r="AW325" s="108"/>
      <c r="AX325" s="108"/>
      <c r="AY325" s="108"/>
      <c r="AZ325" s="108"/>
      <c r="BA325" s="109"/>
      <c r="BB325" s="107"/>
      <c r="BC325" s="108"/>
      <c r="BD325" s="108"/>
      <c r="BE325" s="108"/>
      <c r="BF325" s="108"/>
      <c r="BG325" s="108"/>
      <c r="BH325" s="108"/>
      <c r="BI325" s="108"/>
      <c r="BJ325" s="108"/>
      <c r="BK325" s="108"/>
      <c r="BL325" s="108"/>
      <c r="BM325" s="109"/>
      <c r="BN325" s="107"/>
      <c r="BO325" s="108"/>
      <c r="BP325" s="108"/>
      <c r="BQ325" s="108"/>
      <c r="BR325" s="108"/>
      <c r="BS325" s="108"/>
      <c r="BT325" s="108"/>
      <c r="BU325" s="108"/>
      <c r="BV325" s="108"/>
      <c r="BW325" s="108"/>
      <c r="BX325" s="108"/>
      <c r="BY325" s="109"/>
      <c r="BZ325" s="107"/>
      <c r="CA325" s="108"/>
      <c r="CB325" s="108"/>
      <c r="CC325" s="108"/>
      <c r="CD325" s="108"/>
      <c r="CE325" s="108"/>
      <c r="CF325" s="108"/>
      <c r="CG325" s="108"/>
      <c r="CH325" s="108"/>
      <c r="CI325" s="108"/>
      <c r="CJ325" s="108"/>
      <c r="CK325" s="108"/>
      <c r="CL325" s="107">
        <v>358791.42499999999</v>
      </c>
      <c r="CM325" s="108">
        <v>358791.42499999999</v>
      </c>
      <c r="CN325" s="108">
        <v>358791.42499999999</v>
      </c>
      <c r="CO325" s="108">
        <v>358791.42499999999</v>
      </c>
      <c r="CP325" s="108">
        <v>358791.42499999999</v>
      </c>
      <c r="CQ325" s="108">
        <v>358791.42499999999</v>
      </c>
      <c r="CR325" s="108">
        <v>358791.42499999999</v>
      </c>
      <c r="CS325" s="108">
        <v>358791.42499999999</v>
      </c>
      <c r="CT325" s="108">
        <v>358791.42499999999</v>
      </c>
      <c r="CU325" s="108">
        <v>358791.42499999999</v>
      </c>
      <c r="CV325" s="108">
        <v>358791.42499999999</v>
      </c>
      <c r="CW325" s="109">
        <v>358791.42499999999</v>
      </c>
      <c r="CX325" s="107">
        <v>323191.67999999999</v>
      </c>
      <c r="CY325" s="108">
        <v>323191.67999999999</v>
      </c>
      <c r="CZ325" s="108">
        <v>323191.67999999999</v>
      </c>
      <c r="DA325" s="108">
        <v>323191.67999999999</v>
      </c>
      <c r="DB325" s="108">
        <v>323191.67999999999</v>
      </c>
      <c r="DC325" s="108">
        <v>323191.67999999999</v>
      </c>
      <c r="DD325" s="108">
        <v>323191.67999999999</v>
      </c>
      <c r="DE325" s="108">
        <v>323191.67999999999</v>
      </c>
      <c r="DF325" s="108">
        <v>323191.67999999999</v>
      </c>
      <c r="DG325" s="108">
        <v>323191.67999999999</v>
      </c>
      <c r="DH325" s="108">
        <v>323191.67999999999</v>
      </c>
      <c r="DI325" s="109">
        <v>323191.67999999999</v>
      </c>
      <c r="DJ325" s="107"/>
      <c r="DK325" s="108"/>
      <c r="DL325" s="108"/>
      <c r="DM325" s="108"/>
      <c r="DN325" s="108"/>
      <c r="DO325" s="108"/>
      <c r="DP325" s="108"/>
      <c r="DQ325" s="108"/>
      <c r="DR325" s="108"/>
      <c r="DS325" s="108"/>
      <c r="DT325" s="108"/>
      <c r="DU325" s="109"/>
    </row>
    <row r="326" spans="1:125">
      <c r="D326" s="77" t="str">
        <f t="shared" si="98"/>
        <v>4192p</v>
      </c>
      <c r="E326" s="81" t="s">
        <v>226</v>
      </c>
      <c r="F326" s="107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9"/>
      <c r="R326" s="107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9"/>
      <c r="AD326" s="107"/>
      <c r="AE326" s="108"/>
      <c r="AF326" s="108"/>
      <c r="AG326" s="108"/>
      <c r="AH326" s="108"/>
      <c r="AI326" s="108"/>
      <c r="AJ326" s="108"/>
      <c r="AK326" s="108"/>
      <c r="AL326" s="108"/>
      <c r="AM326" s="108"/>
      <c r="AN326" s="108"/>
      <c r="AO326" s="109"/>
      <c r="AP326" s="107"/>
      <c r="AQ326" s="108"/>
      <c r="AR326" s="108"/>
      <c r="AS326" s="108"/>
      <c r="AT326" s="108"/>
      <c r="AU326" s="108"/>
      <c r="AV326" s="108"/>
      <c r="AW326" s="108"/>
      <c r="AX326" s="108"/>
      <c r="AY326" s="108"/>
      <c r="AZ326" s="108"/>
      <c r="BA326" s="109"/>
      <c r="BB326" s="107"/>
      <c r="BC326" s="108"/>
      <c r="BD326" s="108"/>
      <c r="BE326" s="108"/>
      <c r="BF326" s="108"/>
      <c r="BG326" s="108"/>
      <c r="BH326" s="108"/>
      <c r="BI326" s="108"/>
      <c r="BJ326" s="108"/>
      <c r="BK326" s="108"/>
      <c r="BL326" s="108"/>
      <c r="BM326" s="109"/>
      <c r="BN326" s="107"/>
      <c r="BO326" s="108"/>
      <c r="BP326" s="108"/>
      <c r="BQ326" s="108"/>
      <c r="BR326" s="108"/>
      <c r="BS326" s="108"/>
      <c r="BT326" s="108"/>
      <c r="BU326" s="108"/>
      <c r="BV326" s="108"/>
      <c r="BW326" s="108"/>
      <c r="BX326" s="108"/>
      <c r="BY326" s="109"/>
      <c r="BZ326" s="107"/>
      <c r="CA326" s="108"/>
      <c r="CB326" s="108"/>
      <c r="CC326" s="108"/>
      <c r="CD326" s="108"/>
      <c r="CE326" s="108"/>
      <c r="CF326" s="108"/>
      <c r="CG326" s="108"/>
      <c r="CH326" s="108"/>
      <c r="CI326" s="108"/>
      <c r="CJ326" s="108"/>
      <c r="CK326" s="108"/>
      <c r="CL326" s="107">
        <v>215284.99583333335</v>
      </c>
      <c r="CM326" s="108">
        <v>215284.99583333335</v>
      </c>
      <c r="CN326" s="108">
        <v>215284.99583333335</v>
      </c>
      <c r="CO326" s="108">
        <v>215284.99583333335</v>
      </c>
      <c r="CP326" s="108">
        <v>215284.99583333335</v>
      </c>
      <c r="CQ326" s="108">
        <v>215284.99583333335</v>
      </c>
      <c r="CR326" s="108">
        <v>215284.99583333335</v>
      </c>
      <c r="CS326" s="108">
        <v>215284.99583333335</v>
      </c>
      <c r="CT326" s="108">
        <v>215284.99583333335</v>
      </c>
      <c r="CU326" s="108">
        <v>215284.99583333335</v>
      </c>
      <c r="CV326" s="108">
        <v>215284.99583333335</v>
      </c>
      <c r="CW326" s="109">
        <v>215284.99583333335</v>
      </c>
      <c r="CX326" s="107">
        <v>189143.66666666666</v>
      </c>
      <c r="CY326" s="108">
        <v>189143.66666666666</v>
      </c>
      <c r="CZ326" s="108">
        <v>189143.66666666666</v>
      </c>
      <c r="DA326" s="108">
        <v>189143.66666666666</v>
      </c>
      <c r="DB326" s="108">
        <v>189143.66666666666</v>
      </c>
      <c r="DC326" s="108">
        <v>189143.66666666666</v>
      </c>
      <c r="DD326" s="108">
        <v>189143.66666666666</v>
      </c>
      <c r="DE326" s="108">
        <v>189143.66666666666</v>
      </c>
      <c r="DF326" s="108">
        <v>189143.66666666666</v>
      </c>
      <c r="DG326" s="108">
        <v>189143.66666666666</v>
      </c>
      <c r="DH326" s="108">
        <v>189143.66666666666</v>
      </c>
      <c r="DI326" s="109">
        <v>189143.66666666666</v>
      </c>
      <c r="DJ326" s="107"/>
      <c r="DK326" s="108"/>
      <c r="DL326" s="108"/>
      <c r="DM326" s="108"/>
      <c r="DN326" s="108"/>
      <c r="DO326" s="108"/>
      <c r="DP326" s="108"/>
      <c r="DQ326" s="108"/>
      <c r="DR326" s="108"/>
      <c r="DS326" s="108"/>
      <c r="DT326" s="108"/>
      <c r="DU326" s="109"/>
    </row>
    <row r="327" spans="1:125">
      <c r="D327" s="77" t="str">
        <f t="shared" si="98"/>
        <v>4193p</v>
      </c>
      <c r="E327" s="81" t="s">
        <v>228</v>
      </c>
      <c r="F327" s="107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9"/>
      <c r="R327" s="107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9"/>
      <c r="AD327" s="107"/>
      <c r="AE327" s="108"/>
      <c r="AF327" s="108"/>
      <c r="AG327" s="108"/>
      <c r="AH327" s="108"/>
      <c r="AI327" s="108"/>
      <c r="AJ327" s="108"/>
      <c r="AK327" s="108"/>
      <c r="AL327" s="108"/>
      <c r="AM327" s="108"/>
      <c r="AN327" s="108"/>
      <c r="AO327" s="109"/>
      <c r="AP327" s="107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8"/>
      <c r="BA327" s="109"/>
      <c r="BB327" s="107"/>
      <c r="BC327" s="108"/>
      <c r="BD327" s="108"/>
      <c r="BE327" s="108"/>
      <c r="BF327" s="108"/>
      <c r="BG327" s="108"/>
      <c r="BH327" s="108"/>
      <c r="BI327" s="108"/>
      <c r="BJ327" s="108"/>
      <c r="BK327" s="108"/>
      <c r="BL327" s="108"/>
      <c r="BM327" s="109"/>
      <c r="BN327" s="107"/>
      <c r="BO327" s="108"/>
      <c r="BP327" s="108"/>
      <c r="BQ327" s="108"/>
      <c r="BR327" s="108"/>
      <c r="BS327" s="108"/>
      <c r="BT327" s="108"/>
      <c r="BU327" s="108"/>
      <c r="BV327" s="108"/>
      <c r="BW327" s="108"/>
      <c r="BX327" s="108"/>
      <c r="BY327" s="109"/>
      <c r="BZ327" s="107"/>
      <c r="CA327" s="108"/>
      <c r="CB327" s="108"/>
      <c r="CC327" s="108"/>
      <c r="CD327" s="108"/>
      <c r="CE327" s="108"/>
      <c r="CF327" s="108"/>
      <c r="CG327" s="108"/>
      <c r="CH327" s="108"/>
      <c r="CI327" s="108"/>
      <c r="CJ327" s="108"/>
      <c r="CK327" s="108"/>
      <c r="CL327" s="107">
        <v>523469</v>
      </c>
      <c r="CM327" s="108">
        <v>523469</v>
      </c>
      <c r="CN327" s="108">
        <v>523469</v>
      </c>
      <c r="CO327" s="108">
        <v>523469</v>
      </c>
      <c r="CP327" s="108">
        <v>523469</v>
      </c>
      <c r="CQ327" s="108">
        <v>523469</v>
      </c>
      <c r="CR327" s="108">
        <v>523469</v>
      </c>
      <c r="CS327" s="108">
        <v>523469</v>
      </c>
      <c r="CT327" s="108">
        <v>523469</v>
      </c>
      <c r="CU327" s="108">
        <v>523469</v>
      </c>
      <c r="CV327" s="108">
        <v>523469</v>
      </c>
      <c r="CW327" s="109">
        <v>523469</v>
      </c>
      <c r="CX327" s="107">
        <v>596269.32083333342</v>
      </c>
      <c r="CY327" s="108">
        <v>596269.32083333342</v>
      </c>
      <c r="CZ327" s="108">
        <v>596269.32083333342</v>
      </c>
      <c r="DA327" s="108">
        <v>596269.32083333342</v>
      </c>
      <c r="DB327" s="108">
        <v>596269.32083333342</v>
      </c>
      <c r="DC327" s="108">
        <v>596269.32083333342</v>
      </c>
      <c r="DD327" s="108">
        <v>596269.32083333342</v>
      </c>
      <c r="DE327" s="108">
        <v>596269.32083333342</v>
      </c>
      <c r="DF327" s="108">
        <v>596269.32083333342</v>
      </c>
      <c r="DG327" s="108">
        <v>596269.32083333342</v>
      </c>
      <c r="DH327" s="108">
        <v>596269.32083333342</v>
      </c>
      <c r="DI327" s="109">
        <v>596269.32083333342</v>
      </c>
      <c r="DJ327" s="107"/>
      <c r="DK327" s="108"/>
      <c r="DL327" s="108"/>
      <c r="DM327" s="108"/>
      <c r="DN327" s="108"/>
      <c r="DO327" s="108"/>
      <c r="DP327" s="108"/>
      <c r="DQ327" s="108"/>
      <c r="DR327" s="108"/>
      <c r="DS327" s="108"/>
      <c r="DT327" s="108"/>
      <c r="DU327" s="109"/>
    </row>
    <row r="328" spans="1:125">
      <c r="D328" s="77" t="str">
        <f t="shared" si="98"/>
        <v>4194p</v>
      </c>
      <c r="E328" s="81" t="s">
        <v>230</v>
      </c>
      <c r="F328" s="107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9"/>
      <c r="R328" s="107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9"/>
      <c r="AD328" s="107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9"/>
      <c r="AP328" s="107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8"/>
      <c r="BA328" s="109"/>
      <c r="BB328" s="107"/>
      <c r="BC328" s="108"/>
      <c r="BD328" s="108"/>
      <c r="BE328" s="108"/>
      <c r="BF328" s="108"/>
      <c r="BG328" s="108"/>
      <c r="BH328" s="108"/>
      <c r="BI328" s="108"/>
      <c r="BJ328" s="108"/>
      <c r="BK328" s="108"/>
      <c r="BL328" s="108"/>
      <c r="BM328" s="109"/>
      <c r="BN328" s="107"/>
      <c r="BO328" s="108"/>
      <c r="BP328" s="108"/>
      <c r="BQ328" s="108"/>
      <c r="BR328" s="108"/>
      <c r="BS328" s="108"/>
      <c r="BT328" s="108"/>
      <c r="BU328" s="108"/>
      <c r="BV328" s="108"/>
      <c r="BW328" s="108"/>
      <c r="BX328" s="108"/>
      <c r="BY328" s="109"/>
      <c r="BZ328" s="107"/>
      <c r="CA328" s="108"/>
      <c r="CB328" s="108"/>
      <c r="CC328" s="108"/>
      <c r="CD328" s="108"/>
      <c r="CE328" s="108"/>
      <c r="CF328" s="108"/>
      <c r="CG328" s="108"/>
      <c r="CH328" s="108"/>
      <c r="CI328" s="108"/>
      <c r="CJ328" s="108"/>
      <c r="CK328" s="108"/>
      <c r="CL328" s="107">
        <v>182324.41333333333</v>
      </c>
      <c r="CM328" s="108">
        <v>182324.41333333333</v>
      </c>
      <c r="CN328" s="108">
        <v>182324.41333333333</v>
      </c>
      <c r="CO328" s="108">
        <v>182324.41333333333</v>
      </c>
      <c r="CP328" s="108">
        <v>182324.41333333333</v>
      </c>
      <c r="CQ328" s="108">
        <v>182324.41333333333</v>
      </c>
      <c r="CR328" s="108">
        <v>182324.41333333333</v>
      </c>
      <c r="CS328" s="108">
        <v>182324.41333333333</v>
      </c>
      <c r="CT328" s="108">
        <v>182324.41333333333</v>
      </c>
      <c r="CU328" s="108">
        <v>182324.41333333333</v>
      </c>
      <c r="CV328" s="108">
        <v>182324.41333333333</v>
      </c>
      <c r="CW328" s="109">
        <v>182324.41333333333</v>
      </c>
      <c r="CX328" s="107">
        <v>177068.02499999999</v>
      </c>
      <c r="CY328" s="108">
        <v>177068.02499999999</v>
      </c>
      <c r="CZ328" s="108">
        <v>177068.02499999999</v>
      </c>
      <c r="DA328" s="108">
        <v>177068.02499999999</v>
      </c>
      <c r="DB328" s="108">
        <v>177068.02499999999</v>
      </c>
      <c r="DC328" s="108">
        <v>177068.02499999999</v>
      </c>
      <c r="DD328" s="108">
        <v>177068.02499999999</v>
      </c>
      <c r="DE328" s="108">
        <v>177068.02499999999</v>
      </c>
      <c r="DF328" s="108">
        <v>177068.02499999999</v>
      </c>
      <c r="DG328" s="108">
        <v>177068.02499999999</v>
      </c>
      <c r="DH328" s="108">
        <v>177068.02499999999</v>
      </c>
      <c r="DI328" s="109">
        <v>177068.02499999999</v>
      </c>
      <c r="DJ328" s="107"/>
      <c r="DK328" s="108"/>
      <c r="DL328" s="108"/>
      <c r="DM328" s="108"/>
      <c r="DN328" s="108"/>
      <c r="DO328" s="108"/>
      <c r="DP328" s="108"/>
      <c r="DQ328" s="108"/>
      <c r="DR328" s="108"/>
      <c r="DS328" s="108"/>
      <c r="DT328" s="108"/>
      <c r="DU328" s="109"/>
    </row>
    <row r="329" spans="1:125" ht="30">
      <c r="D329" s="77" t="str">
        <f t="shared" si="98"/>
        <v>4195p</v>
      </c>
      <c r="E329" s="81" t="s">
        <v>232</v>
      </c>
      <c r="F329" s="107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9"/>
      <c r="R329" s="107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9"/>
      <c r="AD329" s="107"/>
      <c r="AE329" s="108"/>
      <c r="AF329" s="108"/>
      <c r="AG329" s="108"/>
      <c r="AH329" s="108"/>
      <c r="AI329" s="108"/>
      <c r="AJ329" s="108"/>
      <c r="AK329" s="108"/>
      <c r="AL329" s="108"/>
      <c r="AM329" s="108"/>
      <c r="AN329" s="108"/>
      <c r="AO329" s="109"/>
      <c r="AP329" s="107"/>
      <c r="AQ329" s="108"/>
      <c r="AR329" s="108"/>
      <c r="AS329" s="108"/>
      <c r="AT329" s="108"/>
      <c r="AU329" s="108"/>
      <c r="AV329" s="108"/>
      <c r="AW329" s="108"/>
      <c r="AX329" s="108"/>
      <c r="AY329" s="108"/>
      <c r="AZ329" s="108"/>
      <c r="BA329" s="109"/>
      <c r="BB329" s="107"/>
      <c r="BC329" s="108"/>
      <c r="BD329" s="108"/>
      <c r="BE329" s="108"/>
      <c r="BF329" s="108"/>
      <c r="BG329" s="108"/>
      <c r="BH329" s="108"/>
      <c r="BI329" s="108"/>
      <c r="BJ329" s="108"/>
      <c r="BK329" s="108"/>
      <c r="BL329" s="108"/>
      <c r="BM329" s="109"/>
      <c r="BN329" s="107"/>
      <c r="BO329" s="108"/>
      <c r="BP329" s="108"/>
      <c r="BQ329" s="108"/>
      <c r="BR329" s="108"/>
      <c r="BS329" s="108"/>
      <c r="BT329" s="108"/>
      <c r="BU329" s="108"/>
      <c r="BV329" s="108"/>
      <c r="BW329" s="108"/>
      <c r="BX329" s="108"/>
      <c r="BY329" s="109"/>
      <c r="BZ329" s="107"/>
      <c r="CA329" s="108"/>
      <c r="CB329" s="108"/>
      <c r="CC329" s="108"/>
      <c r="CD329" s="108"/>
      <c r="CE329" s="108"/>
      <c r="CF329" s="108"/>
      <c r="CG329" s="108"/>
      <c r="CH329" s="108"/>
      <c r="CI329" s="108"/>
      <c r="CJ329" s="108"/>
      <c r="CK329" s="108"/>
      <c r="CL329" s="107">
        <v>189097.92</v>
      </c>
      <c r="CM329" s="108">
        <v>189097.92</v>
      </c>
      <c r="CN329" s="108">
        <v>189097.92</v>
      </c>
      <c r="CO329" s="108">
        <v>189097.92</v>
      </c>
      <c r="CP329" s="108">
        <v>189097.92</v>
      </c>
      <c r="CQ329" s="108">
        <v>189097.92</v>
      </c>
      <c r="CR329" s="108">
        <v>189097.92</v>
      </c>
      <c r="CS329" s="108">
        <v>189097.92</v>
      </c>
      <c r="CT329" s="108">
        <v>189097.92</v>
      </c>
      <c r="CU329" s="108">
        <v>189097.92</v>
      </c>
      <c r="CV329" s="108">
        <v>189097.92</v>
      </c>
      <c r="CW329" s="109">
        <v>189097.92</v>
      </c>
      <c r="CX329" s="107">
        <v>316175.77750000003</v>
      </c>
      <c r="CY329" s="108">
        <v>316175.77750000003</v>
      </c>
      <c r="CZ329" s="108">
        <v>316175.77750000003</v>
      </c>
      <c r="DA329" s="108">
        <v>316175.77750000003</v>
      </c>
      <c r="DB329" s="108">
        <v>316175.77750000003</v>
      </c>
      <c r="DC329" s="108">
        <v>316175.77750000003</v>
      </c>
      <c r="DD329" s="108">
        <v>316175.77750000003</v>
      </c>
      <c r="DE329" s="108">
        <v>316175.77750000003</v>
      </c>
      <c r="DF329" s="108">
        <v>316175.77750000003</v>
      </c>
      <c r="DG329" s="108">
        <v>316175.77750000003</v>
      </c>
      <c r="DH329" s="108">
        <v>316175.77750000003</v>
      </c>
      <c r="DI329" s="109">
        <v>316175.77750000003</v>
      </c>
      <c r="DJ329" s="107"/>
      <c r="DK329" s="108"/>
      <c r="DL329" s="108"/>
      <c r="DM329" s="108"/>
      <c r="DN329" s="108"/>
      <c r="DO329" s="108"/>
      <c r="DP329" s="108"/>
      <c r="DQ329" s="108"/>
      <c r="DR329" s="108"/>
      <c r="DS329" s="108"/>
      <c r="DT329" s="108"/>
      <c r="DU329" s="109"/>
    </row>
    <row r="330" spans="1:125">
      <c r="D330" s="77" t="str">
        <f t="shared" si="98"/>
        <v>4196p</v>
      </c>
      <c r="E330" s="81" t="s">
        <v>234</v>
      </c>
      <c r="F330" s="107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9"/>
      <c r="R330" s="107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9"/>
      <c r="AD330" s="107"/>
      <c r="AE330" s="108"/>
      <c r="AF330" s="108"/>
      <c r="AG330" s="108"/>
      <c r="AH330" s="108"/>
      <c r="AI330" s="108"/>
      <c r="AJ330" s="108"/>
      <c r="AK330" s="108"/>
      <c r="AL330" s="108"/>
      <c r="AM330" s="108"/>
      <c r="AN330" s="108"/>
      <c r="AO330" s="109"/>
      <c r="AP330" s="107"/>
      <c r="AQ330" s="108"/>
      <c r="AR330" s="108"/>
      <c r="AS330" s="108"/>
      <c r="AT330" s="108"/>
      <c r="AU330" s="108"/>
      <c r="AV330" s="108"/>
      <c r="AW330" s="108"/>
      <c r="AX330" s="108"/>
      <c r="AY330" s="108"/>
      <c r="AZ330" s="108"/>
      <c r="BA330" s="109"/>
      <c r="BB330" s="107"/>
      <c r="BC330" s="108"/>
      <c r="BD330" s="108"/>
      <c r="BE330" s="108"/>
      <c r="BF330" s="108"/>
      <c r="BG330" s="108"/>
      <c r="BH330" s="108"/>
      <c r="BI330" s="108"/>
      <c r="BJ330" s="108"/>
      <c r="BK330" s="108"/>
      <c r="BL330" s="108"/>
      <c r="BM330" s="109"/>
      <c r="BN330" s="107"/>
      <c r="BO330" s="108"/>
      <c r="BP330" s="108"/>
      <c r="BQ330" s="108"/>
      <c r="BR330" s="108"/>
      <c r="BS330" s="108"/>
      <c r="BT330" s="108"/>
      <c r="BU330" s="108"/>
      <c r="BV330" s="108"/>
      <c r="BW330" s="108"/>
      <c r="BX330" s="108"/>
      <c r="BY330" s="109"/>
      <c r="BZ330" s="107"/>
      <c r="CA330" s="108"/>
      <c r="CB330" s="108"/>
      <c r="CC330" s="108"/>
      <c r="CD330" s="108"/>
      <c r="CE330" s="108"/>
      <c r="CF330" s="108"/>
      <c r="CG330" s="108"/>
      <c r="CH330" s="108"/>
      <c r="CI330" s="108"/>
      <c r="CJ330" s="108"/>
      <c r="CK330" s="108"/>
      <c r="CL330" s="107">
        <v>353763.10833333334</v>
      </c>
      <c r="CM330" s="108">
        <v>353763.10833333334</v>
      </c>
      <c r="CN330" s="108">
        <v>353763.10833333334</v>
      </c>
      <c r="CO330" s="108">
        <v>353763.10833333334</v>
      </c>
      <c r="CP330" s="108">
        <v>353763.10833333334</v>
      </c>
      <c r="CQ330" s="108">
        <v>353763.10833333334</v>
      </c>
      <c r="CR330" s="108">
        <v>353763.10833333334</v>
      </c>
      <c r="CS330" s="108">
        <v>353763.10833333334</v>
      </c>
      <c r="CT330" s="108">
        <v>353763.10833333334</v>
      </c>
      <c r="CU330" s="108">
        <v>353763.10833333334</v>
      </c>
      <c r="CV330" s="108">
        <v>353763.10833333334</v>
      </c>
      <c r="CW330" s="109">
        <v>353763.10833333334</v>
      </c>
      <c r="CX330" s="107">
        <v>287763.98499999999</v>
      </c>
      <c r="CY330" s="108">
        <v>287763.98499999999</v>
      </c>
      <c r="CZ330" s="108">
        <v>287763.98499999999</v>
      </c>
      <c r="DA330" s="108">
        <v>287763.98499999999</v>
      </c>
      <c r="DB330" s="108">
        <v>287763.98499999999</v>
      </c>
      <c r="DC330" s="108">
        <v>287763.98499999999</v>
      </c>
      <c r="DD330" s="108">
        <v>287763.98499999999</v>
      </c>
      <c r="DE330" s="108">
        <v>287763.98499999999</v>
      </c>
      <c r="DF330" s="108">
        <v>287763.98499999999</v>
      </c>
      <c r="DG330" s="108">
        <v>287763.98499999999</v>
      </c>
      <c r="DH330" s="108">
        <v>287763.98499999999</v>
      </c>
      <c r="DI330" s="109">
        <v>287763.98499999999</v>
      </c>
      <c r="DJ330" s="107"/>
      <c r="DK330" s="108"/>
      <c r="DL330" s="108"/>
      <c r="DM330" s="108"/>
      <c r="DN330" s="108"/>
      <c r="DO330" s="108"/>
      <c r="DP330" s="108"/>
      <c r="DQ330" s="108"/>
      <c r="DR330" s="108"/>
      <c r="DS330" s="108"/>
      <c r="DT330" s="108"/>
      <c r="DU330" s="109"/>
    </row>
    <row r="331" spans="1:125">
      <c r="D331" s="77" t="str">
        <f t="shared" si="98"/>
        <v>4197p</v>
      </c>
      <c r="E331" s="81" t="s">
        <v>236</v>
      </c>
      <c r="F331" s="107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9"/>
      <c r="R331" s="107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9"/>
      <c r="AD331" s="107"/>
      <c r="AE331" s="108"/>
      <c r="AF331" s="108"/>
      <c r="AG331" s="108"/>
      <c r="AH331" s="108"/>
      <c r="AI331" s="108"/>
      <c r="AJ331" s="108"/>
      <c r="AK331" s="108"/>
      <c r="AL331" s="108"/>
      <c r="AM331" s="108"/>
      <c r="AN331" s="108"/>
      <c r="AO331" s="109"/>
      <c r="AP331" s="107"/>
      <c r="AQ331" s="108"/>
      <c r="AR331" s="108"/>
      <c r="AS331" s="108"/>
      <c r="AT331" s="108"/>
      <c r="AU331" s="108"/>
      <c r="AV331" s="108"/>
      <c r="AW331" s="108"/>
      <c r="AX331" s="108"/>
      <c r="AY331" s="108"/>
      <c r="AZ331" s="108"/>
      <c r="BA331" s="109"/>
      <c r="BB331" s="107"/>
      <c r="BC331" s="108"/>
      <c r="BD331" s="108"/>
      <c r="BE331" s="108"/>
      <c r="BF331" s="108"/>
      <c r="BG331" s="108"/>
      <c r="BH331" s="108"/>
      <c r="BI331" s="108"/>
      <c r="BJ331" s="108"/>
      <c r="BK331" s="108"/>
      <c r="BL331" s="108"/>
      <c r="BM331" s="109"/>
      <c r="BN331" s="107"/>
      <c r="BO331" s="108"/>
      <c r="BP331" s="108"/>
      <c r="BQ331" s="108"/>
      <c r="BR331" s="108"/>
      <c r="BS331" s="108"/>
      <c r="BT331" s="108"/>
      <c r="BU331" s="108"/>
      <c r="BV331" s="108"/>
      <c r="BW331" s="108"/>
      <c r="BX331" s="108"/>
      <c r="BY331" s="109"/>
      <c r="BZ331" s="107"/>
      <c r="CA331" s="108"/>
      <c r="CB331" s="108"/>
      <c r="CC331" s="108"/>
      <c r="CD331" s="108"/>
      <c r="CE331" s="108"/>
      <c r="CF331" s="108"/>
      <c r="CG331" s="108"/>
      <c r="CH331" s="108"/>
      <c r="CI331" s="108"/>
      <c r="CJ331" s="108"/>
      <c r="CK331" s="108"/>
      <c r="CL331" s="107">
        <v>66.666666666666671</v>
      </c>
      <c r="CM331" s="108">
        <v>66.666666666666671</v>
      </c>
      <c r="CN331" s="108">
        <v>66.666666666666671</v>
      </c>
      <c r="CO331" s="108">
        <v>66.666666666666671</v>
      </c>
      <c r="CP331" s="108">
        <v>66.666666666666671</v>
      </c>
      <c r="CQ331" s="108">
        <v>66.666666666666671</v>
      </c>
      <c r="CR331" s="108">
        <v>66.666666666666671</v>
      </c>
      <c r="CS331" s="108">
        <v>66.666666666666671</v>
      </c>
      <c r="CT331" s="108">
        <v>66.666666666666671</v>
      </c>
      <c r="CU331" s="108">
        <v>66.666666666666671</v>
      </c>
      <c r="CV331" s="108">
        <v>66.666666666666671</v>
      </c>
      <c r="CW331" s="109">
        <v>66.666666666666671</v>
      </c>
      <c r="CX331" s="107">
        <v>100.83333333333333</v>
      </c>
      <c r="CY331" s="108">
        <v>100.83333333333333</v>
      </c>
      <c r="CZ331" s="108">
        <v>100.83333333333333</v>
      </c>
      <c r="DA331" s="108">
        <v>100.83333333333333</v>
      </c>
      <c r="DB331" s="108">
        <v>100.83333333333333</v>
      </c>
      <c r="DC331" s="108">
        <v>100.83333333333333</v>
      </c>
      <c r="DD331" s="108">
        <v>100.83333333333333</v>
      </c>
      <c r="DE331" s="108">
        <v>100.83333333333333</v>
      </c>
      <c r="DF331" s="108">
        <v>100.83333333333333</v>
      </c>
      <c r="DG331" s="108">
        <v>100.83333333333333</v>
      </c>
      <c r="DH331" s="108">
        <v>100.83333333333333</v>
      </c>
      <c r="DI331" s="109">
        <v>100.83333333333333</v>
      </c>
      <c r="DJ331" s="107"/>
      <c r="DK331" s="108"/>
      <c r="DL331" s="108"/>
      <c r="DM331" s="108"/>
      <c r="DN331" s="108"/>
      <c r="DO331" s="108"/>
      <c r="DP331" s="108"/>
      <c r="DQ331" s="108"/>
      <c r="DR331" s="108"/>
      <c r="DS331" s="108"/>
      <c r="DT331" s="108"/>
      <c r="DU331" s="109"/>
    </row>
    <row r="332" spans="1:125">
      <c r="D332" s="77" t="str">
        <f t="shared" si="98"/>
        <v>4198p</v>
      </c>
      <c r="E332" s="81" t="s">
        <v>57</v>
      </c>
      <c r="F332" s="107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9"/>
      <c r="R332" s="107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9"/>
      <c r="AD332" s="107"/>
      <c r="AE332" s="108"/>
      <c r="AF332" s="108"/>
      <c r="AG332" s="108"/>
      <c r="AH332" s="108"/>
      <c r="AI332" s="108"/>
      <c r="AJ332" s="108"/>
      <c r="AK332" s="108"/>
      <c r="AL332" s="108"/>
      <c r="AM332" s="108"/>
      <c r="AN332" s="108"/>
      <c r="AO332" s="109"/>
      <c r="AP332" s="107"/>
      <c r="AQ332" s="108"/>
      <c r="AR332" s="108"/>
      <c r="AS332" s="108"/>
      <c r="AT332" s="108"/>
      <c r="AU332" s="108"/>
      <c r="AV332" s="108"/>
      <c r="AW332" s="108"/>
      <c r="AX332" s="108"/>
      <c r="AY332" s="108"/>
      <c r="AZ332" s="108"/>
      <c r="BA332" s="109"/>
      <c r="BB332" s="107"/>
      <c r="BC332" s="108"/>
      <c r="BD332" s="108"/>
      <c r="BE332" s="108"/>
      <c r="BF332" s="108"/>
      <c r="BG332" s="108"/>
      <c r="BH332" s="108"/>
      <c r="BI332" s="108"/>
      <c r="BJ332" s="108"/>
      <c r="BK332" s="108"/>
      <c r="BL332" s="108"/>
      <c r="BM332" s="109"/>
      <c r="BN332" s="107"/>
      <c r="BO332" s="108"/>
      <c r="BP332" s="108"/>
      <c r="BQ332" s="108"/>
      <c r="BR332" s="108"/>
      <c r="BS332" s="108"/>
      <c r="BT332" s="108"/>
      <c r="BU332" s="108"/>
      <c r="BV332" s="108"/>
      <c r="BW332" s="108"/>
      <c r="BX332" s="108"/>
      <c r="BY332" s="109"/>
      <c r="BZ332" s="107"/>
      <c r="CA332" s="108"/>
      <c r="CB332" s="108"/>
      <c r="CC332" s="108"/>
      <c r="CD332" s="108"/>
      <c r="CE332" s="108"/>
      <c r="CF332" s="108"/>
      <c r="CG332" s="108"/>
      <c r="CH332" s="108"/>
      <c r="CI332" s="108"/>
      <c r="CJ332" s="108"/>
      <c r="CK332" s="108"/>
      <c r="CL332" s="107">
        <v>1205</v>
      </c>
      <c r="CM332" s="108">
        <v>1205</v>
      </c>
      <c r="CN332" s="108">
        <v>1205</v>
      </c>
      <c r="CO332" s="108">
        <v>1205</v>
      </c>
      <c r="CP332" s="108">
        <v>1205</v>
      </c>
      <c r="CQ332" s="108">
        <v>1205</v>
      </c>
      <c r="CR332" s="108">
        <v>1205</v>
      </c>
      <c r="CS332" s="108">
        <v>1205</v>
      </c>
      <c r="CT332" s="108">
        <v>1205</v>
      </c>
      <c r="CU332" s="108">
        <v>1205</v>
      </c>
      <c r="CV332" s="108">
        <v>1205</v>
      </c>
      <c r="CW332" s="109">
        <v>1205</v>
      </c>
      <c r="CX332" s="107">
        <v>1579.1666666666667</v>
      </c>
      <c r="CY332" s="108">
        <v>1579.1666666666667</v>
      </c>
      <c r="CZ332" s="108">
        <v>1579.1666666666667</v>
      </c>
      <c r="DA332" s="108">
        <v>1579.1666666666667</v>
      </c>
      <c r="DB332" s="108">
        <v>1579.1666666666667</v>
      </c>
      <c r="DC332" s="108">
        <v>1579.1666666666667</v>
      </c>
      <c r="DD332" s="108">
        <v>1579.1666666666667</v>
      </c>
      <c r="DE332" s="108">
        <v>1579.1666666666667</v>
      </c>
      <c r="DF332" s="108">
        <v>1579.1666666666667</v>
      </c>
      <c r="DG332" s="108">
        <v>1579.1666666666667</v>
      </c>
      <c r="DH332" s="108">
        <v>1579.1666666666667</v>
      </c>
      <c r="DI332" s="109">
        <v>1579.1666666666667</v>
      </c>
      <c r="DJ332" s="107"/>
      <c r="DK332" s="108"/>
      <c r="DL332" s="108"/>
      <c r="DM332" s="108"/>
      <c r="DN332" s="108"/>
      <c r="DO332" s="108"/>
      <c r="DP332" s="108"/>
      <c r="DQ332" s="108"/>
      <c r="DR332" s="108"/>
      <c r="DS332" s="108"/>
      <c r="DT332" s="108"/>
      <c r="DU332" s="109"/>
    </row>
    <row r="333" spans="1:125">
      <c r="D333" s="77" t="str">
        <f t="shared" si="98"/>
        <v>4199p</v>
      </c>
      <c r="E333" s="81" t="s">
        <v>238</v>
      </c>
      <c r="F333" s="107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9"/>
      <c r="R333" s="107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9"/>
      <c r="AD333" s="107"/>
      <c r="AE333" s="108"/>
      <c r="AF333" s="108"/>
      <c r="AG333" s="108"/>
      <c r="AH333" s="108"/>
      <c r="AI333" s="108"/>
      <c r="AJ333" s="108"/>
      <c r="AK333" s="108"/>
      <c r="AL333" s="108"/>
      <c r="AM333" s="108"/>
      <c r="AN333" s="108"/>
      <c r="AO333" s="109"/>
      <c r="AP333" s="107"/>
      <c r="AQ333" s="108"/>
      <c r="AR333" s="108"/>
      <c r="AS333" s="108"/>
      <c r="AT333" s="108"/>
      <c r="AU333" s="108"/>
      <c r="AV333" s="108"/>
      <c r="AW333" s="108"/>
      <c r="AX333" s="108"/>
      <c r="AY333" s="108"/>
      <c r="AZ333" s="108"/>
      <c r="BA333" s="109"/>
      <c r="BB333" s="107"/>
      <c r="BC333" s="108"/>
      <c r="BD333" s="108"/>
      <c r="BE333" s="108"/>
      <c r="BF333" s="108"/>
      <c r="BG333" s="108"/>
      <c r="BH333" s="108"/>
      <c r="BI333" s="108"/>
      <c r="BJ333" s="108"/>
      <c r="BK333" s="108"/>
      <c r="BL333" s="108"/>
      <c r="BM333" s="109"/>
      <c r="BN333" s="107"/>
      <c r="BO333" s="108"/>
      <c r="BP333" s="108"/>
      <c r="BQ333" s="108"/>
      <c r="BR333" s="108"/>
      <c r="BS333" s="108"/>
      <c r="BT333" s="108"/>
      <c r="BU333" s="108"/>
      <c r="BV333" s="108"/>
      <c r="BW333" s="108"/>
      <c r="BX333" s="108"/>
      <c r="BY333" s="109"/>
      <c r="BZ333" s="107"/>
      <c r="CA333" s="108"/>
      <c r="CB333" s="108"/>
      <c r="CC333" s="108"/>
      <c r="CD333" s="108"/>
      <c r="CE333" s="108"/>
      <c r="CF333" s="108"/>
      <c r="CG333" s="108"/>
      <c r="CH333" s="108"/>
      <c r="CI333" s="108"/>
      <c r="CJ333" s="108"/>
      <c r="CK333" s="108"/>
      <c r="CL333" s="107">
        <v>295157.37166666664</v>
      </c>
      <c r="CM333" s="108">
        <v>295157.37166666664</v>
      </c>
      <c r="CN333" s="108">
        <v>295157.37166666664</v>
      </c>
      <c r="CO333" s="108">
        <v>295157.37166666664</v>
      </c>
      <c r="CP333" s="108">
        <v>295157.37166666664</v>
      </c>
      <c r="CQ333" s="108">
        <v>295157.37166666664</v>
      </c>
      <c r="CR333" s="108">
        <v>295157.37166666664</v>
      </c>
      <c r="CS333" s="108">
        <v>295157.37166666664</v>
      </c>
      <c r="CT333" s="108">
        <v>295157.37166666664</v>
      </c>
      <c r="CU333" s="108">
        <v>295157.37166666664</v>
      </c>
      <c r="CV333" s="108">
        <v>295157.37166666664</v>
      </c>
      <c r="CW333" s="109">
        <v>295157.37166666664</v>
      </c>
      <c r="CX333" s="107">
        <v>196172.15916666668</v>
      </c>
      <c r="CY333" s="108">
        <v>196172.15916666668</v>
      </c>
      <c r="CZ333" s="108">
        <v>196172.15916666668</v>
      </c>
      <c r="DA333" s="108">
        <v>196172.15916666668</v>
      </c>
      <c r="DB333" s="108">
        <v>196172.15916666668</v>
      </c>
      <c r="DC333" s="108">
        <v>196172.15916666668</v>
      </c>
      <c r="DD333" s="108">
        <v>196172.15916666668</v>
      </c>
      <c r="DE333" s="108">
        <v>196172.15916666668</v>
      </c>
      <c r="DF333" s="108">
        <v>196172.15916666668</v>
      </c>
      <c r="DG333" s="108">
        <v>196172.15916666668</v>
      </c>
      <c r="DH333" s="108">
        <v>196172.15916666668</v>
      </c>
      <c r="DI333" s="109">
        <v>196172.15916666668</v>
      </c>
      <c r="DJ333" s="107"/>
      <c r="DK333" s="108"/>
      <c r="DL333" s="108"/>
      <c r="DM333" s="108"/>
      <c r="DN333" s="108"/>
      <c r="DO333" s="108"/>
      <c r="DP333" s="108"/>
      <c r="DQ333" s="108"/>
      <c r="DR333" s="108"/>
      <c r="DS333" s="108"/>
      <c r="DT333" s="108"/>
      <c r="DU333" s="109"/>
    </row>
    <row r="334" spans="1:125" s="11" customFormat="1">
      <c r="A334" s="143"/>
      <c r="B334" s="143">
        <v>42</v>
      </c>
      <c r="C334" s="143" t="s">
        <v>102</v>
      </c>
      <c r="D334" s="143" t="str">
        <f t="shared" si="98"/>
        <v>p</v>
      </c>
      <c r="E334" s="144" t="s">
        <v>240</v>
      </c>
      <c r="F334" s="145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7"/>
      <c r="R334" s="145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7"/>
      <c r="AD334" s="145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7"/>
      <c r="AP334" s="145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7"/>
      <c r="BB334" s="145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/>
      <c r="BN334" s="145"/>
      <c r="BO334" s="146"/>
      <c r="BP334" s="146"/>
      <c r="BQ334" s="146"/>
      <c r="BR334" s="146"/>
      <c r="BS334" s="146"/>
      <c r="BT334" s="146"/>
      <c r="BU334" s="146"/>
      <c r="BV334" s="146"/>
      <c r="BW334" s="146"/>
      <c r="BX334" s="146"/>
      <c r="BY334" s="147"/>
      <c r="BZ334" s="145"/>
      <c r="CA334" s="146"/>
      <c r="CB334" s="146"/>
      <c r="CC334" s="146"/>
      <c r="CD334" s="146"/>
      <c r="CE334" s="146"/>
      <c r="CF334" s="146"/>
      <c r="CG334" s="146"/>
      <c r="CH334" s="146"/>
      <c r="CI334" s="146"/>
      <c r="CJ334" s="146"/>
      <c r="CK334" s="146"/>
      <c r="CL334" s="145">
        <f>+CL335+CL343+CL349+CL357+CL359</f>
        <v>41489393.925000004</v>
      </c>
      <c r="CM334" s="146">
        <f t="shared" ref="CM334" si="183">+CM335+CM343+CM349+CM357+CM359</f>
        <v>41489393.925000004</v>
      </c>
      <c r="CN334" s="146">
        <f t="shared" ref="CN334" si="184">+CN335+CN343+CN349+CN357+CN359</f>
        <v>41489393.925000004</v>
      </c>
      <c r="CO334" s="146">
        <f t="shared" ref="CO334" si="185">+CO335+CO343+CO349+CO357+CO359</f>
        <v>41489393.925000004</v>
      </c>
      <c r="CP334" s="146">
        <f t="shared" ref="CP334" si="186">+CP335+CP343+CP349+CP357+CP359</f>
        <v>41489393.925000004</v>
      </c>
      <c r="CQ334" s="146">
        <f t="shared" ref="CQ334" si="187">+CQ335+CQ343+CQ349+CQ357+CQ359</f>
        <v>41489393.925000004</v>
      </c>
      <c r="CR334" s="146">
        <f t="shared" ref="CR334" si="188">+CR335+CR343+CR349+CR357+CR359</f>
        <v>41489393.925000004</v>
      </c>
      <c r="CS334" s="146">
        <f t="shared" ref="CS334" si="189">+CS335+CS343+CS349+CS357+CS359</f>
        <v>41489393.925000004</v>
      </c>
      <c r="CT334" s="146">
        <f t="shared" ref="CT334" si="190">+CT335+CT343+CT349+CT357+CT359</f>
        <v>41489393.925000004</v>
      </c>
      <c r="CU334" s="146">
        <f t="shared" ref="CU334" si="191">+CU335+CU343+CU349+CU357+CU359</f>
        <v>41489393.925000004</v>
      </c>
      <c r="CV334" s="146">
        <f t="shared" ref="CV334" si="192">+CV335+CV343+CV349+CV357+CV359</f>
        <v>41489393.925000004</v>
      </c>
      <c r="CW334" s="147">
        <f t="shared" ref="CW334" si="193">+CW335+CW343+CW349+CW357+CW359</f>
        <v>41489393.925000004</v>
      </c>
      <c r="CX334" s="145">
        <f>+CX335+CX343+CX349+CX357+CX359</f>
        <v>41518616.580833346</v>
      </c>
      <c r="CY334" s="146">
        <f t="shared" ref="CY334:DI334" si="194">+CY335+CY343+CY349+CY357+CY359</f>
        <v>41518616.580833346</v>
      </c>
      <c r="CZ334" s="146">
        <f t="shared" si="194"/>
        <v>41518616.580833346</v>
      </c>
      <c r="DA334" s="146">
        <f t="shared" si="194"/>
        <v>41518616.580833346</v>
      </c>
      <c r="DB334" s="146">
        <f t="shared" si="194"/>
        <v>41518616.580833346</v>
      </c>
      <c r="DC334" s="146">
        <f t="shared" si="194"/>
        <v>41518616.580833346</v>
      </c>
      <c r="DD334" s="146">
        <f t="shared" si="194"/>
        <v>41518616.580833346</v>
      </c>
      <c r="DE334" s="146">
        <f t="shared" si="194"/>
        <v>41518616.580833346</v>
      </c>
      <c r="DF334" s="146">
        <f t="shared" si="194"/>
        <v>41518616.580833346</v>
      </c>
      <c r="DG334" s="146">
        <f t="shared" si="194"/>
        <v>41518616.580833346</v>
      </c>
      <c r="DH334" s="146">
        <f t="shared" si="194"/>
        <v>41518616.580833346</v>
      </c>
      <c r="DI334" s="147">
        <f t="shared" si="194"/>
        <v>41518616.580833346</v>
      </c>
      <c r="DJ334" s="145"/>
      <c r="DK334" s="146"/>
      <c r="DL334" s="146"/>
      <c r="DM334" s="146"/>
      <c r="DN334" s="146"/>
      <c r="DO334" s="146"/>
      <c r="DP334" s="146"/>
      <c r="DQ334" s="146"/>
      <c r="DR334" s="146"/>
      <c r="DS334" s="146"/>
      <c r="DT334" s="146"/>
      <c r="DU334" s="147"/>
    </row>
    <row r="335" spans="1:125" s="11" customFormat="1">
      <c r="A335" s="143"/>
      <c r="B335" s="143"/>
      <c r="C335" s="143">
        <v>421</v>
      </c>
      <c r="D335" s="143" t="str">
        <f t="shared" si="98"/>
        <v>421p</v>
      </c>
      <c r="E335" s="144" t="s">
        <v>242</v>
      </c>
      <c r="F335" s="145"/>
      <c r="G335" s="146"/>
      <c r="H335" s="146"/>
      <c r="I335" s="146"/>
      <c r="J335" s="146"/>
      <c r="K335" s="146"/>
      <c r="L335" s="146"/>
      <c r="M335" s="146"/>
      <c r="N335" s="146"/>
      <c r="O335" s="146"/>
      <c r="P335" s="146"/>
      <c r="Q335" s="147"/>
      <c r="R335" s="145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7"/>
      <c r="AD335" s="145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7"/>
      <c r="AP335" s="145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7"/>
      <c r="BB335" s="145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7"/>
      <c r="BN335" s="145"/>
      <c r="BO335" s="146"/>
      <c r="BP335" s="146"/>
      <c r="BQ335" s="146"/>
      <c r="BR335" s="146"/>
      <c r="BS335" s="146"/>
      <c r="BT335" s="146"/>
      <c r="BU335" s="146"/>
      <c r="BV335" s="146"/>
      <c r="BW335" s="146"/>
      <c r="BX335" s="146"/>
      <c r="BY335" s="147"/>
      <c r="BZ335" s="145"/>
      <c r="CA335" s="146"/>
      <c r="CB335" s="146"/>
      <c r="CC335" s="146"/>
      <c r="CD335" s="146"/>
      <c r="CE335" s="146"/>
      <c r="CF335" s="146"/>
      <c r="CG335" s="146"/>
      <c r="CH335" s="146"/>
      <c r="CI335" s="146"/>
      <c r="CJ335" s="146"/>
      <c r="CK335" s="146"/>
      <c r="CL335" s="145">
        <f>+SUM(CL336:CL342)</f>
        <v>5084083.333333333</v>
      </c>
      <c r="CM335" s="146">
        <f t="shared" ref="CM335" si="195">+SUM(CM336:CM342)</f>
        <v>5084083.333333333</v>
      </c>
      <c r="CN335" s="146">
        <f t="shared" ref="CN335" si="196">+SUM(CN336:CN342)</f>
        <v>5084083.333333333</v>
      </c>
      <c r="CO335" s="146">
        <f t="shared" ref="CO335" si="197">+SUM(CO336:CO342)</f>
        <v>5084083.333333333</v>
      </c>
      <c r="CP335" s="146">
        <f t="shared" ref="CP335" si="198">+SUM(CP336:CP342)</f>
        <v>5084083.333333333</v>
      </c>
      <c r="CQ335" s="146">
        <f t="shared" ref="CQ335" si="199">+SUM(CQ336:CQ342)</f>
        <v>5084083.333333333</v>
      </c>
      <c r="CR335" s="146">
        <f t="shared" ref="CR335" si="200">+SUM(CR336:CR342)</f>
        <v>5084083.333333333</v>
      </c>
      <c r="CS335" s="146">
        <f t="shared" ref="CS335" si="201">+SUM(CS336:CS342)</f>
        <v>5084083.333333333</v>
      </c>
      <c r="CT335" s="146">
        <f t="shared" ref="CT335" si="202">+SUM(CT336:CT342)</f>
        <v>5084083.333333333</v>
      </c>
      <c r="CU335" s="146">
        <f t="shared" ref="CU335" si="203">+SUM(CU336:CU342)</f>
        <v>5084083.333333333</v>
      </c>
      <c r="CV335" s="146">
        <f t="shared" ref="CV335" si="204">+SUM(CV336:CV342)</f>
        <v>5084083.333333333</v>
      </c>
      <c r="CW335" s="147">
        <f t="shared" ref="CW335" si="205">+SUM(CW336:CW342)</f>
        <v>5084083.333333333</v>
      </c>
      <c r="CX335" s="145">
        <f>+SUM(CX336:CX342)</f>
        <v>4887083.333333333</v>
      </c>
      <c r="CY335" s="146">
        <f t="shared" ref="CY335:DI335" si="206">+SUM(CY336:CY342)</f>
        <v>4887083.333333333</v>
      </c>
      <c r="CZ335" s="146">
        <f t="shared" si="206"/>
        <v>4887083.333333333</v>
      </c>
      <c r="DA335" s="146">
        <f t="shared" si="206"/>
        <v>4887083.333333333</v>
      </c>
      <c r="DB335" s="146">
        <f t="shared" si="206"/>
        <v>4887083.333333333</v>
      </c>
      <c r="DC335" s="146">
        <f t="shared" si="206"/>
        <v>4887083.333333333</v>
      </c>
      <c r="DD335" s="146">
        <f t="shared" si="206"/>
        <v>4887083.333333333</v>
      </c>
      <c r="DE335" s="146">
        <f t="shared" si="206"/>
        <v>4887083.333333333</v>
      </c>
      <c r="DF335" s="146">
        <f t="shared" si="206"/>
        <v>4887083.333333333</v>
      </c>
      <c r="DG335" s="146">
        <f t="shared" si="206"/>
        <v>4887083.333333333</v>
      </c>
      <c r="DH335" s="146">
        <f t="shared" si="206"/>
        <v>4887083.333333333</v>
      </c>
      <c r="DI335" s="147">
        <f t="shared" si="206"/>
        <v>4887083.333333333</v>
      </c>
      <c r="DJ335" s="145"/>
      <c r="DK335" s="146"/>
      <c r="DL335" s="146"/>
      <c r="DM335" s="146"/>
      <c r="DN335" s="146"/>
      <c r="DO335" s="146"/>
      <c r="DP335" s="146"/>
      <c r="DQ335" s="146"/>
      <c r="DR335" s="146"/>
      <c r="DS335" s="146"/>
      <c r="DT335" s="146"/>
      <c r="DU335" s="147"/>
    </row>
    <row r="336" spans="1:125">
      <c r="C336" s="77" t="s">
        <v>102</v>
      </c>
      <c r="D336" s="77" t="str">
        <f t="shared" si="98"/>
        <v>4211p</v>
      </c>
      <c r="E336" s="81" t="s">
        <v>244</v>
      </c>
      <c r="F336" s="107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9"/>
      <c r="R336" s="107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9"/>
      <c r="AD336" s="107"/>
      <c r="AE336" s="108"/>
      <c r="AF336" s="108"/>
      <c r="AG336" s="108"/>
      <c r="AH336" s="108"/>
      <c r="AI336" s="108"/>
      <c r="AJ336" s="108"/>
      <c r="AK336" s="108"/>
      <c r="AL336" s="108"/>
      <c r="AM336" s="108"/>
      <c r="AN336" s="108"/>
      <c r="AO336" s="109"/>
      <c r="AP336" s="107"/>
      <c r="AQ336" s="108"/>
      <c r="AR336" s="108"/>
      <c r="AS336" s="108"/>
      <c r="AT336" s="108"/>
      <c r="AU336" s="108"/>
      <c r="AV336" s="108"/>
      <c r="AW336" s="108"/>
      <c r="AX336" s="108"/>
      <c r="AY336" s="108"/>
      <c r="AZ336" s="108"/>
      <c r="BA336" s="109"/>
      <c r="BB336" s="107"/>
      <c r="BC336" s="108"/>
      <c r="BD336" s="108"/>
      <c r="BE336" s="108"/>
      <c r="BF336" s="108"/>
      <c r="BG336" s="108"/>
      <c r="BH336" s="108"/>
      <c r="BI336" s="108"/>
      <c r="BJ336" s="108"/>
      <c r="BK336" s="108"/>
      <c r="BL336" s="108"/>
      <c r="BM336" s="109"/>
      <c r="BN336" s="107"/>
      <c r="BO336" s="108"/>
      <c r="BP336" s="108"/>
      <c r="BQ336" s="108"/>
      <c r="BR336" s="108"/>
      <c r="BS336" s="108"/>
      <c r="BT336" s="108"/>
      <c r="BU336" s="108"/>
      <c r="BV336" s="108"/>
      <c r="BW336" s="108"/>
      <c r="BX336" s="108"/>
      <c r="BY336" s="109"/>
      <c r="BZ336" s="107"/>
      <c r="CA336" s="108"/>
      <c r="CB336" s="108"/>
      <c r="CC336" s="108"/>
      <c r="CD336" s="108"/>
      <c r="CE336" s="108"/>
      <c r="CF336" s="108"/>
      <c r="CG336" s="108"/>
      <c r="CH336" s="108"/>
      <c r="CI336" s="108"/>
      <c r="CJ336" s="108"/>
      <c r="CK336" s="108"/>
      <c r="CL336" s="107">
        <v>432500</v>
      </c>
      <c r="CM336" s="108">
        <v>432500</v>
      </c>
      <c r="CN336" s="108">
        <v>432500</v>
      </c>
      <c r="CO336" s="108">
        <v>432500</v>
      </c>
      <c r="CP336" s="108">
        <v>432500</v>
      </c>
      <c r="CQ336" s="108">
        <v>432500</v>
      </c>
      <c r="CR336" s="108">
        <v>432500</v>
      </c>
      <c r="CS336" s="108">
        <v>432500</v>
      </c>
      <c r="CT336" s="108">
        <v>432500</v>
      </c>
      <c r="CU336" s="108">
        <v>432500</v>
      </c>
      <c r="CV336" s="108">
        <v>432500</v>
      </c>
      <c r="CW336" s="109">
        <v>432500</v>
      </c>
      <c r="CX336" s="107">
        <v>450000</v>
      </c>
      <c r="CY336" s="108">
        <v>450000</v>
      </c>
      <c r="CZ336" s="108">
        <v>450000</v>
      </c>
      <c r="DA336" s="108">
        <v>450000</v>
      </c>
      <c r="DB336" s="108">
        <v>450000</v>
      </c>
      <c r="DC336" s="108">
        <v>450000</v>
      </c>
      <c r="DD336" s="108">
        <v>450000</v>
      </c>
      <c r="DE336" s="108">
        <v>450000</v>
      </c>
      <c r="DF336" s="108">
        <v>450000</v>
      </c>
      <c r="DG336" s="108">
        <v>450000</v>
      </c>
      <c r="DH336" s="108">
        <v>450000</v>
      </c>
      <c r="DI336" s="109">
        <v>450000</v>
      </c>
      <c r="DJ336" s="107"/>
      <c r="DK336" s="108"/>
      <c r="DL336" s="108"/>
      <c r="DM336" s="108"/>
      <c r="DN336" s="108"/>
      <c r="DO336" s="108"/>
      <c r="DP336" s="108"/>
      <c r="DQ336" s="108"/>
      <c r="DR336" s="108"/>
      <c r="DS336" s="108"/>
      <c r="DT336" s="108"/>
      <c r="DU336" s="109"/>
    </row>
    <row r="337" spans="1:125">
      <c r="D337" s="77" t="str">
        <f t="shared" si="98"/>
        <v>4212p</v>
      </c>
      <c r="E337" s="81" t="s">
        <v>246</v>
      </c>
      <c r="F337" s="107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9"/>
      <c r="R337" s="107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9"/>
      <c r="AD337" s="107"/>
      <c r="AE337" s="108"/>
      <c r="AF337" s="108"/>
      <c r="AG337" s="108"/>
      <c r="AH337" s="108"/>
      <c r="AI337" s="108"/>
      <c r="AJ337" s="108"/>
      <c r="AK337" s="108"/>
      <c r="AL337" s="108"/>
      <c r="AM337" s="108"/>
      <c r="AN337" s="108"/>
      <c r="AO337" s="109"/>
      <c r="AP337" s="107"/>
      <c r="AQ337" s="108"/>
      <c r="AR337" s="108"/>
      <c r="AS337" s="108"/>
      <c r="AT337" s="108"/>
      <c r="AU337" s="108"/>
      <c r="AV337" s="108"/>
      <c r="AW337" s="108"/>
      <c r="AX337" s="108"/>
      <c r="AY337" s="108"/>
      <c r="AZ337" s="108"/>
      <c r="BA337" s="109"/>
      <c r="BB337" s="107"/>
      <c r="BC337" s="108"/>
      <c r="BD337" s="108"/>
      <c r="BE337" s="108"/>
      <c r="BF337" s="108"/>
      <c r="BG337" s="108"/>
      <c r="BH337" s="108"/>
      <c r="BI337" s="108"/>
      <c r="BJ337" s="108"/>
      <c r="BK337" s="108"/>
      <c r="BL337" s="108"/>
      <c r="BM337" s="109"/>
      <c r="BN337" s="107"/>
      <c r="BO337" s="108"/>
      <c r="BP337" s="108"/>
      <c r="BQ337" s="108"/>
      <c r="BR337" s="108"/>
      <c r="BS337" s="108"/>
      <c r="BT337" s="108"/>
      <c r="BU337" s="108"/>
      <c r="BV337" s="108"/>
      <c r="BW337" s="108"/>
      <c r="BX337" s="108"/>
      <c r="BY337" s="109"/>
      <c r="BZ337" s="107"/>
      <c r="CA337" s="108"/>
      <c r="CB337" s="108"/>
      <c r="CC337" s="108"/>
      <c r="CD337" s="108"/>
      <c r="CE337" s="108"/>
      <c r="CF337" s="108"/>
      <c r="CG337" s="108"/>
      <c r="CH337" s="108"/>
      <c r="CI337" s="108"/>
      <c r="CJ337" s="108"/>
      <c r="CK337" s="108"/>
      <c r="CL337" s="107">
        <v>725000</v>
      </c>
      <c r="CM337" s="108">
        <v>725000</v>
      </c>
      <c r="CN337" s="108">
        <v>725000</v>
      </c>
      <c r="CO337" s="108">
        <v>725000</v>
      </c>
      <c r="CP337" s="108">
        <v>725000</v>
      </c>
      <c r="CQ337" s="108">
        <v>725000</v>
      </c>
      <c r="CR337" s="108">
        <v>725000</v>
      </c>
      <c r="CS337" s="108">
        <v>725000</v>
      </c>
      <c r="CT337" s="108">
        <v>725000</v>
      </c>
      <c r="CU337" s="108">
        <v>725000</v>
      </c>
      <c r="CV337" s="108">
        <v>725000</v>
      </c>
      <c r="CW337" s="109">
        <v>725000</v>
      </c>
      <c r="CX337" s="107">
        <v>693333.33333333337</v>
      </c>
      <c r="CY337" s="108">
        <v>693333.33333333337</v>
      </c>
      <c r="CZ337" s="108">
        <v>693333.33333333337</v>
      </c>
      <c r="DA337" s="108">
        <v>693333.33333333337</v>
      </c>
      <c r="DB337" s="108">
        <v>693333.33333333337</v>
      </c>
      <c r="DC337" s="108">
        <v>693333.33333333337</v>
      </c>
      <c r="DD337" s="108">
        <v>693333.33333333337</v>
      </c>
      <c r="DE337" s="108">
        <v>693333.33333333337</v>
      </c>
      <c r="DF337" s="108">
        <v>693333.33333333337</v>
      </c>
      <c r="DG337" s="108">
        <v>693333.33333333337</v>
      </c>
      <c r="DH337" s="108">
        <v>693333.33333333337</v>
      </c>
      <c r="DI337" s="109">
        <v>693333.33333333337</v>
      </c>
      <c r="DJ337" s="107"/>
      <c r="DK337" s="108"/>
      <c r="DL337" s="108"/>
      <c r="DM337" s="108"/>
      <c r="DN337" s="108"/>
      <c r="DO337" s="108"/>
      <c r="DP337" s="108"/>
      <c r="DQ337" s="108"/>
      <c r="DR337" s="108"/>
      <c r="DS337" s="108"/>
      <c r="DT337" s="108"/>
      <c r="DU337" s="109"/>
    </row>
    <row r="338" spans="1:125">
      <c r="D338" s="77" t="str">
        <f t="shared" si="98"/>
        <v>4213p</v>
      </c>
      <c r="E338" s="81" t="s">
        <v>248</v>
      </c>
      <c r="F338" s="107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9"/>
      <c r="R338" s="107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9"/>
      <c r="AD338" s="107"/>
      <c r="AE338" s="108"/>
      <c r="AF338" s="108"/>
      <c r="AG338" s="108"/>
      <c r="AH338" s="108"/>
      <c r="AI338" s="108"/>
      <c r="AJ338" s="108"/>
      <c r="AK338" s="108"/>
      <c r="AL338" s="108"/>
      <c r="AM338" s="108"/>
      <c r="AN338" s="108"/>
      <c r="AO338" s="109"/>
      <c r="AP338" s="107"/>
      <c r="AQ338" s="108"/>
      <c r="AR338" s="108"/>
      <c r="AS338" s="108"/>
      <c r="AT338" s="108"/>
      <c r="AU338" s="108"/>
      <c r="AV338" s="108"/>
      <c r="AW338" s="108"/>
      <c r="AX338" s="108"/>
      <c r="AY338" s="108"/>
      <c r="AZ338" s="108"/>
      <c r="BA338" s="109"/>
      <c r="BB338" s="107"/>
      <c r="BC338" s="108"/>
      <c r="BD338" s="108"/>
      <c r="BE338" s="108"/>
      <c r="BF338" s="108"/>
      <c r="BG338" s="108"/>
      <c r="BH338" s="108"/>
      <c r="BI338" s="108"/>
      <c r="BJ338" s="108"/>
      <c r="BK338" s="108"/>
      <c r="BL338" s="108"/>
      <c r="BM338" s="109"/>
      <c r="BN338" s="107"/>
      <c r="BO338" s="108"/>
      <c r="BP338" s="108"/>
      <c r="BQ338" s="108"/>
      <c r="BR338" s="108"/>
      <c r="BS338" s="108"/>
      <c r="BT338" s="108"/>
      <c r="BU338" s="108"/>
      <c r="BV338" s="108"/>
      <c r="BW338" s="108"/>
      <c r="BX338" s="108"/>
      <c r="BY338" s="109"/>
      <c r="BZ338" s="107"/>
      <c r="CA338" s="108"/>
      <c r="CB338" s="108"/>
      <c r="CC338" s="108"/>
      <c r="CD338" s="108"/>
      <c r="CE338" s="108"/>
      <c r="CF338" s="108"/>
      <c r="CG338" s="108"/>
      <c r="CH338" s="108"/>
      <c r="CI338" s="108"/>
      <c r="CJ338" s="108"/>
      <c r="CK338" s="108"/>
      <c r="CL338" s="107">
        <v>1500000</v>
      </c>
      <c r="CM338" s="108">
        <v>1500000</v>
      </c>
      <c r="CN338" s="108">
        <v>1500000</v>
      </c>
      <c r="CO338" s="108">
        <v>1500000</v>
      </c>
      <c r="CP338" s="108">
        <v>1500000</v>
      </c>
      <c r="CQ338" s="108">
        <v>1500000</v>
      </c>
      <c r="CR338" s="108">
        <v>1500000</v>
      </c>
      <c r="CS338" s="108">
        <v>1500000</v>
      </c>
      <c r="CT338" s="108">
        <v>1500000</v>
      </c>
      <c r="CU338" s="108">
        <v>1500000</v>
      </c>
      <c r="CV338" s="108">
        <v>1500000</v>
      </c>
      <c r="CW338" s="109">
        <v>1500000</v>
      </c>
      <c r="CX338" s="107">
        <v>1416666.6666666667</v>
      </c>
      <c r="CY338" s="108">
        <v>1416666.6666666667</v>
      </c>
      <c r="CZ338" s="108">
        <v>1416666.6666666667</v>
      </c>
      <c r="DA338" s="108">
        <v>1416666.6666666667</v>
      </c>
      <c r="DB338" s="108">
        <v>1416666.6666666667</v>
      </c>
      <c r="DC338" s="108">
        <v>1416666.6666666667</v>
      </c>
      <c r="DD338" s="108">
        <v>1416666.6666666667</v>
      </c>
      <c r="DE338" s="108">
        <v>1416666.6666666667</v>
      </c>
      <c r="DF338" s="108">
        <v>1416666.6666666667</v>
      </c>
      <c r="DG338" s="108">
        <v>1416666.6666666667</v>
      </c>
      <c r="DH338" s="108">
        <v>1416666.6666666667</v>
      </c>
      <c r="DI338" s="109">
        <v>1416666.6666666667</v>
      </c>
      <c r="DJ338" s="107"/>
      <c r="DK338" s="108"/>
      <c r="DL338" s="108"/>
      <c r="DM338" s="108"/>
      <c r="DN338" s="108"/>
      <c r="DO338" s="108"/>
      <c r="DP338" s="108"/>
      <c r="DQ338" s="108"/>
      <c r="DR338" s="108"/>
      <c r="DS338" s="108"/>
      <c r="DT338" s="108"/>
      <c r="DU338" s="109"/>
    </row>
    <row r="339" spans="1:125">
      <c r="D339" s="77" t="str">
        <f t="shared" si="98"/>
        <v>4214p</v>
      </c>
      <c r="E339" s="81" t="s">
        <v>250</v>
      </c>
      <c r="F339" s="107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9"/>
      <c r="R339" s="107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9"/>
      <c r="AD339" s="107"/>
      <c r="AE339" s="108"/>
      <c r="AF339" s="108"/>
      <c r="AG339" s="108"/>
      <c r="AH339" s="108"/>
      <c r="AI339" s="108"/>
      <c r="AJ339" s="108"/>
      <c r="AK339" s="108"/>
      <c r="AL339" s="108"/>
      <c r="AM339" s="108"/>
      <c r="AN339" s="108"/>
      <c r="AO339" s="109"/>
      <c r="AP339" s="107"/>
      <c r="AQ339" s="108"/>
      <c r="AR339" s="108"/>
      <c r="AS339" s="108"/>
      <c r="AT339" s="108"/>
      <c r="AU339" s="108"/>
      <c r="AV339" s="108"/>
      <c r="AW339" s="108"/>
      <c r="AX339" s="108"/>
      <c r="AY339" s="108"/>
      <c r="AZ339" s="108"/>
      <c r="BA339" s="109"/>
      <c r="BB339" s="107"/>
      <c r="BC339" s="108"/>
      <c r="BD339" s="108"/>
      <c r="BE339" s="108"/>
      <c r="BF339" s="108"/>
      <c r="BG339" s="108"/>
      <c r="BH339" s="108"/>
      <c r="BI339" s="108"/>
      <c r="BJ339" s="108"/>
      <c r="BK339" s="108"/>
      <c r="BL339" s="108"/>
      <c r="BM339" s="109"/>
      <c r="BN339" s="107"/>
      <c r="BO339" s="108"/>
      <c r="BP339" s="108"/>
      <c r="BQ339" s="108"/>
      <c r="BR339" s="108"/>
      <c r="BS339" s="108"/>
      <c r="BT339" s="108"/>
      <c r="BU339" s="108"/>
      <c r="BV339" s="108"/>
      <c r="BW339" s="108"/>
      <c r="BX339" s="108"/>
      <c r="BY339" s="109"/>
      <c r="BZ339" s="107"/>
      <c r="CA339" s="108"/>
      <c r="CB339" s="108"/>
      <c r="CC339" s="108"/>
      <c r="CD339" s="108"/>
      <c r="CE339" s="108"/>
      <c r="CF339" s="108"/>
      <c r="CG339" s="108"/>
      <c r="CH339" s="108"/>
      <c r="CI339" s="108"/>
      <c r="CJ339" s="108"/>
      <c r="CK339" s="108"/>
      <c r="CL339" s="107">
        <v>1458333.3333333333</v>
      </c>
      <c r="CM339" s="108">
        <v>1458333.3333333333</v>
      </c>
      <c r="CN339" s="108">
        <v>1458333.3333333333</v>
      </c>
      <c r="CO339" s="108">
        <v>1458333.3333333333</v>
      </c>
      <c r="CP339" s="108">
        <v>1458333.3333333333</v>
      </c>
      <c r="CQ339" s="108">
        <v>1458333.3333333333</v>
      </c>
      <c r="CR339" s="108">
        <v>1458333.3333333333</v>
      </c>
      <c r="CS339" s="108">
        <v>1458333.3333333333</v>
      </c>
      <c r="CT339" s="108">
        <v>1458333.3333333333</v>
      </c>
      <c r="CU339" s="108">
        <v>1458333.3333333333</v>
      </c>
      <c r="CV339" s="108">
        <v>1458333.3333333333</v>
      </c>
      <c r="CW339" s="109">
        <v>1458333.3333333333</v>
      </c>
      <c r="CX339" s="107">
        <v>1333333.3333333333</v>
      </c>
      <c r="CY339" s="108">
        <v>1333333.3333333333</v>
      </c>
      <c r="CZ339" s="108">
        <v>1333333.3333333333</v>
      </c>
      <c r="DA339" s="108">
        <v>1333333.3333333333</v>
      </c>
      <c r="DB339" s="108">
        <v>1333333.3333333333</v>
      </c>
      <c r="DC339" s="108">
        <v>1333333.3333333333</v>
      </c>
      <c r="DD339" s="108">
        <v>1333333.3333333333</v>
      </c>
      <c r="DE339" s="108">
        <v>1333333.3333333333</v>
      </c>
      <c r="DF339" s="108">
        <v>1333333.3333333333</v>
      </c>
      <c r="DG339" s="108">
        <v>1333333.3333333333</v>
      </c>
      <c r="DH339" s="108">
        <v>1333333.3333333333</v>
      </c>
      <c r="DI339" s="109">
        <v>1333333.3333333333</v>
      </c>
      <c r="DJ339" s="107"/>
      <c r="DK339" s="108"/>
      <c r="DL339" s="108"/>
      <c r="DM339" s="108"/>
      <c r="DN339" s="108"/>
      <c r="DO339" s="108"/>
      <c r="DP339" s="108"/>
      <c r="DQ339" s="108"/>
      <c r="DR339" s="108"/>
      <c r="DS339" s="108"/>
      <c r="DT339" s="108"/>
      <c r="DU339" s="109"/>
    </row>
    <row r="340" spans="1:125">
      <c r="D340" s="77" t="str">
        <f t="shared" si="98"/>
        <v>4215p</v>
      </c>
      <c r="E340" s="81" t="s">
        <v>252</v>
      </c>
      <c r="F340" s="107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9"/>
      <c r="R340" s="107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9"/>
      <c r="AD340" s="107"/>
      <c r="AE340" s="108"/>
      <c r="AF340" s="108"/>
      <c r="AG340" s="108"/>
      <c r="AH340" s="108"/>
      <c r="AI340" s="108"/>
      <c r="AJ340" s="108"/>
      <c r="AK340" s="108"/>
      <c r="AL340" s="108"/>
      <c r="AM340" s="108"/>
      <c r="AN340" s="108"/>
      <c r="AO340" s="109"/>
      <c r="AP340" s="107"/>
      <c r="AQ340" s="108"/>
      <c r="AR340" s="108"/>
      <c r="AS340" s="108"/>
      <c r="AT340" s="108"/>
      <c r="AU340" s="108"/>
      <c r="AV340" s="108"/>
      <c r="AW340" s="108"/>
      <c r="AX340" s="108"/>
      <c r="AY340" s="108"/>
      <c r="AZ340" s="108"/>
      <c r="BA340" s="109"/>
      <c r="BB340" s="107"/>
      <c r="BC340" s="108"/>
      <c r="BD340" s="108"/>
      <c r="BE340" s="108"/>
      <c r="BF340" s="108"/>
      <c r="BG340" s="108"/>
      <c r="BH340" s="108"/>
      <c r="BI340" s="108"/>
      <c r="BJ340" s="108"/>
      <c r="BK340" s="108"/>
      <c r="BL340" s="108"/>
      <c r="BM340" s="109"/>
      <c r="BN340" s="107"/>
      <c r="BO340" s="108"/>
      <c r="BP340" s="108"/>
      <c r="BQ340" s="108"/>
      <c r="BR340" s="108"/>
      <c r="BS340" s="108"/>
      <c r="BT340" s="108"/>
      <c r="BU340" s="108"/>
      <c r="BV340" s="108"/>
      <c r="BW340" s="108"/>
      <c r="BX340" s="108"/>
      <c r="BY340" s="109"/>
      <c r="BZ340" s="107"/>
      <c r="CA340" s="108"/>
      <c r="CB340" s="108"/>
      <c r="CC340" s="108"/>
      <c r="CD340" s="108"/>
      <c r="CE340" s="108"/>
      <c r="CF340" s="108"/>
      <c r="CG340" s="108"/>
      <c r="CH340" s="108"/>
      <c r="CI340" s="108"/>
      <c r="CJ340" s="108"/>
      <c r="CK340" s="108"/>
      <c r="CL340" s="107">
        <v>665750</v>
      </c>
      <c r="CM340" s="108">
        <v>665750</v>
      </c>
      <c r="CN340" s="108">
        <v>665750</v>
      </c>
      <c r="CO340" s="108">
        <v>665750</v>
      </c>
      <c r="CP340" s="108">
        <v>665750</v>
      </c>
      <c r="CQ340" s="108">
        <v>665750</v>
      </c>
      <c r="CR340" s="108">
        <v>665750</v>
      </c>
      <c r="CS340" s="108">
        <v>665750</v>
      </c>
      <c r="CT340" s="108">
        <v>665750</v>
      </c>
      <c r="CU340" s="108">
        <v>665750</v>
      </c>
      <c r="CV340" s="108">
        <v>665750</v>
      </c>
      <c r="CW340" s="109">
        <v>665750</v>
      </c>
      <c r="CX340" s="107">
        <v>681250</v>
      </c>
      <c r="CY340" s="108">
        <v>681250</v>
      </c>
      <c r="CZ340" s="108">
        <v>681250</v>
      </c>
      <c r="DA340" s="108">
        <v>681250</v>
      </c>
      <c r="DB340" s="108">
        <v>681250</v>
      </c>
      <c r="DC340" s="108">
        <v>681250</v>
      </c>
      <c r="DD340" s="108">
        <v>681250</v>
      </c>
      <c r="DE340" s="108">
        <v>681250</v>
      </c>
      <c r="DF340" s="108">
        <v>681250</v>
      </c>
      <c r="DG340" s="108">
        <v>681250</v>
      </c>
      <c r="DH340" s="108">
        <v>681250</v>
      </c>
      <c r="DI340" s="109">
        <v>681250</v>
      </c>
      <c r="DJ340" s="107"/>
      <c r="DK340" s="108"/>
      <c r="DL340" s="108"/>
      <c r="DM340" s="108"/>
      <c r="DN340" s="108"/>
      <c r="DO340" s="108"/>
      <c r="DP340" s="108"/>
      <c r="DQ340" s="108"/>
      <c r="DR340" s="108"/>
      <c r="DS340" s="108"/>
      <c r="DT340" s="108"/>
      <c r="DU340" s="109"/>
    </row>
    <row r="341" spans="1:125">
      <c r="D341" s="77" t="str">
        <f t="shared" si="98"/>
        <v>4216p</v>
      </c>
      <c r="E341" s="81" t="s">
        <v>254</v>
      </c>
      <c r="F341" s="107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9"/>
      <c r="R341" s="107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9"/>
      <c r="AD341" s="107"/>
      <c r="AE341" s="108"/>
      <c r="AF341" s="108"/>
      <c r="AG341" s="108"/>
      <c r="AH341" s="108"/>
      <c r="AI341" s="108"/>
      <c r="AJ341" s="108"/>
      <c r="AK341" s="108"/>
      <c r="AL341" s="108"/>
      <c r="AM341" s="108"/>
      <c r="AN341" s="108"/>
      <c r="AO341" s="109"/>
      <c r="AP341" s="107"/>
      <c r="AQ341" s="108"/>
      <c r="AR341" s="108"/>
      <c r="AS341" s="108"/>
      <c r="AT341" s="108"/>
      <c r="AU341" s="108"/>
      <c r="AV341" s="108"/>
      <c r="AW341" s="108"/>
      <c r="AX341" s="108"/>
      <c r="AY341" s="108"/>
      <c r="AZ341" s="108"/>
      <c r="BA341" s="109"/>
      <c r="BB341" s="107"/>
      <c r="BC341" s="108"/>
      <c r="BD341" s="108"/>
      <c r="BE341" s="108"/>
      <c r="BF341" s="108"/>
      <c r="BG341" s="108"/>
      <c r="BH341" s="108"/>
      <c r="BI341" s="108"/>
      <c r="BJ341" s="108"/>
      <c r="BK341" s="108"/>
      <c r="BL341" s="108"/>
      <c r="BM341" s="109"/>
      <c r="BN341" s="107"/>
      <c r="BO341" s="108"/>
      <c r="BP341" s="108"/>
      <c r="BQ341" s="108"/>
      <c r="BR341" s="108"/>
      <c r="BS341" s="108"/>
      <c r="BT341" s="108"/>
      <c r="BU341" s="108"/>
      <c r="BV341" s="108"/>
      <c r="BW341" s="108"/>
      <c r="BX341" s="108"/>
      <c r="BY341" s="109"/>
      <c r="BZ341" s="107"/>
      <c r="CA341" s="108"/>
      <c r="CB341" s="108"/>
      <c r="CC341" s="108"/>
      <c r="CD341" s="108"/>
      <c r="CE341" s="108"/>
      <c r="CF341" s="108"/>
      <c r="CG341" s="108"/>
      <c r="CH341" s="108"/>
      <c r="CI341" s="108"/>
      <c r="CJ341" s="108"/>
      <c r="CK341" s="108"/>
      <c r="CL341" s="107">
        <v>50833.333333333336</v>
      </c>
      <c r="CM341" s="108">
        <v>50833.333333333336</v>
      </c>
      <c r="CN341" s="108">
        <v>50833.333333333336</v>
      </c>
      <c r="CO341" s="108">
        <v>50833.333333333336</v>
      </c>
      <c r="CP341" s="108">
        <v>50833.333333333336</v>
      </c>
      <c r="CQ341" s="108">
        <v>50833.333333333336</v>
      </c>
      <c r="CR341" s="108">
        <v>50833.333333333336</v>
      </c>
      <c r="CS341" s="108">
        <v>50833.333333333336</v>
      </c>
      <c r="CT341" s="108">
        <v>50833.333333333336</v>
      </c>
      <c r="CU341" s="108">
        <v>50833.333333333336</v>
      </c>
      <c r="CV341" s="108">
        <v>50833.333333333336</v>
      </c>
      <c r="CW341" s="109">
        <v>50833.333333333336</v>
      </c>
      <c r="CX341" s="107">
        <v>54166.666666666664</v>
      </c>
      <c r="CY341" s="108">
        <v>54166.666666666664</v>
      </c>
      <c r="CZ341" s="108">
        <v>54166.666666666664</v>
      </c>
      <c r="DA341" s="108">
        <v>54166.666666666664</v>
      </c>
      <c r="DB341" s="108">
        <v>54166.666666666664</v>
      </c>
      <c r="DC341" s="108">
        <v>54166.666666666664</v>
      </c>
      <c r="DD341" s="108">
        <v>54166.666666666664</v>
      </c>
      <c r="DE341" s="108">
        <v>54166.666666666664</v>
      </c>
      <c r="DF341" s="108">
        <v>54166.666666666664</v>
      </c>
      <c r="DG341" s="108">
        <v>54166.666666666664</v>
      </c>
      <c r="DH341" s="108">
        <v>54166.666666666664</v>
      </c>
      <c r="DI341" s="109">
        <v>54166.666666666664</v>
      </c>
      <c r="DJ341" s="107"/>
      <c r="DK341" s="108"/>
      <c r="DL341" s="108"/>
      <c r="DM341" s="108"/>
      <c r="DN341" s="108"/>
      <c r="DO341" s="108"/>
      <c r="DP341" s="108"/>
      <c r="DQ341" s="108"/>
      <c r="DR341" s="108"/>
      <c r="DS341" s="108"/>
      <c r="DT341" s="108"/>
      <c r="DU341" s="109"/>
    </row>
    <row r="342" spans="1:125">
      <c r="D342" s="77" t="str">
        <f t="shared" si="98"/>
        <v>4217p</v>
      </c>
      <c r="E342" s="81" t="s">
        <v>256</v>
      </c>
      <c r="F342" s="107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9"/>
      <c r="R342" s="107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9"/>
      <c r="AD342" s="107"/>
      <c r="AE342" s="108"/>
      <c r="AF342" s="108"/>
      <c r="AG342" s="108"/>
      <c r="AH342" s="108"/>
      <c r="AI342" s="108"/>
      <c r="AJ342" s="108"/>
      <c r="AK342" s="108"/>
      <c r="AL342" s="108"/>
      <c r="AM342" s="108"/>
      <c r="AN342" s="108"/>
      <c r="AO342" s="109"/>
      <c r="AP342" s="107"/>
      <c r="AQ342" s="108"/>
      <c r="AR342" s="108"/>
      <c r="AS342" s="108"/>
      <c r="AT342" s="108"/>
      <c r="AU342" s="108"/>
      <c r="AV342" s="108"/>
      <c r="AW342" s="108"/>
      <c r="AX342" s="108"/>
      <c r="AY342" s="108"/>
      <c r="AZ342" s="108"/>
      <c r="BA342" s="109"/>
      <c r="BB342" s="107"/>
      <c r="BC342" s="108"/>
      <c r="BD342" s="108"/>
      <c r="BE342" s="108"/>
      <c r="BF342" s="108"/>
      <c r="BG342" s="108"/>
      <c r="BH342" s="108"/>
      <c r="BI342" s="108"/>
      <c r="BJ342" s="108"/>
      <c r="BK342" s="108"/>
      <c r="BL342" s="108"/>
      <c r="BM342" s="109"/>
      <c r="BN342" s="107"/>
      <c r="BO342" s="108"/>
      <c r="BP342" s="108"/>
      <c r="BQ342" s="108"/>
      <c r="BR342" s="108"/>
      <c r="BS342" s="108"/>
      <c r="BT342" s="108"/>
      <c r="BU342" s="108"/>
      <c r="BV342" s="108"/>
      <c r="BW342" s="108"/>
      <c r="BX342" s="108"/>
      <c r="BY342" s="109"/>
      <c r="BZ342" s="107"/>
      <c r="CA342" s="108"/>
      <c r="CB342" s="108"/>
      <c r="CC342" s="108"/>
      <c r="CD342" s="108"/>
      <c r="CE342" s="108"/>
      <c r="CF342" s="108"/>
      <c r="CG342" s="108"/>
      <c r="CH342" s="108"/>
      <c r="CI342" s="108"/>
      <c r="CJ342" s="108"/>
      <c r="CK342" s="108"/>
      <c r="CL342" s="107">
        <v>251666.66666666666</v>
      </c>
      <c r="CM342" s="108">
        <v>251666.66666666666</v>
      </c>
      <c r="CN342" s="108">
        <v>251666.66666666666</v>
      </c>
      <c r="CO342" s="108">
        <v>251666.66666666666</v>
      </c>
      <c r="CP342" s="108">
        <v>251666.66666666666</v>
      </c>
      <c r="CQ342" s="108">
        <v>251666.66666666666</v>
      </c>
      <c r="CR342" s="108">
        <v>251666.66666666666</v>
      </c>
      <c r="CS342" s="108">
        <v>251666.66666666666</v>
      </c>
      <c r="CT342" s="108">
        <v>251666.66666666666</v>
      </c>
      <c r="CU342" s="108">
        <v>251666.66666666666</v>
      </c>
      <c r="CV342" s="108">
        <v>251666.66666666666</v>
      </c>
      <c r="CW342" s="109">
        <v>251666.66666666666</v>
      </c>
      <c r="CX342" s="107">
        <v>258333.33333333334</v>
      </c>
      <c r="CY342" s="108">
        <v>258333.33333333334</v>
      </c>
      <c r="CZ342" s="108">
        <v>258333.33333333334</v>
      </c>
      <c r="DA342" s="108">
        <v>258333.33333333334</v>
      </c>
      <c r="DB342" s="108">
        <v>258333.33333333334</v>
      </c>
      <c r="DC342" s="108">
        <v>258333.33333333334</v>
      </c>
      <c r="DD342" s="108">
        <v>258333.33333333334</v>
      </c>
      <c r="DE342" s="108">
        <v>258333.33333333334</v>
      </c>
      <c r="DF342" s="108">
        <v>258333.33333333334</v>
      </c>
      <c r="DG342" s="108">
        <v>258333.33333333334</v>
      </c>
      <c r="DH342" s="108">
        <v>258333.33333333334</v>
      </c>
      <c r="DI342" s="109">
        <v>258333.33333333334</v>
      </c>
      <c r="DJ342" s="107"/>
      <c r="DK342" s="108"/>
      <c r="DL342" s="108"/>
      <c r="DM342" s="108"/>
      <c r="DN342" s="108"/>
      <c r="DO342" s="108"/>
      <c r="DP342" s="108"/>
      <c r="DQ342" s="108"/>
      <c r="DR342" s="108"/>
      <c r="DS342" s="108"/>
      <c r="DT342" s="108"/>
      <c r="DU342" s="109"/>
    </row>
    <row r="343" spans="1:125" s="11" customFormat="1">
      <c r="A343" s="143"/>
      <c r="B343" s="143"/>
      <c r="C343" s="143">
        <v>422</v>
      </c>
      <c r="D343" s="143" t="str">
        <f t="shared" si="98"/>
        <v>422p</v>
      </c>
      <c r="E343" s="144" t="s">
        <v>258</v>
      </c>
      <c r="F343" s="145"/>
      <c r="G343" s="146"/>
      <c r="H343" s="146"/>
      <c r="I343" s="146"/>
      <c r="J343" s="146"/>
      <c r="K343" s="146"/>
      <c r="L343" s="146"/>
      <c r="M343" s="146"/>
      <c r="N343" s="146"/>
      <c r="O343" s="146"/>
      <c r="P343" s="146"/>
      <c r="Q343" s="147"/>
      <c r="R343" s="145"/>
      <c r="S343" s="146"/>
      <c r="T343" s="146"/>
      <c r="U343" s="146"/>
      <c r="V343" s="146"/>
      <c r="W343" s="146"/>
      <c r="X343" s="146"/>
      <c r="Y343" s="146"/>
      <c r="Z343" s="146"/>
      <c r="AA343" s="146"/>
      <c r="AB343" s="146"/>
      <c r="AC343" s="147"/>
      <c r="AD343" s="145"/>
      <c r="AE343" s="146"/>
      <c r="AF343" s="146"/>
      <c r="AG343" s="146"/>
      <c r="AH343" s="146"/>
      <c r="AI343" s="146"/>
      <c r="AJ343" s="146"/>
      <c r="AK343" s="146"/>
      <c r="AL343" s="146"/>
      <c r="AM343" s="146"/>
      <c r="AN343" s="146"/>
      <c r="AO343" s="147"/>
      <c r="AP343" s="145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7"/>
      <c r="BB343" s="145"/>
      <c r="BC343" s="146"/>
      <c r="BD343" s="146"/>
      <c r="BE343" s="146"/>
      <c r="BF343" s="146"/>
      <c r="BG343" s="146"/>
      <c r="BH343" s="146"/>
      <c r="BI343" s="146"/>
      <c r="BJ343" s="146"/>
      <c r="BK343" s="146"/>
      <c r="BL343" s="146"/>
      <c r="BM343" s="147"/>
      <c r="BN343" s="145"/>
      <c r="BO343" s="146"/>
      <c r="BP343" s="146"/>
      <c r="BQ343" s="146"/>
      <c r="BR343" s="146"/>
      <c r="BS343" s="146"/>
      <c r="BT343" s="146"/>
      <c r="BU343" s="146"/>
      <c r="BV343" s="146"/>
      <c r="BW343" s="146"/>
      <c r="BX343" s="146"/>
      <c r="BY343" s="147"/>
      <c r="BZ343" s="145"/>
      <c r="CA343" s="146"/>
      <c r="CB343" s="146"/>
      <c r="CC343" s="146"/>
      <c r="CD343" s="146"/>
      <c r="CE343" s="146"/>
      <c r="CF343" s="146"/>
      <c r="CG343" s="146"/>
      <c r="CH343" s="146"/>
      <c r="CI343" s="146"/>
      <c r="CJ343" s="146"/>
      <c r="CK343" s="146"/>
      <c r="CL343" s="145">
        <f>+SUM(CL344:CL348)</f>
        <v>1280004.1666666665</v>
      </c>
      <c r="CM343" s="146">
        <f t="shared" ref="CM343" si="207">+SUM(CM344:CM348)</f>
        <v>1280004.1666666665</v>
      </c>
      <c r="CN343" s="146">
        <f t="shared" ref="CN343" si="208">+SUM(CN344:CN348)</f>
        <v>1280004.1666666665</v>
      </c>
      <c r="CO343" s="146">
        <f t="shared" ref="CO343" si="209">+SUM(CO344:CO348)</f>
        <v>1280004.1666666665</v>
      </c>
      <c r="CP343" s="146">
        <f t="shared" ref="CP343" si="210">+SUM(CP344:CP348)</f>
        <v>1280004.1666666665</v>
      </c>
      <c r="CQ343" s="146">
        <f t="shared" ref="CQ343" si="211">+SUM(CQ344:CQ348)</f>
        <v>1280004.1666666665</v>
      </c>
      <c r="CR343" s="146">
        <f t="shared" ref="CR343" si="212">+SUM(CR344:CR348)</f>
        <v>1280004.1666666665</v>
      </c>
      <c r="CS343" s="146">
        <f t="shared" ref="CS343" si="213">+SUM(CS344:CS348)</f>
        <v>1280004.1666666665</v>
      </c>
      <c r="CT343" s="146">
        <f t="shared" ref="CT343" si="214">+SUM(CT344:CT348)</f>
        <v>1280004.1666666665</v>
      </c>
      <c r="CU343" s="146">
        <f t="shared" ref="CU343" si="215">+SUM(CU344:CU348)</f>
        <v>1280004.1666666665</v>
      </c>
      <c r="CV343" s="146">
        <f t="shared" ref="CV343" si="216">+SUM(CV344:CV348)</f>
        <v>1280004.1666666665</v>
      </c>
      <c r="CW343" s="147">
        <f t="shared" ref="CW343" si="217">+SUM(CW344:CW348)</f>
        <v>1280004.1666666665</v>
      </c>
      <c r="CX343" s="145">
        <f>+SUM(CX344:CX348)</f>
        <v>1729843.6666666665</v>
      </c>
      <c r="CY343" s="146">
        <f t="shared" ref="CY343:DI343" si="218">+SUM(CY344:CY348)</f>
        <v>1729843.6666666665</v>
      </c>
      <c r="CZ343" s="146">
        <f t="shared" si="218"/>
        <v>1729843.6666666665</v>
      </c>
      <c r="DA343" s="146">
        <f t="shared" si="218"/>
        <v>1729843.6666666665</v>
      </c>
      <c r="DB343" s="146">
        <f t="shared" si="218"/>
        <v>1729843.6666666665</v>
      </c>
      <c r="DC343" s="146">
        <f t="shared" si="218"/>
        <v>1729843.6666666665</v>
      </c>
      <c r="DD343" s="146">
        <f t="shared" si="218"/>
        <v>1729843.6666666665</v>
      </c>
      <c r="DE343" s="146">
        <f t="shared" si="218"/>
        <v>1729843.6666666665</v>
      </c>
      <c r="DF343" s="146">
        <f t="shared" si="218"/>
        <v>1729843.6666666665</v>
      </c>
      <c r="DG343" s="146">
        <f t="shared" si="218"/>
        <v>1729843.6666666665</v>
      </c>
      <c r="DH343" s="146">
        <f t="shared" si="218"/>
        <v>1729843.6666666665</v>
      </c>
      <c r="DI343" s="147">
        <f t="shared" si="218"/>
        <v>1729843.6666666665</v>
      </c>
      <c r="DJ343" s="145"/>
      <c r="DK343" s="146"/>
      <c r="DL343" s="146"/>
      <c r="DM343" s="146"/>
      <c r="DN343" s="146"/>
      <c r="DO343" s="146"/>
      <c r="DP343" s="146"/>
      <c r="DQ343" s="146"/>
      <c r="DR343" s="146"/>
      <c r="DS343" s="146"/>
      <c r="DT343" s="146"/>
      <c r="DU343" s="147"/>
    </row>
    <row r="344" spans="1:125">
      <c r="D344" s="77" t="str">
        <f t="shared" si="98"/>
        <v>4221p</v>
      </c>
      <c r="E344" s="81" t="s">
        <v>260</v>
      </c>
      <c r="F344" s="107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9"/>
      <c r="R344" s="107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9"/>
      <c r="AD344" s="107"/>
      <c r="AE344" s="108"/>
      <c r="AF344" s="108"/>
      <c r="AG344" s="108"/>
      <c r="AH344" s="108"/>
      <c r="AI344" s="108"/>
      <c r="AJ344" s="108"/>
      <c r="AK344" s="108"/>
      <c r="AL344" s="108"/>
      <c r="AM344" s="108"/>
      <c r="AN344" s="108"/>
      <c r="AO344" s="109"/>
      <c r="AP344" s="107"/>
      <c r="AQ344" s="108"/>
      <c r="AR344" s="108"/>
      <c r="AS344" s="108"/>
      <c r="AT344" s="108"/>
      <c r="AU344" s="108"/>
      <c r="AV344" s="108"/>
      <c r="AW344" s="108"/>
      <c r="AX344" s="108"/>
      <c r="AY344" s="108"/>
      <c r="AZ344" s="108"/>
      <c r="BA344" s="109"/>
      <c r="BB344" s="107"/>
      <c r="BC344" s="108"/>
      <c r="BD344" s="108"/>
      <c r="BE344" s="108"/>
      <c r="BF344" s="108"/>
      <c r="BG344" s="108"/>
      <c r="BH344" s="108"/>
      <c r="BI344" s="108"/>
      <c r="BJ344" s="108"/>
      <c r="BK344" s="108"/>
      <c r="BL344" s="108"/>
      <c r="BM344" s="109"/>
      <c r="BN344" s="107"/>
      <c r="BO344" s="108"/>
      <c r="BP344" s="108"/>
      <c r="BQ344" s="108"/>
      <c r="BR344" s="108"/>
      <c r="BS344" s="108"/>
      <c r="BT344" s="108"/>
      <c r="BU344" s="108"/>
      <c r="BV344" s="108"/>
      <c r="BW344" s="108"/>
      <c r="BX344" s="108"/>
      <c r="BY344" s="109"/>
      <c r="BZ344" s="107"/>
      <c r="CA344" s="108"/>
      <c r="CB344" s="108"/>
      <c r="CC344" s="108"/>
      <c r="CD344" s="108"/>
      <c r="CE344" s="108"/>
      <c r="CF344" s="108"/>
      <c r="CG344" s="108"/>
      <c r="CH344" s="108"/>
      <c r="CI344" s="108"/>
      <c r="CJ344" s="108"/>
      <c r="CK344" s="108"/>
      <c r="CL344" s="107"/>
      <c r="CM344" s="108"/>
      <c r="CN344" s="108"/>
      <c r="CO344" s="108"/>
      <c r="CP344" s="108"/>
      <c r="CQ344" s="108"/>
      <c r="CR344" s="108"/>
      <c r="CS344" s="108"/>
      <c r="CT344" s="108"/>
      <c r="CU344" s="108"/>
      <c r="CV344" s="108"/>
      <c r="CW344" s="109"/>
      <c r="CX344" s="107">
        <v>0</v>
      </c>
      <c r="CY344" s="108">
        <v>0</v>
      </c>
      <c r="CZ344" s="108">
        <v>0</v>
      </c>
      <c r="DA344" s="108">
        <v>0</v>
      </c>
      <c r="DB344" s="108">
        <v>0</v>
      </c>
      <c r="DC344" s="108">
        <v>0</v>
      </c>
      <c r="DD344" s="108">
        <v>0</v>
      </c>
      <c r="DE344" s="108">
        <v>0</v>
      </c>
      <c r="DF344" s="108">
        <v>0</v>
      </c>
      <c r="DG344" s="108">
        <v>0</v>
      </c>
      <c r="DH344" s="108">
        <v>0</v>
      </c>
      <c r="DI344" s="109">
        <v>0</v>
      </c>
      <c r="DJ344" s="107"/>
      <c r="DK344" s="108"/>
      <c r="DL344" s="108"/>
      <c r="DM344" s="108"/>
      <c r="DN344" s="108"/>
      <c r="DO344" s="108"/>
      <c r="DP344" s="108"/>
      <c r="DQ344" s="108"/>
      <c r="DR344" s="108"/>
      <c r="DS344" s="108"/>
      <c r="DT344" s="108"/>
      <c r="DU344" s="109"/>
    </row>
    <row r="345" spans="1:125">
      <c r="D345" s="77" t="str">
        <f t="shared" si="98"/>
        <v>4222p</v>
      </c>
      <c r="E345" s="81" t="s">
        <v>262</v>
      </c>
      <c r="F345" s="107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9"/>
      <c r="R345" s="107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9"/>
      <c r="AD345" s="107"/>
      <c r="AE345" s="108"/>
      <c r="AF345" s="108"/>
      <c r="AG345" s="108"/>
      <c r="AH345" s="108"/>
      <c r="AI345" s="108"/>
      <c r="AJ345" s="108"/>
      <c r="AK345" s="108"/>
      <c r="AL345" s="108"/>
      <c r="AM345" s="108"/>
      <c r="AN345" s="108"/>
      <c r="AO345" s="109"/>
      <c r="AP345" s="107"/>
      <c r="AQ345" s="108"/>
      <c r="AR345" s="108"/>
      <c r="AS345" s="108"/>
      <c r="AT345" s="108"/>
      <c r="AU345" s="108"/>
      <c r="AV345" s="108"/>
      <c r="AW345" s="108"/>
      <c r="AX345" s="108"/>
      <c r="AY345" s="108"/>
      <c r="AZ345" s="108"/>
      <c r="BA345" s="109"/>
      <c r="BB345" s="107"/>
      <c r="BC345" s="108"/>
      <c r="BD345" s="108"/>
      <c r="BE345" s="108"/>
      <c r="BF345" s="108"/>
      <c r="BG345" s="108"/>
      <c r="BH345" s="108"/>
      <c r="BI345" s="108"/>
      <c r="BJ345" s="108"/>
      <c r="BK345" s="108"/>
      <c r="BL345" s="108"/>
      <c r="BM345" s="109"/>
      <c r="BN345" s="107"/>
      <c r="BO345" s="108"/>
      <c r="BP345" s="108"/>
      <c r="BQ345" s="108"/>
      <c r="BR345" s="108"/>
      <c r="BS345" s="108"/>
      <c r="BT345" s="108"/>
      <c r="BU345" s="108"/>
      <c r="BV345" s="108"/>
      <c r="BW345" s="108"/>
      <c r="BX345" s="108"/>
      <c r="BY345" s="109"/>
      <c r="BZ345" s="107"/>
      <c r="CA345" s="108"/>
      <c r="CB345" s="108"/>
      <c r="CC345" s="108"/>
      <c r="CD345" s="108"/>
      <c r="CE345" s="108"/>
      <c r="CF345" s="108"/>
      <c r="CG345" s="108"/>
      <c r="CH345" s="108"/>
      <c r="CI345" s="108"/>
      <c r="CJ345" s="108"/>
      <c r="CK345" s="108"/>
      <c r="CL345" s="107">
        <v>238337.5</v>
      </c>
      <c r="CM345" s="108">
        <v>238337.5</v>
      </c>
      <c r="CN345" s="108">
        <v>238337.5</v>
      </c>
      <c r="CO345" s="108">
        <v>238337.5</v>
      </c>
      <c r="CP345" s="108">
        <v>238337.5</v>
      </c>
      <c r="CQ345" s="108">
        <v>238337.5</v>
      </c>
      <c r="CR345" s="108">
        <v>238337.5</v>
      </c>
      <c r="CS345" s="108">
        <v>238337.5</v>
      </c>
      <c r="CT345" s="108">
        <v>238337.5</v>
      </c>
      <c r="CU345" s="108">
        <v>238337.5</v>
      </c>
      <c r="CV345" s="108">
        <v>238337.5</v>
      </c>
      <c r="CW345" s="109">
        <v>238337.5</v>
      </c>
      <c r="CX345" s="107">
        <v>729843.66666666663</v>
      </c>
      <c r="CY345" s="108">
        <v>729843.66666666663</v>
      </c>
      <c r="CZ345" s="108">
        <v>729843.66666666663</v>
      </c>
      <c r="DA345" s="108">
        <v>729843.66666666663</v>
      </c>
      <c r="DB345" s="108">
        <v>729843.66666666663</v>
      </c>
      <c r="DC345" s="108">
        <v>729843.66666666663</v>
      </c>
      <c r="DD345" s="108">
        <v>729843.66666666663</v>
      </c>
      <c r="DE345" s="108">
        <v>729843.66666666663</v>
      </c>
      <c r="DF345" s="108">
        <v>729843.66666666663</v>
      </c>
      <c r="DG345" s="108">
        <v>729843.66666666663</v>
      </c>
      <c r="DH345" s="108">
        <v>729843.66666666663</v>
      </c>
      <c r="DI345" s="109">
        <v>729843.66666666663</v>
      </c>
      <c r="DJ345" s="107"/>
      <c r="DK345" s="108"/>
      <c r="DL345" s="108"/>
      <c r="DM345" s="108"/>
      <c r="DN345" s="108"/>
      <c r="DO345" s="108"/>
      <c r="DP345" s="108"/>
      <c r="DQ345" s="108"/>
      <c r="DR345" s="108"/>
      <c r="DS345" s="108"/>
      <c r="DT345" s="108"/>
      <c r="DU345" s="109"/>
    </row>
    <row r="346" spans="1:125">
      <c r="D346" s="77" t="str">
        <f t="shared" si="98"/>
        <v>4223p</v>
      </c>
      <c r="E346" s="81" t="s">
        <v>264</v>
      </c>
      <c r="F346" s="107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9"/>
      <c r="R346" s="107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9"/>
      <c r="AD346" s="107"/>
      <c r="AE346" s="108"/>
      <c r="AF346" s="108"/>
      <c r="AG346" s="108"/>
      <c r="AH346" s="108"/>
      <c r="AI346" s="108"/>
      <c r="AJ346" s="108"/>
      <c r="AK346" s="108"/>
      <c r="AL346" s="108"/>
      <c r="AM346" s="108"/>
      <c r="AN346" s="108"/>
      <c r="AO346" s="109"/>
      <c r="AP346" s="107"/>
      <c r="AQ346" s="108"/>
      <c r="AR346" s="108"/>
      <c r="AS346" s="108"/>
      <c r="AT346" s="108"/>
      <c r="AU346" s="108"/>
      <c r="AV346" s="108"/>
      <c r="AW346" s="108"/>
      <c r="AX346" s="108"/>
      <c r="AY346" s="108"/>
      <c r="AZ346" s="108"/>
      <c r="BA346" s="109"/>
      <c r="BB346" s="107"/>
      <c r="BC346" s="108"/>
      <c r="BD346" s="108"/>
      <c r="BE346" s="108"/>
      <c r="BF346" s="108"/>
      <c r="BG346" s="108"/>
      <c r="BH346" s="108"/>
      <c r="BI346" s="108"/>
      <c r="BJ346" s="108"/>
      <c r="BK346" s="108"/>
      <c r="BL346" s="108"/>
      <c r="BM346" s="109"/>
      <c r="BN346" s="107"/>
      <c r="BO346" s="108"/>
      <c r="BP346" s="108"/>
      <c r="BQ346" s="108"/>
      <c r="BR346" s="108"/>
      <c r="BS346" s="108"/>
      <c r="BT346" s="108"/>
      <c r="BU346" s="108"/>
      <c r="BV346" s="108"/>
      <c r="BW346" s="108"/>
      <c r="BX346" s="108"/>
      <c r="BY346" s="109"/>
      <c r="BZ346" s="107"/>
      <c r="CA346" s="108"/>
      <c r="CB346" s="108"/>
      <c r="CC346" s="108"/>
      <c r="CD346" s="108"/>
      <c r="CE346" s="108"/>
      <c r="CF346" s="108"/>
      <c r="CG346" s="108"/>
      <c r="CH346" s="108"/>
      <c r="CI346" s="108"/>
      <c r="CJ346" s="108"/>
      <c r="CK346" s="108"/>
      <c r="CL346" s="107"/>
      <c r="CM346" s="108"/>
      <c r="CN346" s="108"/>
      <c r="CO346" s="108"/>
      <c r="CP346" s="108"/>
      <c r="CQ346" s="108"/>
      <c r="CR346" s="108"/>
      <c r="CS346" s="108"/>
      <c r="CT346" s="108"/>
      <c r="CU346" s="108"/>
      <c r="CV346" s="108"/>
      <c r="CW346" s="109"/>
      <c r="CX346" s="107">
        <v>0</v>
      </c>
      <c r="CY346" s="108">
        <v>0</v>
      </c>
      <c r="CZ346" s="108">
        <v>0</v>
      </c>
      <c r="DA346" s="108">
        <v>0</v>
      </c>
      <c r="DB346" s="108">
        <v>0</v>
      </c>
      <c r="DC346" s="108">
        <v>0</v>
      </c>
      <c r="DD346" s="108">
        <v>0</v>
      </c>
      <c r="DE346" s="108">
        <v>0</v>
      </c>
      <c r="DF346" s="108">
        <v>0</v>
      </c>
      <c r="DG346" s="108">
        <v>0</v>
      </c>
      <c r="DH346" s="108">
        <v>0</v>
      </c>
      <c r="DI346" s="109">
        <v>0</v>
      </c>
      <c r="DJ346" s="107"/>
      <c r="DK346" s="108"/>
      <c r="DL346" s="108"/>
      <c r="DM346" s="108"/>
      <c r="DN346" s="108"/>
      <c r="DO346" s="108"/>
      <c r="DP346" s="108"/>
      <c r="DQ346" s="108"/>
      <c r="DR346" s="108"/>
      <c r="DS346" s="108"/>
      <c r="DT346" s="108"/>
      <c r="DU346" s="109"/>
    </row>
    <row r="347" spans="1:125">
      <c r="D347" s="77" t="str">
        <f t="shared" si="98"/>
        <v>4224p</v>
      </c>
      <c r="E347" s="81" t="s">
        <v>266</v>
      </c>
      <c r="F347" s="107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9"/>
      <c r="R347" s="107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9"/>
      <c r="AD347" s="107"/>
      <c r="AE347" s="108"/>
      <c r="AF347" s="108"/>
      <c r="AG347" s="108"/>
      <c r="AH347" s="108"/>
      <c r="AI347" s="108"/>
      <c r="AJ347" s="108"/>
      <c r="AK347" s="108"/>
      <c r="AL347" s="108"/>
      <c r="AM347" s="108"/>
      <c r="AN347" s="108"/>
      <c r="AO347" s="109"/>
      <c r="AP347" s="107"/>
      <c r="AQ347" s="108"/>
      <c r="AR347" s="108"/>
      <c r="AS347" s="108"/>
      <c r="AT347" s="108"/>
      <c r="AU347" s="108"/>
      <c r="AV347" s="108"/>
      <c r="AW347" s="108"/>
      <c r="AX347" s="108"/>
      <c r="AY347" s="108"/>
      <c r="AZ347" s="108"/>
      <c r="BA347" s="109"/>
      <c r="BB347" s="107"/>
      <c r="BC347" s="108"/>
      <c r="BD347" s="108"/>
      <c r="BE347" s="108"/>
      <c r="BF347" s="108"/>
      <c r="BG347" s="108"/>
      <c r="BH347" s="108"/>
      <c r="BI347" s="108"/>
      <c r="BJ347" s="108"/>
      <c r="BK347" s="108"/>
      <c r="BL347" s="108"/>
      <c r="BM347" s="109"/>
      <c r="BN347" s="107"/>
      <c r="BO347" s="108"/>
      <c r="BP347" s="108"/>
      <c r="BQ347" s="108"/>
      <c r="BR347" s="108"/>
      <c r="BS347" s="108"/>
      <c r="BT347" s="108"/>
      <c r="BU347" s="108"/>
      <c r="BV347" s="108"/>
      <c r="BW347" s="108"/>
      <c r="BX347" s="108"/>
      <c r="BY347" s="109"/>
      <c r="BZ347" s="107"/>
      <c r="CA347" s="108"/>
      <c r="CB347" s="108"/>
      <c r="CC347" s="108"/>
      <c r="CD347" s="108"/>
      <c r="CE347" s="108"/>
      <c r="CF347" s="108"/>
      <c r="CG347" s="108"/>
      <c r="CH347" s="108"/>
      <c r="CI347" s="108"/>
      <c r="CJ347" s="108"/>
      <c r="CK347" s="108"/>
      <c r="CL347" s="107">
        <v>1041666.6666666666</v>
      </c>
      <c r="CM347" s="108">
        <v>1041666.6666666666</v>
      </c>
      <c r="CN347" s="108">
        <v>1041666.6666666666</v>
      </c>
      <c r="CO347" s="108">
        <v>1041666.6666666666</v>
      </c>
      <c r="CP347" s="108">
        <v>1041666.6666666666</v>
      </c>
      <c r="CQ347" s="108">
        <v>1041666.6666666666</v>
      </c>
      <c r="CR347" s="108">
        <v>1041666.6666666666</v>
      </c>
      <c r="CS347" s="108">
        <v>1041666.6666666666</v>
      </c>
      <c r="CT347" s="108">
        <v>1041666.6666666666</v>
      </c>
      <c r="CU347" s="108">
        <v>1041666.6666666666</v>
      </c>
      <c r="CV347" s="108">
        <v>1041666.6666666666</v>
      </c>
      <c r="CW347" s="109">
        <v>1041666.6666666666</v>
      </c>
      <c r="CX347" s="107">
        <v>1000000</v>
      </c>
      <c r="CY347" s="108">
        <v>1000000</v>
      </c>
      <c r="CZ347" s="108">
        <v>1000000</v>
      </c>
      <c r="DA347" s="108">
        <v>1000000</v>
      </c>
      <c r="DB347" s="108">
        <v>1000000</v>
      </c>
      <c r="DC347" s="108">
        <v>1000000</v>
      </c>
      <c r="DD347" s="108">
        <v>1000000</v>
      </c>
      <c r="DE347" s="108">
        <v>1000000</v>
      </c>
      <c r="DF347" s="108">
        <v>1000000</v>
      </c>
      <c r="DG347" s="108">
        <v>1000000</v>
      </c>
      <c r="DH347" s="108">
        <v>1000000</v>
      </c>
      <c r="DI347" s="109">
        <v>1000000</v>
      </c>
      <c r="DJ347" s="107"/>
      <c r="DK347" s="108"/>
      <c r="DL347" s="108"/>
      <c r="DM347" s="108"/>
      <c r="DN347" s="108"/>
      <c r="DO347" s="108"/>
      <c r="DP347" s="108"/>
      <c r="DQ347" s="108"/>
      <c r="DR347" s="108"/>
      <c r="DS347" s="108"/>
      <c r="DT347" s="108"/>
      <c r="DU347" s="109"/>
    </row>
    <row r="348" spans="1:125">
      <c r="D348" s="77" t="str">
        <f t="shared" si="98"/>
        <v>4225p</v>
      </c>
      <c r="E348" s="81" t="s">
        <v>238</v>
      </c>
      <c r="F348" s="107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9"/>
      <c r="R348" s="107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9"/>
      <c r="AD348" s="107"/>
      <c r="AE348" s="108"/>
      <c r="AF348" s="108"/>
      <c r="AG348" s="108"/>
      <c r="AH348" s="108"/>
      <c r="AI348" s="108"/>
      <c r="AJ348" s="108"/>
      <c r="AK348" s="108"/>
      <c r="AL348" s="108"/>
      <c r="AM348" s="108"/>
      <c r="AN348" s="108"/>
      <c r="AO348" s="109"/>
      <c r="AP348" s="107"/>
      <c r="AQ348" s="108"/>
      <c r="AR348" s="108"/>
      <c r="AS348" s="108"/>
      <c r="AT348" s="108"/>
      <c r="AU348" s="108"/>
      <c r="AV348" s="108"/>
      <c r="AW348" s="108"/>
      <c r="AX348" s="108"/>
      <c r="AY348" s="108"/>
      <c r="AZ348" s="108"/>
      <c r="BA348" s="109"/>
      <c r="BB348" s="107"/>
      <c r="BC348" s="108"/>
      <c r="BD348" s="108"/>
      <c r="BE348" s="108"/>
      <c r="BF348" s="108"/>
      <c r="BG348" s="108"/>
      <c r="BH348" s="108"/>
      <c r="BI348" s="108"/>
      <c r="BJ348" s="108"/>
      <c r="BK348" s="108"/>
      <c r="BL348" s="108"/>
      <c r="BM348" s="109"/>
      <c r="BN348" s="107"/>
      <c r="BO348" s="108"/>
      <c r="BP348" s="108"/>
      <c r="BQ348" s="108"/>
      <c r="BR348" s="108"/>
      <c r="BS348" s="108"/>
      <c r="BT348" s="108"/>
      <c r="BU348" s="108"/>
      <c r="BV348" s="108"/>
      <c r="BW348" s="108"/>
      <c r="BX348" s="108"/>
      <c r="BY348" s="109"/>
      <c r="BZ348" s="107"/>
      <c r="CA348" s="108"/>
      <c r="CB348" s="108"/>
      <c r="CC348" s="108"/>
      <c r="CD348" s="108"/>
      <c r="CE348" s="108"/>
      <c r="CF348" s="108"/>
      <c r="CG348" s="108"/>
      <c r="CH348" s="108"/>
      <c r="CI348" s="108"/>
      <c r="CJ348" s="108"/>
      <c r="CK348" s="108"/>
      <c r="CL348" s="107"/>
      <c r="CM348" s="108"/>
      <c r="CN348" s="108"/>
      <c r="CO348" s="108"/>
      <c r="CP348" s="108"/>
      <c r="CQ348" s="108"/>
      <c r="CR348" s="108"/>
      <c r="CS348" s="108"/>
      <c r="CT348" s="108"/>
      <c r="CU348" s="108"/>
      <c r="CV348" s="108"/>
      <c r="CW348" s="109"/>
      <c r="CX348" s="107">
        <v>0</v>
      </c>
      <c r="CY348" s="108">
        <v>0</v>
      </c>
      <c r="CZ348" s="108">
        <v>0</v>
      </c>
      <c r="DA348" s="108">
        <v>0</v>
      </c>
      <c r="DB348" s="108">
        <v>0</v>
      </c>
      <c r="DC348" s="108">
        <v>0</v>
      </c>
      <c r="DD348" s="108">
        <v>0</v>
      </c>
      <c r="DE348" s="108">
        <v>0</v>
      </c>
      <c r="DF348" s="108">
        <v>0</v>
      </c>
      <c r="DG348" s="108">
        <v>0</v>
      </c>
      <c r="DH348" s="108">
        <v>0</v>
      </c>
      <c r="DI348" s="109">
        <v>0</v>
      </c>
      <c r="DJ348" s="107"/>
      <c r="DK348" s="108"/>
      <c r="DL348" s="108"/>
      <c r="DM348" s="108"/>
      <c r="DN348" s="108"/>
      <c r="DO348" s="108"/>
      <c r="DP348" s="108"/>
      <c r="DQ348" s="108"/>
      <c r="DR348" s="108"/>
      <c r="DS348" s="108"/>
      <c r="DT348" s="108"/>
      <c r="DU348" s="109"/>
    </row>
    <row r="349" spans="1:125" s="11" customFormat="1" ht="30">
      <c r="A349" s="143"/>
      <c r="B349" s="143"/>
      <c r="C349" s="143">
        <v>423</v>
      </c>
      <c r="D349" s="143" t="str">
        <f t="shared" si="98"/>
        <v>423p</v>
      </c>
      <c r="E349" s="144" t="s">
        <v>269</v>
      </c>
      <c r="F349" s="145"/>
      <c r="G349" s="146"/>
      <c r="H349" s="146"/>
      <c r="I349" s="146"/>
      <c r="J349" s="146"/>
      <c r="K349" s="146"/>
      <c r="L349" s="146"/>
      <c r="M349" s="146"/>
      <c r="N349" s="146"/>
      <c r="O349" s="146"/>
      <c r="P349" s="146"/>
      <c r="Q349" s="147"/>
      <c r="R349" s="145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7"/>
      <c r="AD349" s="145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7"/>
      <c r="AP349" s="145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7"/>
      <c r="BB349" s="145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7"/>
      <c r="BN349" s="145"/>
      <c r="BO349" s="146"/>
      <c r="BP349" s="146"/>
      <c r="BQ349" s="146"/>
      <c r="BR349" s="146"/>
      <c r="BS349" s="146"/>
      <c r="BT349" s="146"/>
      <c r="BU349" s="146"/>
      <c r="BV349" s="146"/>
      <c r="BW349" s="146"/>
      <c r="BX349" s="146"/>
      <c r="BY349" s="147"/>
      <c r="BZ349" s="145"/>
      <c r="CA349" s="146"/>
      <c r="CB349" s="146"/>
      <c r="CC349" s="146"/>
      <c r="CD349" s="146"/>
      <c r="CE349" s="146"/>
      <c r="CF349" s="146"/>
      <c r="CG349" s="146"/>
      <c r="CH349" s="146"/>
      <c r="CI349" s="146"/>
      <c r="CJ349" s="146"/>
      <c r="CK349" s="146"/>
      <c r="CL349" s="145">
        <f>+SUM(CL350:CL356)</f>
        <v>33408639.758333333</v>
      </c>
      <c r="CM349" s="146">
        <f t="shared" ref="CM349" si="219">+SUM(CM350:CM356)</f>
        <v>33408639.758333333</v>
      </c>
      <c r="CN349" s="146">
        <f t="shared" ref="CN349" si="220">+SUM(CN350:CN356)</f>
        <v>33408639.758333333</v>
      </c>
      <c r="CO349" s="146">
        <f t="shared" ref="CO349" si="221">+SUM(CO350:CO356)</f>
        <v>33408639.758333333</v>
      </c>
      <c r="CP349" s="146">
        <f t="shared" ref="CP349" si="222">+SUM(CP350:CP356)</f>
        <v>33408639.758333333</v>
      </c>
      <c r="CQ349" s="146">
        <f t="shared" ref="CQ349" si="223">+SUM(CQ350:CQ356)</f>
        <v>33408639.758333333</v>
      </c>
      <c r="CR349" s="146">
        <f t="shared" ref="CR349" si="224">+SUM(CR350:CR356)</f>
        <v>33408639.758333333</v>
      </c>
      <c r="CS349" s="146">
        <f t="shared" ref="CS349" si="225">+SUM(CS350:CS356)</f>
        <v>33408639.758333333</v>
      </c>
      <c r="CT349" s="146">
        <f t="shared" ref="CT349" si="226">+SUM(CT350:CT356)</f>
        <v>33408639.758333333</v>
      </c>
      <c r="CU349" s="146">
        <f t="shared" ref="CU349" si="227">+SUM(CU350:CU356)</f>
        <v>33408639.758333333</v>
      </c>
      <c r="CV349" s="146">
        <f t="shared" ref="CV349" si="228">+SUM(CV350:CV356)</f>
        <v>33408639.758333333</v>
      </c>
      <c r="CW349" s="147">
        <f t="shared" ref="CW349" si="229">+SUM(CW350:CW356)</f>
        <v>33408639.758333333</v>
      </c>
      <c r="CX349" s="145">
        <f>+SUM(CX350:CX356)</f>
        <v>33110022.91416667</v>
      </c>
      <c r="CY349" s="146">
        <f t="shared" ref="CY349:DI349" si="230">+SUM(CY350:CY356)</f>
        <v>33110022.91416667</v>
      </c>
      <c r="CZ349" s="146">
        <f t="shared" si="230"/>
        <v>33110022.91416667</v>
      </c>
      <c r="DA349" s="146">
        <f t="shared" si="230"/>
        <v>33110022.91416667</v>
      </c>
      <c r="DB349" s="146">
        <f t="shared" si="230"/>
        <v>33110022.91416667</v>
      </c>
      <c r="DC349" s="146">
        <f t="shared" si="230"/>
        <v>33110022.91416667</v>
      </c>
      <c r="DD349" s="146">
        <f t="shared" si="230"/>
        <v>33110022.91416667</v>
      </c>
      <c r="DE349" s="146">
        <f t="shared" si="230"/>
        <v>33110022.91416667</v>
      </c>
      <c r="DF349" s="146">
        <f t="shared" si="230"/>
        <v>33110022.91416667</v>
      </c>
      <c r="DG349" s="146">
        <f t="shared" si="230"/>
        <v>33110022.91416667</v>
      </c>
      <c r="DH349" s="146">
        <f t="shared" si="230"/>
        <v>33110022.91416667</v>
      </c>
      <c r="DI349" s="147">
        <f t="shared" si="230"/>
        <v>33110022.91416667</v>
      </c>
      <c r="DJ349" s="145"/>
      <c r="DK349" s="146"/>
      <c r="DL349" s="146"/>
      <c r="DM349" s="146"/>
      <c r="DN349" s="146"/>
      <c r="DO349" s="146"/>
      <c r="DP349" s="146"/>
      <c r="DQ349" s="146"/>
      <c r="DR349" s="146"/>
      <c r="DS349" s="146"/>
      <c r="DT349" s="146"/>
      <c r="DU349" s="147"/>
    </row>
    <row r="350" spans="1:125">
      <c r="D350" s="77" t="str">
        <f t="shared" si="98"/>
        <v>4231p</v>
      </c>
      <c r="E350" s="81" t="s">
        <v>271</v>
      </c>
      <c r="F350" s="107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9"/>
      <c r="R350" s="107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9"/>
      <c r="AD350" s="107"/>
      <c r="AE350" s="108"/>
      <c r="AF350" s="108"/>
      <c r="AG350" s="108"/>
      <c r="AH350" s="108"/>
      <c r="AI350" s="108"/>
      <c r="AJ350" s="108"/>
      <c r="AK350" s="108"/>
      <c r="AL350" s="108"/>
      <c r="AM350" s="108"/>
      <c r="AN350" s="108"/>
      <c r="AO350" s="109"/>
      <c r="AP350" s="107"/>
      <c r="AQ350" s="108"/>
      <c r="AR350" s="108"/>
      <c r="AS350" s="108"/>
      <c r="AT350" s="108"/>
      <c r="AU350" s="108"/>
      <c r="AV350" s="108"/>
      <c r="AW350" s="108"/>
      <c r="AX350" s="108"/>
      <c r="AY350" s="108"/>
      <c r="AZ350" s="108"/>
      <c r="BA350" s="109"/>
      <c r="BB350" s="107"/>
      <c r="BC350" s="108"/>
      <c r="BD350" s="108"/>
      <c r="BE350" s="108"/>
      <c r="BF350" s="108"/>
      <c r="BG350" s="108"/>
      <c r="BH350" s="108"/>
      <c r="BI350" s="108"/>
      <c r="BJ350" s="108"/>
      <c r="BK350" s="108"/>
      <c r="BL350" s="108"/>
      <c r="BM350" s="109"/>
      <c r="BN350" s="107"/>
      <c r="BO350" s="108"/>
      <c r="BP350" s="108"/>
      <c r="BQ350" s="108"/>
      <c r="BR350" s="108"/>
      <c r="BS350" s="108"/>
      <c r="BT350" s="108"/>
      <c r="BU350" s="108"/>
      <c r="BV350" s="108"/>
      <c r="BW350" s="108"/>
      <c r="BX350" s="108"/>
      <c r="BY350" s="109"/>
      <c r="BZ350" s="107"/>
      <c r="CA350" s="108"/>
      <c r="CB350" s="108"/>
      <c r="CC350" s="108"/>
      <c r="CD350" s="108"/>
      <c r="CE350" s="108"/>
      <c r="CF350" s="108"/>
      <c r="CG350" s="108"/>
      <c r="CH350" s="108"/>
      <c r="CI350" s="108"/>
      <c r="CJ350" s="108"/>
      <c r="CK350" s="108"/>
      <c r="CL350" s="107">
        <v>17362470.083333332</v>
      </c>
      <c r="CM350" s="108">
        <v>17362470.083333332</v>
      </c>
      <c r="CN350" s="108">
        <v>17362470.083333332</v>
      </c>
      <c r="CO350" s="108">
        <v>17362470.083333332</v>
      </c>
      <c r="CP350" s="108">
        <v>17362470.083333332</v>
      </c>
      <c r="CQ350" s="108">
        <v>17362470.083333332</v>
      </c>
      <c r="CR350" s="108">
        <v>17362470.083333332</v>
      </c>
      <c r="CS350" s="108">
        <v>17362470.083333332</v>
      </c>
      <c r="CT350" s="108">
        <v>17362470.083333332</v>
      </c>
      <c r="CU350" s="108">
        <v>17362470.083333332</v>
      </c>
      <c r="CV350" s="108">
        <v>17362470.083333332</v>
      </c>
      <c r="CW350" s="109">
        <v>17362470.083333332</v>
      </c>
      <c r="CX350" s="107">
        <v>18679724.210000001</v>
      </c>
      <c r="CY350" s="108">
        <v>18679724.210000001</v>
      </c>
      <c r="CZ350" s="108">
        <v>18679724.210000001</v>
      </c>
      <c r="DA350" s="108">
        <v>18679724.210000001</v>
      </c>
      <c r="DB350" s="108">
        <v>18679724.210000001</v>
      </c>
      <c r="DC350" s="108">
        <v>18679724.210000001</v>
      </c>
      <c r="DD350" s="108">
        <v>18679724.210000001</v>
      </c>
      <c r="DE350" s="108">
        <v>18679724.210000001</v>
      </c>
      <c r="DF350" s="108">
        <v>18679724.210000001</v>
      </c>
      <c r="DG350" s="108">
        <v>18679724.210000001</v>
      </c>
      <c r="DH350" s="108">
        <v>18679724.210000001</v>
      </c>
      <c r="DI350" s="109">
        <v>18679724.210000001</v>
      </c>
      <c r="DJ350" s="107"/>
      <c r="DK350" s="108"/>
      <c r="DL350" s="108"/>
      <c r="DM350" s="108"/>
      <c r="DN350" s="108"/>
      <c r="DO350" s="108"/>
      <c r="DP350" s="108"/>
      <c r="DQ350" s="108"/>
      <c r="DR350" s="108"/>
      <c r="DS350" s="108"/>
      <c r="DT350" s="108"/>
      <c r="DU350" s="109"/>
    </row>
    <row r="351" spans="1:125">
      <c r="D351" s="77" t="str">
        <f t="shared" si="98"/>
        <v>4232p</v>
      </c>
      <c r="E351" s="81" t="s">
        <v>273</v>
      </c>
      <c r="F351" s="107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9"/>
      <c r="R351" s="107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9"/>
      <c r="AD351" s="107"/>
      <c r="AE351" s="108"/>
      <c r="AF351" s="108"/>
      <c r="AG351" s="108"/>
      <c r="AH351" s="108"/>
      <c r="AI351" s="108"/>
      <c r="AJ351" s="108"/>
      <c r="AK351" s="108"/>
      <c r="AL351" s="108"/>
      <c r="AM351" s="108"/>
      <c r="AN351" s="108"/>
      <c r="AO351" s="109"/>
      <c r="AP351" s="107"/>
      <c r="AQ351" s="108"/>
      <c r="AR351" s="108"/>
      <c r="AS351" s="108"/>
      <c r="AT351" s="108"/>
      <c r="AU351" s="108"/>
      <c r="AV351" s="108"/>
      <c r="AW351" s="108"/>
      <c r="AX351" s="108"/>
      <c r="AY351" s="108"/>
      <c r="AZ351" s="108"/>
      <c r="BA351" s="109"/>
      <c r="BB351" s="107"/>
      <c r="BC351" s="108"/>
      <c r="BD351" s="108"/>
      <c r="BE351" s="108"/>
      <c r="BF351" s="108"/>
      <c r="BG351" s="108"/>
      <c r="BH351" s="108"/>
      <c r="BI351" s="108"/>
      <c r="BJ351" s="108"/>
      <c r="BK351" s="108"/>
      <c r="BL351" s="108"/>
      <c r="BM351" s="109"/>
      <c r="BN351" s="107"/>
      <c r="BO351" s="108"/>
      <c r="BP351" s="108"/>
      <c r="BQ351" s="108"/>
      <c r="BR351" s="108"/>
      <c r="BS351" s="108"/>
      <c r="BT351" s="108"/>
      <c r="BU351" s="108"/>
      <c r="BV351" s="108"/>
      <c r="BW351" s="108"/>
      <c r="BX351" s="108"/>
      <c r="BY351" s="109"/>
      <c r="BZ351" s="107"/>
      <c r="CA351" s="108"/>
      <c r="CB351" s="108"/>
      <c r="CC351" s="108"/>
      <c r="CD351" s="108"/>
      <c r="CE351" s="108"/>
      <c r="CF351" s="108"/>
      <c r="CG351" s="108"/>
      <c r="CH351" s="108"/>
      <c r="CI351" s="108"/>
      <c r="CJ351" s="108"/>
      <c r="CK351" s="108"/>
      <c r="CL351" s="107">
        <v>6959019.666666667</v>
      </c>
      <c r="CM351" s="108">
        <v>6959019.666666667</v>
      </c>
      <c r="CN351" s="108">
        <v>6959019.666666667</v>
      </c>
      <c r="CO351" s="108">
        <v>6959019.666666667</v>
      </c>
      <c r="CP351" s="108">
        <v>6959019.666666667</v>
      </c>
      <c r="CQ351" s="108">
        <v>6959019.666666667</v>
      </c>
      <c r="CR351" s="108">
        <v>6959019.666666667</v>
      </c>
      <c r="CS351" s="108">
        <v>6959019.666666667</v>
      </c>
      <c r="CT351" s="108">
        <v>6959019.666666667</v>
      </c>
      <c r="CU351" s="108">
        <v>6959019.666666667</v>
      </c>
      <c r="CV351" s="108">
        <v>6959019.666666667</v>
      </c>
      <c r="CW351" s="109">
        <v>6959019.666666667</v>
      </c>
      <c r="CX351" s="107">
        <v>6037116.8783333339</v>
      </c>
      <c r="CY351" s="108">
        <v>6037116.8783333339</v>
      </c>
      <c r="CZ351" s="108">
        <v>6037116.8783333339</v>
      </c>
      <c r="DA351" s="108">
        <v>6037116.8783333339</v>
      </c>
      <c r="DB351" s="108">
        <v>6037116.8783333339</v>
      </c>
      <c r="DC351" s="108">
        <v>6037116.8783333339</v>
      </c>
      <c r="DD351" s="108">
        <v>6037116.8783333339</v>
      </c>
      <c r="DE351" s="108">
        <v>6037116.8783333339</v>
      </c>
      <c r="DF351" s="108">
        <v>6037116.8783333339</v>
      </c>
      <c r="DG351" s="108">
        <v>6037116.8783333339</v>
      </c>
      <c r="DH351" s="108">
        <v>6037116.8783333339</v>
      </c>
      <c r="DI351" s="109">
        <v>6037116.8783333339</v>
      </c>
      <c r="DJ351" s="107"/>
      <c r="DK351" s="108"/>
      <c r="DL351" s="108"/>
      <c r="DM351" s="108"/>
      <c r="DN351" s="108"/>
      <c r="DO351" s="108"/>
      <c r="DP351" s="108"/>
      <c r="DQ351" s="108"/>
      <c r="DR351" s="108"/>
      <c r="DS351" s="108"/>
      <c r="DT351" s="108"/>
      <c r="DU351" s="109"/>
    </row>
    <row r="352" spans="1:125">
      <c r="D352" s="77" t="str">
        <f t="shared" si="98"/>
        <v>4233p</v>
      </c>
      <c r="E352" s="81" t="s">
        <v>275</v>
      </c>
      <c r="F352" s="107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9"/>
      <c r="R352" s="107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9"/>
      <c r="AD352" s="107"/>
      <c r="AE352" s="108"/>
      <c r="AF352" s="108"/>
      <c r="AG352" s="108"/>
      <c r="AH352" s="108"/>
      <c r="AI352" s="108"/>
      <c r="AJ352" s="108"/>
      <c r="AK352" s="108"/>
      <c r="AL352" s="108"/>
      <c r="AM352" s="108"/>
      <c r="AN352" s="108"/>
      <c r="AO352" s="109"/>
      <c r="AP352" s="107"/>
      <c r="AQ352" s="108"/>
      <c r="AR352" s="108"/>
      <c r="AS352" s="108"/>
      <c r="AT352" s="108"/>
      <c r="AU352" s="108"/>
      <c r="AV352" s="108"/>
      <c r="AW352" s="108"/>
      <c r="AX352" s="108"/>
      <c r="AY352" s="108"/>
      <c r="AZ352" s="108"/>
      <c r="BA352" s="109"/>
      <c r="BB352" s="107"/>
      <c r="BC352" s="108"/>
      <c r="BD352" s="108"/>
      <c r="BE352" s="108"/>
      <c r="BF352" s="108"/>
      <c r="BG352" s="108"/>
      <c r="BH352" s="108"/>
      <c r="BI352" s="108"/>
      <c r="BJ352" s="108"/>
      <c r="BK352" s="108"/>
      <c r="BL352" s="108"/>
      <c r="BM352" s="109"/>
      <c r="BN352" s="107"/>
      <c r="BO352" s="108"/>
      <c r="BP352" s="108"/>
      <c r="BQ352" s="108"/>
      <c r="BR352" s="108"/>
      <c r="BS352" s="108"/>
      <c r="BT352" s="108"/>
      <c r="BU352" s="108"/>
      <c r="BV352" s="108"/>
      <c r="BW352" s="108"/>
      <c r="BX352" s="108"/>
      <c r="BY352" s="109"/>
      <c r="BZ352" s="107"/>
      <c r="CA352" s="108"/>
      <c r="CB352" s="108"/>
      <c r="CC352" s="108"/>
      <c r="CD352" s="108"/>
      <c r="CE352" s="108"/>
      <c r="CF352" s="108"/>
      <c r="CG352" s="108"/>
      <c r="CH352" s="108"/>
      <c r="CI352" s="108"/>
      <c r="CJ352" s="108"/>
      <c r="CK352" s="108"/>
      <c r="CL352" s="107">
        <v>6982405.75</v>
      </c>
      <c r="CM352" s="108">
        <v>6982405.75</v>
      </c>
      <c r="CN352" s="108">
        <v>6982405.75</v>
      </c>
      <c r="CO352" s="108">
        <v>6982405.75</v>
      </c>
      <c r="CP352" s="108">
        <v>6982405.75</v>
      </c>
      <c r="CQ352" s="108">
        <v>6982405.75</v>
      </c>
      <c r="CR352" s="108">
        <v>6982405.75</v>
      </c>
      <c r="CS352" s="108">
        <v>6982405.75</v>
      </c>
      <c r="CT352" s="108">
        <v>6982405.75</v>
      </c>
      <c r="CU352" s="108">
        <v>6982405.75</v>
      </c>
      <c r="CV352" s="108">
        <v>6982405.75</v>
      </c>
      <c r="CW352" s="109">
        <v>6982405.75</v>
      </c>
      <c r="CX352" s="107">
        <v>6561091.7974999994</v>
      </c>
      <c r="CY352" s="108">
        <v>6561091.7974999994</v>
      </c>
      <c r="CZ352" s="108">
        <v>6561091.7974999994</v>
      </c>
      <c r="DA352" s="108">
        <v>6561091.7974999994</v>
      </c>
      <c r="DB352" s="108">
        <v>6561091.7974999994</v>
      </c>
      <c r="DC352" s="108">
        <v>6561091.7974999994</v>
      </c>
      <c r="DD352" s="108">
        <v>6561091.7974999994</v>
      </c>
      <c r="DE352" s="108">
        <v>6561091.7974999994</v>
      </c>
      <c r="DF352" s="108">
        <v>6561091.7974999994</v>
      </c>
      <c r="DG352" s="108">
        <v>6561091.7974999994</v>
      </c>
      <c r="DH352" s="108">
        <v>6561091.7974999994</v>
      </c>
      <c r="DI352" s="109">
        <v>6561091.7974999994</v>
      </c>
      <c r="DJ352" s="107"/>
      <c r="DK352" s="108"/>
      <c r="DL352" s="108"/>
      <c r="DM352" s="108"/>
      <c r="DN352" s="108"/>
      <c r="DO352" s="108"/>
      <c r="DP352" s="108"/>
      <c r="DQ352" s="108"/>
      <c r="DR352" s="108"/>
      <c r="DS352" s="108"/>
      <c r="DT352" s="108"/>
      <c r="DU352" s="109"/>
    </row>
    <row r="353" spans="1:125">
      <c r="D353" s="77" t="str">
        <f t="shared" ref="D353:D410" si="231">+CONCATENATE(D138,"p")</f>
        <v>4234p</v>
      </c>
      <c r="E353" s="81" t="s">
        <v>71</v>
      </c>
      <c r="F353" s="107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9"/>
      <c r="R353" s="107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9"/>
      <c r="AD353" s="107"/>
      <c r="AE353" s="108"/>
      <c r="AF353" s="108"/>
      <c r="AG353" s="108"/>
      <c r="AH353" s="108"/>
      <c r="AI353" s="108"/>
      <c r="AJ353" s="108"/>
      <c r="AK353" s="108"/>
      <c r="AL353" s="108"/>
      <c r="AM353" s="108"/>
      <c r="AN353" s="108"/>
      <c r="AO353" s="109"/>
      <c r="AP353" s="107"/>
      <c r="AQ353" s="108"/>
      <c r="AR353" s="108"/>
      <c r="AS353" s="108"/>
      <c r="AT353" s="108"/>
      <c r="AU353" s="108"/>
      <c r="AV353" s="108"/>
      <c r="AW353" s="108"/>
      <c r="AX353" s="108"/>
      <c r="AY353" s="108"/>
      <c r="AZ353" s="108"/>
      <c r="BA353" s="109"/>
      <c r="BB353" s="107"/>
      <c r="BC353" s="108"/>
      <c r="BD353" s="108"/>
      <c r="BE353" s="108"/>
      <c r="BF353" s="108"/>
      <c r="BG353" s="108"/>
      <c r="BH353" s="108"/>
      <c r="BI353" s="108"/>
      <c r="BJ353" s="108"/>
      <c r="BK353" s="108"/>
      <c r="BL353" s="108"/>
      <c r="BM353" s="109"/>
      <c r="BN353" s="107"/>
      <c r="BO353" s="108"/>
      <c r="BP353" s="108"/>
      <c r="BQ353" s="108"/>
      <c r="BR353" s="108"/>
      <c r="BS353" s="108"/>
      <c r="BT353" s="108"/>
      <c r="BU353" s="108"/>
      <c r="BV353" s="108"/>
      <c r="BW353" s="108"/>
      <c r="BX353" s="108"/>
      <c r="BY353" s="109"/>
      <c r="BZ353" s="107"/>
      <c r="CA353" s="108"/>
      <c r="CB353" s="108"/>
      <c r="CC353" s="108"/>
      <c r="CD353" s="108"/>
      <c r="CE353" s="108"/>
      <c r="CF353" s="108"/>
      <c r="CG353" s="108"/>
      <c r="CH353" s="108"/>
      <c r="CI353" s="108"/>
      <c r="CJ353" s="108"/>
      <c r="CK353" s="108"/>
      <c r="CL353" s="107">
        <v>1059053.8333333333</v>
      </c>
      <c r="CM353" s="108">
        <v>1059053.8333333333</v>
      </c>
      <c r="CN353" s="108">
        <v>1059053.8333333333</v>
      </c>
      <c r="CO353" s="108">
        <v>1059053.8333333333</v>
      </c>
      <c r="CP353" s="108">
        <v>1059053.8333333333</v>
      </c>
      <c r="CQ353" s="108">
        <v>1059053.8333333333</v>
      </c>
      <c r="CR353" s="108">
        <v>1059053.8333333333</v>
      </c>
      <c r="CS353" s="108">
        <v>1059053.8333333333</v>
      </c>
      <c r="CT353" s="108">
        <v>1059053.8333333333</v>
      </c>
      <c r="CU353" s="108">
        <v>1059053.8333333333</v>
      </c>
      <c r="CV353" s="108">
        <v>1059053.8333333333</v>
      </c>
      <c r="CW353" s="109">
        <v>1059053.8333333333</v>
      </c>
      <c r="CX353" s="107">
        <v>828921.01083333336</v>
      </c>
      <c r="CY353" s="108">
        <v>828921.01083333336</v>
      </c>
      <c r="CZ353" s="108">
        <v>828921.01083333336</v>
      </c>
      <c r="DA353" s="108">
        <v>828921.01083333336</v>
      </c>
      <c r="DB353" s="108">
        <v>828921.01083333336</v>
      </c>
      <c r="DC353" s="108">
        <v>828921.01083333336</v>
      </c>
      <c r="DD353" s="108">
        <v>828921.01083333336</v>
      </c>
      <c r="DE353" s="108">
        <v>828921.01083333336</v>
      </c>
      <c r="DF353" s="108">
        <v>828921.01083333336</v>
      </c>
      <c r="DG353" s="108">
        <v>828921.01083333336</v>
      </c>
      <c r="DH353" s="108">
        <v>828921.01083333336</v>
      </c>
      <c r="DI353" s="109">
        <v>828921.01083333336</v>
      </c>
      <c r="DJ353" s="107"/>
      <c r="DK353" s="108"/>
      <c r="DL353" s="108"/>
      <c r="DM353" s="108"/>
      <c r="DN353" s="108"/>
      <c r="DO353" s="108"/>
      <c r="DP353" s="108"/>
      <c r="DQ353" s="108"/>
      <c r="DR353" s="108"/>
      <c r="DS353" s="108"/>
      <c r="DT353" s="108"/>
      <c r="DU353" s="109"/>
    </row>
    <row r="354" spans="1:125">
      <c r="D354" s="77" t="str">
        <f t="shared" si="231"/>
        <v>4235p</v>
      </c>
      <c r="E354" s="81" t="s">
        <v>278</v>
      </c>
      <c r="F354" s="107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9"/>
      <c r="R354" s="107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9"/>
      <c r="AD354" s="107"/>
      <c r="AE354" s="108"/>
      <c r="AF354" s="108"/>
      <c r="AG354" s="108"/>
      <c r="AH354" s="108"/>
      <c r="AI354" s="108"/>
      <c r="AJ354" s="108"/>
      <c r="AK354" s="108"/>
      <c r="AL354" s="108"/>
      <c r="AM354" s="108"/>
      <c r="AN354" s="108"/>
      <c r="AO354" s="109"/>
      <c r="AP354" s="107"/>
      <c r="AQ354" s="108"/>
      <c r="AR354" s="108"/>
      <c r="AS354" s="108"/>
      <c r="AT354" s="108"/>
      <c r="AU354" s="108"/>
      <c r="AV354" s="108"/>
      <c r="AW354" s="108"/>
      <c r="AX354" s="108"/>
      <c r="AY354" s="108"/>
      <c r="AZ354" s="108"/>
      <c r="BA354" s="109"/>
      <c r="BB354" s="107"/>
      <c r="BC354" s="108"/>
      <c r="BD354" s="108"/>
      <c r="BE354" s="108"/>
      <c r="BF354" s="108"/>
      <c r="BG354" s="108"/>
      <c r="BH354" s="108"/>
      <c r="BI354" s="108"/>
      <c r="BJ354" s="108"/>
      <c r="BK354" s="108"/>
      <c r="BL354" s="108"/>
      <c r="BM354" s="109"/>
      <c r="BN354" s="107"/>
      <c r="BO354" s="108"/>
      <c r="BP354" s="108"/>
      <c r="BQ354" s="108"/>
      <c r="BR354" s="108"/>
      <c r="BS354" s="108"/>
      <c r="BT354" s="108"/>
      <c r="BU354" s="108"/>
      <c r="BV354" s="108"/>
      <c r="BW354" s="108"/>
      <c r="BX354" s="108"/>
      <c r="BY354" s="109"/>
      <c r="BZ354" s="107"/>
      <c r="CA354" s="108"/>
      <c r="CB354" s="108"/>
      <c r="CC354" s="108"/>
      <c r="CD354" s="108"/>
      <c r="CE354" s="108"/>
      <c r="CF354" s="108"/>
      <c r="CG354" s="108"/>
      <c r="CH354" s="108"/>
      <c r="CI354" s="108"/>
      <c r="CJ354" s="108"/>
      <c r="CK354" s="108"/>
      <c r="CL354" s="107">
        <v>324063.75</v>
      </c>
      <c r="CM354" s="108">
        <v>324063.75</v>
      </c>
      <c r="CN354" s="108">
        <v>324063.75</v>
      </c>
      <c r="CO354" s="108">
        <v>324063.75</v>
      </c>
      <c r="CP354" s="108">
        <v>324063.75</v>
      </c>
      <c r="CQ354" s="108">
        <v>324063.75</v>
      </c>
      <c r="CR354" s="108">
        <v>324063.75</v>
      </c>
      <c r="CS354" s="108">
        <v>324063.75</v>
      </c>
      <c r="CT354" s="108">
        <v>324063.75</v>
      </c>
      <c r="CU354" s="108">
        <v>324063.75</v>
      </c>
      <c r="CV354" s="108">
        <v>324063.75</v>
      </c>
      <c r="CW354" s="109">
        <v>324063.75</v>
      </c>
      <c r="CX354" s="107">
        <v>213409.87</v>
      </c>
      <c r="CY354" s="108">
        <v>213409.87</v>
      </c>
      <c r="CZ354" s="108">
        <v>213409.87</v>
      </c>
      <c r="DA354" s="108">
        <v>213409.87</v>
      </c>
      <c r="DB354" s="108">
        <v>213409.87</v>
      </c>
      <c r="DC354" s="108">
        <v>213409.87</v>
      </c>
      <c r="DD354" s="108">
        <v>213409.87</v>
      </c>
      <c r="DE354" s="108">
        <v>213409.87</v>
      </c>
      <c r="DF354" s="108">
        <v>213409.87</v>
      </c>
      <c r="DG354" s="108">
        <v>213409.87</v>
      </c>
      <c r="DH354" s="108">
        <v>213409.87</v>
      </c>
      <c r="DI354" s="109">
        <v>213409.87</v>
      </c>
      <c r="DJ354" s="107"/>
      <c r="DK354" s="108"/>
      <c r="DL354" s="108"/>
      <c r="DM354" s="108"/>
      <c r="DN354" s="108"/>
      <c r="DO354" s="108"/>
      <c r="DP354" s="108"/>
      <c r="DQ354" s="108"/>
      <c r="DR354" s="108"/>
      <c r="DS354" s="108"/>
      <c r="DT354" s="108"/>
      <c r="DU354" s="109"/>
    </row>
    <row r="355" spans="1:125">
      <c r="D355" s="77" t="str">
        <f t="shared" si="231"/>
        <v>4236p</v>
      </c>
      <c r="E355" s="81" t="s">
        <v>280</v>
      </c>
      <c r="F355" s="107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9"/>
      <c r="R355" s="107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9"/>
      <c r="AD355" s="107"/>
      <c r="AE355" s="108"/>
      <c r="AF355" s="108"/>
      <c r="AG355" s="108"/>
      <c r="AH355" s="108"/>
      <c r="AI355" s="108"/>
      <c r="AJ355" s="108"/>
      <c r="AK355" s="108"/>
      <c r="AL355" s="108"/>
      <c r="AM355" s="108"/>
      <c r="AN355" s="108"/>
      <c r="AO355" s="109"/>
      <c r="AP355" s="107"/>
      <c r="AQ355" s="108"/>
      <c r="AR355" s="108"/>
      <c r="AS355" s="108"/>
      <c r="AT355" s="108"/>
      <c r="AU355" s="108"/>
      <c r="AV355" s="108"/>
      <c r="AW355" s="108"/>
      <c r="AX355" s="108"/>
      <c r="AY355" s="108"/>
      <c r="AZ355" s="108"/>
      <c r="BA355" s="109"/>
      <c r="BB355" s="107"/>
      <c r="BC355" s="108"/>
      <c r="BD355" s="108"/>
      <c r="BE355" s="108"/>
      <c r="BF355" s="108"/>
      <c r="BG355" s="108"/>
      <c r="BH355" s="108"/>
      <c r="BI355" s="108"/>
      <c r="BJ355" s="108"/>
      <c r="BK355" s="108"/>
      <c r="BL355" s="108"/>
      <c r="BM355" s="109"/>
      <c r="BN355" s="107"/>
      <c r="BO355" s="108"/>
      <c r="BP355" s="108"/>
      <c r="BQ355" s="108"/>
      <c r="BR355" s="108"/>
      <c r="BS355" s="108"/>
      <c r="BT355" s="108"/>
      <c r="BU355" s="108"/>
      <c r="BV355" s="108"/>
      <c r="BW355" s="108"/>
      <c r="BX355" s="108"/>
      <c r="BY355" s="109"/>
      <c r="BZ355" s="107"/>
      <c r="CA355" s="108"/>
      <c r="CB355" s="108"/>
      <c r="CC355" s="108"/>
      <c r="CD355" s="108"/>
      <c r="CE355" s="108"/>
      <c r="CF355" s="108"/>
      <c r="CG355" s="108"/>
      <c r="CH355" s="108"/>
      <c r="CI355" s="108"/>
      <c r="CJ355" s="108"/>
      <c r="CK355" s="108"/>
      <c r="CL355" s="107">
        <v>721626.67499999993</v>
      </c>
      <c r="CM355" s="108">
        <v>721626.67499999993</v>
      </c>
      <c r="CN355" s="108">
        <v>721626.67499999993</v>
      </c>
      <c r="CO355" s="108">
        <v>721626.67499999993</v>
      </c>
      <c r="CP355" s="108">
        <v>721626.67499999993</v>
      </c>
      <c r="CQ355" s="108">
        <v>721626.67499999993</v>
      </c>
      <c r="CR355" s="108">
        <v>721626.67499999993</v>
      </c>
      <c r="CS355" s="108">
        <v>721626.67499999993</v>
      </c>
      <c r="CT355" s="108">
        <v>721626.67499999993</v>
      </c>
      <c r="CU355" s="108">
        <v>721626.67499999993</v>
      </c>
      <c r="CV355" s="108">
        <v>721626.67499999993</v>
      </c>
      <c r="CW355" s="109">
        <v>721626.67499999993</v>
      </c>
      <c r="CX355" s="107">
        <v>789759.14749999996</v>
      </c>
      <c r="CY355" s="108">
        <v>789759.14749999996</v>
      </c>
      <c r="CZ355" s="108">
        <v>789759.14749999996</v>
      </c>
      <c r="DA355" s="108">
        <v>789759.14749999996</v>
      </c>
      <c r="DB355" s="108">
        <v>789759.14749999996</v>
      </c>
      <c r="DC355" s="108">
        <v>789759.14749999996</v>
      </c>
      <c r="DD355" s="108">
        <v>789759.14749999996</v>
      </c>
      <c r="DE355" s="108">
        <v>789759.14749999996</v>
      </c>
      <c r="DF355" s="108">
        <v>789759.14749999996</v>
      </c>
      <c r="DG355" s="108">
        <v>789759.14749999996</v>
      </c>
      <c r="DH355" s="108">
        <v>789759.14749999996</v>
      </c>
      <c r="DI355" s="109">
        <v>789759.14749999996</v>
      </c>
      <c r="DJ355" s="107"/>
      <c r="DK355" s="108"/>
      <c r="DL355" s="108"/>
      <c r="DM355" s="108"/>
      <c r="DN355" s="108"/>
      <c r="DO355" s="108"/>
      <c r="DP355" s="108"/>
      <c r="DQ355" s="108"/>
      <c r="DR355" s="108"/>
      <c r="DS355" s="108"/>
      <c r="DT355" s="108"/>
      <c r="DU355" s="109"/>
    </row>
    <row r="356" spans="1:125">
      <c r="D356" s="77" t="str">
        <f t="shared" si="231"/>
        <v>4237p</v>
      </c>
      <c r="E356" s="81" t="s">
        <v>282</v>
      </c>
      <c r="F356" s="107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9"/>
      <c r="R356" s="107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9"/>
      <c r="AD356" s="107"/>
      <c r="AE356" s="108"/>
      <c r="AF356" s="108"/>
      <c r="AG356" s="108"/>
      <c r="AH356" s="108"/>
      <c r="AI356" s="108"/>
      <c r="AJ356" s="108"/>
      <c r="AK356" s="108"/>
      <c r="AL356" s="108"/>
      <c r="AM356" s="108"/>
      <c r="AN356" s="108"/>
      <c r="AO356" s="109"/>
      <c r="AP356" s="107"/>
      <c r="AQ356" s="108"/>
      <c r="AR356" s="108"/>
      <c r="AS356" s="108"/>
      <c r="AT356" s="108"/>
      <c r="AU356" s="108"/>
      <c r="AV356" s="108"/>
      <c r="AW356" s="108"/>
      <c r="AX356" s="108"/>
      <c r="AY356" s="108"/>
      <c r="AZ356" s="108"/>
      <c r="BA356" s="109"/>
      <c r="BB356" s="107"/>
      <c r="BC356" s="108"/>
      <c r="BD356" s="108"/>
      <c r="BE356" s="108"/>
      <c r="BF356" s="108"/>
      <c r="BG356" s="108"/>
      <c r="BH356" s="108"/>
      <c r="BI356" s="108"/>
      <c r="BJ356" s="108"/>
      <c r="BK356" s="108"/>
      <c r="BL356" s="108"/>
      <c r="BM356" s="109"/>
      <c r="BN356" s="107"/>
      <c r="BO356" s="108"/>
      <c r="BP356" s="108"/>
      <c r="BQ356" s="108"/>
      <c r="BR356" s="108"/>
      <c r="BS356" s="108"/>
      <c r="BT356" s="108"/>
      <c r="BU356" s="108"/>
      <c r="BV356" s="108"/>
      <c r="BW356" s="108"/>
      <c r="BX356" s="108"/>
      <c r="BY356" s="109"/>
      <c r="BZ356" s="107"/>
      <c r="CA356" s="108"/>
      <c r="CB356" s="108"/>
      <c r="CC356" s="108"/>
      <c r="CD356" s="108"/>
      <c r="CE356" s="108"/>
      <c r="CF356" s="108"/>
      <c r="CG356" s="108"/>
      <c r="CH356" s="108"/>
      <c r="CI356" s="108"/>
      <c r="CJ356" s="108"/>
      <c r="CK356" s="108"/>
      <c r="CL356" s="107"/>
      <c r="CM356" s="108"/>
      <c r="CN356" s="108"/>
      <c r="CO356" s="108"/>
      <c r="CP356" s="108"/>
      <c r="CQ356" s="108"/>
      <c r="CR356" s="108"/>
      <c r="CS356" s="108"/>
      <c r="CT356" s="108"/>
      <c r="CU356" s="108"/>
      <c r="CV356" s="108"/>
      <c r="CW356" s="109"/>
      <c r="CX356" s="107">
        <v>0</v>
      </c>
      <c r="CY356" s="108">
        <v>0</v>
      </c>
      <c r="CZ356" s="108">
        <v>0</v>
      </c>
      <c r="DA356" s="108">
        <v>0</v>
      </c>
      <c r="DB356" s="108">
        <v>0</v>
      </c>
      <c r="DC356" s="108">
        <v>0</v>
      </c>
      <c r="DD356" s="108">
        <v>0</v>
      </c>
      <c r="DE356" s="108">
        <v>0</v>
      </c>
      <c r="DF356" s="108">
        <v>0</v>
      </c>
      <c r="DG356" s="108">
        <v>0</v>
      </c>
      <c r="DH356" s="108">
        <v>0</v>
      </c>
      <c r="DI356" s="109">
        <v>0</v>
      </c>
      <c r="DJ356" s="107"/>
      <c r="DK356" s="108"/>
      <c r="DL356" s="108"/>
      <c r="DM356" s="108"/>
      <c r="DN356" s="108"/>
      <c r="DO356" s="108"/>
      <c r="DP356" s="108"/>
      <c r="DQ356" s="108"/>
      <c r="DR356" s="108"/>
      <c r="DS356" s="108"/>
      <c r="DT356" s="108"/>
      <c r="DU356" s="109"/>
    </row>
    <row r="357" spans="1:125" s="11" customFormat="1">
      <c r="A357" s="143"/>
      <c r="B357" s="143"/>
      <c r="C357" s="143">
        <v>424</v>
      </c>
      <c r="D357" s="143" t="str">
        <f t="shared" si="231"/>
        <v>424p</v>
      </c>
      <c r="E357" s="144" t="s">
        <v>284</v>
      </c>
      <c r="F357" s="145"/>
      <c r="G357" s="146"/>
      <c r="H357" s="146"/>
      <c r="I357" s="146"/>
      <c r="J357" s="146"/>
      <c r="K357" s="146"/>
      <c r="L357" s="146"/>
      <c r="M357" s="146"/>
      <c r="N357" s="146"/>
      <c r="O357" s="146"/>
      <c r="P357" s="146"/>
      <c r="Q357" s="147"/>
      <c r="R357" s="145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7"/>
      <c r="AD357" s="145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7"/>
      <c r="AP357" s="145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7"/>
      <c r="BB357" s="145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147"/>
      <c r="BN357" s="145"/>
      <c r="BO357" s="146"/>
      <c r="BP357" s="146"/>
      <c r="BQ357" s="146"/>
      <c r="BR357" s="146"/>
      <c r="BS357" s="146"/>
      <c r="BT357" s="146"/>
      <c r="BU357" s="146"/>
      <c r="BV357" s="146"/>
      <c r="BW357" s="146"/>
      <c r="BX357" s="146"/>
      <c r="BY357" s="147"/>
      <c r="BZ357" s="145"/>
      <c r="CA357" s="146"/>
      <c r="CB357" s="146"/>
      <c r="CC357" s="146"/>
      <c r="CD357" s="146"/>
      <c r="CE357" s="146"/>
      <c r="CF357" s="146"/>
      <c r="CG357" s="146"/>
      <c r="CH357" s="146"/>
      <c r="CI357" s="146"/>
      <c r="CJ357" s="146"/>
      <c r="CK357" s="146"/>
      <c r="CL357" s="145">
        <f>+CL358</f>
        <v>1133333.3333333333</v>
      </c>
      <c r="CM357" s="146">
        <f t="shared" ref="CM357" si="232">+CM358</f>
        <v>1133333.3333333333</v>
      </c>
      <c r="CN357" s="146">
        <f t="shared" ref="CN357" si="233">+CN358</f>
        <v>1133333.3333333333</v>
      </c>
      <c r="CO357" s="146">
        <f t="shared" ref="CO357" si="234">+CO358</f>
        <v>1133333.3333333333</v>
      </c>
      <c r="CP357" s="146">
        <f t="shared" ref="CP357" si="235">+CP358</f>
        <v>1133333.3333333333</v>
      </c>
      <c r="CQ357" s="146">
        <f t="shared" ref="CQ357" si="236">+CQ358</f>
        <v>1133333.3333333333</v>
      </c>
      <c r="CR357" s="146">
        <f t="shared" ref="CR357" si="237">+CR358</f>
        <v>1133333.3333333333</v>
      </c>
      <c r="CS357" s="146">
        <f t="shared" ref="CS357" si="238">+CS358</f>
        <v>1133333.3333333333</v>
      </c>
      <c r="CT357" s="146">
        <f t="shared" ref="CT357" si="239">+CT358</f>
        <v>1133333.3333333333</v>
      </c>
      <c r="CU357" s="146">
        <f t="shared" ref="CU357" si="240">+CU358</f>
        <v>1133333.3333333333</v>
      </c>
      <c r="CV357" s="146">
        <f t="shared" ref="CV357" si="241">+CV358</f>
        <v>1133333.3333333333</v>
      </c>
      <c r="CW357" s="147">
        <f t="shared" ref="CW357" si="242">+CW358</f>
        <v>1133333.3333333333</v>
      </c>
      <c r="CX357" s="145">
        <f>+CX358</f>
        <v>1208333.3333333333</v>
      </c>
      <c r="CY357" s="146">
        <f t="shared" ref="CY357:DI357" si="243">+CY358</f>
        <v>1208333.3333333333</v>
      </c>
      <c r="CZ357" s="146">
        <f t="shared" si="243"/>
        <v>1208333.3333333333</v>
      </c>
      <c r="DA357" s="146">
        <f t="shared" si="243"/>
        <v>1208333.3333333333</v>
      </c>
      <c r="DB357" s="146">
        <f t="shared" si="243"/>
        <v>1208333.3333333333</v>
      </c>
      <c r="DC357" s="146">
        <f t="shared" si="243"/>
        <v>1208333.3333333333</v>
      </c>
      <c r="DD357" s="146">
        <f t="shared" si="243"/>
        <v>1208333.3333333333</v>
      </c>
      <c r="DE357" s="146">
        <f t="shared" si="243"/>
        <v>1208333.3333333333</v>
      </c>
      <c r="DF357" s="146">
        <f t="shared" si="243"/>
        <v>1208333.3333333333</v>
      </c>
      <c r="DG357" s="146">
        <f t="shared" si="243"/>
        <v>1208333.3333333333</v>
      </c>
      <c r="DH357" s="146">
        <f t="shared" si="243"/>
        <v>1208333.3333333333</v>
      </c>
      <c r="DI357" s="147">
        <f t="shared" si="243"/>
        <v>1208333.3333333333</v>
      </c>
      <c r="DJ357" s="145"/>
      <c r="DK357" s="146"/>
      <c r="DL357" s="146"/>
      <c r="DM357" s="146"/>
      <c r="DN357" s="146"/>
      <c r="DO357" s="146"/>
      <c r="DP357" s="146"/>
      <c r="DQ357" s="146"/>
      <c r="DR357" s="146"/>
      <c r="DS357" s="146"/>
      <c r="DT357" s="146"/>
      <c r="DU357" s="147"/>
    </row>
    <row r="358" spans="1:125">
      <c r="D358" s="77" t="str">
        <f t="shared" si="231"/>
        <v>4241p</v>
      </c>
      <c r="E358" s="81" t="s">
        <v>286</v>
      </c>
      <c r="F358" s="107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9"/>
      <c r="R358" s="107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9"/>
      <c r="AD358" s="107"/>
      <c r="AE358" s="108"/>
      <c r="AF358" s="108"/>
      <c r="AG358" s="108"/>
      <c r="AH358" s="108"/>
      <c r="AI358" s="108"/>
      <c r="AJ358" s="108"/>
      <c r="AK358" s="108"/>
      <c r="AL358" s="108"/>
      <c r="AM358" s="108"/>
      <c r="AN358" s="108"/>
      <c r="AO358" s="109"/>
      <c r="AP358" s="107"/>
      <c r="AQ358" s="108"/>
      <c r="AR358" s="108"/>
      <c r="AS358" s="108"/>
      <c r="AT358" s="108"/>
      <c r="AU358" s="108"/>
      <c r="AV358" s="108"/>
      <c r="AW358" s="108"/>
      <c r="AX358" s="108"/>
      <c r="AY358" s="108"/>
      <c r="AZ358" s="108"/>
      <c r="BA358" s="109"/>
      <c r="BB358" s="107"/>
      <c r="BC358" s="108"/>
      <c r="BD358" s="108"/>
      <c r="BE358" s="108"/>
      <c r="BF358" s="108"/>
      <c r="BG358" s="108"/>
      <c r="BH358" s="108"/>
      <c r="BI358" s="108"/>
      <c r="BJ358" s="108"/>
      <c r="BK358" s="108"/>
      <c r="BL358" s="108"/>
      <c r="BM358" s="109"/>
      <c r="BN358" s="107"/>
      <c r="BO358" s="108"/>
      <c r="BP358" s="108"/>
      <c r="BQ358" s="108"/>
      <c r="BR358" s="108"/>
      <c r="BS358" s="108"/>
      <c r="BT358" s="108"/>
      <c r="BU358" s="108"/>
      <c r="BV358" s="108"/>
      <c r="BW358" s="108"/>
      <c r="BX358" s="108"/>
      <c r="BY358" s="109"/>
      <c r="BZ358" s="107"/>
      <c r="CA358" s="108"/>
      <c r="CB358" s="108"/>
      <c r="CC358" s="108"/>
      <c r="CD358" s="108"/>
      <c r="CE358" s="108"/>
      <c r="CF358" s="108"/>
      <c r="CG358" s="108"/>
      <c r="CH358" s="108"/>
      <c r="CI358" s="108"/>
      <c r="CJ358" s="108"/>
      <c r="CK358" s="108"/>
      <c r="CL358" s="107">
        <v>1133333.3333333333</v>
      </c>
      <c r="CM358" s="108">
        <v>1133333.3333333333</v>
      </c>
      <c r="CN358" s="108">
        <v>1133333.3333333333</v>
      </c>
      <c r="CO358" s="108">
        <v>1133333.3333333333</v>
      </c>
      <c r="CP358" s="108">
        <v>1133333.3333333333</v>
      </c>
      <c r="CQ358" s="108">
        <v>1133333.3333333333</v>
      </c>
      <c r="CR358" s="108">
        <v>1133333.3333333333</v>
      </c>
      <c r="CS358" s="108">
        <v>1133333.3333333333</v>
      </c>
      <c r="CT358" s="108">
        <v>1133333.3333333333</v>
      </c>
      <c r="CU358" s="108">
        <v>1133333.3333333333</v>
      </c>
      <c r="CV358" s="108">
        <v>1133333.3333333333</v>
      </c>
      <c r="CW358" s="109">
        <v>1133333.3333333333</v>
      </c>
      <c r="CX358" s="107">
        <v>1208333.3333333333</v>
      </c>
      <c r="CY358" s="108">
        <v>1208333.3333333333</v>
      </c>
      <c r="CZ358" s="108">
        <v>1208333.3333333333</v>
      </c>
      <c r="DA358" s="108">
        <v>1208333.3333333333</v>
      </c>
      <c r="DB358" s="108">
        <v>1208333.3333333333</v>
      </c>
      <c r="DC358" s="108">
        <v>1208333.3333333333</v>
      </c>
      <c r="DD358" s="108">
        <v>1208333.3333333333</v>
      </c>
      <c r="DE358" s="108">
        <v>1208333.3333333333</v>
      </c>
      <c r="DF358" s="108">
        <v>1208333.3333333333</v>
      </c>
      <c r="DG358" s="108">
        <v>1208333.3333333333</v>
      </c>
      <c r="DH358" s="108">
        <v>1208333.3333333333</v>
      </c>
      <c r="DI358" s="109">
        <v>1208333.3333333333</v>
      </c>
      <c r="DJ358" s="107"/>
      <c r="DK358" s="108"/>
      <c r="DL358" s="108"/>
      <c r="DM358" s="108"/>
      <c r="DN358" s="108"/>
      <c r="DO358" s="108"/>
      <c r="DP358" s="108"/>
      <c r="DQ358" s="108"/>
      <c r="DR358" s="108"/>
      <c r="DS358" s="108"/>
      <c r="DT358" s="108"/>
      <c r="DU358" s="109"/>
    </row>
    <row r="359" spans="1:125" s="11" customFormat="1">
      <c r="A359" s="143"/>
      <c r="B359" s="143"/>
      <c r="C359" s="143">
        <v>425</v>
      </c>
      <c r="D359" s="143" t="str">
        <f t="shared" si="231"/>
        <v>425p</v>
      </c>
      <c r="E359" s="144" t="s">
        <v>288</v>
      </c>
      <c r="F359" s="145"/>
      <c r="G359" s="146"/>
      <c r="H359" s="146"/>
      <c r="I359" s="146"/>
      <c r="J359" s="146"/>
      <c r="K359" s="146"/>
      <c r="L359" s="146"/>
      <c r="M359" s="146"/>
      <c r="N359" s="146"/>
      <c r="O359" s="146"/>
      <c r="P359" s="146"/>
      <c r="Q359" s="147"/>
      <c r="R359" s="145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  <c r="AC359" s="147"/>
      <c r="AD359" s="145"/>
      <c r="AE359" s="146"/>
      <c r="AF359" s="146"/>
      <c r="AG359" s="146"/>
      <c r="AH359" s="146"/>
      <c r="AI359" s="146"/>
      <c r="AJ359" s="146"/>
      <c r="AK359" s="146"/>
      <c r="AL359" s="146"/>
      <c r="AM359" s="146"/>
      <c r="AN359" s="146"/>
      <c r="AO359" s="147"/>
      <c r="AP359" s="145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7"/>
      <c r="BB359" s="145"/>
      <c r="BC359" s="146"/>
      <c r="BD359" s="146"/>
      <c r="BE359" s="146"/>
      <c r="BF359" s="146"/>
      <c r="BG359" s="146"/>
      <c r="BH359" s="146"/>
      <c r="BI359" s="146"/>
      <c r="BJ359" s="146"/>
      <c r="BK359" s="146"/>
      <c r="BL359" s="146"/>
      <c r="BM359" s="147"/>
      <c r="BN359" s="145"/>
      <c r="BO359" s="146"/>
      <c r="BP359" s="146"/>
      <c r="BQ359" s="146"/>
      <c r="BR359" s="146"/>
      <c r="BS359" s="146"/>
      <c r="BT359" s="146"/>
      <c r="BU359" s="146"/>
      <c r="BV359" s="146"/>
      <c r="BW359" s="146"/>
      <c r="BX359" s="146"/>
      <c r="BY359" s="147"/>
      <c r="BZ359" s="145"/>
      <c r="CA359" s="146"/>
      <c r="CB359" s="146"/>
      <c r="CC359" s="146"/>
      <c r="CD359" s="146"/>
      <c r="CE359" s="146"/>
      <c r="CF359" s="146"/>
      <c r="CG359" s="146"/>
      <c r="CH359" s="146"/>
      <c r="CI359" s="146"/>
      <c r="CJ359" s="146"/>
      <c r="CK359" s="146"/>
      <c r="CL359" s="145">
        <f>+SUM(CL360:CL362)</f>
        <v>583333.33333333326</v>
      </c>
      <c r="CM359" s="146">
        <f t="shared" ref="CM359" si="244">+SUM(CM360:CM362)</f>
        <v>583333.33333333326</v>
      </c>
      <c r="CN359" s="146">
        <f t="shared" ref="CN359" si="245">+SUM(CN360:CN362)</f>
        <v>583333.33333333326</v>
      </c>
      <c r="CO359" s="146">
        <f t="shared" ref="CO359" si="246">+SUM(CO360:CO362)</f>
        <v>583333.33333333326</v>
      </c>
      <c r="CP359" s="146">
        <f t="shared" ref="CP359" si="247">+SUM(CP360:CP362)</f>
        <v>583333.33333333326</v>
      </c>
      <c r="CQ359" s="146">
        <f t="shared" ref="CQ359" si="248">+SUM(CQ360:CQ362)</f>
        <v>583333.33333333326</v>
      </c>
      <c r="CR359" s="146">
        <f t="shared" ref="CR359" si="249">+SUM(CR360:CR362)</f>
        <v>583333.33333333326</v>
      </c>
      <c r="CS359" s="146">
        <f t="shared" ref="CS359" si="250">+SUM(CS360:CS362)</f>
        <v>583333.33333333326</v>
      </c>
      <c r="CT359" s="146">
        <f t="shared" ref="CT359" si="251">+SUM(CT360:CT362)</f>
        <v>583333.33333333326</v>
      </c>
      <c r="CU359" s="146">
        <f t="shared" ref="CU359" si="252">+SUM(CU360:CU362)</f>
        <v>583333.33333333326</v>
      </c>
      <c r="CV359" s="146">
        <f t="shared" ref="CV359" si="253">+SUM(CV360:CV362)</f>
        <v>583333.33333333326</v>
      </c>
      <c r="CW359" s="147">
        <f t="shared" ref="CW359" si="254">+SUM(CW360:CW362)</f>
        <v>583333.33333333326</v>
      </c>
      <c r="CX359" s="145">
        <f>+SUM(CX360:CX362)</f>
        <v>583333.33333333326</v>
      </c>
      <c r="CY359" s="146">
        <f t="shared" ref="CY359:DI359" si="255">+SUM(CY360:CY362)</f>
        <v>583333.33333333326</v>
      </c>
      <c r="CZ359" s="146">
        <f t="shared" si="255"/>
        <v>583333.33333333326</v>
      </c>
      <c r="DA359" s="146">
        <f t="shared" si="255"/>
        <v>583333.33333333326</v>
      </c>
      <c r="DB359" s="146">
        <f t="shared" si="255"/>
        <v>583333.33333333326</v>
      </c>
      <c r="DC359" s="146">
        <f t="shared" si="255"/>
        <v>583333.33333333326</v>
      </c>
      <c r="DD359" s="146">
        <f t="shared" si="255"/>
        <v>583333.33333333326</v>
      </c>
      <c r="DE359" s="146">
        <f t="shared" si="255"/>
        <v>583333.33333333326</v>
      </c>
      <c r="DF359" s="146">
        <f t="shared" si="255"/>
        <v>583333.33333333326</v>
      </c>
      <c r="DG359" s="146">
        <f t="shared" si="255"/>
        <v>583333.33333333326</v>
      </c>
      <c r="DH359" s="146">
        <f t="shared" si="255"/>
        <v>583333.33333333326</v>
      </c>
      <c r="DI359" s="147">
        <f t="shared" si="255"/>
        <v>583333.33333333326</v>
      </c>
      <c r="DJ359" s="145"/>
      <c r="DK359" s="146"/>
      <c r="DL359" s="146"/>
      <c r="DM359" s="146"/>
      <c r="DN359" s="146"/>
      <c r="DO359" s="146"/>
      <c r="DP359" s="146"/>
      <c r="DQ359" s="146"/>
      <c r="DR359" s="146"/>
      <c r="DS359" s="146"/>
      <c r="DT359" s="146"/>
      <c r="DU359" s="147"/>
    </row>
    <row r="360" spans="1:125">
      <c r="D360" s="77" t="str">
        <f t="shared" si="231"/>
        <v>4251p</v>
      </c>
      <c r="E360" s="81" t="s">
        <v>290</v>
      </c>
      <c r="F360" s="107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9"/>
      <c r="R360" s="107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9"/>
      <c r="AD360" s="107"/>
      <c r="AE360" s="108"/>
      <c r="AF360" s="108"/>
      <c r="AG360" s="108"/>
      <c r="AH360" s="108"/>
      <c r="AI360" s="108"/>
      <c r="AJ360" s="108"/>
      <c r="AK360" s="108"/>
      <c r="AL360" s="108"/>
      <c r="AM360" s="108"/>
      <c r="AN360" s="108"/>
      <c r="AO360" s="109"/>
      <c r="AP360" s="107"/>
      <c r="AQ360" s="108"/>
      <c r="AR360" s="108"/>
      <c r="AS360" s="108"/>
      <c r="AT360" s="108"/>
      <c r="AU360" s="108"/>
      <c r="AV360" s="108"/>
      <c r="AW360" s="108"/>
      <c r="AX360" s="108"/>
      <c r="AY360" s="108"/>
      <c r="AZ360" s="108"/>
      <c r="BA360" s="109"/>
      <c r="BB360" s="107"/>
      <c r="BC360" s="108"/>
      <c r="BD360" s="108"/>
      <c r="BE360" s="108"/>
      <c r="BF360" s="108"/>
      <c r="BG360" s="108"/>
      <c r="BH360" s="108"/>
      <c r="BI360" s="108"/>
      <c r="BJ360" s="108"/>
      <c r="BK360" s="108"/>
      <c r="BL360" s="108"/>
      <c r="BM360" s="109"/>
      <c r="BN360" s="107"/>
      <c r="BO360" s="108"/>
      <c r="BP360" s="108"/>
      <c r="BQ360" s="108"/>
      <c r="BR360" s="108"/>
      <c r="BS360" s="108"/>
      <c r="BT360" s="108"/>
      <c r="BU360" s="108"/>
      <c r="BV360" s="108"/>
      <c r="BW360" s="108"/>
      <c r="BX360" s="108"/>
      <c r="BY360" s="109"/>
      <c r="BZ360" s="107"/>
      <c r="CA360" s="108"/>
      <c r="CB360" s="108"/>
      <c r="CC360" s="108"/>
      <c r="CD360" s="108"/>
      <c r="CE360" s="108"/>
      <c r="CF360" s="108"/>
      <c r="CG360" s="108"/>
      <c r="CH360" s="108"/>
      <c r="CI360" s="108"/>
      <c r="CJ360" s="108"/>
      <c r="CK360" s="108"/>
      <c r="CL360" s="107">
        <v>108333.33333333333</v>
      </c>
      <c r="CM360" s="108">
        <v>108333.33333333333</v>
      </c>
      <c r="CN360" s="108">
        <v>108333.33333333333</v>
      </c>
      <c r="CO360" s="108">
        <v>108333.33333333333</v>
      </c>
      <c r="CP360" s="108">
        <v>108333.33333333333</v>
      </c>
      <c r="CQ360" s="108">
        <v>108333.33333333333</v>
      </c>
      <c r="CR360" s="108">
        <v>108333.33333333333</v>
      </c>
      <c r="CS360" s="108">
        <v>108333.33333333333</v>
      </c>
      <c r="CT360" s="108">
        <v>108333.33333333333</v>
      </c>
      <c r="CU360" s="108">
        <v>108333.33333333333</v>
      </c>
      <c r="CV360" s="108">
        <v>108333.33333333333</v>
      </c>
      <c r="CW360" s="109">
        <v>108333.33333333333</v>
      </c>
      <c r="CX360" s="107">
        <v>108333.33333333333</v>
      </c>
      <c r="CY360" s="108">
        <v>108333.33333333333</v>
      </c>
      <c r="CZ360" s="108">
        <v>108333.33333333333</v>
      </c>
      <c r="DA360" s="108">
        <v>108333.33333333333</v>
      </c>
      <c r="DB360" s="108">
        <v>108333.33333333333</v>
      </c>
      <c r="DC360" s="108">
        <v>108333.33333333333</v>
      </c>
      <c r="DD360" s="108">
        <v>108333.33333333333</v>
      </c>
      <c r="DE360" s="108">
        <v>108333.33333333333</v>
      </c>
      <c r="DF360" s="108">
        <v>108333.33333333333</v>
      </c>
      <c r="DG360" s="108">
        <v>108333.33333333333</v>
      </c>
      <c r="DH360" s="108">
        <v>108333.33333333333</v>
      </c>
      <c r="DI360" s="109">
        <v>108333.33333333333</v>
      </c>
      <c r="DJ360" s="107"/>
      <c r="DK360" s="108"/>
      <c r="DL360" s="108"/>
      <c r="DM360" s="108"/>
      <c r="DN360" s="108"/>
      <c r="DO360" s="108"/>
      <c r="DP360" s="108"/>
      <c r="DQ360" s="108"/>
      <c r="DR360" s="108"/>
      <c r="DS360" s="108"/>
      <c r="DT360" s="108"/>
      <c r="DU360" s="109"/>
    </row>
    <row r="361" spans="1:125">
      <c r="D361" s="77" t="str">
        <f t="shared" si="231"/>
        <v>4252p</v>
      </c>
      <c r="E361" s="81" t="s">
        <v>292</v>
      </c>
      <c r="F361" s="107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9"/>
      <c r="R361" s="107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9"/>
      <c r="AD361" s="107"/>
      <c r="AE361" s="108"/>
      <c r="AF361" s="108"/>
      <c r="AG361" s="108"/>
      <c r="AH361" s="108"/>
      <c r="AI361" s="108"/>
      <c r="AJ361" s="108"/>
      <c r="AK361" s="108"/>
      <c r="AL361" s="108"/>
      <c r="AM361" s="108"/>
      <c r="AN361" s="108"/>
      <c r="AO361" s="109"/>
      <c r="AP361" s="107"/>
      <c r="AQ361" s="108"/>
      <c r="AR361" s="108"/>
      <c r="AS361" s="108"/>
      <c r="AT361" s="108"/>
      <c r="AU361" s="108"/>
      <c r="AV361" s="108"/>
      <c r="AW361" s="108"/>
      <c r="AX361" s="108"/>
      <c r="AY361" s="108"/>
      <c r="AZ361" s="108"/>
      <c r="BA361" s="109"/>
      <c r="BB361" s="107"/>
      <c r="BC361" s="108"/>
      <c r="BD361" s="108"/>
      <c r="BE361" s="108"/>
      <c r="BF361" s="108"/>
      <c r="BG361" s="108"/>
      <c r="BH361" s="108"/>
      <c r="BI361" s="108"/>
      <c r="BJ361" s="108"/>
      <c r="BK361" s="108"/>
      <c r="BL361" s="108"/>
      <c r="BM361" s="109"/>
      <c r="BN361" s="107"/>
      <c r="BO361" s="108"/>
      <c r="BP361" s="108"/>
      <c r="BQ361" s="108"/>
      <c r="BR361" s="108"/>
      <c r="BS361" s="108"/>
      <c r="BT361" s="108"/>
      <c r="BU361" s="108"/>
      <c r="BV361" s="108"/>
      <c r="BW361" s="108"/>
      <c r="BX361" s="108"/>
      <c r="BY361" s="109"/>
      <c r="BZ361" s="107"/>
      <c r="CA361" s="108"/>
      <c r="CB361" s="108"/>
      <c r="CC361" s="108"/>
      <c r="CD361" s="108"/>
      <c r="CE361" s="108"/>
      <c r="CF361" s="108"/>
      <c r="CG361" s="108"/>
      <c r="CH361" s="108"/>
      <c r="CI361" s="108"/>
      <c r="CJ361" s="108"/>
      <c r="CK361" s="108"/>
      <c r="CL361" s="107">
        <v>193750</v>
      </c>
      <c r="CM361" s="108">
        <v>193750</v>
      </c>
      <c r="CN361" s="108">
        <v>193750</v>
      </c>
      <c r="CO361" s="108">
        <v>193750</v>
      </c>
      <c r="CP361" s="108">
        <v>193750</v>
      </c>
      <c r="CQ361" s="108">
        <v>193750</v>
      </c>
      <c r="CR361" s="108">
        <v>193750</v>
      </c>
      <c r="CS361" s="108">
        <v>193750</v>
      </c>
      <c r="CT361" s="108">
        <v>193750</v>
      </c>
      <c r="CU361" s="108">
        <v>193750</v>
      </c>
      <c r="CV361" s="108">
        <v>193750</v>
      </c>
      <c r="CW361" s="109">
        <v>193750</v>
      </c>
      <c r="CX361" s="107">
        <v>193750</v>
      </c>
      <c r="CY361" s="108">
        <v>193750</v>
      </c>
      <c r="CZ361" s="108">
        <v>193750</v>
      </c>
      <c r="DA361" s="108">
        <v>193750</v>
      </c>
      <c r="DB361" s="108">
        <v>193750</v>
      </c>
      <c r="DC361" s="108">
        <v>193750</v>
      </c>
      <c r="DD361" s="108">
        <v>193750</v>
      </c>
      <c r="DE361" s="108">
        <v>193750</v>
      </c>
      <c r="DF361" s="108">
        <v>193750</v>
      </c>
      <c r="DG361" s="108">
        <v>193750</v>
      </c>
      <c r="DH361" s="108">
        <v>193750</v>
      </c>
      <c r="DI361" s="109">
        <v>193750</v>
      </c>
      <c r="DJ361" s="107"/>
      <c r="DK361" s="108"/>
      <c r="DL361" s="108"/>
      <c r="DM361" s="108"/>
      <c r="DN361" s="108"/>
      <c r="DO361" s="108"/>
      <c r="DP361" s="108"/>
      <c r="DQ361" s="108"/>
      <c r="DR361" s="108"/>
      <c r="DS361" s="108"/>
      <c r="DT361" s="108"/>
      <c r="DU361" s="109"/>
    </row>
    <row r="362" spans="1:125">
      <c r="D362" s="77" t="str">
        <f t="shared" si="231"/>
        <v>4253p</v>
      </c>
      <c r="E362" s="81" t="s">
        <v>294</v>
      </c>
      <c r="F362" s="107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9"/>
      <c r="R362" s="107"/>
      <c r="S362" s="108"/>
      <c r="T362" s="108"/>
      <c r="U362" s="108"/>
      <c r="V362" s="108"/>
      <c r="W362" s="108"/>
      <c r="X362" s="108"/>
      <c r="Y362" s="108"/>
      <c r="Z362" s="108"/>
      <c r="AA362" s="108"/>
      <c r="AB362" s="108"/>
      <c r="AC362" s="109"/>
      <c r="AD362" s="107"/>
      <c r="AE362" s="108"/>
      <c r="AF362" s="108"/>
      <c r="AG362" s="108"/>
      <c r="AH362" s="108"/>
      <c r="AI362" s="108"/>
      <c r="AJ362" s="108"/>
      <c r="AK362" s="108"/>
      <c r="AL362" s="108"/>
      <c r="AM362" s="108"/>
      <c r="AN362" s="108"/>
      <c r="AO362" s="109"/>
      <c r="AP362" s="107"/>
      <c r="AQ362" s="108"/>
      <c r="AR362" s="108"/>
      <c r="AS362" s="108"/>
      <c r="AT362" s="108"/>
      <c r="AU362" s="108"/>
      <c r="AV362" s="108"/>
      <c r="AW362" s="108"/>
      <c r="AX362" s="108"/>
      <c r="AY362" s="108"/>
      <c r="AZ362" s="108"/>
      <c r="BA362" s="109"/>
      <c r="BB362" s="107"/>
      <c r="BC362" s="108"/>
      <c r="BD362" s="108"/>
      <c r="BE362" s="108"/>
      <c r="BF362" s="108"/>
      <c r="BG362" s="108"/>
      <c r="BH362" s="108"/>
      <c r="BI362" s="108"/>
      <c r="BJ362" s="108"/>
      <c r="BK362" s="108"/>
      <c r="BL362" s="108"/>
      <c r="BM362" s="109"/>
      <c r="BN362" s="107"/>
      <c r="BO362" s="108"/>
      <c r="BP362" s="108"/>
      <c r="BQ362" s="108"/>
      <c r="BR362" s="108"/>
      <c r="BS362" s="108"/>
      <c r="BT362" s="108"/>
      <c r="BU362" s="108"/>
      <c r="BV362" s="108"/>
      <c r="BW362" s="108"/>
      <c r="BX362" s="108"/>
      <c r="BY362" s="109"/>
      <c r="BZ362" s="107"/>
      <c r="CA362" s="108"/>
      <c r="CB362" s="108"/>
      <c r="CC362" s="108"/>
      <c r="CD362" s="108"/>
      <c r="CE362" s="108"/>
      <c r="CF362" s="108"/>
      <c r="CG362" s="108"/>
      <c r="CH362" s="108"/>
      <c r="CI362" s="108"/>
      <c r="CJ362" s="108"/>
      <c r="CK362" s="108"/>
      <c r="CL362" s="107">
        <v>281250</v>
      </c>
      <c r="CM362" s="108">
        <v>281250</v>
      </c>
      <c r="CN362" s="108">
        <v>281250</v>
      </c>
      <c r="CO362" s="108">
        <v>281250</v>
      </c>
      <c r="CP362" s="108">
        <v>281250</v>
      </c>
      <c r="CQ362" s="108">
        <v>281250</v>
      </c>
      <c r="CR362" s="108">
        <v>281250</v>
      </c>
      <c r="CS362" s="108">
        <v>281250</v>
      </c>
      <c r="CT362" s="108">
        <v>281250</v>
      </c>
      <c r="CU362" s="108">
        <v>281250</v>
      </c>
      <c r="CV362" s="108">
        <v>281250</v>
      </c>
      <c r="CW362" s="109">
        <v>281250</v>
      </c>
      <c r="CX362" s="107">
        <v>281250</v>
      </c>
      <c r="CY362" s="108">
        <v>281250</v>
      </c>
      <c r="CZ362" s="108">
        <v>281250</v>
      </c>
      <c r="DA362" s="108">
        <v>281250</v>
      </c>
      <c r="DB362" s="108">
        <v>281250</v>
      </c>
      <c r="DC362" s="108">
        <v>281250</v>
      </c>
      <c r="DD362" s="108">
        <v>281250</v>
      </c>
      <c r="DE362" s="108">
        <v>281250</v>
      </c>
      <c r="DF362" s="108">
        <v>281250</v>
      </c>
      <c r="DG362" s="108">
        <v>281250</v>
      </c>
      <c r="DH362" s="108">
        <v>281250</v>
      </c>
      <c r="DI362" s="109">
        <v>281250</v>
      </c>
      <c r="DJ362" s="107"/>
      <c r="DK362" s="108"/>
      <c r="DL362" s="108"/>
      <c r="DM362" s="108"/>
      <c r="DN362" s="108"/>
      <c r="DO362" s="108"/>
      <c r="DP362" s="108"/>
      <c r="DQ362" s="108"/>
      <c r="DR362" s="108"/>
      <c r="DS362" s="108"/>
      <c r="DT362" s="108"/>
      <c r="DU362" s="109"/>
    </row>
    <row r="363" spans="1:125" s="11" customFormat="1" ht="30">
      <c r="A363" s="143" t="s">
        <v>102</v>
      </c>
      <c r="B363" s="143">
        <v>43</v>
      </c>
      <c r="C363" s="143"/>
      <c r="D363" s="143" t="str">
        <f t="shared" si="231"/>
        <v>43p</v>
      </c>
      <c r="E363" s="144" t="s">
        <v>296</v>
      </c>
      <c r="F363" s="145"/>
      <c r="G363" s="146"/>
      <c r="H363" s="146"/>
      <c r="I363" s="146"/>
      <c r="J363" s="146"/>
      <c r="K363" s="146"/>
      <c r="L363" s="146"/>
      <c r="M363" s="146"/>
      <c r="N363" s="146"/>
      <c r="O363" s="146"/>
      <c r="P363" s="146"/>
      <c r="Q363" s="147"/>
      <c r="R363" s="145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7"/>
      <c r="AD363" s="145"/>
      <c r="AE363" s="146"/>
      <c r="AF363" s="146"/>
      <c r="AG363" s="146"/>
      <c r="AH363" s="146"/>
      <c r="AI363" s="146"/>
      <c r="AJ363" s="146"/>
      <c r="AK363" s="146"/>
      <c r="AL363" s="146"/>
      <c r="AM363" s="146"/>
      <c r="AN363" s="146"/>
      <c r="AO363" s="147"/>
      <c r="AP363" s="145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7"/>
      <c r="BB363" s="145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7"/>
      <c r="BN363" s="145"/>
      <c r="BO363" s="146"/>
      <c r="BP363" s="146"/>
      <c r="BQ363" s="146"/>
      <c r="BR363" s="146"/>
      <c r="BS363" s="146"/>
      <c r="BT363" s="146"/>
      <c r="BU363" s="146"/>
      <c r="BV363" s="146"/>
      <c r="BW363" s="146"/>
      <c r="BX363" s="146"/>
      <c r="BY363" s="147"/>
      <c r="BZ363" s="145"/>
      <c r="CA363" s="146"/>
      <c r="CB363" s="146"/>
      <c r="CC363" s="146"/>
      <c r="CD363" s="146"/>
      <c r="CE363" s="146"/>
      <c r="CF363" s="146"/>
      <c r="CG363" s="146"/>
      <c r="CH363" s="146"/>
      <c r="CI363" s="146"/>
      <c r="CJ363" s="146"/>
      <c r="CK363" s="146"/>
      <c r="CL363" s="145">
        <f>+CL364+CL374</f>
        <v>7656724.8525</v>
      </c>
      <c r="CM363" s="146">
        <f t="shared" ref="CM363" si="256">+CM364+CM374</f>
        <v>7656724.8525</v>
      </c>
      <c r="CN363" s="146">
        <f t="shared" ref="CN363" si="257">+CN364+CN374</f>
        <v>7656724.8525</v>
      </c>
      <c r="CO363" s="146">
        <f t="shared" ref="CO363" si="258">+CO364+CO374</f>
        <v>7656724.8525</v>
      </c>
      <c r="CP363" s="146">
        <f t="shared" ref="CP363" si="259">+CP364+CP374</f>
        <v>7656724.8525</v>
      </c>
      <c r="CQ363" s="146">
        <f t="shared" ref="CQ363" si="260">+CQ364+CQ374</f>
        <v>7656724.8525</v>
      </c>
      <c r="CR363" s="146">
        <f t="shared" ref="CR363" si="261">+CR364+CR374</f>
        <v>7656724.8525</v>
      </c>
      <c r="CS363" s="146">
        <f t="shared" ref="CS363" si="262">+CS364+CS374</f>
        <v>7656724.8525</v>
      </c>
      <c r="CT363" s="146">
        <f t="shared" ref="CT363" si="263">+CT364+CT374</f>
        <v>7656724.8525</v>
      </c>
      <c r="CU363" s="146">
        <f t="shared" ref="CU363" si="264">+CU364+CU374</f>
        <v>7656724.8525</v>
      </c>
      <c r="CV363" s="146">
        <f t="shared" ref="CV363" si="265">+CV364+CV374</f>
        <v>7656724.8525</v>
      </c>
      <c r="CW363" s="147">
        <f t="shared" ref="CW363" si="266">+CW364+CW374</f>
        <v>7656724.8525</v>
      </c>
      <c r="CX363" s="145">
        <f>+CX364+CX374</f>
        <v>8420003.9683333337</v>
      </c>
      <c r="CY363" s="146">
        <f t="shared" ref="CY363:DI363" si="267">+CY364+CY374</f>
        <v>8420003.9683333337</v>
      </c>
      <c r="CZ363" s="146">
        <f t="shared" si="267"/>
        <v>8420003.9683333337</v>
      </c>
      <c r="DA363" s="146">
        <f t="shared" si="267"/>
        <v>8420003.9683333337</v>
      </c>
      <c r="DB363" s="146">
        <f t="shared" si="267"/>
        <v>8420003.9683333337</v>
      </c>
      <c r="DC363" s="146">
        <f t="shared" si="267"/>
        <v>8420003.9683333337</v>
      </c>
      <c r="DD363" s="146">
        <f t="shared" si="267"/>
        <v>8420003.9683333337</v>
      </c>
      <c r="DE363" s="146">
        <f t="shared" si="267"/>
        <v>8420003.9683333337</v>
      </c>
      <c r="DF363" s="146">
        <f t="shared" si="267"/>
        <v>8420003.9683333337</v>
      </c>
      <c r="DG363" s="146">
        <f t="shared" si="267"/>
        <v>8420003.9683333337</v>
      </c>
      <c r="DH363" s="146">
        <f t="shared" si="267"/>
        <v>8420003.9683333337</v>
      </c>
      <c r="DI363" s="147">
        <f t="shared" si="267"/>
        <v>8420003.9683333337</v>
      </c>
      <c r="DJ363" s="145"/>
      <c r="DK363" s="146"/>
      <c r="DL363" s="146"/>
      <c r="DM363" s="146"/>
      <c r="DN363" s="146"/>
      <c r="DO363" s="146"/>
      <c r="DP363" s="146"/>
      <c r="DQ363" s="146"/>
      <c r="DR363" s="146"/>
      <c r="DS363" s="146"/>
      <c r="DT363" s="146"/>
      <c r="DU363" s="147"/>
    </row>
    <row r="364" spans="1:125" s="11" customFormat="1" ht="30">
      <c r="A364" s="143" t="s">
        <v>102</v>
      </c>
      <c r="B364" s="143" t="s">
        <v>102</v>
      </c>
      <c r="C364" s="143">
        <v>431</v>
      </c>
      <c r="D364" s="143" t="str">
        <f t="shared" si="231"/>
        <v>431p</v>
      </c>
      <c r="E364" s="144" t="s">
        <v>296</v>
      </c>
      <c r="F364" s="145"/>
      <c r="G364" s="146"/>
      <c r="H364" s="146"/>
      <c r="I364" s="146"/>
      <c r="J364" s="146"/>
      <c r="K364" s="146"/>
      <c r="L364" s="146"/>
      <c r="M364" s="146"/>
      <c r="N364" s="146"/>
      <c r="O364" s="146"/>
      <c r="P364" s="146"/>
      <c r="Q364" s="147"/>
      <c r="R364" s="145"/>
      <c r="S364" s="146"/>
      <c r="T364" s="146"/>
      <c r="U364" s="146"/>
      <c r="V364" s="146"/>
      <c r="W364" s="146"/>
      <c r="X364" s="146"/>
      <c r="Y364" s="146"/>
      <c r="Z364" s="146"/>
      <c r="AA364" s="146"/>
      <c r="AB364" s="146"/>
      <c r="AC364" s="147"/>
      <c r="AD364" s="145"/>
      <c r="AE364" s="146"/>
      <c r="AF364" s="146"/>
      <c r="AG364" s="146"/>
      <c r="AH364" s="146"/>
      <c r="AI364" s="146"/>
      <c r="AJ364" s="146"/>
      <c r="AK364" s="146"/>
      <c r="AL364" s="146"/>
      <c r="AM364" s="146"/>
      <c r="AN364" s="146"/>
      <c r="AO364" s="147"/>
      <c r="AP364" s="145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7"/>
      <c r="BB364" s="145"/>
      <c r="BC364" s="146"/>
      <c r="BD364" s="146"/>
      <c r="BE364" s="146"/>
      <c r="BF364" s="146"/>
      <c r="BG364" s="146"/>
      <c r="BH364" s="146"/>
      <c r="BI364" s="146"/>
      <c r="BJ364" s="146"/>
      <c r="BK364" s="146"/>
      <c r="BL364" s="146"/>
      <c r="BM364" s="147"/>
      <c r="BN364" s="145"/>
      <c r="BO364" s="146"/>
      <c r="BP364" s="146"/>
      <c r="BQ364" s="146"/>
      <c r="BR364" s="146"/>
      <c r="BS364" s="146"/>
      <c r="BT364" s="146"/>
      <c r="BU364" s="146"/>
      <c r="BV364" s="146"/>
      <c r="BW364" s="146"/>
      <c r="BX364" s="146"/>
      <c r="BY364" s="147"/>
      <c r="BZ364" s="145"/>
      <c r="CA364" s="146"/>
      <c r="CB364" s="146"/>
      <c r="CC364" s="146"/>
      <c r="CD364" s="146"/>
      <c r="CE364" s="146"/>
      <c r="CF364" s="146"/>
      <c r="CG364" s="146"/>
      <c r="CH364" s="146"/>
      <c r="CI364" s="146"/>
      <c r="CJ364" s="146"/>
      <c r="CK364" s="146"/>
      <c r="CL364" s="145">
        <f>+SUM(CL365:CL373)</f>
        <v>7635891.519166667</v>
      </c>
      <c r="CM364" s="146">
        <f t="shared" ref="CM364" si="268">+SUM(CM365:CM373)</f>
        <v>7635891.519166667</v>
      </c>
      <c r="CN364" s="146">
        <f t="shared" ref="CN364" si="269">+SUM(CN365:CN373)</f>
        <v>7635891.519166667</v>
      </c>
      <c r="CO364" s="146">
        <f t="shared" ref="CO364" si="270">+SUM(CO365:CO373)</f>
        <v>7635891.519166667</v>
      </c>
      <c r="CP364" s="146">
        <f t="shared" ref="CP364" si="271">+SUM(CP365:CP373)</f>
        <v>7635891.519166667</v>
      </c>
      <c r="CQ364" s="146">
        <f t="shared" ref="CQ364" si="272">+SUM(CQ365:CQ373)</f>
        <v>7635891.519166667</v>
      </c>
      <c r="CR364" s="146">
        <f t="shared" ref="CR364" si="273">+SUM(CR365:CR373)</f>
        <v>7635891.519166667</v>
      </c>
      <c r="CS364" s="146">
        <f t="shared" ref="CS364" si="274">+SUM(CS365:CS373)</f>
        <v>7635891.519166667</v>
      </c>
      <c r="CT364" s="146">
        <f t="shared" ref="CT364" si="275">+SUM(CT365:CT373)</f>
        <v>7635891.519166667</v>
      </c>
      <c r="CU364" s="146">
        <f t="shared" ref="CU364" si="276">+SUM(CU365:CU373)</f>
        <v>7635891.519166667</v>
      </c>
      <c r="CV364" s="146">
        <f t="shared" ref="CV364" si="277">+SUM(CV365:CV373)</f>
        <v>7635891.519166667</v>
      </c>
      <c r="CW364" s="147">
        <f t="shared" ref="CW364" si="278">+SUM(CW365:CW373)</f>
        <v>7635891.519166667</v>
      </c>
      <c r="CX364" s="145">
        <f>+SUM(CX365:CX373)</f>
        <v>8231020.6816666666</v>
      </c>
      <c r="CY364" s="146">
        <f t="shared" ref="CY364:DI364" si="279">+SUM(CY365:CY373)</f>
        <v>8231020.6816666666</v>
      </c>
      <c r="CZ364" s="146">
        <f t="shared" si="279"/>
        <v>8231020.6816666666</v>
      </c>
      <c r="DA364" s="146">
        <f t="shared" si="279"/>
        <v>8231020.6816666666</v>
      </c>
      <c r="DB364" s="146">
        <f t="shared" si="279"/>
        <v>8231020.6816666666</v>
      </c>
      <c r="DC364" s="146">
        <f t="shared" si="279"/>
        <v>8231020.6816666666</v>
      </c>
      <c r="DD364" s="146">
        <f t="shared" si="279"/>
        <v>8231020.6816666666</v>
      </c>
      <c r="DE364" s="146">
        <f t="shared" si="279"/>
        <v>8231020.6816666666</v>
      </c>
      <c r="DF364" s="146">
        <f t="shared" si="279"/>
        <v>8231020.6816666666</v>
      </c>
      <c r="DG364" s="146">
        <f t="shared" si="279"/>
        <v>8231020.6816666666</v>
      </c>
      <c r="DH364" s="146">
        <f t="shared" si="279"/>
        <v>8231020.6816666666</v>
      </c>
      <c r="DI364" s="147">
        <f t="shared" si="279"/>
        <v>8231020.6816666666</v>
      </c>
      <c r="DJ364" s="145"/>
      <c r="DK364" s="146"/>
      <c r="DL364" s="146"/>
      <c r="DM364" s="146"/>
      <c r="DN364" s="146"/>
      <c r="DO364" s="146"/>
      <c r="DP364" s="146"/>
      <c r="DQ364" s="146"/>
      <c r="DR364" s="146"/>
      <c r="DS364" s="146"/>
      <c r="DT364" s="146"/>
      <c r="DU364" s="147"/>
    </row>
    <row r="365" spans="1:125">
      <c r="D365" s="77" t="str">
        <f t="shared" si="231"/>
        <v>4311p</v>
      </c>
      <c r="E365" s="81" t="s">
        <v>298</v>
      </c>
      <c r="F365" s="107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9"/>
      <c r="R365" s="107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9"/>
      <c r="AD365" s="107"/>
      <c r="AE365" s="108"/>
      <c r="AF365" s="108"/>
      <c r="AG365" s="108"/>
      <c r="AH365" s="108"/>
      <c r="AI365" s="108"/>
      <c r="AJ365" s="108"/>
      <c r="AK365" s="108"/>
      <c r="AL365" s="108"/>
      <c r="AM365" s="108"/>
      <c r="AN365" s="108"/>
      <c r="AO365" s="109"/>
      <c r="AP365" s="107"/>
      <c r="AQ365" s="108"/>
      <c r="AR365" s="108"/>
      <c r="AS365" s="108"/>
      <c r="AT365" s="108"/>
      <c r="AU365" s="108"/>
      <c r="AV365" s="108"/>
      <c r="AW365" s="108"/>
      <c r="AX365" s="108"/>
      <c r="AY365" s="108"/>
      <c r="AZ365" s="108"/>
      <c r="BA365" s="109"/>
      <c r="BB365" s="107"/>
      <c r="BC365" s="108"/>
      <c r="BD365" s="108"/>
      <c r="BE365" s="108"/>
      <c r="BF365" s="108"/>
      <c r="BG365" s="108"/>
      <c r="BH365" s="108"/>
      <c r="BI365" s="108"/>
      <c r="BJ365" s="108"/>
      <c r="BK365" s="108"/>
      <c r="BL365" s="108"/>
      <c r="BM365" s="109"/>
      <c r="BN365" s="107"/>
      <c r="BO365" s="108"/>
      <c r="BP365" s="108"/>
      <c r="BQ365" s="108"/>
      <c r="BR365" s="108"/>
      <c r="BS365" s="108"/>
      <c r="BT365" s="108"/>
      <c r="BU365" s="108"/>
      <c r="BV365" s="108"/>
      <c r="BW365" s="108"/>
      <c r="BX365" s="108"/>
      <c r="BY365" s="109"/>
      <c r="BZ365" s="107"/>
      <c r="CA365" s="108"/>
      <c r="CB365" s="108"/>
      <c r="CC365" s="108"/>
      <c r="CD365" s="108"/>
      <c r="CE365" s="108"/>
      <c r="CF365" s="108"/>
      <c r="CG365" s="108"/>
      <c r="CH365" s="108"/>
      <c r="CI365" s="108"/>
      <c r="CJ365" s="108"/>
      <c r="CK365" s="108"/>
      <c r="CL365" s="107">
        <v>5053750</v>
      </c>
      <c r="CM365" s="108">
        <v>5053750</v>
      </c>
      <c r="CN365" s="108">
        <v>5053750</v>
      </c>
      <c r="CO365" s="108">
        <v>5053750</v>
      </c>
      <c r="CP365" s="108">
        <v>5053750</v>
      </c>
      <c r="CQ365" s="108">
        <v>5053750</v>
      </c>
      <c r="CR365" s="108">
        <v>5053750</v>
      </c>
      <c r="CS365" s="108">
        <v>5053750</v>
      </c>
      <c r="CT365" s="108">
        <v>5053750</v>
      </c>
      <c r="CU365" s="108">
        <v>5053750</v>
      </c>
      <c r="CV365" s="108">
        <v>5053750</v>
      </c>
      <c r="CW365" s="109">
        <v>5053750</v>
      </c>
      <c r="CX365" s="107">
        <v>5165000</v>
      </c>
      <c r="CY365" s="108">
        <v>5165000</v>
      </c>
      <c r="CZ365" s="108">
        <v>5165000</v>
      </c>
      <c r="DA365" s="108">
        <v>5165000</v>
      </c>
      <c r="DB365" s="108">
        <v>5165000</v>
      </c>
      <c r="DC365" s="108">
        <v>5165000</v>
      </c>
      <c r="DD365" s="108">
        <v>5165000</v>
      </c>
      <c r="DE365" s="108">
        <v>5165000</v>
      </c>
      <c r="DF365" s="108">
        <v>5165000</v>
      </c>
      <c r="DG365" s="108">
        <v>5165000</v>
      </c>
      <c r="DH365" s="108">
        <v>5165000</v>
      </c>
      <c r="DI365" s="109">
        <v>5165000</v>
      </c>
      <c r="DJ365" s="107"/>
      <c r="DK365" s="108"/>
      <c r="DL365" s="108"/>
      <c r="DM365" s="108"/>
      <c r="DN365" s="108"/>
      <c r="DO365" s="108"/>
      <c r="DP365" s="108"/>
      <c r="DQ365" s="108"/>
      <c r="DR365" s="108"/>
      <c r="DS365" s="108"/>
      <c r="DT365" s="108"/>
      <c r="DU365" s="109"/>
    </row>
    <row r="366" spans="1:125">
      <c r="D366" s="77" t="str">
        <f t="shared" si="231"/>
        <v>4312p</v>
      </c>
      <c r="E366" s="81" t="s">
        <v>300</v>
      </c>
      <c r="F366" s="107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9"/>
      <c r="R366" s="107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9"/>
      <c r="AD366" s="107"/>
      <c r="AE366" s="108"/>
      <c r="AF366" s="108"/>
      <c r="AG366" s="108"/>
      <c r="AH366" s="108"/>
      <c r="AI366" s="108"/>
      <c r="AJ366" s="108"/>
      <c r="AK366" s="108"/>
      <c r="AL366" s="108"/>
      <c r="AM366" s="108"/>
      <c r="AN366" s="108"/>
      <c r="AO366" s="109"/>
      <c r="AP366" s="107"/>
      <c r="AQ366" s="108"/>
      <c r="AR366" s="108"/>
      <c r="AS366" s="108"/>
      <c r="AT366" s="108"/>
      <c r="AU366" s="108"/>
      <c r="AV366" s="108"/>
      <c r="AW366" s="108"/>
      <c r="AX366" s="108"/>
      <c r="AY366" s="108"/>
      <c r="AZ366" s="108"/>
      <c r="BA366" s="109"/>
      <c r="BB366" s="107"/>
      <c r="BC366" s="108"/>
      <c r="BD366" s="108"/>
      <c r="BE366" s="108"/>
      <c r="BF366" s="108"/>
      <c r="BG366" s="108"/>
      <c r="BH366" s="108"/>
      <c r="BI366" s="108"/>
      <c r="BJ366" s="108"/>
      <c r="BK366" s="108"/>
      <c r="BL366" s="108"/>
      <c r="BM366" s="109"/>
      <c r="BN366" s="107"/>
      <c r="BO366" s="108"/>
      <c r="BP366" s="108"/>
      <c r="BQ366" s="108"/>
      <c r="BR366" s="108"/>
      <c r="BS366" s="108"/>
      <c r="BT366" s="108"/>
      <c r="BU366" s="108"/>
      <c r="BV366" s="108"/>
      <c r="BW366" s="108"/>
      <c r="BX366" s="108"/>
      <c r="BY366" s="109"/>
      <c r="BZ366" s="107"/>
      <c r="CA366" s="108"/>
      <c r="CB366" s="108"/>
      <c r="CC366" s="108"/>
      <c r="CD366" s="108"/>
      <c r="CE366" s="108"/>
      <c r="CF366" s="108"/>
      <c r="CG366" s="108"/>
      <c r="CH366" s="108"/>
      <c r="CI366" s="108"/>
      <c r="CJ366" s="108"/>
      <c r="CK366" s="108"/>
      <c r="CL366" s="107">
        <v>112916.66666666667</v>
      </c>
      <c r="CM366" s="108">
        <v>112916.66666666667</v>
      </c>
      <c r="CN366" s="108">
        <v>112916.66666666667</v>
      </c>
      <c r="CO366" s="108">
        <v>112916.66666666667</v>
      </c>
      <c r="CP366" s="108">
        <v>112916.66666666667</v>
      </c>
      <c r="CQ366" s="108">
        <v>112916.66666666667</v>
      </c>
      <c r="CR366" s="108">
        <v>112916.66666666667</v>
      </c>
      <c r="CS366" s="108">
        <v>112916.66666666667</v>
      </c>
      <c r="CT366" s="108">
        <v>112916.66666666667</v>
      </c>
      <c r="CU366" s="108">
        <v>112916.66666666667</v>
      </c>
      <c r="CV366" s="108">
        <v>112916.66666666667</v>
      </c>
      <c r="CW366" s="109">
        <v>112916.66666666667</v>
      </c>
      <c r="CX366" s="107">
        <v>385833.33333333331</v>
      </c>
      <c r="CY366" s="108">
        <v>385833.33333333331</v>
      </c>
      <c r="CZ366" s="108">
        <v>385833.33333333331</v>
      </c>
      <c r="DA366" s="108">
        <v>385833.33333333331</v>
      </c>
      <c r="DB366" s="108">
        <v>385833.33333333331</v>
      </c>
      <c r="DC366" s="108">
        <v>385833.33333333331</v>
      </c>
      <c r="DD366" s="108">
        <v>385833.33333333331</v>
      </c>
      <c r="DE366" s="108">
        <v>385833.33333333331</v>
      </c>
      <c r="DF366" s="108">
        <v>385833.33333333331</v>
      </c>
      <c r="DG366" s="108">
        <v>385833.33333333331</v>
      </c>
      <c r="DH366" s="108">
        <v>385833.33333333331</v>
      </c>
      <c r="DI366" s="109">
        <v>385833.33333333331</v>
      </c>
      <c r="DJ366" s="107"/>
      <c r="DK366" s="108"/>
      <c r="DL366" s="108"/>
      <c r="DM366" s="108"/>
      <c r="DN366" s="108"/>
      <c r="DO366" s="108"/>
      <c r="DP366" s="108"/>
      <c r="DQ366" s="108"/>
      <c r="DR366" s="108"/>
      <c r="DS366" s="108"/>
      <c r="DT366" s="108"/>
      <c r="DU366" s="109"/>
    </row>
    <row r="367" spans="1:125">
      <c r="D367" s="77" t="str">
        <f t="shared" si="231"/>
        <v>4313p</v>
      </c>
      <c r="E367" s="81" t="s">
        <v>302</v>
      </c>
      <c r="F367" s="107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9"/>
      <c r="R367" s="107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9"/>
      <c r="AD367" s="107"/>
      <c r="AE367" s="108"/>
      <c r="AF367" s="108"/>
      <c r="AG367" s="108"/>
      <c r="AH367" s="108"/>
      <c r="AI367" s="108"/>
      <c r="AJ367" s="108"/>
      <c r="AK367" s="108"/>
      <c r="AL367" s="108"/>
      <c r="AM367" s="108"/>
      <c r="AN367" s="108"/>
      <c r="AO367" s="109"/>
      <c r="AP367" s="107"/>
      <c r="AQ367" s="108"/>
      <c r="AR367" s="108"/>
      <c r="AS367" s="108"/>
      <c r="AT367" s="108"/>
      <c r="AU367" s="108"/>
      <c r="AV367" s="108"/>
      <c r="AW367" s="108"/>
      <c r="AX367" s="108"/>
      <c r="AY367" s="108"/>
      <c r="AZ367" s="108"/>
      <c r="BA367" s="109"/>
      <c r="BB367" s="107"/>
      <c r="BC367" s="108"/>
      <c r="BD367" s="108"/>
      <c r="BE367" s="108"/>
      <c r="BF367" s="108"/>
      <c r="BG367" s="108"/>
      <c r="BH367" s="108"/>
      <c r="BI367" s="108"/>
      <c r="BJ367" s="108"/>
      <c r="BK367" s="108"/>
      <c r="BL367" s="108"/>
      <c r="BM367" s="109"/>
      <c r="BN367" s="107"/>
      <c r="BO367" s="108"/>
      <c r="BP367" s="108"/>
      <c r="BQ367" s="108"/>
      <c r="BR367" s="108"/>
      <c r="BS367" s="108"/>
      <c r="BT367" s="108"/>
      <c r="BU367" s="108"/>
      <c r="BV367" s="108"/>
      <c r="BW367" s="108"/>
      <c r="BX367" s="108"/>
      <c r="BY367" s="109"/>
      <c r="BZ367" s="107"/>
      <c r="CA367" s="108"/>
      <c r="CB367" s="108"/>
      <c r="CC367" s="108"/>
      <c r="CD367" s="108"/>
      <c r="CE367" s="108"/>
      <c r="CF367" s="108"/>
      <c r="CG367" s="108"/>
      <c r="CH367" s="108"/>
      <c r="CI367" s="108"/>
      <c r="CJ367" s="108"/>
      <c r="CK367" s="108"/>
      <c r="CL367" s="107">
        <v>270250</v>
      </c>
      <c r="CM367" s="108">
        <v>270250</v>
      </c>
      <c r="CN367" s="108">
        <v>270250</v>
      </c>
      <c r="CO367" s="108">
        <v>270250</v>
      </c>
      <c r="CP367" s="108">
        <v>270250</v>
      </c>
      <c r="CQ367" s="108">
        <v>270250</v>
      </c>
      <c r="CR367" s="108">
        <v>270250</v>
      </c>
      <c r="CS367" s="108">
        <v>270250</v>
      </c>
      <c r="CT367" s="108">
        <v>270250</v>
      </c>
      <c r="CU367" s="108">
        <v>270250</v>
      </c>
      <c r="CV367" s="108">
        <v>270250</v>
      </c>
      <c r="CW367" s="109">
        <v>270250</v>
      </c>
      <c r="CX367" s="107">
        <v>275925</v>
      </c>
      <c r="CY367" s="108">
        <v>275925</v>
      </c>
      <c r="CZ367" s="108">
        <v>275925</v>
      </c>
      <c r="DA367" s="108">
        <v>275925</v>
      </c>
      <c r="DB367" s="108">
        <v>275925</v>
      </c>
      <c r="DC367" s="108">
        <v>275925</v>
      </c>
      <c r="DD367" s="108">
        <v>275925</v>
      </c>
      <c r="DE367" s="108">
        <v>275925</v>
      </c>
      <c r="DF367" s="108">
        <v>275925</v>
      </c>
      <c r="DG367" s="108">
        <v>275925</v>
      </c>
      <c r="DH367" s="108">
        <v>275925</v>
      </c>
      <c r="DI367" s="109">
        <v>275925</v>
      </c>
      <c r="DJ367" s="107"/>
      <c r="DK367" s="108"/>
      <c r="DL367" s="108"/>
      <c r="DM367" s="108"/>
      <c r="DN367" s="108"/>
      <c r="DO367" s="108"/>
      <c r="DP367" s="108"/>
      <c r="DQ367" s="108"/>
      <c r="DR367" s="108"/>
      <c r="DS367" s="108"/>
      <c r="DT367" s="108"/>
      <c r="DU367" s="109"/>
    </row>
    <row r="368" spans="1:125">
      <c r="D368" s="77" t="str">
        <f t="shared" si="231"/>
        <v>4314p</v>
      </c>
      <c r="E368" s="81" t="s">
        <v>304</v>
      </c>
      <c r="F368" s="107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9"/>
      <c r="R368" s="107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9"/>
      <c r="AD368" s="107"/>
      <c r="AE368" s="108"/>
      <c r="AF368" s="108"/>
      <c r="AG368" s="108"/>
      <c r="AH368" s="108"/>
      <c r="AI368" s="108"/>
      <c r="AJ368" s="108"/>
      <c r="AK368" s="108"/>
      <c r="AL368" s="108"/>
      <c r="AM368" s="108"/>
      <c r="AN368" s="108"/>
      <c r="AO368" s="109"/>
      <c r="AP368" s="107"/>
      <c r="AQ368" s="108"/>
      <c r="AR368" s="108"/>
      <c r="AS368" s="108"/>
      <c r="AT368" s="108"/>
      <c r="AU368" s="108"/>
      <c r="AV368" s="108"/>
      <c r="AW368" s="108"/>
      <c r="AX368" s="108"/>
      <c r="AY368" s="108"/>
      <c r="AZ368" s="108"/>
      <c r="BA368" s="109"/>
      <c r="BB368" s="107"/>
      <c r="BC368" s="108"/>
      <c r="BD368" s="108"/>
      <c r="BE368" s="108"/>
      <c r="BF368" s="108"/>
      <c r="BG368" s="108"/>
      <c r="BH368" s="108"/>
      <c r="BI368" s="108"/>
      <c r="BJ368" s="108"/>
      <c r="BK368" s="108"/>
      <c r="BL368" s="108"/>
      <c r="BM368" s="109"/>
      <c r="BN368" s="107"/>
      <c r="BO368" s="108"/>
      <c r="BP368" s="108"/>
      <c r="BQ368" s="108"/>
      <c r="BR368" s="108"/>
      <c r="BS368" s="108"/>
      <c r="BT368" s="108"/>
      <c r="BU368" s="108"/>
      <c r="BV368" s="108"/>
      <c r="BW368" s="108"/>
      <c r="BX368" s="108"/>
      <c r="BY368" s="109"/>
      <c r="BZ368" s="107"/>
      <c r="CA368" s="108"/>
      <c r="CB368" s="108"/>
      <c r="CC368" s="108"/>
      <c r="CD368" s="108"/>
      <c r="CE368" s="108"/>
      <c r="CF368" s="108"/>
      <c r="CG368" s="108"/>
      <c r="CH368" s="108"/>
      <c r="CI368" s="108"/>
      <c r="CJ368" s="108"/>
      <c r="CK368" s="108"/>
      <c r="CL368" s="107">
        <v>211218.84833333336</v>
      </c>
      <c r="CM368" s="108">
        <v>211218.84833333336</v>
      </c>
      <c r="CN368" s="108">
        <v>211218.84833333336</v>
      </c>
      <c r="CO368" s="108">
        <v>211218.84833333336</v>
      </c>
      <c r="CP368" s="108">
        <v>211218.84833333336</v>
      </c>
      <c r="CQ368" s="108">
        <v>211218.84833333336</v>
      </c>
      <c r="CR368" s="108">
        <v>211218.84833333336</v>
      </c>
      <c r="CS368" s="108">
        <v>211218.84833333336</v>
      </c>
      <c r="CT368" s="108">
        <v>211218.84833333336</v>
      </c>
      <c r="CU368" s="108">
        <v>211218.84833333336</v>
      </c>
      <c r="CV368" s="108">
        <v>211218.84833333336</v>
      </c>
      <c r="CW368" s="109">
        <v>211218.84833333336</v>
      </c>
      <c r="CX368" s="107">
        <v>206125.82833333334</v>
      </c>
      <c r="CY368" s="108">
        <v>206125.82833333334</v>
      </c>
      <c r="CZ368" s="108">
        <v>206125.82833333334</v>
      </c>
      <c r="DA368" s="108">
        <v>206125.82833333334</v>
      </c>
      <c r="DB368" s="108">
        <v>206125.82833333334</v>
      </c>
      <c r="DC368" s="108">
        <v>206125.82833333334</v>
      </c>
      <c r="DD368" s="108">
        <v>206125.82833333334</v>
      </c>
      <c r="DE368" s="108">
        <v>206125.82833333334</v>
      </c>
      <c r="DF368" s="108">
        <v>206125.82833333334</v>
      </c>
      <c r="DG368" s="108">
        <v>206125.82833333334</v>
      </c>
      <c r="DH368" s="108">
        <v>206125.82833333334</v>
      </c>
      <c r="DI368" s="109">
        <v>206125.82833333334</v>
      </c>
      <c r="DJ368" s="107"/>
      <c r="DK368" s="108"/>
      <c r="DL368" s="108"/>
      <c r="DM368" s="108"/>
      <c r="DN368" s="108"/>
      <c r="DO368" s="108"/>
      <c r="DP368" s="108"/>
      <c r="DQ368" s="108"/>
      <c r="DR368" s="108"/>
      <c r="DS368" s="108"/>
      <c r="DT368" s="108"/>
      <c r="DU368" s="109"/>
    </row>
    <row r="369" spans="1:125" ht="30">
      <c r="D369" s="77" t="str">
        <f t="shared" si="231"/>
        <v>4315p</v>
      </c>
      <c r="E369" s="81" t="s">
        <v>306</v>
      </c>
      <c r="F369" s="107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9"/>
      <c r="R369" s="107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9"/>
      <c r="AD369" s="107"/>
      <c r="AE369" s="108"/>
      <c r="AF369" s="108"/>
      <c r="AG369" s="108"/>
      <c r="AH369" s="108"/>
      <c r="AI369" s="108"/>
      <c r="AJ369" s="108"/>
      <c r="AK369" s="108"/>
      <c r="AL369" s="108"/>
      <c r="AM369" s="108"/>
      <c r="AN369" s="108"/>
      <c r="AO369" s="109"/>
      <c r="AP369" s="107"/>
      <c r="AQ369" s="108"/>
      <c r="AR369" s="108"/>
      <c r="AS369" s="108"/>
      <c r="AT369" s="108"/>
      <c r="AU369" s="108"/>
      <c r="AV369" s="108"/>
      <c r="AW369" s="108"/>
      <c r="AX369" s="108"/>
      <c r="AY369" s="108"/>
      <c r="AZ369" s="108"/>
      <c r="BA369" s="109"/>
      <c r="BB369" s="107"/>
      <c r="BC369" s="108"/>
      <c r="BD369" s="108"/>
      <c r="BE369" s="108"/>
      <c r="BF369" s="108"/>
      <c r="BG369" s="108"/>
      <c r="BH369" s="108"/>
      <c r="BI369" s="108"/>
      <c r="BJ369" s="108"/>
      <c r="BK369" s="108"/>
      <c r="BL369" s="108"/>
      <c r="BM369" s="109"/>
      <c r="BN369" s="107"/>
      <c r="BO369" s="108"/>
      <c r="BP369" s="108"/>
      <c r="BQ369" s="108"/>
      <c r="BR369" s="108"/>
      <c r="BS369" s="108"/>
      <c r="BT369" s="108"/>
      <c r="BU369" s="108"/>
      <c r="BV369" s="108"/>
      <c r="BW369" s="108"/>
      <c r="BX369" s="108"/>
      <c r="BY369" s="109"/>
      <c r="BZ369" s="107"/>
      <c r="CA369" s="108"/>
      <c r="CB369" s="108"/>
      <c r="CC369" s="108"/>
      <c r="CD369" s="108"/>
      <c r="CE369" s="108"/>
      <c r="CF369" s="108"/>
      <c r="CG369" s="108"/>
      <c r="CH369" s="108"/>
      <c r="CI369" s="108"/>
      <c r="CJ369" s="108"/>
      <c r="CK369" s="108"/>
      <c r="CL369" s="107">
        <v>291915.28166666668</v>
      </c>
      <c r="CM369" s="108">
        <v>291915.28166666668</v>
      </c>
      <c r="CN369" s="108">
        <v>291915.28166666668</v>
      </c>
      <c r="CO369" s="108">
        <v>291915.28166666668</v>
      </c>
      <c r="CP369" s="108">
        <v>291915.28166666668</v>
      </c>
      <c r="CQ369" s="108">
        <v>291915.28166666668</v>
      </c>
      <c r="CR369" s="108">
        <v>291915.28166666668</v>
      </c>
      <c r="CS369" s="108">
        <v>291915.28166666668</v>
      </c>
      <c r="CT369" s="108">
        <v>291915.28166666668</v>
      </c>
      <c r="CU369" s="108">
        <v>291915.28166666668</v>
      </c>
      <c r="CV369" s="108">
        <v>291915.28166666668</v>
      </c>
      <c r="CW369" s="109">
        <v>291915.28166666668</v>
      </c>
      <c r="CX369" s="107">
        <v>311394.9375</v>
      </c>
      <c r="CY369" s="108">
        <v>311394.9375</v>
      </c>
      <c r="CZ369" s="108">
        <v>311394.9375</v>
      </c>
      <c r="DA369" s="108">
        <v>311394.9375</v>
      </c>
      <c r="DB369" s="108">
        <v>311394.9375</v>
      </c>
      <c r="DC369" s="108">
        <v>311394.9375</v>
      </c>
      <c r="DD369" s="108">
        <v>311394.9375</v>
      </c>
      <c r="DE369" s="108">
        <v>311394.9375</v>
      </c>
      <c r="DF369" s="108">
        <v>311394.9375</v>
      </c>
      <c r="DG369" s="108">
        <v>311394.9375</v>
      </c>
      <c r="DH369" s="108">
        <v>311394.9375</v>
      </c>
      <c r="DI369" s="109">
        <v>311394.9375</v>
      </c>
      <c r="DJ369" s="107"/>
      <c r="DK369" s="108"/>
      <c r="DL369" s="108"/>
      <c r="DM369" s="108"/>
      <c r="DN369" s="108"/>
      <c r="DO369" s="108"/>
      <c r="DP369" s="108"/>
      <c r="DQ369" s="108"/>
      <c r="DR369" s="108"/>
      <c r="DS369" s="108"/>
      <c r="DT369" s="108"/>
      <c r="DU369" s="109"/>
    </row>
    <row r="370" spans="1:125">
      <c r="D370" s="77" t="str">
        <f t="shared" si="231"/>
        <v>4316p</v>
      </c>
      <c r="E370" s="81" t="s">
        <v>308</v>
      </c>
      <c r="F370" s="107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9"/>
      <c r="R370" s="107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9"/>
      <c r="AD370" s="107"/>
      <c r="AE370" s="108"/>
      <c r="AF370" s="108"/>
      <c r="AG370" s="108"/>
      <c r="AH370" s="108"/>
      <c r="AI370" s="108"/>
      <c r="AJ370" s="108"/>
      <c r="AK370" s="108"/>
      <c r="AL370" s="108"/>
      <c r="AM370" s="108"/>
      <c r="AN370" s="108"/>
      <c r="AO370" s="109"/>
      <c r="AP370" s="107"/>
      <c r="AQ370" s="108"/>
      <c r="AR370" s="108"/>
      <c r="AS370" s="108"/>
      <c r="AT370" s="108"/>
      <c r="AU370" s="108"/>
      <c r="AV370" s="108"/>
      <c r="AW370" s="108"/>
      <c r="AX370" s="108"/>
      <c r="AY370" s="108"/>
      <c r="AZ370" s="108"/>
      <c r="BA370" s="109"/>
      <c r="BB370" s="107"/>
      <c r="BC370" s="108"/>
      <c r="BD370" s="108"/>
      <c r="BE370" s="108"/>
      <c r="BF370" s="108"/>
      <c r="BG370" s="108"/>
      <c r="BH370" s="108"/>
      <c r="BI370" s="108"/>
      <c r="BJ370" s="108"/>
      <c r="BK370" s="108"/>
      <c r="BL370" s="108"/>
      <c r="BM370" s="109"/>
      <c r="BN370" s="107"/>
      <c r="BO370" s="108"/>
      <c r="BP370" s="108"/>
      <c r="BQ370" s="108"/>
      <c r="BR370" s="108"/>
      <c r="BS370" s="108"/>
      <c r="BT370" s="108"/>
      <c r="BU370" s="108"/>
      <c r="BV370" s="108"/>
      <c r="BW370" s="108"/>
      <c r="BX370" s="108"/>
      <c r="BY370" s="109"/>
      <c r="BZ370" s="107"/>
      <c r="CA370" s="108"/>
      <c r="CB370" s="108"/>
      <c r="CC370" s="108"/>
      <c r="CD370" s="108"/>
      <c r="CE370" s="108"/>
      <c r="CF370" s="108"/>
      <c r="CG370" s="108"/>
      <c r="CH370" s="108"/>
      <c r="CI370" s="108"/>
      <c r="CJ370" s="108"/>
      <c r="CK370" s="108"/>
      <c r="CL370" s="107">
        <v>31916.666666666668</v>
      </c>
      <c r="CM370" s="108">
        <v>31916.666666666668</v>
      </c>
      <c r="CN370" s="108">
        <v>31916.666666666668</v>
      </c>
      <c r="CO370" s="108">
        <v>31916.666666666668</v>
      </c>
      <c r="CP370" s="108">
        <v>31916.666666666668</v>
      </c>
      <c r="CQ370" s="108">
        <v>31916.666666666668</v>
      </c>
      <c r="CR370" s="108">
        <v>31916.666666666668</v>
      </c>
      <c r="CS370" s="108">
        <v>31916.666666666668</v>
      </c>
      <c r="CT370" s="108">
        <v>31916.666666666668</v>
      </c>
      <c r="CU370" s="108">
        <v>31916.666666666668</v>
      </c>
      <c r="CV370" s="108">
        <v>31916.666666666668</v>
      </c>
      <c r="CW370" s="109">
        <v>31916.666666666668</v>
      </c>
      <c r="CX370" s="107">
        <v>97250</v>
      </c>
      <c r="CY370" s="108">
        <v>97250</v>
      </c>
      <c r="CZ370" s="108">
        <v>97250</v>
      </c>
      <c r="DA370" s="108">
        <v>97250</v>
      </c>
      <c r="DB370" s="108">
        <v>97250</v>
      </c>
      <c r="DC370" s="108">
        <v>97250</v>
      </c>
      <c r="DD370" s="108">
        <v>97250</v>
      </c>
      <c r="DE370" s="108">
        <v>97250</v>
      </c>
      <c r="DF370" s="108">
        <v>97250</v>
      </c>
      <c r="DG370" s="108">
        <v>97250</v>
      </c>
      <c r="DH370" s="108">
        <v>97250</v>
      </c>
      <c r="DI370" s="109">
        <v>97250</v>
      </c>
      <c r="DJ370" s="107"/>
      <c r="DK370" s="108"/>
      <c r="DL370" s="108"/>
      <c r="DM370" s="108"/>
      <c r="DN370" s="108"/>
      <c r="DO370" s="108"/>
      <c r="DP370" s="108"/>
      <c r="DQ370" s="108"/>
      <c r="DR370" s="108"/>
      <c r="DS370" s="108"/>
      <c r="DT370" s="108"/>
      <c r="DU370" s="109"/>
    </row>
    <row r="371" spans="1:125">
      <c r="D371" s="77" t="str">
        <f t="shared" si="231"/>
        <v>4317p</v>
      </c>
      <c r="E371" s="81" t="s">
        <v>310</v>
      </c>
      <c r="F371" s="107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9"/>
      <c r="R371" s="107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9"/>
      <c r="AD371" s="107"/>
      <c r="AE371" s="108"/>
      <c r="AF371" s="108"/>
      <c r="AG371" s="108"/>
      <c r="AH371" s="108"/>
      <c r="AI371" s="108"/>
      <c r="AJ371" s="108"/>
      <c r="AK371" s="108"/>
      <c r="AL371" s="108"/>
      <c r="AM371" s="108"/>
      <c r="AN371" s="108"/>
      <c r="AO371" s="109"/>
      <c r="AP371" s="107"/>
      <c r="AQ371" s="108"/>
      <c r="AR371" s="108"/>
      <c r="AS371" s="108"/>
      <c r="AT371" s="108"/>
      <c r="AU371" s="108"/>
      <c r="AV371" s="108"/>
      <c r="AW371" s="108"/>
      <c r="AX371" s="108"/>
      <c r="AY371" s="108"/>
      <c r="AZ371" s="108"/>
      <c r="BA371" s="109"/>
      <c r="BB371" s="107"/>
      <c r="BC371" s="108"/>
      <c r="BD371" s="108"/>
      <c r="BE371" s="108"/>
      <c r="BF371" s="108"/>
      <c r="BG371" s="108"/>
      <c r="BH371" s="108"/>
      <c r="BI371" s="108"/>
      <c r="BJ371" s="108"/>
      <c r="BK371" s="108"/>
      <c r="BL371" s="108"/>
      <c r="BM371" s="109"/>
      <c r="BN371" s="107"/>
      <c r="BO371" s="108"/>
      <c r="BP371" s="108"/>
      <c r="BQ371" s="108"/>
      <c r="BR371" s="108"/>
      <c r="BS371" s="108"/>
      <c r="BT371" s="108"/>
      <c r="BU371" s="108"/>
      <c r="BV371" s="108"/>
      <c r="BW371" s="108"/>
      <c r="BX371" s="108"/>
      <c r="BY371" s="109"/>
      <c r="BZ371" s="107"/>
      <c r="CA371" s="108"/>
      <c r="CB371" s="108"/>
      <c r="CC371" s="108"/>
      <c r="CD371" s="108"/>
      <c r="CE371" s="108"/>
      <c r="CF371" s="108"/>
      <c r="CG371" s="108"/>
      <c r="CH371" s="108"/>
      <c r="CI371" s="108"/>
      <c r="CJ371" s="108"/>
      <c r="CK371" s="108"/>
      <c r="CL371" s="107">
        <v>87300</v>
      </c>
      <c r="CM371" s="108">
        <v>87300</v>
      </c>
      <c r="CN371" s="108">
        <v>87300</v>
      </c>
      <c r="CO371" s="108">
        <v>87300</v>
      </c>
      <c r="CP371" s="108">
        <v>87300</v>
      </c>
      <c r="CQ371" s="108">
        <v>87300</v>
      </c>
      <c r="CR371" s="108">
        <v>87300</v>
      </c>
      <c r="CS371" s="108">
        <v>87300</v>
      </c>
      <c r="CT371" s="108">
        <v>87300</v>
      </c>
      <c r="CU371" s="108">
        <v>87300</v>
      </c>
      <c r="CV371" s="108">
        <v>87300</v>
      </c>
      <c r="CW371" s="109">
        <v>87300</v>
      </c>
      <c r="CX371" s="107">
        <v>767000</v>
      </c>
      <c r="CY371" s="108">
        <v>767000</v>
      </c>
      <c r="CZ371" s="108">
        <v>767000</v>
      </c>
      <c r="DA371" s="108">
        <v>767000</v>
      </c>
      <c r="DB371" s="108">
        <v>767000</v>
      </c>
      <c r="DC371" s="108">
        <v>767000</v>
      </c>
      <c r="DD371" s="108">
        <v>767000</v>
      </c>
      <c r="DE371" s="108">
        <v>767000</v>
      </c>
      <c r="DF371" s="108">
        <v>767000</v>
      </c>
      <c r="DG371" s="108">
        <v>767000</v>
      </c>
      <c r="DH371" s="108">
        <v>767000</v>
      </c>
      <c r="DI371" s="109">
        <v>767000</v>
      </c>
      <c r="DJ371" s="107"/>
      <c r="DK371" s="108"/>
      <c r="DL371" s="108"/>
      <c r="DM371" s="108"/>
      <c r="DN371" s="108"/>
      <c r="DO371" s="108"/>
      <c r="DP371" s="108"/>
      <c r="DQ371" s="108"/>
      <c r="DR371" s="108"/>
      <c r="DS371" s="108"/>
      <c r="DT371" s="108"/>
      <c r="DU371" s="109"/>
    </row>
    <row r="372" spans="1:125">
      <c r="D372" s="77" t="str">
        <f t="shared" si="231"/>
        <v>4318p</v>
      </c>
      <c r="E372" s="81" t="s">
        <v>312</v>
      </c>
      <c r="F372" s="107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9"/>
      <c r="R372" s="107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9"/>
      <c r="AD372" s="107"/>
      <c r="AE372" s="108"/>
      <c r="AF372" s="108"/>
      <c r="AG372" s="108"/>
      <c r="AH372" s="108"/>
      <c r="AI372" s="108"/>
      <c r="AJ372" s="108"/>
      <c r="AK372" s="108"/>
      <c r="AL372" s="108"/>
      <c r="AM372" s="108"/>
      <c r="AN372" s="108"/>
      <c r="AO372" s="109"/>
      <c r="AP372" s="107"/>
      <c r="AQ372" s="108"/>
      <c r="AR372" s="108"/>
      <c r="AS372" s="108"/>
      <c r="AT372" s="108"/>
      <c r="AU372" s="108"/>
      <c r="AV372" s="108"/>
      <c r="AW372" s="108"/>
      <c r="AX372" s="108"/>
      <c r="AY372" s="108"/>
      <c r="AZ372" s="108"/>
      <c r="BA372" s="109"/>
      <c r="BB372" s="107"/>
      <c r="BC372" s="108"/>
      <c r="BD372" s="108"/>
      <c r="BE372" s="108"/>
      <c r="BF372" s="108"/>
      <c r="BG372" s="108"/>
      <c r="BH372" s="108"/>
      <c r="BI372" s="108"/>
      <c r="BJ372" s="108"/>
      <c r="BK372" s="108"/>
      <c r="BL372" s="108"/>
      <c r="BM372" s="109"/>
      <c r="BN372" s="107"/>
      <c r="BO372" s="108"/>
      <c r="BP372" s="108"/>
      <c r="BQ372" s="108"/>
      <c r="BR372" s="108"/>
      <c r="BS372" s="108"/>
      <c r="BT372" s="108"/>
      <c r="BU372" s="108"/>
      <c r="BV372" s="108"/>
      <c r="BW372" s="108"/>
      <c r="BX372" s="108"/>
      <c r="BY372" s="109"/>
      <c r="BZ372" s="107"/>
      <c r="CA372" s="108"/>
      <c r="CB372" s="108"/>
      <c r="CC372" s="108"/>
      <c r="CD372" s="108"/>
      <c r="CE372" s="108"/>
      <c r="CF372" s="108"/>
      <c r="CG372" s="108"/>
      <c r="CH372" s="108"/>
      <c r="CI372" s="108"/>
      <c r="CJ372" s="108"/>
      <c r="CK372" s="108"/>
      <c r="CL372" s="107">
        <v>1415750</v>
      </c>
      <c r="CM372" s="108">
        <v>1415750</v>
      </c>
      <c r="CN372" s="108">
        <v>1415750</v>
      </c>
      <c r="CO372" s="108">
        <v>1415750</v>
      </c>
      <c r="CP372" s="108">
        <v>1415750</v>
      </c>
      <c r="CQ372" s="108">
        <v>1415750</v>
      </c>
      <c r="CR372" s="108">
        <v>1415750</v>
      </c>
      <c r="CS372" s="108">
        <v>1415750</v>
      </c>
      <c r="CT372" s="108">
        <v>1415750</v>
      </c>
      <c r="CU372" s="108">
        <v>1415750</v>
      </c>
      <c r="CV372" s="108">
        <v>1415750</v>
      </c>
      <c r="CW372" s="109">
        <v>1415750</v>
      </c>
      <c r="CX372" s="107">
        <v>756721</v>
      </c>
      <c r="CY372" s="108">
        <v>756721</v>
      </c>
      <c r="CZ372" s="108">
        <v>756721</v>
      </c>
      <c r="DA372" s="108">
        <v>756721</v>
      </c>
      <c r="DB372" s="108">
        <v>756721</v>
      </c>
      <c r="DC372" s="108">
        <v>756721</v>
      </c>
      <c r="DD372" s="108">
        <v>756721</v>
      </c>
      <c r="DE372" s="108">
        <v>756721</v>
      </c>
      <c r="DF372" s="108">
        <v>756721</v>
      </c>
      <c r="DG372" s="108">
        <v>756721</v>
      </c>
      <c r="DH372" s="108">
        <v>756721</v>
      </c>
      <c r="DI372" s="109">
        <v>756721</v>
      </c>
      <c r="DJ372" s="107"/>
      <c r="DK372" s="108"/>
      <c r="DL372" s="108"/>
      <c r="DM372" s="108"/>
      <c r="DN372" s="108"/>
      <c r="DO372" s="108"/>
      <c r="DP372" s="108"/>
      <c r="DQ372" s="108"/>
      <c r="DR372" s="108"/>
      <c r="DS372" s="108"/>
      <c r="DT372" s="108"/>
      <c r="DU372" s="109"/>
    </row>
    <row r="373" spans="1:125">
      <c r="D373" s="77" t="str">
        <f t="shared" si="231"/>
        <v>4319p</v>
      </c>
      <c r="E373" s="81" t="s">
        <v>314</v>
      </c>
      <c r="F373" s="107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9"/>
      <c r="R373" s="107"/>
      <c r="S373" s="108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9"/>
      <c r="AD373" s="107"/>
      <c r="AE373" s="108"/>
      <c r="AF373" s="108"/>
      <c r="AG373" s="108"/>
      <c r="AH373" s="108"/>
      <c r="AI373" s="108"/>
      <c r="AJ373" s="108"/>
      <c r="AK373" s="108"/>
      <c r="AL373" s="108"/>
      <c r="AM373" s="108"/>
      <c r="AN373" s="108"/>
      <c r="AO373" s="109"/>
      <c r="AP373" s="107"/>
      <c r="AQ373" s="108"/>
      <c r="AR373" s="108"/>
      <c r="AS373" s="108"/>
      <c r="AT373" s="108"/>
      <c r="AU373" s="108"/>
      <c r="AV373" s="108"/>
      <c r="AW373" s="108"/>
      <c r="AX373" s="108"/>
      <c r="AY373" s="108"/>
      <c r="AZ373" s="108"/>
      <c r="BA373" s="109"/>
      <c r="BB373" s="107"/>
      <c r="BC373" s="108"/>
      <c r="BD373" s="108"/>
      <c r="BE373" s="108"/>
      <c r="BF373" s="108"/>
      <c r="BG373" s="108"/>
      <c r="BH373" s="108"/>
      <c r="BI373" s="108"/>
      <c r="BJ373" s="108"/>
      <c r="BK373" s="108"/>
      <c r="BL373" s="108"/>
      <c r="BM373" s="109"/>
      <c r="BN373" s="107"/>
      <c r="BO373" s="108"/>
      <c r="BP373" s="108"/>
      <c r="BQ373" s="108"/>
      <c r="BR373" s="108"/>
      <c r="BS373" s="108"/>
      <c r="BT373" s="108"/>
      <c r="BU373" s="108"/>
      <c r="BV373" s="108"/>
      <c r="BW373" s="108"/>
      <c r="BX373" s="108"/>
      <c r="BY373" s="109"/>
      <c r="BZ373" s="107"/>
      <c r="CA373" s="108"/>
      <c r="CB373" s="108"/>
      <c r="CC373" s="108"/>
      <c r="CD373" s="108"/>
      <c r="CE373" s="108"/>
      <c r="CF373" s="108"/>
      <c r="CG373" s="108"/>
      <c r="CH373" s="108"/>
      <c r="CI373" s="108"/>
      <c r="CJ373" s="108"/>
      <c r="CK373" s="108"/>
      <c r="CL373" s="107">
        <v>160874.05583333332</v>
      </c>
      <c r="CM373" s="108">
        <v>160874.05583333332</v>
      </c>
      <c r="CN373" s="108">
        <v>160874.05583333332</v>
      </c>
      <c r="CO373" s="108">
        <v>160874.05583333332</v>
      </c>
      <c r="CP373" s="108">
        <v>160874.05583333332</v>
      </c>
      <c r="CQ373" s="108">
        <v>160874.05583333332</v>
      </c>
      <c r="CR373" s="108">
        <v>160874.05583333332</v>
      </c>
      <c r="CS373" s="108">
        <v>160874.05583333332</v>
      </c>
      <c r="CT373" s="108">
        <v>160874.05583333332</v>
      </c>
      <c r="CU373" s="108">
        <v>160874.05583333332</v>
      </c>
      <c r="CV373" s="108">
        <v>160874.05583333332</v>
      </c>
      <c r="CW373" s="109">
        <v>160874.05583333332</v>
      </c>
      <c r="CX373" s="107">
        <v>265770.58250000002</v>
      </c>
      <c r="CY373" s="108">
        <v>265770.58250000002</v>
      </c>
      <c r="CZ373" s="108">
        <v>265770.58250000002</v>
      </c>
      <c r="DA373" s="108">
        <v>265770.58250000002</v>
      </c>
      <c r="DB373" s="108">
        <v>265770.58250000002</v>
      </c>
      <c r="DC373" s="108">
        <v>265770.58250000002</v>
      </c>
      <c r="DD373" s="108">
        <v>265770.58250000002</v>
      </c>
      <c r="DE373" s="108">
        <v>265770.58250000002</v>
      </c>
      <c r="DF373" s="108">
        <v>265770.58250000002</v>
      </c>
      <c r="DG373" s="108">
        <v>265770.58250000002</v>
      </c>
      <c r="DH373" s="108">
        <v>265770.58250000002</v>
      </c>
      <c r="DI373" s="109">
        <v>265770.58250000002</v>
      </c>
      <c r="DJ373" s="107"/>
      <c r="DK373" s="108"/>
      <c r="DL373" s="108"/>
      <c r="DM373" s="108"/>
      <c r="DN373" s="108"/>
      <c r="DO373" s="108"/>
      <c r="DP373" s="108"/>
      <c r="DQ373" s="108"/>
      <c r="DR373" s="108"/>
      <c r="DS373" s="108"/>
      <c r="DT373" s="108"/>
      <c r="DU373" s="109"/>
    </row>
    <row r="374" spans="1:125" s="11" customFormat="1">
      <c r="A374" s="143" t="s">
        <v>102</v>
      </c>
      <c r="B374" s="143" t="s">
        <v>102</v>
      </c>
      <c r="C374" s="143">
        <v>432</v>
      </c>
      <c r="D374" s="143" t="str">
        <f t="shared" si="231"/>
        <v>432p</v>
      </c>
      <c r="E374" s="144" t="s">
        <v>316</v>
      </c>
      <c r="F374" s="145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7"/>
      <c r="R374" s="145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7"/>
      <c r="AD374" s="145"/>
      <c r="AE374" s="146"/>
      <c r="AF374" s="146"/>
      <c r="AG374" s="146"/>
      <c r="AH374" s="146"/>
      <c r="AI374" s="146"/>
      <c r="AJ374" s="146"/>
      <c r="AK374" s="146"/>
      <c r="AL374" s="146"/>
      <c r="AM374" s="146"/>
      <c r="AN374" s="146"/>
      <c r="AO374" s="147"/>
      <c r="AP374" s="145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7"/>
      <c r="BB374" s="145"/>
      <c r="BC374" s="146"/>
      <c r="BD374" s="146"/>
      <c r="BE374" s="146"/>
      <c r="BF374" s="146"/>
      <c r="BG374" s="146"/>
      <c r="BH374" s="146"/>
      <c r="BI374" s="146"/>
      <c r="BJ374" s="146"/>
      <c r="BK374" s="146"/>
      <c r="BL374" s="146"/>
      <c r="BM374" s="147"/>
      <c r="BN374" s="145"/>
      <c r="BO374" s="146"/>
      <c r="BP374" s="146"/>
      <c r="BQ374" s="146"/>
      <c r="BR374" s="146"/>
      <c r="BS374" s="146"/>
      <c r="BT374" s="146"/>
      <c r="BU374" s="146"/>
      <c r="BV374" s="146"/>
      <c r="BW374" s="146"/>
      <c r="BX374" s="146"/>
      <c r="BY374" s="147"/>
      <c r="BZ374" s="145"/>
      <c r="CA374" s="146"/>
      <c r="CB374" s="146"/>
      <c r="CC374" s="146"/>
      <c r="CD374" s="146"/>
      <c r="CE374" s="146"/>
      <c r="CF374" s="146"/>
      <c r="CG374" s="146"/>
      <c r="CH374" s="146"/>
      <c r="CI374" s="146"/>
      <c r="CJ374" s="146"/>
      <c r="CK374" s="146"/>
      <c r="CL374" s="145">
        <f>+SUM(CL375:CL380)</f>
        <v>20833.333333333332</v>
      </c>
      <c r="CM374" s="146">
        <f t="shared" ref="CM374" si="280">+SUM(CM375:CM380)</f>
        <v>20833.333333333332</v>
      </c>
      <c r="CN374" s="146">
        <f t="shared" ref="CN374" si="281">+SUM(CN375:CN380)</f>
        <v>20833.333333333332</v>
      </c>
      <c r="CO374" s="146">
        <f t="shared" ref="CO374" si="282">+SUM(CO375:CO380)</f>
        <v>20833.333333333332</v>
      </c>
      <c r="CP374" s="146">
        <f t="shared" ref="CP374" si="283">+SUM(CP375:CP380)</f>
        <v>20833.333333333332</v>
      </c>
      <c r="CQ374" s="146">
        <f t="shared" ref="CQ374" si="284">+SUM(CQ375:CQ380)</f>
        <v>20833.333333333332</v>
      </c>
      <c r="CR374" s="146">
        <f t="shared" ref="CR374" si="285">+SUM(CR375:CR380)</f>
        <v>20833.333333333332</v>
      </c>
      <c r="CS374" s="146">
        <f t="shared" ref="CS374" si="286">+SUM(CS375:CS380)</f>
        <v>20833.333333333332</v>
      </c>
      <c r="CT374" s="146">
        <f t="shared" ref="CT374" si="287">+SUM(CT375:CT380)</f>
        <v>20833.333333333332</v>
      </c>
      <c r="CU374" s="146">
        <f t="shared" ref="CU374" si="288">+SUM(CU375:CU380)</f>
        <v>20833.333333333332</v>
      </c>
      <c r="CV374" s="146">
        <f t="shared" ref="CV374" si="289">+SUM(CV375:CV380)</f>
        <v>20833.333333333332</v>
      </c>
      <c r="CW374" s="147">
        <f t="shared" ref="CW374" si="290">+SUM(CW375:CW380)</f>
        <v>20833.333333333332</v>
      </c>
      <c r="CX374" s="145">
        <f>+SUM(CX375:CX380)</f>
        <v>188983.28666666665</v>
      </c>
      <c r="CY374" s="146">
        <f t="shared" ref="CY374:DI374" si="291">+SUM(CY375:CY380)</f>
        <v>188983.28666666665</v>
      </c>
      <c r="CZ374" s="146">
        <f t="shared" si="291"/>
        <v>188983.28666666665</v>
      </c>
      <c r="DA374" s="146">
        <f t="shared" si="291"/>
        <v>188983.28666666665</v>
      </c>
      <c r="DB374" s="146">
        <f t="shared" si="291"/>
        <v>188983.28666666665</v>
      </c>
      <c r="DC374" s="146">
        <f t="shared" si="291"/>
        <v>188983.28666666665</v>
      </c>
      <c r="DD374" s="146">
        <f t="shared" si="291"/>
        <v>188983.28666666665</v>
      </c>
      <c r="DE374" s="146">
        <f t="shared" si="291"/>
        <v>188983.28666666665</v>
      </c>
      <c r="DF374" s="146">
        <f t="shared" si="291"/>
        <v>188983.28666666665</v>
      </c>
      <c r="DG374" s="146">
        <f t="shared" si="291"/>
        <v>188983.28666666665</v>
      </c>
      <c r="DH374" s="146">
        <f t="shared" si="291"/>
        <v>188983.28666666665</v>
      </c>
      <c r="DI374" s="147">
        <f t="shared" si="291"/>
        <v>188983.28666666665</v>
      </c>
      <c r="DJ374" s="145"/>
      <c r="DK374" s="146"/>
      <c r="DL374" s="146"/>
      <c r="DM374" s="146"/>
      <c r="DN374" s="146"/>
      <c r="DO374" s="146"/>
      <c r="DP374" s="146"/>
      <c r="DQ374" s="146"/>
      <c r="DR374" s="146"/>
      <c r="DS374" s="146"/>
      <c r="DT374" s="146"/>
      <c r="DU374" s="147"/>
    </row>
    <row r="375" spans="1:125" ht="30">
      <c r="D375" s="77" t="str">
        <f t="shared" si="231"/>
        <v>4321p</v>
      </c>
      <c r="E375" s="81" t="s">
        <v>318</v>
      </c>
      <c r="F375" s="107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9"/>
      <c r="R375" s="107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9"/>
      <c r="AD375" s="107"/>
      <c r="AE375" s="108"/>
      <c r="AF375" s="108"/>
      <c r="AG375" s="108"/>
      <c r="AH375" s="108"/>
      <c r="AI375" s="108"/>
      <c r="AJ375" s="108"/>
      <c r="AK375" s="108"/>
      <c r="AL375" s="108"/>
      <c r="AM375" s="108"/>
      <c r="AN375" s="108"/>
      <c r="AO375" s="109"/>
      <c r="AP375" s="107"/>
      <c r="AQ375" s="108"/>
      <c r="AR375" s="108"/>
      <c r="AS375" s="108"/>
      <c r="AT375" s="108"/>
      <c r="AU375" s="108"/>
      <c r="AV375" s="108"/>
      <c r="AW375" s="108"/>
      <c r="AX375" s="108"/>
      <c r="AY375" s="108"/>
      <c r="AZ375" s="108"/>
      <c r="BA375" s="109"/>
      <c r="BB375" s="107"/>
      <c r="BC375" s="108"/>
      <c r="BD375" s="108"/>
      <c r="BE375" s="108"/>
      <c r="BF375" s="108"/>
      <c r="BG375" s="108"/>
      <c r="BH375" s="108"/>
      <c r="BI375" s="108"/>
      <c r="BJ375" s="108"/>
      <c r="BK375" s="108"/>
      <c r="BL375" s="108"/>
      <c r="BM375" s="109"/>
      <c r="BN375" s="107"/>
      <c r="BO375" s="108"/>
      <c r="BP375" s="108"/>
      <c r="BQ375" s="108"/>
      <c r="BR375" s="108"/>
      <c r="BS375" s="108"/>
      <c r="BT375" s="108"/>
      <c r="BU375" s="108"/>
      <c r="BV375" s="108"/>
      <c r="BW375" s="108"/>
      <c r="BX375" s="108"/>
      <c r="BY375" s="109"/>
      <c r="BZ375" s="107"/>
      <c r="CA375" s="108"/>
      <c r="CB375" s="108"/>
      <c r="CC375" s="108"/>
      <c r="CD375" s="108"/>
      <c r="CE375" s="108"/>
      <c r="CF375" s="108"/>
      <c r="CG375" s="108"/>
      <c r="CH375" s="108"/>
      <c r="CI375" s="108"/>
      <c r="CJ375" s="108"/>
      <c r="CK375" s="108"/>
      <c r="CL375" s="107"/>
      <c r="CM375" s="108"/>
      <c r="CN375" s="108"/>
      <c r="CO375" s="108"/>
      <c r="CP375" s="108"/>
      <c r="CQ375" s="108"/>
      <c r="CR375" s="108"/>
      <c r="CS375" s="108"/>
      <c r="CT375" s="108"/>
      <c r="CU375" s="108"/>
      <c r="CV375" s="108"/>
      <c r="CW375" s="109"/>
      <c r="CX375" s="107">
        <v>0</v>
      </c>
      <c r="CY375" s="108">
        <v>0</v>
      </c>
      <c r="CZ375" s="108">
        <v>0</v>
      </c>
      <c r="DA375" s="108">
        <v>0</v>
      </c>
      <c r="DB375" s="108">
        <v>0</v>
      </c>
      <c r="DC375" s="108">
        <v>0</v>
      </c>
      <c r="DD375" s="108">
        <v>0</v>
      </c>
      <c r="DE375" s="108">
        <v>0</v>
      </c>
      <c r="DF375" s="108">
        <v>0</v>
      </c>
      <c r="DG375" s="108">
        <v>0</v>
      </c>
      <c r="DH375" s="108">
        <v>0</v>
      </c>
      <c r="DI375" s="109">
        <v>0</v>
      </c>
      <c r="DJ375" s="107"/>
      <c r="DK375" s="108"/>
      <c r="DL375" s="108"/>
      <c r="DM375" s="108"/>
      <c r="DN375" s="108"/>
      <c r="DO375" s="108"/>
      <c r="DP375" s="108"/>
      <c r="DQ375" s="108"/>
      <c r="DR375" s="108"/>
      <c r="DS375" s="108"/>
      <c r="DT375" s="108"/>
      <c r="DU375" s="109"/>
    </row>
    <row r="376" spans="1:125">
      <c r="D376" s="77" t="str">
        <f t="shared" si="231"/>
        <v>4322p</v>
      </c>
      <c r="E376" s="81" t="s">
        <v>320</v>
      </c>
      <c r="F376" s="107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9"/>
      <c r="R376" s="107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9"/>
      <c r="AD376" s="107"/>
      <c r="AE376" s="108"/>
      <c r="AF376" s="108"/>
      <c r="AG376" s="108"/>
      <c r="AH376" s="108"/>
      <c r="AI376" s="108"/>
      <c r="AJ376" s="108"/>
      <c r="AK376" s="108"/>
      <c r="AL376" s="108"/>
      <c r="AM376" s="108"/>
      <c r="AN376" s="108"/>
      <c r="AO376" s="109"/>
      <c r="AP376" s="107"/>
      <c r="AQ376" s="108"/>
      <c r="AR376" s="108"/>
      <c r="AS376" s="108"/>
      <c r="AT376" s="108"/>
      <c r="AU376" s="108"/>
      <c r="AV376" s="108"/>
      <c r="AW376" s="108"/>
      <c r="AX376" s="108"/>
      <c r="AY376" s="108"/>
      <c r="AZ376" s="108"/>
      <c r="BA376" s="109"/>
      <c r="BB376" s="107"/>
      <c r="BC376" s="108"/>
      <c r="BD376" s="108"/>
      <c r="BE376" s="108"/>
      <c r="BF376" s="108"/>
      <c r="BG376" s="108"/>
      <c r="BH376" s="108"/>
      <c r="BI376" s="108"/>
      <c r="BJ376" s="108"/>
      <c r="BK376" s="108"/>
      <c r="BL376" s="108"/>
      <c r="BM376" s="109"/>
      <c r="BN376" s="107"/>
      <c r="BO376" s="108"/>
      <c r="BP376" s="108"/>
      <c r="BQ376" s="108"/>
      <c r="BR376" s="108"/>
      <c r="BS376" s="108"/>
      <c r="BT376" s="108"/>
      <c r="BU376" s="108"/>
      <c r="BV376" s="108"/>
      <c r="BW376" s="108"/>
      <c r="BX376" s="108"/>
      <c r="BY376" s="109"/>
      <c r="BZ376" s="107"/>
      <c r="CA376" s="108"/>
      <c r="CB376" s="108"/>
      <c r="CC376" s="108"/>
      <c r="CD376" s="108"/>
      <c r="CE376" s="108"/>
      <c r="CF376" s="108"/>
      <c r="CG376" s="108"/>
      <c r="CH376" s="108"/>
      <c r="CI376" s="108"/>
      <c r="CJ376" s="108"/>
      <c r="CK376" s="108"/>
      <c r="CL376" s="107"/>
      <c r="CM376" s="108"/>
      <c r="CN376" s="108"/>
      <c r="CO376" s="108"/>
      <c r="CP376" s="108"/>
      <c r="CQ376" s="108"/>
      <c r="CR376" s="108"/>
      <c r="CS376" s="108"/>
      <c r="CT376" s="108"/>
      <c r="CU376" s="108"/>
      <c r="CV376" s="108"/>
      <c r="CW376" s="109"/>
      <c r="CX376" s="107">
        <v>0</v>
      </c>
      <c r="CY376" s="108">
        <v>0</v>
      </c>
      <c r="CZ376" s="108">
        <v>0</v>
      </c>
      <c r="DA376" s="108">
        <v>0</v>
      </c>
      <c r="DB376" s="108">
        <v>0</v>
      </c>
      <c r="DC376" s="108">
        <v>0</v>
      </c>
      <c r="DD376" s="108">
        <v>0</v>
      </c>
      <c r="DE376" s="108">
        <v>0</v>
      </c>
      <c r="DF376" s="108">
        <v>0</v>
      </c>
      <c r="DG376" s="108">
        <v>0</v>
      </c>
      <c r="DH376" s="108">
        <v>0</v>
      </c>
      <c r="DI376" s="109">
        <v>0</v>
      </c>
      <c r="DJ376" s="107"/>
      <c r="DK376" s="108"/>
      <c r="DL376" s="108"/>
      <c r="DM376" s="108"/>
      <c r="DN376" s="108"/>
      <c r="DO376" s="108"/>
      <c r="DP376" s="108"/>
      <c r="DQ376" s="108"/>
      <c r="DR376" s="108"/>
      <c r="DS376" s="108"/>
      <c r="DT376" s="108"/>
      <c r="DU376" s="109"/>
    </row>
    <row r="377" spans="1:125">
      <c r="D377" s="77" t="str">
        <f t="shared" si="231"/>
        <v>4323p</v>
      </c>
      <c r="E377" s="81" t="s">
        <v>322</v>
      </c>
      <c r="F377" s="107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9"/>
      <c r="R377" s="107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9"/>
      <c r="AD377" s="107"/>
      <c r="AE377" s="108"/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9"/>
      <c r="AP377" s="107"/>
      <c r="AQ377" s="108"/>
      <c r="AR377" s="108"/>
      <c r="AS377" s="108"/>
      <c r="AT377" s="108"/>
      <c r="AU377" s="108"/>
      <c r="AV377" s="108"/>
      <c r="AW377" s="108"/>
      <c r="AX377" s="108"/>
      <c r="AY377" s="108"/>
      <c r="AZ377" s="108"/>
      <c r="BA377" s="109"/>
      <c r="BB377" s="107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9"/>
      <c r="BN377" s="107"/>
      <c r="BO377" s="108"/>
      <c r="BP377" s="108"/>
      <c r="BQ377" s="108"/>
      <c r="BR377" s="108"/>
      <c r="BS377" s="108"/>
      <c r="BT377" s="108"/>
      <c r="BU377" s="108"/>
      <c r="BV377" s="108"/>
      <c r="BW377" s="108"/>
      <c r="BX377" s="108"/>
      <c r="BY377" s="109"/>
      <c r="BZ377" s="107"/>
      <c r="CA377" s="108"/>
      <c r="CB377" s="108"/>
      <c r="CC377" s="108"/>
      <c r="CD377" s="108"/>
      <c r="CE377" s="108"/>
      <c r="CF377" s="108"/>
      <c r="CG377" s="108"/>
      <c r="CH377" s="108"/>
      <c r="CI377" s="108"/>
      <c r="CJ377" s="108"/>
      <c r="CK377" s="108"/>
      <c r="CL377" s="107"/>
      <c r="CM377" s="108"/>
      <c r="CN377" s="108"/>
      <c r="CO377" s="108"/>
      <c r="CP377" s="108"/>
      <c r="CQ377" s="108"/>
      <c r="CR377" s="108"/>
      <c r="CS377" s="108"/>
      <c r="CT377" s="108"/>
      <c r="CU377" s="108"/>
      <c r="CV377" s="108"/>
      <c r="CW377" s="109"/>
      <c r="CX377" s="107">
        <v>0</v>
      </c>
      <c r="CY377" s="108">
        <v>0</v>
      </c>
      <c r="CZ377" s="108">
        <v>0</v>
      </c>
      <c r="DA377" s="108">
        <v>0</v>
      </c>
      <c r="DB377" s="108">
        <v>0</v>
      </c>
      <c r="DC377" s="108">
        <v>0</v>
      </c>
      <c r="DD377" s="108">
        <v>0</v>
      </c>
      <c r="DE377" s="108">
        <v>0</v>
      </c>
      <c r="DF377" s="108">
        <v>0</v>
      </c>
      <c r="DG377" s="108">
        <v>0</v>
      </c>
      <c r="DH377" s="108">
        <v>0</v>
      </c>
      <c r="DI377" s="109">
        <v>0</v>
      </c>
      <c r="DJ377" s="107"/>
      <c r="DK377" s="108"/>
      <c r="DL377" s="108"/>
      <c r="DM377" s="108"/>
      <c r="DN377" s="108"/>
      <c r="DO377" s="108"/>
      <c r="DP377" s="108"/>
      <c r="DQ377" s="108"/>
      <c r="DR377" s="108"/>
      <c r="DS377" s="108"/>
      <c r="DT377" s="108"/>
      <c r="DU377" s="109"/>
    </row>
    <row r="378" spans="1:125">
      <c r="D378" s="77" t="str">
        <f t="shared" si="231"/>
        <v>4324p</v>
      </c>
      <c r="E378" s="81" t="s">
        <v>324</v>
      </c>
      <c r="F378" s="107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9"/>
      <c r="R378" s="107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9"/>
      <c r="AD378" s="107"/>
      <c r="AE378" s="108"/>
      <c r="AF378" s="108"/>
      <c r="AG378" s="108"/>
      <c r="AH378" s="108"/>
      <c r="AI378" s="108"/>
      <c r="AJ378" s="108"/>
      <c r="AK378" s="108"/>
      <c r="AL378" s="108"/>
      <c r="AM378" s="108"/>
      <c r="AN378" s="108"/>
      <c r="AO378" s="109"/>
      <c r="AP378" s="107"/>
      <c r="AQ378" s="108"/>
      <c r="AR378" s="108"/>
      <c r="AS378" s="108"/>
      <c r="AT378" s="108"/>
      <c r="AU378" s="108"/>
      <c r="AV378" s="108"/>
      <c r="AW378" s="108"/>
      <c r="AX378" s="108"/>
      <c r="AY378" s="108"/>
      <c r="AZ378" s="108"/>
      <c r="BA378" s="109"/>
      <c r="BB378" s="107"/>
      <c r="BC378" s="108"/>
      <c r="BD378" s="108"/>
      <c r="BE378" s="108"/>
      <c r="BF378" s="108"/>
      <c r="BG378" s="108"/>
      <c r="BH378" s="108"/>
      <c r="BI378" s="108"/>
      <c r="BJ378" s="108"/>
      <c r="BK378" s="108"/>
      <c r="BL378" s="108"/>
      <c r="BM378" s="109"/>
      <c r="BN378" s="107"/>
      <c r="BO378" s="108"/>
      <c r="BP378" s="108"/>
      <c r="BQ378" s="108"/>
      <c r="BR378" s="108"/>
      <c r="BS378" s="108"/>
      <c r="BT378" s="108"/>
      <c r="BU378" s="108"/>
      <c r="BV378" s="108"/>
      <c r="BW378" s="108"/>
      <c r="BX378" s="108"/>
      <c r="BY378" s="109"/>
      <c r="BZ378" s="107"/>
      <c r="CA378" s="108"/>
      <c r="CB378" s="108"/>
      <c r="CC378" s="108"/>
      <c r="CD378" s="108"/>
      <c r="CE378" s="108"/>
      <c r="CF378" s="108"/>
      <c r="CG378" s="108"/>
      <c r="CH378" s="108"/>
      <c r="CI378" s="108"/>
      <c r="CJ378" s="108"/>
      <c r="CK378" s="108"/>
      <c r="CL378" s="107">
        <v>20833.333333333332</v>
      </c>
      <c r="CM378" s="108">
        <v>20833.333333333332</v>
      </c>
      <c r="CN378" s="108">
        <v>20833.333333333332</v>
      </c>
      <c r="CO378" s="108">
        <v>20833.333333333332</v>
      </c>
      <c r="CP378" s="108">
        <v>20833.333333333332</v>
      </c>
      <c r="CQ378" s="108">
        <v>20833.333333333332</v>
      </c>
      <c r="CR378" s="108">
        <v>20833.333333333332</v>
      </c>
      <c r="CS378" s="108">
        <v>20833.333333333332</v>
      </c>
      <c r="CT378" s="108">
        <v>20833.333333333332</v>
      </c>
      <c r="CU378" s="108">
        <v>20833.333333333332</v>
      </c>
      <c r="CV378" s="108">
        <v>20833.333333333332</v>
      </c>
      <c r="CW378" s="109">
        <v>20833.333333333332</v>
      </c>
      <c r="CX378" s="107">
        <v>157676.39749999999</v>
      </c>
      <c r="CY378" s="108">
        <v>157676.39749999999</v>
      </c>
      <c r="CZ378" s="108">
        <v>157676.39749999999</v>
      </c>
      <c r="DA378" s="108">
        <v>157676.39749999999</v>
      </c>
      <c r="DB378" s="108">
        <v>157676.39749999999</v>
      </c>
      <c r="DC378" s="108">
        <v>157676.39749999999</v>
      </c>
      <c r="DD378" s="108">
        <v>157676.39749999999</v>
      </c>
      <c r="DE378" s="108">
        <v>157676.39749999999</v>
      </c>
      <c r="DF378" s="108">
        <v>157676.39749999999</v>
      </c>
      <c r="DG378" s="108">
        <v>157676.39749999999</v>
      </c>
      <c r="DH378" s="108">
        <v>157676.39749999999</v>
      </c>
      <c r="DI378" s="109">
        <v>157676.39749999999</v>
      </c>
      <c r="DJ378" s="107"/>
      <c r="DK378" s="108"/>
      <c r="DL378" s="108"/>
      <c r="DM378" s="108"/>
      <c r="DN378" s="108"/>
      <c r="DO378" s="108"/>
      <c r="DP378" s="108"/>
      <c r="DQ378" s="108"/>
      <c r="DR378" s="108"/>
      <c r="DS378" s="108"/>
      <c r="DT378" s="108"/>
      <c r="DU378" s="109"/>
    </row>
    <row r="379" spans="1:125">
      <c r="D379" s="77" t="str">
        <f t="shared" si="231"/>
        <v>4325p</v>
      </c>
      <c r="E379" s="81" t="s">
        <v>326</v>
      </c>
      <c r="F379" s="107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9"/>
      <c r="R379" s="107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9"/>
      <c r="AD379" s="107"/>
      <c r="AE379" s="108"/>
      <c r="AF379" s="108"/>
      <c r="AG379" s="108"/>
      <c r="AH379" s="108"/>
      <c r="AI379" s="108"/>
      <c r="AJ379" s="108"/>
      <c r="AK379" s="108"/>
      <c r="AL379" s="108"/>
      <c r="AM379" s="108"/>
      <c r="AN379" s="108"/>
      <c r="AO379" s="109"/>
      <c r="AP379" s="107"/>
      <c r="AQ379" s="108"/>
      <c r="AR379" s="108"/>
      <c r="AS379" s="108"/>
      <c r="AT379" s="108"/>
      <c r="AU379" s="108"/>
      <c r="AV379" s="108"/>
      <c r="AW379" s="108"/>
      <c r="AX379" s="108"/>
      <c r="AY379" s="108"/>
      <c r="AZ379" s="108"/>
      <c r="BA379" s="109"/>
      <c r="BB379" s="107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9"/>
      <c r="BN379" s="107"/>
      <c r="BO379" s="108"/>
      <c r="BP379" s="108"/>
      <c r="BQ379" s="108"/>
      <c r="BR379" s="108"/>
      <c r="BS379" s="108"/>
      <c r="BT379" s="108"/>
      <c r="BU379" s="108"/>
      <c r="BV379" s="108"/>
      <c r="BW379" s="108"/>
      <c r="BX379" s="108"/>
      <c r="BY379" s="109"/>
      <c r="BZ379" s="107"/>
      <c r="CA379" s="108"/>
      <c r="CB379" s="108"/>
      <c r="CC379" s="108"/>
      <c r="CD379" s="108"/>
      <c r="CE379" s="108"/>
      <c r="CF379" s="108"/>
      <c r="CG379" s="108"/>
      <c r="CH379" s="108"/>
      <c r="CI379" s="108"/>
      <c r="CJ379" s="108"/>
      <c r="CK379" s="108"/>
      <c r="CL379" s="107"/>
      <c r="CM379" s="108"/>
      <c r="CN379" s="108"/>
      <c r="CO379" s="108"/>
      <c r="CP379" s="108"/>
      <c r="CQ379" s="108"/>
      <c r="CR379" s="108"/>
      <c r="CS379" s="108"/>
      <c r="CT379" s="108"/>
      <c r="CU379" s="108"/>
      <c r="CV379" s="108"/>
      <c r="CW379" s="109"/>
      <c r="CX379" s="107">
        <v>2140.2224999999999</v>
      </c>
      <c r="CY379" s="108">
        <v>2140.2224999999999</v>
      </c>
      <c r="CZ379" s="108">
        <v>2140.2224999999999</v>
      </c>
      <c r="DA379" s="108">
        <v>2140.2224999999999</v>
      </c>
      <c r="DB379" s="108">
        <v>2140.2224999999999</v>
      </c>
      <c r="DC379" s="108">
        <v>2140.2224999999999</v>
      </c>
      <c r="DD379" s="108">
        <v>2140.2224999999999</v>
      </c>
      <c r="DE379" s="108">
        <v>2140.2224999999999</v>
      </c>
      <c r="DF379" s="108">
        <v>2140.2224999999999</v>
      </c>
      <c r="DG379" s="108">
        <v>2140.2224999999999</v>
      </c>
      <c r="DH379" s="108">
        <v>2140.2224999999999</v>
      </c>
      <c r="DI379" s="109">
        <v>2140.2224999999999</v>
      </c>
      <c r="DJ379" s="107"/>
      <c r="DK379" s="108"/>
      <c r="DL379" s="108"/>
      <c r="DM379" s="108"/>
      <c r="DN379" s="108"/>
      <c r="DO379" s="108"/>
      <c r="DP379" s="108"/>
      <c r="DQ379" s="108"/>
      <c r="DR379" s="108"/>
      <c r="DS379" s="108"/>
      <c r="DT379" s="108"/>
      <c r="DU379" s="109"/>
    </row>
    <row r="380" spans="1:125">
      <c r="D380" s="77" t="str">
        <f t="shared" si="231"/>
        <v>4326p</v>
      </c>
      <c r="E380" s="81" t="s">
        <v>328</v>
      </c>
      <c r="F380" s="107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9"/>
      <c r="R380" s="107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9"/>
      <c r="AD380" s="107"/>
      <c r="AE380" s="108"/>
      <c r="AF380" s="108"/>
      <c r="AG380" s="108"/>
      <c r="AH380" s="108"/>
      <c r="AI380" s="108"/>
      <c r="AJ380" s="108"/>
      <c r="AK380" s="108"/>
      <c r="AL380" s="108"/>
      <c r="AM380" s="108"/>
      <c r="AN380" s="108"/>
      <c r="AO380" s="109"/>
      <c r="AP380" s="107"/>
      <c r="AQ380" s="108"/>
      <c r="AR380" s="108"/>
      <c r="AS380" s="108"/>
      <c r="AT380" s="108"/>
      <c r="AU380" s="108"/>
      <c r="AV380" s="108"/>
      <c r="AW380" s="108"/>
      <c r="AX380" s="108"/>
      <c r="AY380" s="108"/>
      <c r="AZ380" s="108"/>
      <c r="BA380" s="109"/>
      <c r="BB380" s="107"/>
      <c r="BC380" s="108"/>
      <c r="BD380" s="108"/>
      <c r="BE380" s="108"/>
      <c r="BF380" s="108"/>
      <c r="BG380" s="108"/>
      <c r="BH380" s="108"/>
      <c r="BI380" s="108"/>
      <c r="BJ380" s="108"/>
      <c r="BK380" s="108"/>
      <c r="BL380" s="108"/>
      <c r="BM380" s="109"/>
      <c r="BN380" s="107"/>
      <c r="BO380" s="108"/>
      <c r="BP380" s="108"/>
      <c r="BQ380" s="108"/>
      <c r="BR380" s="108"/>
      <c r="BS380" s="108"/>
      <c r="BT380" s="108"/>
      <c r="BU380" s="108"/>
      <c r="BV380" s="108"/>
      <c r="BW380" s="108"/>
      <c r="BX380" s="108"/>
      <c r="BY380" s="109"/>
      <c r="BZ380" s="107"/>
      <c r="CA380" s="108"/>
      <c r="CB380" s="108"/>
      <c r="CC380" s="108"/>
      <c r="CD380" s="108"/>
      <c r="CE380" s="108"/>
      <c r="CF380" s="108"/>
      <c r="CG380" s="108"/>
      <c r="CH380" s="108"/>
      <c r="CI380" s="108"/>
      <c r="CJ380" s="108"/>
      <c r="CK380" s="108"/>
      <c r="CL380" s="107"/>
      <c r="CM380" s="108"/>
      <c r="CN380" s="108"/>
      <c r="CO380" s="108"/>
      <c r="CP380" s="108"/>
      <c r="CQ380" s="108"/>
      <c r="CR380" s="108"/>
      <c r="CS380" s="108"/>
      <c r="CT380" s="108"/>
      <c r="CU380" s="108"/>
      <c r="CV380" s="108"/>
      <c r="CW380" s="109"/>
      <c r="CX380" s="107">
        <v>29166.666666666668</v>
      </c>
      <c r="CY380" s="108">
        <v>29166.666666666668</v>
      </c>
      <c r="CZ380" s="108">
        <v>29166.666666666668</v>
      </c>
      <c r="DA380" s="108">
        <v>29166.666666666668</v>
      </c>
      <c r="DB380" s="108">
        <v>29166.666666666668</v>
      </c>
      <c r="DC380" s="108">
        <v>29166.666666666668</v>
      </c>
      <c r="DD380" s="108">
        <v>29166.666666666668</v>
      </c>
      <c r="DE380" s="108">
        <v>29166.666666666668</v>
      </c>
      <c r="DF380" s="108">
        <v>29166.666666666668</v>
      </c>
      <c r="DG380" s="108">
        <v>29166.666666666668</v>
      </c>
      <c r="DH380" s="108">
        <v>29166.666666666668</v>
      </c>
      <c r="DI380" s="109">
        <v>29166.666666666668</v>
      </c>
      <c r="DJ380" s="107"/>
      <c r="DK380" s="108"/>
      <c r="DL380" s="108"/>
      <c r="DM380" s="108"/>
      <c r="DN380" s="108"/>
      <c r="DO380" s="108"/>
      <c r="DP380" s="108"/>
      <c r="DQ380" s="108"/>
      <c r="DR380" s="108"/>
      <c r="DS380" s="108"/>
      <c r="DT380" s="108"/>
      <c r="DU380" s="109"/>
    </row>
    <row r="381" spans="1:125">
      <c r="C381" s="77">
        <v>441</v>
      </c>
      <c r="D381" s="77" t="str">
        <f t="shared" si="231"/>
        <v>44p</v>
      </c>
      <c r="E381" s="81" t="s">
        <v>564</v>
      </c>
      <c r="F381" s="107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9"/>
      <c r="R381" s="107"/>
      <c r="S381" s="108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9"/>
      <c r="AD381" s="107"/>
      <c r="AE381" s="108"/>
      <c r="AF381" s="108"/>
      <c r="AG381" s="108"/>
      <c r="AH381" s="108"/>
      <c r="AI381" s="108"/>
      <c r="AJ381" s="108"/>
      <c r="AK381" s="108"/>
      <c r="AL381" s="108"/>
      <c r="AM381" s="108"/>
      <c r="AN381" s="108"/>
      <c r="AO381" s="109"/>
      <c r="AP381" s="107"/>
      <c r="AQ381" s="108"/>
      <c r="AR381" s="108"/>
      <c r="AS381" s="108"/>
      <c r="AT381" s="108"/>
      <c r="AU381" s="108"/>
      <c r="AV381" s="108"/>
      <c r="AW381" s="108"/>
      <c r="AX381" s="108"/>
      <c r="AY381" s="108"/>
      <c r="AZ381" s="108"/>
      <c r="BA381" s="109"/>
      <c r="BB381" s="107"/>
      <c r="BC381" s="108"/>
      <c r="BD381" s="108"/>
      <c r="BE381" s="108"/>
      <c r="BF381" s="108"/>
      <c r="BG381" s="108"/>
      <c r="BH381" s="108"/>
      <c r="BI381" s="108"/>
      <c r="BJ381" s="108"/>
      <c r="BK381" s="108"/>
      <c r="BL381" s="108"/>
      <c r="BM381" s="109"/>
      <c r="BN381" s="107"/>
      <c r="BO381" s="108"/>
      <c r="BP381" s="108"/>
      <c r="BQ381" s="108"/>
      <c r="BR381" s="108"/>
      <c r="BS381" s="108"/>
      <c r="BT381" s="108"/>
      <c r="BU381" s="108"/>
      <c r="BV381" s="108"/>
      <c r="BW381" s="108"/>
      <c r="BX381" s="108"/>
      <c r="BY381" s="109"/>
      <c r="BZ381" s="107"/>
      <c r="CA381" s="108"/>
      <c r="CB381" s="108"/>
      <c r="CC381" s="108"/>
      <c r="CD381" s="108"/>
      <c r="CE381" s="108"/>
      <c r="CF381" s="108"/>
      <c r="CG381" s="108"/>
      <c r="CH381" s="108"/>
      <c r="CI381" s="108"/>
      <c r="CJ381" s="108"/>
      <c r="CK381" s="108"/>
      <c r="CL381" s="107"/>
      <c r="CM381" s="108"/>
      <c r="CN381" s="108"/>
      <c r="CO381" s="108"/>
      <c r="CP381" s="108"/>
      <c r="CQ381" s="108"/>
      <c r="CR381" s="108"/>
      <c r="CS381" s="108"/>
      <c r="CT381" s="108"/>
      <c r="CU381" s="108"/>
      <c r="CV381" s="108"/>
      <c r="CW381" s="109"/>
      <c r="CX381" s="107">
        <v>8485041.666666666</v>
      </c>
      <c r="CY381" s="108">
        <v>8485041.666666666</v>
      </c>
      <c r="CZ381" s="108">
        <v>8485041.666666666</v>
      </c>
      <c r="DA381" s="108">
        <v>8485041.666666666</v>
      </c>
      <c r="DB381" s="108">
        <v>8485041.666666666</v>
      </c>
      <c r="DC381" s="108">
        <v>8485041.666666666</v>
      </c>
      <c r="DD381" s="108">
        <v>8485041.666666666</v>
      </c>
      <c r="DE381" s="108">
        <v>8485041.666666666</v>
      </c>
      <c r="DF381" s="108">
        <v>8485041.666666666</v>
      </c>
      <c r="DG381" s="108">
        <v>8485041.666666666</v>
      </c>
      <c r="DH381" s="108">
        <v>8485041.666666666</v>
      </c>
      <c r="DI381" s="109">
        <v>8485041.666666666</v>
      </c>
      <c r="DJ381" s="107"/>
      <c r="DK381" s="108"/>
      <c r="DL381" s="108"/>
      <c r="DM381" s="108"/>
      <c r="DN381" s="108"/>
      <c r="DO381" s="108"/>
      <c r="DP381" s="108"/>
      <c r="DQ381" s="108"/>
      <c r="DR381" s="108"/>
      <c r="DS381" s="108"/>
      <c r="DT381" s="108"/>
      <c r="DU381" s="109"/>
    </row>
    <row r="382" spans="1:125" s="11" customFormat="1">
      <c r="A382" s="143"/>
      <c r="B382" s="143"/>
      <c r="C382" s="143">
        <v>441</v>
      </c>
      <c r="D382" s="143" t="str">
        <f t="shared" si="231"/>
        <v>440p</v>
      </c>
      <c r="E382" s="144" t="s">
        <v>434</v>
      </c>
      <c r="F382" s="145"/>
      <c r="G382" s="146"/>
      <c r="H382" s="146"/>
      <c r="I382" s="146"/>
      <c r="J382" s="146"/>
      <c r="K382" s="146"/>
      <c r="L382" s="146"/>
      <c r="M382" s="146"/>
      <c r="N382" s="146"/>
      <c r="O382" s="146"/>
      <c r="P382" s="146"/>
      <c r="Q382" s="147"/>
      <c r="R382" s="145"/>
      <c r="S382" s="146"/>
      <c r="T382" s="146"/>
      <c r="U382" s="146"/>
      <c r="V382" s="146"/>
      <c r="W382" s="146"/>
      <c r="X382" s="146"/>
      <c r="Y382" s="146"/>
      <c r="Z382" s="146"/>
      <c r="AA382" s="146"/>
      <c r="AB382" s="146"/>
      <c r="AC382" s="147"/>
      <c r="AD382" s="145"/>
      <c r="AE382" s="146"/>
      <c r="AF382" s="146"/>
      <c r="AG382" s="146"/>
      <c r="AH382" s="146"/>
      <c r="AI382" s="146"/>
      <c r="AJ382" s="146"/>
      <c r="AK382" s="146"/>
      <c r="AL382" s="146"/>
      <c r="AM382" s="146"/>
      <c r="AN382" s="146"/>
      <c r="AO382" s="147"/>
      <c r="AP382" s="145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7"/>
      <c r="BB382" s="145"/>
      <c r="BC382" s="146"/>
      <c r="BD382" s="146"/>
      <c r="BE382" s="146"/>
      <c r="BF382" s="146"/>
      <c r="BG382" s="146"/>
      <c r="BH382" s="146"/>
      <c r="BI382" s="146"/>
      <c r="BJ382" s="146"/>
      <c r="BK382" s="146"/>
      <c r="BL382" s="146"/>
      <c r="BM382" s="147"/>
      <c r="BN382" s="145"/>
      <c r="BO382" s="146"/>
      <c r="BP382" s="146"/>
      <c r="BQ382" s="146"/>
      <c r="BR382" s="146"/>
      <c r="BS382" s="146"/>
      <c r="BT382" s="146"/>
      <c r="BU382" s="146"/>
      <c r="BV382" s="146"/>
      <c r="BW382" s="146"/>
      <c r="BX382" s="146"/>
      <c r="BY382" s="147"/>
      <c r="BZ382" s="145"/>
      <c r="CA382" s="146"/>
      <c r="CB382" s="146"/>
      <c r="CC382" s="146"/>
      <c r="CD382" s="146"/>
      <c r="CE382" s="146"/>
      <c r="CF382" s="146"/>
      <c r="CG382" s="146"/>
      <c r="CH382" s="146"/>
      <c r="CI382" s="146"/>
      <c r="CJ382" s="146"/>
      <c r="CK382" s="146"/>
      <c r="CL382" s="145">
        <f>+SUM(CL383:CL391)</f>
        <v>5664403.9874999989</v>
      </c>
      <c r="CM382" s="146">
        <f t="shared" ref="CM382" si="292">+SUM(CM383:CM391)</f>
        <v>5664403.9874999989</v>
      </c>
      <c r="CN382" s="146">
        <f t="shared" ref="CN382" si="293">+SUM(CN383:CN391)</f>
        <v>5664403.9874999989</v>
      </c>
      <c r="CO382" s="146">
        <f t="shared" ref="CO382" si="294">+SUM(CO383:CO391)</f>
        <v>5664403.9874999989</v>
      </c>
      <c r="CP382" s="146">
        <f t="shared" ref="CP382" si="295">+SUM(CP383:CP391)</f>
        <v>5664403.9874999989</v>
      </c>
      <c r="CQ382" s="146">
        <f t="shared" ref="CQ382" si="296">+SUM(CQ383:CQ391)</f>
        <v>5664403.9874999989</v>
      </c>
      <c r="CR382" s="146">
        <f t="shared" ref="CR382" si="297">+SUM(CR383:CR391)</f>
        <v>5664403.9874999989</v>
      </c>
      <c r="CS382" s="146">
        <f t="shared" ref="CS382" si="298">+SUM(CS383:CS391)</f>
        <v>5664403.9874999989</v>
      </c>
      <c r="CT382" s="146">
        <f t="shared" ref="CT382" si="299">+SUM(CT383:CT391)</f>
        <v>5664403.9874999989</v>
      </c>
      <c r="CU382" s="146">
        <f t="shared" ref="CU382" si="300">+SUM(CU383:CU391)</f>
        <v>5664403.9874999989</v>
      </c>
      <c r="CV382" s="146">
        <f t="shared" ref="CV382" si="301">+SUM(CV383:CV391)</f>
        <v>5664403.9874999989</v>
      </c>
      <c r="CW382" s="147">
        <f t="shared" ref="CW382" si="302">+SUM(CW383:CW391)</f>
        <v>5664403.9874999989</v>
      </c>
      <c r="CX382" s="145">
        <f>+SUM(CX383:CX391)</f>
        <v>875246.94333333336</v>
      </c>
      <c r="CY382" s="146">
        <f t="shared" ref="CY382:DI382" si="303">+SUM(CY383:CY391)</f>
        <v>875246.94333333336</v>
      </c>
      <c r="CZ382" s="146">
        <f t="shared" si="303"/>
        <v>875246.94333333336</v>
      </c>
      <c r="DA382" s="146">
        <f t="shared" si="303"/>
        <v>875246.94333333336</v>
      </c>
      <c r="DB382" s="146">
        <f t="shared" si="303"/>
        <v>875246.94333333336</v>
      </c>
      <c r="DC382" s="146">
        <f t="shared" si="303"/>
        <v>875246.94333333336</v>
      </c>
      <c r="DD382" s="146">
        <f t="shared" si="303"/>
        <v>875246.94333333336</v>
      </c>
      <c r="DE382" s="146">
        <f t="shared" si="303"/>
        <v>875246.94333333336</v>
      </c>
      <c r="DF382" s="146">
        <f t="shared" si="303"/>
        <v>875246.94333333336</v>
      </c>
      <c r="DG382" s="146">
        <f t="shared" si="303"/>
        <v>875246.94333333336</v>
      </c>
      <c r="DH382" s="146">
        <f t="shared" si="303"/>
        <v>875246.94333333336</v>
      </c>
      <c r="DI382" s="147">
        <f t="shared" si="303"/>
        <v>875246.94333333336</v>
      </c>
      <c r="DJ382" s="145"/>
      <c r="DK382" s="146"/>
      <c r="DL382" s="146"/>
      <c r="DM382" s="146"/>
      <c r="DN382" s="146"/>
      <c r="DO382" s="146"/>
      <c r="DP382" s="146"/>
      <c r="DQ382" s="146"/>
      <c r="DR382" s="146"/>
      <c r="DS382" s="146"/>
      <c r="DT382" s="146"/>
      <c r="DU382" s="147"/>
    </row>
    <row r="383" spans="1:125">
      <c r="D383" s="77" t="str">
        <f t="shared" si="231"/>
        <v>4411p</v>
      </c>
      <c r="E383" s="81" t="s">
        <v>332</v>
      </c>
      <c r="F383" s="107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9"/>
      <c r="R383" s="107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9"/>
      <c r="AD383" s="107"/>
      <c r="AE383" s="108"/>
      <c r="AF383" s="108"/>
      <c r="AG383" s="108"/>
      <c r="AH383" s="108"/>
      <c r="AI383" s="108"/>
      <c r="AJ383" s="108"/>
      <c r="AK383" s="108"/>
      <c r="AL383" s="108"/>
      <c r="AM383" s="108"/>
      <c r="AN383" s="108"/>
      <c r="AO383" s="109"/>
      <c r="AP383" s="107"/>
      <c r="AQ383" s="108"/>
      <c r="AR383" s="108"/>
      <c r="AS383" s="108"/>
      <c r="AT383" s="108"/>
      <c r="AU383" s="108"/>
      <c r="AV383" s="108"/>
      <c r="AW383" s="108"/>
      <c r="AX383" s="108"/>
      <c r="AY383" s="108"/>
      <c r="AZ383" s="108"/>
      <c r="BA383" s="109"/>
      <c r="BB383" s="107"/>
      <c r="BC383" s="108"/>
      <c r="BD383" s="108"/>
      <c r="BE383" s="108"/>
      <c r="BF383" s="108"/>
      <c r="BG383" s="108"/>
      <c r="BH383" s="108"/>
      <c r="BI383" s="108"/>
      <c r="BJ383" s="108"/>
      <c r="BK383" s="108"/>
      <c r="BL383" s="108"/>
      <c r="BM383" s="109"/>
      <c r="BN383" s="107"/>
      <c r="BO383" s="108"/>
      <c r="BP383" s="108"/>
      <c r="BQ383" s="108"/>
      <c r="BR383" s="108"/>
      <c r="BS383" s="108"/>
      <c r="BT383" s="108"/>
      <c r="BU383" s="108"/>
      <c r="BV383" s="108"/>
      <c r="BW383" s="108"/>
      <c r="BX383" s="108"/>
      <c r="BY383" s="109"/>
      <c r="BZ383" s="107"/>
      <c r="CA383" s="108"/>
      <c r="CB383" s="108"/>
      <c r="CC383" s="108"/>
      <c r="CD383" s="108"/>
      <c r="CE383" s="108"/>
      <c r="CF383" s="108"/>
      <c r="CG383" s="108"/>
      <c r="CH383" s="108"/>
      <c r="CI383" s="108"/>
      <c r="CJ383" s="108"/>
      <c r="CK383" s="108"/>
      <c r="CL383" s="107">
        <v>2236700</v>
      </c>
      <c r="CM383" s="108">
        <v>2236700</v>
      </c>
      <c r="CN383" s="108">
        <v>2236700</v>
      </c>
      <c r="CO383" s="108">
        <v>2236700</v>
      </c>
      <c r="CP383" s="108">
        <v>2236700</v>
      </c>
      <c r="CQ383" s="108">
        <v>2236700</v>
      </c>
      <c r="CR383" s="108">
        <v>2236700</v>
      </c>
      <c r="CS383" s="108">
        <v>2236700</v>
      </c>
      <c r="CT383" s="108">
        <v>2236700</v>
      </c>
      <c r="CU383" s="108">
        <v>2236700</v>
      </c>
      <c r="CV383" s="108">
        <v>2236700</v>
      </c>
      <c r="CW383" s="109">
        <v>2236700</v>
      </c>
      <c r="CX383" s="107">
        <v>0</v>
      </c>
      <c r="CY383" s="108">
        <v>0</v>
      </c>
      <c r="CZ383" s="108">
        <v>0</v>
      </c>
      <c r="DA383" s="108">
        <v>0</v>
      </c>
      <c r="DB383" s="108">
        <v>0</v>
      </c>
      <c r="DC383" s="108">
        <v>0</v>
      </c>
      <c r="DD383" s="108">
        <v>0</v>
      </c>
      <c r="DE383" s="108">
        <v>0</v>
      </c>
      <c r="DF383" s="108">
        <v>0</v>
      </c>
      <c r="DG383" s="108">
        <v>0</v>
      </c>
      <c r="DH383" s="108">
        <v>0</v>
      </c>
      <c r="DI383" s="109">
        <v>0</v>
      </c>
      <c r="DJ383" s="107"/>
      <c r="DK383" s="108"/>
      <c r="DL383" s="108"/>
      <c r="DM383" s="108"/>
      <c r="DN383" s="108"/>
      <c r="DO383" s="108"/>
      <c r="DP383" s="108"/>
      <c r="DQ383" s="108"/>
      <c r="DR383" s="108"/>
      <c r="DS383" s="108"/>
      <c r="DT383" s="108"/>
      <c r="DU383" s="109"/>
    </row>
    <row r="384" spans="1:125">
      <c r="D384" s="77" t="str">
        <f t="shared" si="231"/>
        <v>4412p</v>
      </c>
      <c r="E384" s="81" t="s">
        <v>334</v>
      </c>
      <c r="F384" s="107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9"/>
      <c r="R384" s="107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9"/>
      <c r="AD384" s="107"/>
      <c r="AE384" s="108"/>
      <c r="AF384" s="108"/>
      <c r="AG384" s="108"/>
      <c r="AH384" s="108"/>
      <c r="AI384" s="108"/>
      <c r="AJ384" s="108"/>
      <c r="AK384" s="108"/>
      <c r="AL384" s="108"/>
      <c r="AM384" s="108"/>
      <c r="AN384" s="108"/>
      <c r="AO384" s="109"/>
      <c r="AP384" s="107"/>
      <c r="AQ384" s="108"/>
      <c r="AR384" s="108"/>
      <c r="AS384" s="108"/>
      <c r="AT384" s="108"/>
      <c r="AU384" s="108"/>
      <c r="AV384" s="108"/>
      <c r="AW384" s="108"/>
      <c r="AX384" s="108"/>
      <c r="AY384" s="108"/>
      <c r="AZ384" s="108"/>
      <c r="BA384" s="109"/>
      <c r="BB384" s="107"/>
      <c r="BC384" s="108"/>
      <c r="BD384" s="108"/>
      <c r="BE384" s="108"/>
      <c r="BF384" s="108"/>
      <c r="BG384" s="108"/>
      <c r="BH384" s="108"/>
      <c r="BI384" s="108"/>
      <c r="BJ384" s="108"/>
      <c r="BK384" s="108"/>
      <c r="BL384" s="108"/>
      <c r="BM384" s="109"/>
      <c r="BN384" s="107"/>
      <c r="BO384" s="108"/>
      <c r="BP384" s="108"/>
      <c r="BQ384" s="108"/>
      <c r="BR384" s="108"/>
      <c r="BS384" s="108"/>
      <c r="BT384" s="108"/>
      <c r="BU384" s="108"/>
      <c r="BV384" s="108"/>
      <c r="BW384" s="108"/>
      <c r="BX384" s="108"/>
      <c r="BY384" s="109"/>
      <c r="BZ384" s="107"/>
      <c r="CA384" s="108"/>
      <c r="CB384" s="108"/>
      <c r="CC384" s="108"/>
      <c r="CD384" s="108"/>
      <c r="CE384" s="108"/>
      <c r="CF384" s="108"/>
      <c r="CG384" s="108"/>
      <c r="CH384" s="108"/>
      <c r="CI384" s="108"/>
      <c r="CJ384" s="108"/>
      <c r="CK384" s="108"/>
      <c r="CL384" s="107">
        <v>594416.66666666663</v>
      </c>
      <c r="CM384" s="108">
        <v>594416.66666666663</v>
      </c>
      <c r="CN384" s="108">
        <v>594416.66666666663</v>
      </c>
      <c r="CO384" s="108">
        <v>594416.66666666663</v>
      </c>
      <c r="CP384" s="108">
        <v>594416.66666666663</v>
      </c>
      <c r="CQ384" s="108">
        <v>594416.66666666663</v>
      </c>
      <c r="CR384" s="108">
        <v>594416.66666666663</v>
      </c>
      <c r="CS384" s="108">
        <v>594416.66666666663</v>
      </c>
      <c r="CT384" s="108">
        <v>594416.66666666663</v>
      </c>
      <c r="CU384" s="108">
        <v>594416.66666666663</v>
      </c>
      <c r="CV384" s="108">
        <v>594416.66666666663</v>
      </c>
      <c r="CW384" s="109">
        <v>594416.66666666663</v>
      </c>
      <c r="CX384" s="107">
        <v>119375</v>
      </c>
      <c r="CY384" s="108">
        <v>119375</v>
      </c>
      <c r="CZ384" s="108">
        <v>119375</v>
      </c>
      <c r="DA384" s="108">
        <v>119375</v>
      </c>
      <c r="DB384" s="108">
        <v>119375</v>
      </c>
      <c r="DC384" s="108">
        <v>119375</v>
      </c>
      <c r="DD384" s="108">
        <v>119375</v>
      </c>
      <c r="DE384" s="108">
        <v>119375</v>
      </c>
      <c r="DF384" s="108">
        <v>119375</v>
      </c>
      <c r="DG384" s="108">
        <v>119375</v>
      </c>
      <c r="DH384" s="108">
        <v>119375</v>
      </c>
      <c r="DI384" s="109">
        <v>119375</v>
      </c>
      <c r="DJ384" s="107"/>
      <c r="DK384" s="108"/>
      <c r="DL384" s="108"/>
      <c r="DM384" s="108"/>
      <c r="DN384" s="108"/>
      <c r="DO384" s="108"/>
      <c r="DP384" s="108"/>
      <c r="DQ384" s="108"/>
      <c r="DR384" s="108"/>
      <c r="DS384" s="108"/>
      <c r="DT384" s="108"/>
      <c r="DU384" s="109"/>
    </row>
    <row r="385" spans="1:125">
      <c r="D385" s="77" t="str">
        <f t="shared" si="231"/>
        <v>4413p</v>
      </c>
      <c r="E385" s="81" t="s">
        <v>336</v>
      </c>
      <c r="F385" s="107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9"/>
      <c r="R385" s="107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9"/>
      <c r="AD385" s="107"/>
      <c r="AE385" s="108"/>
      <c r="AF385" s="108"/>
      <c r="AG385" s="108"/>
      <c r="AH385" s="108"/>
      <c r="AI385" s="108"/>
      <c r="AJ385" s="108"/>
      <c r="AK385" s="108"/>
      <c r="AL385" s="108"/>
      <c r="AM385" s="108"/>
      <c r="AN385" s="108"/>
      <c r="AO385" s="109"/>
      <c r="AP385" s="107"/>
      <c r="AQ385" s="108"/>
      <c r="AR385" s="108"/>
      <c r="AS385" s="108"/>
      <c r="AT385" s="108"/>
      <c r="AU385" s="108"/>
      <c r="AV385" s="108"/>
      <c r="AW385" s="108"/>
      <c r="AX385" s="108"/>
      <c r="AY385" s="108"/>
      <c r="AZ385" s="108"/>
      <c r="BA385" s="109"/>
      <c r="BB385" s="107"/>
      <c r="BC385" s="108"/>
      <c r="BD385" s="108"/>
      <c r="BE385" s="108"/>
      <c r="BF385" s="108"/>
      <c r="BG385" s="108"/>
      <c r="BH385" s="108"/>
      <c r="BI385" s="108"/>
      <c r="BJ385" s="108"/>
      <c r="BK385" s="108"/>
      <c r="BL385" s="108"/>
      <c r="BM385" s="109"/>
      <c r="BN385" s="107"/>
      <c r="BO385" s="108"/>
      <c r="BP385" s="108"/>
      <c r="BQ385" s="108"/>
      <c r="BR385" s="108"/>
      <c r="BS385" s="108"/>
      <c r="BT385" s="108"/>
      <c r="BU385" s="108"/>
      <c r="BV385" s="108"/>
      <c r="BW385" s="108"/>
      <c r="BX385" s="108"/>
      <c r="BY385" s="109"/>
      <c r="BZ385" s="107"/>
      <c r="CA385" s="108"/>
      <c r="CB385" s="108"/>
      <c r="CC385" s="108"/>
      <c r="CD385" s="108"/>
      <c r="CE385" s="108"/>
      <c r="CF385" s="108"/>
      <c r="CG385" s="108"/>
      <c r="CH385" s="108"/>
      <c r="CI385" s="108"/>
      <c r="CJ385" s="108"/>
      <c r="CK385" s="108"/>
      <c r="CL385" s="107">
        <v>2233758.3333333335</v>
      </c>
      <c r="CM385" s="108">
        <v>2233758.3333333335</v>
      </c>
      <c r="CN385" s="108">
        <v>2233758.3333333335</v>
      </c>
      <c r="CO385" s="108">
        <v>2233758.3333333335</v>
      </c>
      <c r="CP385" s="108">
        <v>2233758.3333333335</v>
      </c>
      <c r="CQ385" s="108">
        <v>2233758.3333333335</v>
      </c>
      <c r="CR385" s="108">
        <v>2233758.3333333335</v>
      </c>
      <c r="CS385" s="108">
        <v>2233758.3333333335</v>
      </c>
      <c r="CT385" s="108">
        <v>2233758.3333333335</v>
      </c>
      <c r="CU385" s="108">
        <v>2233758.3333333335</v>
      </c>
      <c r="CV385" s="108">
        <v>2233758.3333333335</v>
      </c>
      <c r="CW385" s="109">
        <v>2233758.3333333335</v>
      </c>
      <c r="CX385" s="107">
        <v>80512.395000000004</v>
      </c>
      <c r="CY385" s="108">
        <v>80512.395000000004</v>
      </c>
      <c r="CZ385" s="108">
        <v>80512.395000000004</v>
      </c>
      <c r="DA385" s="108">
        <v>80512.395000000004</v>
      </c>
      <c r="DB385" s="108">
        <v>80512.395000000004</v>
      </c>
      <c r="DC385" s="108">
        <v>80512.395000000004</v>
      </c>
      <c r="DD385" s="108">
        <v>80512.395000000004</v>
      </c>
      <c r="DE385" s="108">
        <v>80512.395000000004</v>
      </c>
      <c r="DF385" s="108">
        <v>80512.395000000004</v>
      </c>
      <c r="DG385" s="108">
        <v>80512.395000000004</v>
      </c>
      <c r="DH385" s="108">
        <v>80512.395000000004</v>
      </c>
      <c r="DI385" s="109">
        <v>80512.395000000004</v>
      </c>
      <c r="DJ385" s="107"/>
      <c r="DK385" s="108"/>
      <c r="DL385" s="108"/>
      <c r="DM385" s="108"/>
      <c r="DN385" s="108"/>
      <c r="DO385" s="108"/>
      <c r="DP385" s="108"/>
      <c r="DQ385" s="108"/>
      <c r="DR385" s="108"/>
      <c r="DS385" s="108"/>
      <c r="DT385" s="108"/>
      <c r="DU385" s="109"/>
    </row>
    <row r="386" spans="1:125">
      <c r="D386" s="77" t="str">
        <f t="shared" si="231"/>
        <v>4414p</v>
      </c>
      <c r="E386" s="81" t="s">
        <v>338</v>
      </c>
      <c r="F386" s="107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9"/>
      <c r="R386" s="107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9"/>
      <c r="AD386" s="107"/>
      <c r="AE386" s="108"/>
      <c r="AF386" s="108"/>
      <c r="AG386" s="108"/>
      <c r="AH386" s="108"/>
      <c r="AI386" s="108"/>
      <c r="AJ386" s="108"/>
      <c r="AK386" s="108"/>
      <c r="AL386" s="108"/>
      <c r="AM386" s="108"/>
      <c r="AN386" s="108"/>
      <c r="AO386" s="109"/>
      <c r="AP386" s="107"/>
      <c r="AQ386" s="108"/>
      <c r="AR386" s="108"/>
      <c r="AS386" s="108"/>
      <c r="AT386" s="108"/>
      <c r="AU386" s="108"/>
      <c r="AV386" s="108"/>
      <c r="AW386" s="108"/>
      <c r="AX386" s="108"/>
      <c r="AY386" s="108"/>
      <c r="AZ386" s="108"/>
      <c r="BA386" s="109"/>
      <c r="BB386" s="107"/>
      <c r="BC386" s="108"/>
      <c r="BD386" s="108"/>
      <c r="BE386" s="108"/>
      <c r="BF386" s="108"/>
      <c r="BG386" s="108"/>
      <c r="BH386" s="108"/>
      <c r="BI386" s="108"/>
      <c r="BJ386" s="108"/>
      <c r="BK386" s="108"/>
      <c r="BL386" s="108"/>
      <c r="BM386" s="109"/>
      <c r="BN386" s="107"/>
      <c r="BO386" s="108"/>
      <c r="BP386" s="108"/>
      <c r="BQ386" s="108"/>
      <c r="BR386" s="108"/>
      <c r="BS386" s="108"/>
      <c r="BT386" s="108"/>
      <c r="BU386" s="108"/>
      <c r="BV386" s="108"/>
      <c r="BW386" s="108"/>
      <c r="BX386" s="108"/>
      <c r="BY386" s="109"/>
      <c r="BZ386" s="107"/>
      <c r="CA386" s="108"/>
      <c r="CB386" s="108"/>
      <c r="CC386" s="108"/>
      <c r="CD386" s="108"/>
      <c r="CE386" s="108"/>
      <c r="CF386" s="108"/>
      <c r="CG386" s="108"/>
      <c r="CH386" s="108"/>
      <c r="CI386" s="108"/>
      <c r="CJ386" s="108"/>
      <c r="CK386" s="108"/>
      <c r="CL386" s="107">
        <v>54350</v>
      </c>
      <c r="CM386" s="108">
        <v>54350</v>
      </c>
      <c r="CN386" s="108">
        <v>54350</v>
      </c>
      <c r="CO386" s="108">
        <v>54350</v>
      </c>
      <c r="CP386" s="108">
        <v>54350</v>
      </c>
      <c r="CQ386" s="108">
        <v>54350</v>
      </c>
      <c r="CR386" s="108">
        <v>54350</v>
      </c>
      <c r="CS386" s="108">
        <v>54350</v>
      </c>
      <c r="CT386" s="108">
        <v>54350</v>
      </c>
      <c r="CU386" s="108">
        <v>54350</v>
      </c>
      <c r="CV386" s="108">
        <v>54350</v>
      </c>
      <c r="CW386" s="109">
        <v>54350</v>
      </c>
      <c r="CX386" s="107">
        <v>52016.666666666664</v>
      </c>
      <c r="CY386" s="108">
        <v>52016.666666666664</v>
      </c>
      <c r="CZ386" s="108">
        <v>52016.666666666664</v>
      </c>
      <c r="DA386" s="108">
        <v>52016.666666666664</v>
      </c>
      <c r="DB386" s="108">
        <v>52016.666666666664</v>
      </c>
      <c r="DC386" s="108">
        <v>52016.666666666664</v>
      </c>
      <c r="DD386" s="108">
        <v>52016.666666666664</v>
      </c>
      <c r="DE386" s="108">
        <v>52016.666666666664</v>
      </c>
      <c r="DF386" s="108">
        <v>52016.666666666664</v>
      </c>
      <c r="DG386" s="108">
        <v>52016.666666666664</v>
      </c>
      <c r="DH386" s="108">
        <v>52016.666666666664</v>
      </c>
      <c r="DI386" s="109">
        <v>52016.666666666664</v>
      </c>
      <c r="DJ386" s="107"/>
      <c r="DK386" s="108"/>
      <c r="DL386" s="108"/>
      <c r="DM386" s="108"/>
      <c r="DN386" s="108"/>
      <c r="DO386" s="108"/>
      <c r="DP386" s="108"/>
      <c r="DQ386" s="108"/>
      <c r="DR386" s="108"/>
      <c r="DS386" s="108"/>
      <c r="DT386" s="108"/>
      <c r="DU386" s="109"/>
    </row>
    <row r="387" spans="1:125">
      <c r="D387" s="77" t="str">
        <f t="shared" si="231"/>
        <v>4415p</v>
      </c>
      <c r="E387" s="81" t="s">
        <v>340</v>
      </c>
      <c r="F387" s="107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9"/>
      <c r="R387" s="107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9"/>
      <c r="AD387" s="107"/>
      <c r="AE387" s="108"/>
      <c r="AF387" s="108"/>
      <c r="AG387" s="108"/>
      <c r="AH387" s="108"/>
      <c r="AI387" s="108"/>
      <c r="AJ387" s="108"/>
      <c r="AK387" s="108"/>
      <c r="AL387" s="108"/>
      <c r="AM387" s="108"/>
      <c r="AN387" s="108"/>
      <c r="AO387" s="109"/>
      <c r="AP387" s="107"/>
      <c r="AQ387" s="108"/>
      <c r="AR387" s="108"/>
      <c r="AS387" s="108"/>
      <c r="AT387" s="108"/>
      <c r="AU387" s="108"/>
      <c r="AV387" s="108"/>
      <c r="AW387" s="108"/>
      <c r="AX387" s="108"/>
      <c r="AY387" s="108"/>
      <c r="AZ387" s="108"/>
      <c r="BA387" s="109"/>
      <c r="BB387" s="107"/>
      <c r="BC387" s="108"/>
      <c r="BD387" s="108"/>
      <c r="BE387" s="108"/>
      <c r="BF387" s="108"/>
      <c r="BG387" s="108"/>
      <c r="BH387" s="108"/>
      <c r="BI387" s="108"/>
      <c r="BJ387" s="108"/>
      <c r="BK387" s="108"/>
      <c r="BL387" s="108"/>
      <c r="BM387" s="109"/>
      <c r="BN387" s="107"/>
      <c r="BO387" s="108"/>
      <c r="BP387" s="108"/>
      <c r="BQ387" s="108"/>
      <c r="BR387" s="108"/>
      <c r="BS387" s="108"/>
      <c r="BT387" s="108"/>
      <c r="BU387" s="108"/>
      <c r="BV387" s="108"/>
      <c r="BW387" s="108"/>
      <c r="BX387" s="108"/>
      <c r="BY387" s="109"/>
      <c r="BZ387" s="107"/>
      <c r="CA387" s="108"/>
      <c r="CB387" s="108"/>
      <c r="CC387" s="108"/>
      <c r="CD387" s="108"/>
      <c r="CE387" s="108"/>
      <c r="CF387" s="108"/>
      <c r="CG387" s="108"/>
      <c r="CH387" s="108"/>
      <c r="CI387" s="108"/>
      <c r="CJ387" s="108"/>
      <c r="CK387" s="108"/>
      <c r="CL387" s="107">
        <v>453751.5708333333</v>
      </c>
      <c r="CM387" s="108">
        <v>453751.5708333333</v>
      </c>
      <c r="CN387" s="108">
        <v>453751.5708333333</v>
      </c>
      <c r="CO387" s="108">
        <v>453751.5708333333</v>
      </c>
      <c r="CP387" s="108">
        <v>453751.5708333333</v>
      </c>
      <c r="CQ387" s="108">
        <v>453751.5708333333</v>
      </c>
      <c r="CR387" s="108">
        <v>453751.5708333333</v>
      </c>
      <c r="CS387" s="108">
        <v>453751.5708333333</v>
      </c>
      <c r="CT387" s="108">
        <v>453751.5708333333</v>
      </c>
      <c r="CU387" s="108">
        <v>453751.5708333333</v>
      </c>
      <c r="CV387" s="108">
        <v>453751.5708333333</v>
      </c>
      <c r="CW387" s="109">
        <v>453751.5708333333</v>
      </c>
      <c r="CX387" s="107">
        <v>507226.85000000003</v>
      </c>
      <c r="CY387" s="108">
        <v>507226.85000000003</v>
      </c>
      <c r="CZ387" s="108">
        <v>507226.85000000003</v>
      </c>
      <c r="DA387" s="108">
        <v>507226.85000000003</v>
      </c>
      <c r="DB387" s="108">
        <v>507226.85000000003</v>
      </c>
      <c r="DC387" s="108">
        <v>507226.85000000003</v>
      </c>
      <c r="DD387" s="108">
        <v>507226.85000000003</v>
      </c>
      <c r="DE387" s="108">
        <v>507226.85000000003</v>
      </c>
      <c r="DF387" s="108">
        <v>507226.85000000003</v>
      </c>
      <c r="DG387" s="108">
        <v>507226.85000000003</v>
      </c>
      <c r="DH387" s="108">
        <v>507226.85000000003</v>
      </c>
      <c r="DI387" s="109">
        <v>507226.85000000003</v>
      </c>
      <c r="DJ387" s="107"/>
      <c r="DK387" s="108"/>
      <c r="DL387" s="108"/>
      <c r="DM387" s="108"/>
      <c r="DN387" s="108"/>
      <c r="DO387" s="108"/>
      <c r="DP387" s="108"/>
      <c r="DQ387" s="108"/>
      <c r="DR387" s="108"/>
      <c r="DS387" s="108"/>
      <c r="DT387" s="108"/>
      <c r="DU387" s="109"/>
    </row>
    <row r="388" spans="1:125">
      <c r="D388" s="77" t="str">
        <f t="shared" si="231"/>
        <v>4416p</v>
      </c>
      <c r="E388" s="81" t="s">
        <v>342</v>
      </c>
      <c r="F388" s="107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9"/>
      <c r="R388" s="107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9"/>
      <c r="AD388" s="107"/>
      <c r="AE388" s="108"/>
      <c r="AF388" s="108"/>
      <c r="AG388" s="108"/>
      <c r="AH388" s="108"/>
      <c r="AI388" s="108"/>
      <c r="AJ388" s="108"/>
      <c r="AK388" s="108"/>
      <c r="AL388" s="108"/>
      <c r="AM388" s="108"/>
      <c r="AN388" s="108"/>
      <c r="AO388" s="109"/>
      <c r="AP388" s="107"/>
      <c r="AQ388" s="108"/>
      <c r="AR388" s="108"/>
      <c r="AS388" s="108"/>
      <c r="AT388" s="108"/>
      <c r="AU388" s="108"/>
      <c r="AV388" s="108"/>
      <c r="AW388" s="108"/>
      <c r="AX388" s="108"/>
      <c r="AY388" s="108"/>
      <c r="AZ388" s="108"/>
      <c r="BA388" s="109"/>
      <c r="BB388" s="107"/>
      <c r="BC388" s="108"/>
      <c r="BD388" s="108"/>
      <c r="BE388" s="108"/>
      <c r="BF388" s="108"/>
      <c r="BG388" s="108"/>
      <c r="BH388" s="108"/>
      <c r="BI388" s="108"/>
      <c r="BJ388" s="108"/>
      <c r="BK388" s="108"/>
      <c r="BL388" s="108"/>
      <c r="BM388" s="109"/>
      <c r="BN388" s="107"/>
      <c r="BO388" s="108"/>
      <c r="BP388" s="108"/>
      <c r="BQ388" s="108"/>
      <c r="BR388" s="108"/>
      <c r="BS388" s="108"/>
      <c r="BT388" s="108"/>
      <c r="BU388" s="108"/>
      <c r="BV388" s="108"/>
      <c r="BW388" s="108"/>
      <c r="BX388" s="108"/>
      <c r="BY388" s="109"/>
      <c r="BZ388" s="107"/>
      <c r="CA388" s="108"/>
      <c r="CB388" s="108"/>
      <c r="CC388" s="108"/>
      <c r="CD388" s="108"/>
      <c r="CE388" s="108"/>
      <c r="CF388" s="108"/>
      <c r="CG388" s="108"/>
      <c r="CH388" s="108"/>
      <c r="CI388" s="108"/>
      <c r="CJ388" s="108"/>
      <c r="CK388" s="108"/>
      <c r="CL388" s="107">
        <v>83094.083333333328</v>
      </c>
      <c r="CM388" s="108">
        <v>83094.083333333328</v>
      </c>
      <c r="CN388" s="108">
        <v>83094.083333333328</v>
      </c>
      <c r="CO388" s="108">
        <v>83094.083333333328</v>
      </c>
      <c r="CP388" s="108">
        <v>83094.083333333328</v>
      </c>
      <c r="CQ388" s="108">
        <v>83094.083333333328</v>
      </c>
      <c r="CR388" s="108">
        <v>83094.083333333328</v>
      </c>
      <c r="CS388" s="108">
        <v>83094.083333333328</v>
      </c>
      <c r="CT388" s="108">
        <v>83094.083333333328</v>
      </c>
      <c r="CU388" s="108">
        <v>83094.083333333328</v>
      </c>
      <c r="CV388" s="108">
        <v>83094.083333333328</v>
      </c>
      <c r="CW388" s="109">
        <v>83094.083333333328</v>
      </c>
      <c r="CX388" s="107">
        <v>103616.03166666666</v>
      </c>
      <c r="CY388" s="108">
        <v>103616.03166666666</v>
      </c>
      <c r="CZ388" s="108">
        <v>103616.03166666666</v>
      </c>
      <c r="DA388" s="108">
        <v>103616.03166666666</v>
      </c>
      <c r="DB388" s="108">
        <v>103616.03166666666</v>
      </c>
      <c r="DC388" s="108">
        <v>103616.03166666666</v>
      </c>
      <c r="DD388" s="108">
        <v>103616.03166666666</v>
      </c>
      <c r="DE388" s="108">
        <v>103616.03166666666</v>
      </c>
      <c r="DF388" s="108">
        <v>103616.03166666666</v>
      </c>
      <c r="DG388" s="108">
        <v>103616.03166666666</v>
      </c>
      <c r="DH388" s="108">
        <v>103616.03166666666</v>
      </c>
      <c r="DI388" s="109">
        <v>103616.03166666666</v>
      </c>
      <c r="DJ388" s="107"/>
      <c r="DK388" s="108"/>
      <c r="DL388" s="108"/>
      <c r="DM388" s="108"/>
      <c r="DN388" s="108"/>
      <c r="DO388" s="108"/>
      <c r="DP388" s="108"/>
      <c r="DQ388" s="108"/>
      <c r="DR388" s="108"/>
      <c r="DS388" s="108"/>
      <c r="DT388" s="108"/>
      <c r="DU388" s="109"/>
    </row>
    <row r="389" spans="1:125">
      <c r="D389" s="77" t="str">
        <f t="shared" si="231"/>
        <v>4417p</v>
      </c>
      <c r="E389" s="81" t="s">
        <v>344</v>
      </c>
      <c r="F389" s="107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9"/>
      <c r="R389" s="107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9"/>
      <c r="AD389" s="107"/>
      <c r="AE389" s="108"/>
      <c r="AF389" s="108"/>
      <c r="AG389" s="108"/>
      <c r="AH389" s="108"/>
      <c r="AI389" s="108"/>
      <c r="AJ389" s="108"/>
      <c r="AK389" s="108"/>
      <c r="AL389" s="108"/>
      <c r="AM389" s="108"/>
      <c r="AN389" s="108"/>
      <c r="AO389" s="109"/>
      <c r="AP389" s="107"/>
      <c r="AQ389" s="108"/>
      <c r="AR389" s="108"/>
      <c r="AS389" s="108"/>
      <c r="AT389" s="108"/>
      <c r="AU389" s="108"/>
      <c r="AV389" s="108"/>
      <c r="AW389" s="108"/>
      <c r="AX389" s="108"/>
      <c r="AY389" s="108"/>
      <c r="AZ389" s="108"/>
      <c r="BA389" s="109"/>
      <c r="BB389" s="107"/>
      <c r="BC389" s="108"/>
      <c r="BD389" s="108"/>
      <c r="BE389" s="108"/>
      <c r="BF389" s="108"/>
      <c r="BG389" s="108"/>
      <c r="BH389" s="108"/>
      <c r="BI389" s="108"/>
      <c r="BJ389" s="108"/>
      <c r="BK389" s="108"/>
      <c r="BL389" s="108"/>
      <c r="BM389" s="109"/>
      <c r="BN389" s="107"/>
      <c r="BO389" s="108"/>
      <c r="BP389" s="108"/>
      <c r="BQ389" s="108"/>
      <c r="BR389" s="108"/>
      <c r="BS389" s="108"/>
      <c r="BT389" s="108"/>
      <c r="BU389" s="108"/>
      <c r="BV389" s="108"/>
      <c r="BW389" s="108"/>
      <c r="BX389" s="108"/>
      <c r="BY389" s="109"/>
      <c r="BZ389" s="107"/>
      <c r="CA389" s="108"/>
      <c r="CB389" s="108"/>
      <c r="CC389" s="108"/>
      <c r="CD389" s="108"/>
      <c r="CE389" s="108"/>
      <c r="CF389" s="108"/>
      <c r="CG389" s="108"/>
      <c r="CH389" s="108"/>
      <c r="CI389" s="108"/>
      <c r="CJ389" s="108"/>
      <c r="CK389" s="108"/>
      <c r="CL389" s="107">
        <v>8333.3333333333339</v>
      </c>
      <c r="CM389" s="108">
        <v>8333.3333333333339</v>
      </c>
      <c r="CN389" s="108">
        <v>8333.3333333333339</v>
      </c>
      <c r="CO389" s="108">
        <v>8333.3333333333339</v>
      </c>
      <c r="CP389" s="108">
        <v>8333.3333333333339</v>
      </c>
      <c r="CQ389" s="108">
        <v>8333.3333333333339</v>
      </c>
      <c r="CR389" s="108">
        <v>8333.3333333333339</v>
      </c>
      <c r="CS389" s="108">
        <v>8333.3333333333339</v>
      </c>
      <c r="CT389" s="108">
        <v>8333.3333333333339</v>
      </c>
      <c r="CU389" s="108">
        <v>8333.3333333333339</v>
      </c>
      <c r="CV389" s="108">
        <v>8333.3333333333339</v>
      </c>
      <c r="CW389" s="109">
        <v>8333.3333333333339</v>
      </c>
      <c r="CX389" s="107">
        <v>12500</v>
      </c>
      <c r="CY389" s="108">
        <v>12500</v>
      </c>
      <c r="CZ389" s="108">
        <v>12500</v>
      </c>
      <c r="DA389" s="108">
        <v>12500</v>
      </c>
      <c r="DB389" s="108">
        <v>12500</v>
      </c>
      <c r="DC389" s="108">
        <v>12500</v>
      </c>
      <c r="DD389" s="108">
        <v>12500</v>
      </c>
      <c r="DE389" s="108">
        <v>12500</v>
      </c>
      <c r="DF389" s="108">
        <v>12500</v>
      </c>
      <c r="DG389" s="108">
        <v>12500</v>
      </c>
      <c r="DH389" s="108">
        <v>12500</v>
      </c>
      <c r="DI389" s="109">
        <v>12500</v>
      </c>
      <c r="DJ389" s="107"/>
      <c r="DK389" s="108"/>
      <c r="DL389" s="108"/>
      <c r="DM389" s="108"/>
      <c r="DN389" s="108"/>
      <c r="DO389" s="108"/>
      <c r="DP389" s="108"/>
      <c r="DQ389" s="108"/>
      <c r="DR389" s="108"/>
      <c r="DS389" s="108"/>
      <c r="DT389" s="108"/>
      <c r="DU389" s="109"/>
    </row>
    <row r="390" spans="1:125">
      <c r="D390" s="77" t="str">
        <f t="shared" si="231"/>
        <v>4418p</v>
      </c>
      <c r="E390" s="81" t="s">
        <v>346</v>
      </c>
      <c r="F390" s="107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9"/>
      <c r="R390" s="107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9"/>
      <c r="AD390" s="107"/>
      <c r="AE390" s="108"/>
      <c r="AF390" s="108"/>
      <c r="AG390" s="108"/>
      <c r="AH390" s="108"/>
      <c r="AI390" s="108"/>
      <c r="AJ390" s="108"/>
      <c r="AK390" s="108"/>
      <c r="AL390" s="108"/>
      <c r="AM390" s="108"/>
      <c r="AN390" s="108"/>
      <c r="AO390" s="109"/>
      <c r="AP390" s="107"/>
      <c r="AQ390" s="108"/>
      <c r="AR390" s="108"/>
      <c r="AS390" s="108"/>
      <c r="AT390" s="108"/>
      <c r="AU390" s="108"/>
      <c r="AV390" s="108"/>
      <c r="AW390" s="108"/>
      <c r="AX390" s="108"/>
      <c r="AY390" s="108"/>
      <c r="AZ390" s="108"/>
      <c r="BA390" s="109"/>
      <c r="BB390" s="107"/>
      <c r="BC390" s="108"/>
      <c r="BD390" s="108"/>
      <c r="BE390" s="108"/>
      <c r="BF390" s="108"/>
      <c r="BG390" s="108"/>
      <c r="BH390" s="108"/>
      <c r="BI390" s="108"/>
      <c r="BJ390" s="108"/>
      <c r="BK390" s="108"/>
      <c r="BL390" s="108"/>
      <c r="BM390" s="109"/>
      <c r="BN390" s="107"/>
      <c r="BO390" s="108"/>
      <c r="BP390" s="108"/>
      <c r="BQ390" s="108"/>
      <c r="BR390" s="108"/>
      <c r="BS390" s="108"/>
      <c r="BT390" s="108"/>
      <c r="BU390" s="108"/>
      <c r="BV390" s="108"/>
      <c r="BW390" s="108"/>
      <c r="BX390" s="108"/>
      <c r="BY390" s="109"/>
      <c r="BZ390" s="107"/>
      <c r="CA390" s="108"/>
      <c r="CB390" s="108"/>
      <c r="CC390" s="108"/>
      <c r="CD390" s="108"/>
      <c r="CE390" s="108"/>
      <c r="CF390" s="108"/>
      <c r="CG390" s="108"/>
      <c r="CH390" s="108"/>
      <c r="CI390" s="108"/>
      <c r="CJ390" s="108"/>
      <c r="CK390" s="108"/>
      <c r="CL390" s="107"/>
      <c r="CM390" s="108"/>
      <c r="CN390" s="108"/>
      <c r="CO390" s="108"/>
      <c r="CP390" s="108"/>
      <c r="CQ390" s="108"/>
      <c r="CR390" s="108"/>
      <c r="CS390" s="108"/>
      <c r="CT390" s="108"/>
      <c r="CU390" s="108"/>
      <c r="CV390" s="108"/>
      <c r="CW390" s="109"/>
      <c r="CX390" s="107">
        <v>0</v>
      </c>
      <c r="CY390" s="108">
        <v>0</v>
      </c>
      <c r="CZ390" s="108">
        <v>0</v>
      </c>
      <c r="DA390" s="108">
        <v>0</v>
      </c>
      <c r="DB390" s="108">
        <v>0</v>
      </c>
      <c r="DC390" s="108">
        <v>0</v>
      </c>
      <c r="DD390" s="108">
        <v>0</v>
      </c>
      <c r="DE390" s="108">
        <v>0</v>
      </c>
      <c r="DF390" s="108">
        <v>0</v>
      </c>
      <c r="DG390" s="108">
        <v>0</v>
      </c>
      <c r="DH390" s="108">
        <v>0</v>
      </c>
      <c r="DI390" s="109">
        <v>0</v>
      </c>
      <c r="DJ390" s="107"/>
      <c r="DK390" s="108"/>
      <c r="DL390" s="108"/>
      <c r="DM390" s="108"/>
      <c r="DN390" s="108"/>
      <c r="DO390" s="108"/>
      <c r="DP390" s="108"/>
      <c r="DQ390" s="108"/>
      <c r="DR390" s="108"/>
      <c r="DS390" s="108"/>
      <c r="DT390" s="108"/>
      <c r="DU390" s="109"/>
    </row>
    <row r="391" spans="1:125">
      <c r="D391" s="77" t="str">
        <f t="shared" si="231"/>
        <v>4419p</v>
      </c>
      <c r="E391" s="81" t="s">
        <v>348</v>
      </c>
      <c r="F391" s="107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9"/>
      <c r="R391" s="107"/>
      <c r="S391" s="108"/>
      <c r="T391" s="108"/>
      <c r="U391" s="108"/>
      <c r="V391" s="108"/>
      <c r="W391" s="108"/>
      <c r="X391" s="108"/>
      <c r="Y391" s="108"/>
      <c r="Z391" s="108"/>
      <c r="AA391" s="108"/>
      <c r="AB391" s="108"/>
      <c r="AC391" s="109"/>
      <c r="AD391" s="107"/>
      <c r="AE391" s="108"/>
      <c r="AF391" s="108"/>
      <c r="AG391" s="108"/>
      <c r="AH391" s="108"/>
      <c r="AI391" s="108"/>
      <c r="AJ391" s="108"/>
      <c r="AK391" s="108"/>
      <c r="AL391" s="108"/>
      <c r="AM391" s="108"/>
      <c r="AN391" s="108"/>
      <c r="AO391" s="109"/>
      <c r="AP391" s="107"/>
      <c r="AQ391" s="108"/>
      <c r="AR391" s="108"/>
      <c r="AS391" s="108"/>
      <c r="AT391" s="108"/>
      <c r="AU391" s="108"/>
      <c r="AV391" s="108"/>
      <c r="AW391" s="108"/>
      <c r="AX391" s="108"/>
      <c r="AY391" s="108"/>
      <c r="AZ391" s="108"/>
      <c r="BA391" s="109"/>
      <c r="BB391" s="107"/>
      <c r="BC391" s="108"/>
      <c r="BD391" s="108"/>
      <c r="BE391" s="108"/>
      <c r="BF391" s="108"/>
      <c r="BG391" s="108"/>
      <c r="BH391" s="108"/>
      <c r="BI391" s="108"/>
      <c r="BJ391" s="108"/>
      <c r="BK391" s="108"/>
      <c r="BL391" s="108"/>
      <c r="BM391" s="109"/>
      <c r="BN391" s="107"/>
      <c r="BO391" s="108"/>
      <c r="BP391" s="108"/>
      <c r="BQ391" s="108"/>
      <c r="BR391" s="108"/>
      <c r="BS391" s="108"/>
      <c r="BT391" s="108"/>
      <c r="BU391" s="108"/>
      <c r="BV391" s="108"/>
      <c r="BW391" s="108"/>
      <c r="BX391" s="108"/>
      <c r="BY391" s="109"/>
      <c r="BZ391" s="107"/>
      <c r="CA391" s="108"/>
      <c r="CB391" s="108"/>
      <c r="CC391" s="108"/>
      <c r="CD391" s="108"/>
      <c r="CE391" s="108"/>
      <c r="CF391" s="108"/>
      <c r="CG391" s="108"/>
      <c r="CH391" s="108"/>
      <c r="CI391" s="108"/>
      <c r="CJ391" s="108"/>
      <c r="CK391" s="108"/>
      <c r="CL391" s="107"/>
      <c r="CM391" s="108"/>
      <c r="CN391" s="108"/>
      <c r="CO391" s="108"/>
      <c r="CP391" s="108"/>
      <c r="CQ391" s="108"/>
      <c r="CR391" s="108"/>
      <c r="CS391" s="108"/>
      <c r="CT391" s="108"/>
      <c r="CU391" s="108"/>
      <c r="CV391" s="108"/>
      <c r="CW391" s="109"/>
      <c r="CX391" s="107">
        <v>0</v>
      </c>
      <c r="CY391" s="108">
        <v>0</v>
      </c>
      <c r="CZ391" s="108">
        <v>0</v>
      </c>
      <c r="DA391" s="108">
        <v>0</v>
      </c>
      <c r="DB391" s="108">
        <v>0</v>
      </c>
      <c r="DC391" s="108">
        <v>0</v>
      </c>
      <c r="DD391" s="108">
        <v>0</v>
      </c>
      <c r="DE391" s="108">
        <v>0</v>
      </c>
      <c r="DF391" s="108">
        <v>0</v>
      </c>
      <c r="DG391" s="108">
        <v>0</v>
      </c>
      <c r="DH391" s="108">
        <v>0</v>
      </c>
      <c r="DI391" s="109">
        <v>0</v>
      </c>
      <c r="DJ391" s="107"/>
      <c r="DK391" s="108"/>
      <c r="DL391" s="108"/>
      <c r="DM391" s="108"/>
      <c r="DN391" s="108"/>
      <c r="DO391" s="108"/>
      <c r="DP391" s="108"/>
      <c r="DQ391" s="108"/>
      <c r="DR391" s="108"/>
      <c r="DS391" s="108"/>
      <c r="DT391" s="108"/>
      <c r="DU391" s="109"/>
    </row>
    <row r="392" spans="1:125" s="11" customFormat="1">
      <c r="A392" s="143" t="s">
        <v>102</v>
      </c>
      <c r="B392" s="143">
        <v>45</v>
      </c>
      <c r="C392" s="143"/>
      <c r="D392" s="143" t="str">
        <f t="shared" si="231"/>
        <v>p</v>
      </c>
      <c r="E392" s="144" t="s">
        <v>350</v>
      </c>
      <c r="F392" s="145"/>
      <c r="G392" s="146"/>
      <c r="H392" s="146"/>
      <c r="I392" s="146"/>
      <c r="J392" s="146"/>
      <c r="K392" s="146"/>
      <c r="L392" s="146"/>
      <c r="M392" s="146"/>
      <c r="N392" s="146"/>
      <c r="O392" s="146"/>
      <c r="P392" s="146"/>
      <c r="Q392" s="147"/>
      <c r="R392" s="145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7"/>
      <c r="AD392" s="145"/>
      <c r="AE392" s="146"/>
      <c r="AF392" s="146"/>
      <c r="AG392" s="146"/>
      <c r="AH392" s="146"/>
      <c r="AI392" s="146"/>
      <c r="AJ392" s="146"/>
      <c r="AK392" s="146"/>
      <c r="AL392" s="146"/>
      <c r="AM392" s="146"/>
      <c r="AN392" s="146"/>
      <c r="AO392" s="147"/>
      <c r="AP392" s="145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7"/>
      <c r="BB392" s="145"/>
      <c r="BC392" s="146"/>
      <c r="BD392" s="146"/>
      <c r="BE392" s="146"/>
      <c r="BF392" s="146"/>
      <c r="BG392" s="146"/>
      <c r="BH392" s="146"/>
      <c r="BI392" s="146"/>
      <c r="BJ392" s="146"/>
      <c r="BK392" s="146"/>
      <c r="BL392" s="146"/>
      <c r="BM392" s="147"/>
      <c r="BN392" s="145"/>
      <c r="BO392" s="146"/>
      <c r="BP392" s="146"/>
      <c r="BQ392" s="146"/>
      <c r="BR392" s="146"/>
      <c r="BS392" s="146"/>
      <c r="BT392" s="146"/>
      <c r="BU392" s="146"/>
      <c r="BV392" s="146"/>
      <c r="BW392" s="146"/>
      <c r="BX392" s="146"/>
      <c r="BY392" s="147"/>
      <c r="BZ392" s="145"/>
      <c r="CA392" s="146"/>
      <c r="CB392" s="146"/>
      <c r="CC392" s="146"/>
      <c r="CD392" s="146"/>
      <c r="CE392" s="146"/>
      <c r="CF392" s="146"/>
      <c r="CG392" s="146"/>
      <c r="CH392" s="146"/>
      <c r="CI392" s="146"/>
      <c r="CJ392" s="146"/>
      <c r="CK392" s="146"/>
      <c r="CL392" s="145">
        <f>+SUM(CL393:CL398)</f>
        <v>143333.33333333334</v>
      </c>
      <c r="CM392" s="146">
        <f t="shared" ref="CM392" si="304">+SUM(CM393:CM398)</f>
        <v>143333.33333333334</v>
      </c>
      <c r="CN392" s="146">
        <f t="shared" ref="CN392" si="305">+SUM(CN393:CN398)</f>
        <v>143333.33333333334</v>
      </c>
      <c r="CO392" s="146">
        <f t="shared" ref="CO392" si="306">+SUM(CO393:CO398)</f>
        <v>143333.33333333334</v>
      </c>
      <c r="CP392" s="146">
        <f t="shared" ref="CP392" si="307">+SUM(CP393:CP398)</f>
        <v>143333.33333333334</v>
      </c>
      <c r="CQ392" s="146">
        <f t="shared" ref="CQ392" si="308">+SUM(CQ393:CQ398)</f>
        <v>143333.33333333334</v>
      </c>
      <c r="CR392" s="146">
        <f t="shared" ref="CR392" si="309">+SUM(CR393:CR398)</f>
        <v>143333.33333333334</v>
      </c>
      <c r="CS392" s="146">
        <f t="shared" ref="CS392" si="310">+SUM(CS393:CS398)</f>
        <v>143333.33333333334</v>
      </c>
      <c r="CT392" s="146">
        <f t="shared" ref="CT392" si="311">+SUM(CT393:CT398)</f>
        <v>143333.33333333334</v>
      </c>
      <c r="CU392" s="146">
        <f t="shared" ref="CU392" si="312">+SUM(CU393:CU398)</f>
        <v>143333.33333333334</v>
      </c>
      <c r="CV392" s="146">
        <f t="shared" ref="CV392" si="313">+SUM(CV393:CV398)</f>
        <v>143333.33333333334</v>
      </c>
      <c r="CW392" s="147">
        <f t="shared" ref="CW392" si="314">+SUM(CW393:CW398)</f>
        <v>143333.33333333334</v>
      </c>
      <c r="CX392" s="145">
        <f>+SUM(CX393:CX398)</f>
        <v>178333.33333333334</v>
      </c>
      <c r="CY392" s="146">
        <f t="shared" ref="CY392:DI392" si="315">+SUM(CY393:CY398)</f>
        <v>178333.33333333334</v>
      </c>
      <c r="CZ392" s="146">
        <f t="shared" si="315"/>
        <v>178333.33333333334</v>
      </c>
      <c r="DA392" s="146">
        <f t="shared" si="315"/>
        <v>178333.33333333334</v>
      </c>
      <c r="DB392" s="146">
        <f t="shared" si="315"/>
        <v>178333.33333333334</v>
      </c>
      <c r="DC392" s="146">
        <f t="shared" si="315"/>
        <v>178333.33333333334</v>
      </c>
      <c r="DD392" s="146">
        <f t="shared" si="315"/>
        <v>178333.33333333334</v>
      </c>
      <c r="DE392" s="146">
        <f t="shared" si="315"/>
        <v>178333.33333333334</v>
      </c>
      <c r="DF392" s="146">
        <f t="shared" si="315"/>
        <v>178333.33333333334</v>
      </c>
      <c r="DG392" s="146">
        <f t="shared" si="315"/>
        <v>178333.33333333334</v>
      </c>
      <c r="DH392" s="146">
        <f t="shared" si="315"/>
        <v>178333.33333333334</v>
      </c>
      <c r="DI392" s="147">
        <f t="shared" si="315"/>
        <v>178333.33333333334</v>
      </c>
      <c r="DJ392" s="145"/>
      <c r="DK392" s="146"/>
      <c r="DL392" s="146"/>
      <c r="DM392" s="146"/>
      <c r="DN392" s="146"/>
      <c r="DO392" s="146"/>
      <c r="DP392" s="146"/>
      <c r="DQ392" s="146"/>
      <c r="DR392" s="146"/>
      <c r="DS392" s="146"/>
      <c r="DT392" s="146"/>
      <c r="DU392" s="147"/>
    </row>
    <row r="393" spans="1:125">
      <c r="C393" s="77">
        <v>451</v>
      </c>
      <c r="D393" s="77" t="str">
        <f t="shared" si="231"/>
        <v>451p</v>
      </c>
      <c r="E393" s="81" t="s">
        <v>123</v>
      </c>
      <c r="F393" s="107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9"/>
      <c r="R393" s="107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9"/>
      <c r="AD393" s="107"/>
      <c r="AE393" s="108"/>
      <c r="AF393" s="108"/>
      <c r="AG393" s="108"/>
      <c r="AH393" s="108"/>
      <c r="AI393" s="108"/>
      <c r="AJ393" s="108"/>
      <c r="AK393" s="108"/>
      <c r="AL393" s="108"/>
      <c r="AM393" s="108"/>
      <c r="AN393" s="108"/>
      <c r="AO393" s="109"/>
      <c r="AP393" s="107"/>
      <c r="AQ393" s="108"/>
      <c r="AR393" s="108"/>
      <c r="AS393" s="108"/>
      <c r="AT393" s="108"/>
      <c r="AU393" s="108"/>
      <c r="AV393" s="108"/>
      <c r="AW393" s="108"/>
      <c r="AX393" s="108"/>
      <c r="AY393" s="108"/>
      <c r="AZ393" s="108"/>
      <c r="BA393" s="109"/>
      <c r="BB393" s="107"/>
      <c r="BC393" s="108"/>
      <c r="BD393" s="108"/>
      <c r="BE393" s="108"/>
      <c r="BF393" s="108"/>
      <c r="BG393" s="108"/>
      <c r="BH393" s="108"/>
      <c r="BI393" s="108"/>
      <c r="BJ393" s="108"/>
      <c r="BK393" s="108"/>
      <c r="BL393" s="108"/>
      <c r="BM393" s="109"/>
      <c r="BN393" s="107"/>
      <c r="BO393" s="108"/>
      <c r="BP393" s="108"/>
      <c r="BQ393" s="108"/>
      <c r="BR393" s="108"/>
      <c r="BS393" s="108"/>
      <c r="BT393" s="108"/>
      <c r="BU393" s="108"/>
      <c r="BV393" s="108"/>
      <c r="BW393" s="108"/>
      <c r="BX393" s="108"/>
      <c r="BY393" s="109"/>
      <c r="BZ393" s="107"/>
      <c r="CA393" s="108"/>
      <c r="CB393" s="108"/>
      <c r="CC393" s="108"/>
      <c r="CD393" s="108"/>
      <c r="CE393" s="108"/>
      <c r="CF393" s="108"/>
      <c r="CG393" s="108"/>
      <c r="CH393" s="108"/>
      <c r="CI393" s="108"/>
      <c r="CJ393" s="108"/>
      <c r="CK393" s="108"/>
      <c r="CL393" s="107"/>
      <c r="CM393" s="108"/>
      <c r="CN393" s="108"/>
      <c r="CO393" s="108"/>
      <c r="CP393" s="108"/>
      <c r="CQ393" s="108"/>
      <c r="CR393" s="108"/>
      <c r="CS393" s="108"/>
      <c r="CT393" s="108"/>
      <c r="CU393" s="108"/>
      <c r="CV393" s="108"/>
      <c r="CW393" s="109"/>
      <c r="CX393" s="107"/>
      <c r="CY393" s="108"/>
      <c r="CZ393" s="108"/>
      <c r="DA393" s="108"/>
      <c r="DB393" s="108"/>
      <c r="DC393" s="108"/>
      <c r="DD393" s="108"/>
      <c r="DE393" s="108"/>
      <c r="DF393" s="108"/>
      <c r="DG393" s="108"/>
      <c r="DH393" s="108"/>
      <c r="DI393" s="109"/>
      <c r="DJ393" s="107"/>
      <c r="DK393" s="108"/>
      <c r="DL393" s="108"/>
      <c r="DM393" s="108"/>
      <c r="DN393" s="108"/>
      <c r="DO393" s="108"/>
      <c r="DP393" s="108"/>
      <c r="DQ393" s="108"/>
      <c r="DR393" s="108"/>
      <c r="DS393" s="108"/>
      <c r="DT393" s="108"/>
      <c r="DU393" s="109"/>
    </row>
    <row r="394" spans="1:125" ht="30">
      <c r="D394" s="77" t="str">
        <f t="shared" si="231"/>
        <v>4511p</v>
      </c>
      <c r="E394" s="81" t="s">
        <v>352</v>
      </c>
      <c r="F394" s="107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9"/>
      <c r="R394" s="107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9"/>
      <c r="AD394" s="107"/>
      <c r="AE394" s="108"/>
      <c r="AF394" s="108"/>
      <c r="AG394" s="108"/>
      <c r="AH394" s="108"/>
      <c r="AI394" s="108"/>
      <c r="AJ394" s="108"/>
      <c r="AK394" s="108"/>
      <c r="AL394" s="108"/>
      <c r="AM394" s="108"/>
      <c r="AN394" s="108"/>
      <c r="AO394" s="109"/>
      <c r="AP394" s="107"/>
      <c r="AQ394" s="108"/>
      <c r="AR394" s="108"/>
      <c r="AS394" s="108"/>
      <c r="AT394" s="108"/>
      <c r="AU394" s="108"/>
      <c r="AV394" s="108"/>
      <c r="AW394" s="108"/>
      <c r="AX394" s="108"/>
      <c r="AY394" s="108"/>
      <c r="AZ394" s="108"/>
      <c r="BA394" s="109"/>
      <c r="BB394" s="107"/>
      <c r="BC394" s="108"/>
      <c r="BD394" s="108"/>
      <c r="BE394" s="108"/>
      <c r="BF394" s="108"/>
      <c r="BG394" s="108"/>
      <c r="BH394" s="108"/>
      <c r="BI394" s="108"/>
      <c r="BJ394" s="108"/>
      <c r="BK394" s="108"/>
      <c r="BL394" s="108"/>
      <c r="BM394" s="109"/>
      <c r="BN394" s="107"/>
      <c r="BO394" s="108"/>
      <c r="BP394" s="108"/>
      <c r="BQ394" s="108"/>
      <c r="BR394" s="108"/>
      <c r="BS394" s="108"/>
      <c r="BT394" s="108"/>
      <c r="BU394" s="108"/>
      <c r="BV394" s="108"/>
      <c r="BW394" s="108"/>
      <c r="BX394" s="108"/>
      <c r="BY394" s="109"/>
      <c r="BZ394" s="107"/>
      <c r="CA394" s="108"/>
      <c r="CB394" s="108"/>
      <c r="CC394" s="108"/>
      <c r="CD394" s="108"/>
      <c r="CE394" s="108"/>
      <c r="CF394" s="108"/>
      <c r="CG394" s="108"/>
      <c r="CH394" s="108"/>
      <c r="CI394" s="108"/>
      <c r="CJ394" s="108"/>
      <c r="CK394" s="108"/>
      <c r="CL394" s="107"/>
      <c r="CM394" s="108"/>
      <c r="CN394" s="108"/>
      <c r="CO394" s="108"/>
      <c r="CP394" s="108"/>
      <c r="CQ394" s="108"/>
      <c r="CR394" s="108"/>
      <c r="CS394" s="108"/>
      <c r="CT394" s="108"/>
      <c r="CU394" s="108"/>
      <c r="CV394" s="108"/>
      <c r="CW394" s="109"/>
      <c r="CX394" s="107">
        <v>0</v>
      </c>
      <c r="CY394" s="108">
        <v>0</v>
      </c>
      <c r="CZ394" s="108">
        <v>0</v>
      </c>
      <c r="DA394" s="108">
        <v>0</v>
      </c>
      <c r="DB394" s="108">
        <v>0</v>
      </c>
      <c r="DC394" s="108">
        <v>0</v>
      </c>
      <c r="DD394" s="108">
        <v>0</v>
      </c>
      <c r="DE394" s="108">
        <v>0</v>
      </c>
      <c r="DF394" s="108">
        <v>0</v>
      </c>
      <c r="DG394" s="108">
        <v>0</v>
      </c>
      <c r="DH394" s="108">
        <v>0</v>
      </c>
      <c r="DI394" s="109">
        <v>0</v>
      </c>
      <c r="DJ394" s="107"/>
      <c r="DK394" s="108"/>
      <c r="DL394" s="108"/>
      <c r="DM394" s="108"/>
      <c r="DN394" s="108"/>
      <c r="DO394" s="108"/>
      <c r="DP394" s="108"/>
      <c r="DQ394" s="108"/>
      <c r="DR394" s="108"/>
      <c r="DS394" s="108"/>
      <c r="DT394" s="108"/>
      <c r="DU394" s="109"/>
    </row>
    <row r="395" spans="1:125">
      <c r="D395" s="77" t="str">
        <f t="shared" si="231"/>
        <v>4512p</v>
      </c>
      <c r="E395" s="81" t="s">
        <v>354</v>
      </c>
      <c r="F395" s="107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9"/>
      <c r="R395" s="107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9"/>
      <c r="AD395" s="107"/>
      <c r="AE395" s="108"/>
      <c r="AF395" s="108"/>
      <c r="AG395" s="108"/>
      <c r="AH395" s="108"/>
      <c r="AI395" s="108"/>
      <c r="AJ395" s="108"/>
      <c r="AK395" s="108"/>
      <c r="AL395" s="108"/>
      <c r="AM395" s="108"/>
      <c r="AN395" s="108"/>
      <c r="AO395" s="109"/>
      <c r="AP395" s="107"/>
      <c r="AQ395" s="108"/>
      <c r="AR395" s="108"/>
      <c r="AS395" s="108"/>
      <c r="AT395" s="108"/>
      <c r="AU395" s="108"/>
      <c r="AV395" s="108"/>
      <c r="AW395" s="108"/>
      <c r="AX395" s="108"/>
      <c r="AY395" s="108"/>
      <c r="AZ395" s="108"/>
      <c r="BA395" s="109"/>
      <c r="BB395" s="107"/>
      <c r="BC395" s="108"/>
      <c r="BD395" s="108"/>
      <c r="BE395" s="108"/>
      <c r="BF395" s="108"/>
      <c r="BG395" s="108"/>
      <c r="BH395" s="108"/>
      <c r="BI395" s="108"/>
      <c r="BJ395" s="108"/>
      <c r="BK395" s="108"/>
      <c r="BL395" s="108"/>
      <c r="BM395" s="109"/>
      <c r="BN395" s="107"/>
      <c r="BO395" s="108"/>
      <c r="BP395" s="108"/>
      <c r="BQ395" s="108"/>
      <c r="BR395" s="108"/>
      <c r="BS395" s="108"/>
      <c r="BT395" s="108"/>
      <c r="BU395" s="108"/>
      <c r="BV395" s="108"/>
      <c r="BW395" s="108"/>
      <c r="BX395" s="108"/>
      <c r="BY395" s="109"/>
      <c r="BZ395" s="107"/>
      <c r="CA395" s="108"/>
      <c r="CB395" s="108"/>
      <c r="CC395" s="108"/>
      <c r="CD395" s="108"/>
      <c r="CE395" s="108"/>
      <c r="CF395" s="108"/>
      <c r="CG395" s="108"/>
      <c r="CH395" s="108"/>
      <c r="CI395" s="108"/>
      <c r="CJ395" s="108"/>
      <c r="CK395" s="108"/>
      <c r="CL395" s="107"/>
      <c r="CM395" s="108"/>
      <c r="CN395" s="108"/>
      <c r="CO395" s="108"/>
      <c r="CP395" s="108"/>
      <c r="CQ395" s="108"/>
      <c r="CR395" s="108"/>
      <c r="CS395" s="108"/>
      <c r="CT395" s="108"/>
      <c r="CU395" s="108"/>
      <c r="CV395" s="108"/>
      <c r="CW395" s="109"/>
      <c r="CX395" s="107">
        <v>0</v>
      </c>
      <c r="CY395" s="108">
        <v>0</v>
      </c>
      <c r="CZ395" s="108">
        <v>0</v>
      </c>
      <c r="DA395" s="108">
        <v>0</v>
      </c>
      <c r="DB395" s="108">
        <v>0</v>
      </c>
      <c r="DC395" s="108">
        <v>0</v>
      </c>
      <c r="DD395" s="108">
        <v>0</v>
      </c>
      <c r="DE395" s="108">
        <v>0</v>
      </c>
      <c r="DF395" s="108">
        <v>0</v>
      </c>
      <c r="DG395" s="108">
        <v>0</v>
      </c>
      <c r="DH395" s="108">
        <v>0</v>
      </c>
      <c r="DI395" s="109">
        <v>0</v>
      </c>
      <c r="DJ395" s="107"/>
      <c r="DK395" s="108"/>
      <c r="DL395" s="108"/>
      <c r="DM395" s="108"/>
      <c r="DN395" s="108"/>
      <c r="DO395" s="108"/>
      <c r="DP395" s="108"/>
      <c r="DQ395" s="108"/>
      <c r="DR395" s="108"/>
      <c r="DS395" s="108"/>
      <c r="DT395" s="108"/>
      <c r="DU395" s="109"/>
    </row>
    <row r="396" spans="1:125">
      <c r="D396" s="77" t="str">
        <f t="shared" si="231"/>
        <v>4513p</v>
      </c>
      <c r="E396" s="81" t="s">
        <v>356</v>
      </c>
      <c r="F396" s="107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9"/>
      <c r="R396" s="107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9"/>
      <c r="AD396" s="107"/>
      <c r="AE396" s="108"/>
      <c r="AF396" s="108"/>
      <c r="AG396" s="108"/>
      <c r="AH396" s="108"/>
      <c r="AI396" s="108"/>
      <c r="AJ396" s="108"/>
      <c r="AK396" s="108"/>
      <c r="AL396" s="108"/>
      <c r="AM396" s="108"/>
      <c r="AN396" s="108"/>
      <c r="AO396" s="109"/>
      <c r="AP396" s="107"/>
      <c r="AQ396" s="108"/>
      <c r="AR396" s="108"/>
      <c r="AS396" s="108"/>
      <c r="AT396" s="108"/>
      <c r="AU396" s="108"/>
      <c r="AV396" s="108"/>
      <c r="AW396" s="108"/>
      <c r="AX396" s="108"/>
      <c r="AY396" s="108"/>
      <c r="AZ396" s="108"/>
      <c r="BA396" s="109"/>
      <c r="BB396" s="107"/>
      <c r="BC396" s="108"/>
      <c r="BD396" s="108"/>
      <c r="BE396" s="108"/>
      <c r="BF396" s="108"/>
      <c r="BG396" s="108"/>
      <c r="BH396" s="108"/>
      <c r="BI396" s="108"/>
      <c r="BJ396" s="108"/>
      <c r="BK396" s="108"/>
      <c r="BL396" s="108"/>
      <c r="BM396" s="109"/>
      <c r="BN396" s="107"/>
      <c r="BO396" s="108"/>
      <c r="BP396" s="108"/>
      <c r="BQ396" s="108"/>
      <c r="BR396" s="108"/>
      <c r="BS396" s="108"/>
      <c r="BT396" s="108"/>
      <c r="BU396" s="108"/>
      <c r="BV396" s="108"/>
      <c r="BW396" s="108"/>
      <c r="BX396" s="108"/>
      <c r="BY396" s="109"/>
      <c r="BZ396" s="107"/>
      <c r="CA396" s="108"/>
      <c r="CB396" s="108"/>
      <c r="CC396" s="108"/>
      <c r="CD396" s="108"/>
      <c r="CE396" s="108"/>
      <c r="CF396" s="108"/>
      <c r="CG396" s="108"/>
      <c r="CH396" s="108"/>
      <c r="CI396" s="108"/>
      <c r="CJ396" s="108"/>
      <c r="CK396" s="108"/>
      <c r="CL396" s="107">
        <v>100000</v>
      </c>
      <c r="CM396" s="108">
        <v>100000</v>
      </c>
      <c r="CN396" s="108">
        <v>100000</v>
      </c>
      <c r="CO396" s="108">
        <v>100000</v>
      </c>
      <c r="CP396" s="108">
        <v>100000</v>
      </c>
      <c r="CQ396" s="108">
        <v>100000</v>
      </c>
      <c r="CR396" s="108">
        <v>100000</v>
      </c>
      <c r="CS396" s="108">
        <v>100000</v>
      </c>
      <c r="CT396" s="108">
        <v>100000</v>
      </c>
      <c r="CU396" s="108">
        <v>100000</v>
      </c>
      <c r="CV396" s="108">
        <v>100000</v>
      </c>
      <c r="CW396" s="109">
        <v>100000</v>
      </c>
      <c r="CX396" s="107">
        <v>114166.66666666667</v>
      </c>
      <c r="CY396" s="108">
        <v>114166.66666666667</v>
      </c>
      <c r="CZ396" s="108">
        <v>114166.66666666667</v>
      </c>
      <c r="DA396" s="108">
        <v>114166.66666666667</v>
      </c>
      <c r="DB396" s="108">
        <v>114166.66666666667</v>
      </c>
      <c r="DC396" s="108">
        <v>114166.66666666667</v>
      </c>
      <c r="DD396" s="108">
        <v>114166.66666666667</v>
      </c>
      <c r="DE396" s="108">
        <v>114166.66666666667</v>
      </c>
      <c r="DF396" s="108">
        <v>114166.66666666667</v>
      </c>
      <c r="DG396" s="108">
        <v>114166.66666666667</v>
      </c>
      <c r="DH396" s="108">
        <v>114166.66666666667</v>
      </c>
      <c r="DI396" s="109">
        <v>114166.66666666667</v>
      </c>
      <c r="DJ396" s="107"/>
      <c r="DK396" s="108"/>
      <c r="DL396" s="108"/>
      <c r="DM396" s="108"/>
      <c r="DN396" s="108"/>
      <c r="DO396" s="108"/>
      <c r="DP396" s="108"/>
      <c r="DQ396" s="108"/>
      <c r="DR396" s="108"/>
      <c r="DS396" s="108"/>
      <c r="DT396" s="108"/>
      <c r="DU396" s="109"/>
    </row>
    <row r="397" spans="1:125" ht="30">
      <c r="D397" s="77" t="str">
        <f t="shared" si="231"/>
        <v>4514p</v>
      </c>
      <c r="E397" s="81" t="s">
        <v>358</v>
      </c>
      <c r="F397" s="107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9"/>
      <c r="R397" s="107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9"/>
      <c r="AD397" s="107"/>
      <c r="AE397" s="108"/>
      <c r="AF397" s="108"/>
      <c r="AG397" s="108"/>
      <c r="AH397" s="108"/>
      <c r="AI397" s="108"/>
      <c r="AJ397" s="108"/>
      <c r="AK397" s="108"/>
      <c r="AL397" s="108"/>
      <c r="AM397" s="108"/>
      <c r="AN397" s="108"/>
      <c r="AO397" s="109"/>
      <c r="AP397" s="107"/>
      <c r="AQ397" s="108"/>
      <c r="AR397" s="108"/>
      <c r="AS397" s="108"/>
      <c r="AT397" s="108"/>
      <c r="AU397" s="108"/>
      <c r="AV397" s="108"/>
      <c r="AW397" s="108"/>
      <c r="AX397" s="108"/>
      <c r="AY397" s="108"/>
      <c r="AZ397" s="108"/>
      <c r="BA397" s="109"/>
      <c r="BB397" s="107"/>
      <c r="BC397" s="108"/>
      <c r="BD397" s="108"/>
      <c r="BE397" s="108"/>
      <c r="BF397" s="108"/>
      <c r="BG397" s="108"/>
      <c r="BH397" s="108"/>
      <c r="BI397" s="108"/>
      <c r="BJ397" s="108"/>
      <c r="BK397" s="108"/>
      <c r="BL397" s="108"/>
      <c r="BM397" s="109"/>
      <c r="BN397" s="107"/>
      <c r="BO397" s="108"/>
      <c r="BP397" s="108"/>
      <c r="BQ397" s="108"/>
      <c r="BR397" s="108"/>
      <c r="BS397" s="108"/>
      <c r="BT397" s="108"/>
      <c r="BU397" s="108"/>
      <c r="BV397" s="108"/>
      <c r="BW397" s="108"/>
      <c r="BX397" s="108"/>
      <c r="BY397" s="109"/>
      <c r="BZ397" s="107"/>
      <c r="CA397" s="108"/>
      <c r="CB397" s="108"/>
      <c r="CC397" s="108"/>
      <c r="CD397" s="108"/>
      <c r="CE397" s="108"/>
      <c r="CF397" s="108"/>
      <c r="CG397" s="108"/>
      <c r="CH397" s="108"/>
      <c r="CI397" s="108"/>
      <c r="CJ397" s="108"/>
      <c r="CK397" s="108"/>
      <c r="CL397" s="107"/>
      <c r="CM397" s="108"/>
      <c r="CN397" s="108"/>
      <c r="CO397" s="108"/>
      <c r="CP397" s="108"/>
      <c r="CQ397" s="108"/>
      <c r="CR397" s="108"/>
      <c r="CS397" s="108"/>
      <c r="CT397" s="108"/>
      <c r="CU397" s="108"/>
      <c r="CV397" s="108"/>
      <c r="CW397" s="109"/>
      <c r="CX397" s="107">
        <v>0</v>
      </c>
      <c r="CY397" s="108">
        <v>0</v>
      </c>
      <c r="CZ397" s="108">
        <v>0</v>
      </c>
      <c r="DA397" s="108">
        <v>0</v>
      </c>
      <c r="DB397" s="108">
        <v>0</v>
      </c>
      <c r="DC397" s="108">
        <v>0</v>
      </c>
      <c r="DD397" s="108">
        <v>0</v>
      </c>
      <c r="DE397" s="108">
        <v>0</v>
      </c>
      <c r="DF397" s="108">
        <v>0</v>
      </c>
      <c r="DG397" s="108">
        <v>0</v>
      </c>
      <c r="DH397" s="108">
        <v>0</v>
      </c>
      <c r="DI397" s="109">
        <v>0</v>
      </c>
      <c r="DJ397" s="107"/>
      <c r="DK397" s="108"/>
      <c r="DL397" s="108"/>
      <c r="DM397" s="108"/>
      <c r="DN397" s="108"/>
      <c r="DO397" s="108"/>
      <c r="DP397" s="108"/>
      <c r="DQ397" s="108"/>
      <c r="DR397" s="108"/>
      <c r="DS397" s="108"/>
      <c r="DT397" s="108"/>
      <c r="DU397" s="109"/>
    </row>
    <row r="398" spans="1:125">
      <c r="D398" s="77" t="str">
        <f t="shared" si="231"/>
        <v>4515p</v>
      </c>
      <c r="E398" s="81" t="s">
        <v>360</v>
      </c>
      <c r="F398" s="107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9"/>
      <c r="R398" s="107"/>
      <c r="S398" s="108"/>
      <c r="T398" s="108"/>
      <c r="U398" s="108"/>
      <c r="V398" s="108"/>
      <c r="W398" s="108"/>
      <c r="X398" s="108"/>
      <c r="Y398" s="108"/>
      <c r="Z398" s="108"/>
      <c r="AA398" s="108"/>
      <c r="AB398" s="108"/>
      <c r="AC398" s="109"/>
      <c r="AD398" s="107"/>
      <c r="AE398" s="108"/>
      <c r="AF398" s="108"/>
      <c r="AG398" s="108"/>
      <c r="AH398" s="108"/>
      <c r="AI398" s="108"/>
      <c r="AJ398" s="108"/>
      <c r="AK398" s="108"/>
      <c r="AL398" s="108"/>
      <c r="AM398" s="108"/>
      <c r="AN398" s="108"/>
      <c r="AO398" s="109"/>
      <c r="AP398" s="107"/>
      <c r="AQ398" s="108"/>
      <c r="AR398" s="108"/>
      <c r="AS398" s="108"/>
      <c r="AT398" s="108"/>
      <c r="AU398" s="108"/>
      <c r="AV398" s="108"/>
      <c r="AW398" s="108"/>
      <c r="AX398" s="108"/>
      <c r="AY398" s="108"/>
      <c r="AZ398" s="108"/>
      <c r="BA398" s="109"/>
      <c r="BB398" s="107"/>
      <c r="BC398" s="108"/>
      <c r="BD398" s="108"/>
      <c r="BE398" s="108"/>
      <c r="BF398" s="108"/>
      <c r="BG398" s="108"/>
      <c r="BH398" s="108"/>
      <c r="BI398" s="108"/>
      <c r="BJ398" s="108"/>
      <c r="BK398" s="108"/>
      <c r="BL398" s="108"/>
      <c r="BM398" s="109"/>
      <c r="BN398" s="107"/>
      <c r="BO398" s="108"/>
      <c r="BP398" s="108"/>
      <c r="BQ398" s="108"/>
      <c r="BR398" s="108"/>
      <c r="BS398" s="108"/>
      <c r="BT398" s="108"/>
      <c r="BU398" s="108"/>
      <c r="BV398" s="108"/>
      <c r="BW398" s="108"/>
      <c r="BX398" s="108"/>
      <c r="BY398" s="109"/>
      <c r="BZ398" s="107"/>
      <c r="CA398" s="108"/>
      <c r="CB398" s="108"/>
      <c r="CC398" s="108"/>
      <c r="CD398" s="108"/>
      <c r="CE398" s="108"/>
      <c r="CF398" s="108"/>
      <c r="CG398" s="108"/>
      <c r="CH398" s="108"/>
      <c r="CI398" s="108"/>
      <c r="CJ398" s="108"/>
      <c r="CK398" s="108"/>
      <c r="CL398" s="107">
        <v>43333.333333333336</v>
      </c>
      <c r="CM398" s="108">
        <v>43333.333333333336</v>
      </c>
      <c r="CN398" s="108">
        <v>43333.333333333336</v>
      </c>
      <c r="CO398" s="108">
        <v>43333.333333333336</v>
      </c>
      <c r="CP398" s="108">
        <v>43333.333333333336</v>
      </c>
      <c r="CQ398" s="108">
        <v>43333.333333333336</v>
      </c>
      <c r="CR398" s="108">
        <v>43333.333333333336</v>
      </c>
      <c r="CS398" s="108">
        <v>43333.333333333336</v>
      </c>
      <c r="CT398" s="108">
        <v>43333.333333333336</v>
      </c>
      <c r="CU398" s="108">
        <v>43333.333333333336</v>
      </c>
      <c r="CV398" s="108">
        <v>43333.333333333336</v>
      </c>
      <c r="CW398" s="109">
        <v>43333.333333333336</v>
      </c>
      <c r="CX398" s="107">
        <v>64166.666666666664</v>
      </c>
      <c r="CY398" s="108">
        <v>64166.666666666664</v>
      </c>
      <c r="CZ398" s="108">
        <v>64166.666666666664</v>
      </c>
      <c r="DA398" s="108">
        <v>64166.666666666664</v>
      </c>
      <c r="DB398" s="108">
        <v>64166.666666666664</v>
      </c>
      <c r="DC398" s="108">
        <v>64166.666666666664</v>
      </c>
      <c r="DD398" s="108">
        <v>64166.666666666664</v>
      </c>
      <c r="DE398" s="108">
        <v>64166.666666666664</v>
      </c>
      <c r="DF398" s="108">
        <v>64166.666666666664</v>
      </c>
      <c r="DG398" s="108">
        <v>64166.666666666664</v>
      </c>
      <c r="DH398" s="108">
        <v>64166.666666666664</v>
      </c>
      <c r="DI398" s="109">
        <v>64166.666666666664</v>
      </c>
      <c r="DJ398" s="107"/>
      <c r="DK398" s="108"/>
      <c r="DL398" s="108"/>
      <c r="DM398" s="108"/>
      <c r="DN398" s="108"/>
      <c r="DO398" s="108"/>
      <c r="DP398" s="108"/>
      <c r="DQ398" s="108"/>
      <c r="DR398" s="108"/>
      <c r="DS398" s="108"/>
      <c r="DT398" s="108"/>
      <c r="DU398" s="109"/>
    </row>
    <row r="399" spans="1:125" s="11" customFormat="1">
      <c r="A399" s="143" t="s">
        <v>102</v>
      </c>
      <c r="B399" s="143">
        <v>46</v>
      </c>
      <c r="C399" s="143"/>
      <c r="D399" s="143" t="str">
        <f t="shared" si="231"/>
        <v>p</v>
      </c>
      <c r="E399" s="144" t="s">
        <v>362</v>
      </c>
      <c r="F399" s="145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7"/>
      <c r="R399" s="145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7"/>
      <c r="AD399" s="145"/>
      <c r="AE399" s="146"/>
      <c r="AF399" s="146"/>
      <c r="AG399" s="146"/>
      <c r="AH399" s="146"/>
      <c r="AI399" s="146"/>
      <c r="AJ399" s="146"/>
      <c r="AK399" s="146"/>
      <c r="AL399" s="146"/>
      <c r="AM399" s="146"/>
      <c r="AN399" s="146"/>
      <c r="AO399" s="147"/>
      <c r="AP399" s="145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7"/>
      <c r="BB399" s="145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7"/>
      <c r="BN399" s="145"/>
      <c r="BO399" s="146"/>
      <c r="BP399" s="146"/>
      <c r="BQ399" s="146"/>
      <c r="BR399" s="146"/>
      <c r="BS399" s="146"/>
      <c r="BT399" s="146"/>
      <c r="BU399" s="146"/>
      <c r="BV399" s="146"/>
      <c r="BW399" s="146"/>
      <c r="BX399" s="146"/>
      <c r="BY399" s="147"/>
      <c r="BZ399" s="145"/>
      <c r="CA399" s="146"/>
      <c r="CB399" s="146"/>
      <c r="CC399" s="146"/>
      <c r="CD399" s="146"/>
      <c r="CE399" s="146"/>
      <c r="CF399" s="146"/>
      <c r="CG399" s="146"/>
      <c r="CH399" s="146"/>
      <c r="CI399" s="146"/>
      <c r="CJ399" s="146"/>
      <c r="CK399" s="146"/>
      <c r="CL399" s="145">
        <f>+CL400+CL403+CL406</f>
        <v>9889761</v>
      </c>
      <c r="CM399" s="146">
        <f t="shared" ref="CM399" si="316">+CM400+CM403+CM406</f>
        <v>9889761</v>
      </c>
      <c r="CN399" s="146">
        <f t="shared" ref="CN399" si="317">+CN400+CN403+CN406</f>
        <v>9889761</v>
      </c>
      <c r="CO399" s="146">
        <f t="shared" ref="CO399" si="318">+CO400+CO403+CO406</f>
        <v>9889761</v>
      </c>
      <c r="CP399" s="146">
        <f t="shared" ref="CP399" si="319">+CP400+CP403+CP406</f>
        <v>9889761</v>
      </c>
      <c r="CQ399" s="146">
        <f t="shared" ref="CQ399" si="320">+CQ400+CQ403+CQ406</f>
        <v>9889761</v>
      </c>
      <c r="CR399" s="146">
        <f t="shared" ref="CR399" si="321">+CR400+CR403+CR406</f>
        <v>9889761</v>
      </c>
      <c r="CS399" s="146">
        <f t="shared" ref="CS399" si="322">+CS400+CS403+CS406</f>
        <v>9889761</v>
      </c>
      <c r="CT399" s="146">
        <f t="shared" ref="CT399" si="323">+CT400+CT403+CT406</f>
        <v>9889761</v>
      </c>
      <c r="CU399" s="146">
        <f t="shared" ref="CU399" si="324">+CU400+CU403+CU406</f>
        <v>9889761</v>
      </c>
      <c r="CV399" s="146">
        <f t="shared" ref="CV399" si="325">+CV400+CV403+CV406</f>
        <v>9889761</v>
      </c>
      <c r="CW399" s="147">
        <f t="shared" ref="CW399" si="326">+CW400+CW403+CW406</f>
        <v>9889761</v>
      </c>
      <c r="CX399" s="145">
        <f>+CX400+CX403+CX406</f>
        <v>14285575.4575</v>
      </c>
      <c r="CY399" s="146">
        <f t="shared" ref="CY399:DI399" si="327">+CY400+CY403+CY406</f>
        <v>14285575.4575</v>
      </c>
      <c r="CZ399" s="146">
        <f t="shared" si="327"/>
        <v>14285575.4575</v>
      </c>
      <c r="DA399" s="146">
        <f t="shared" si="327"/>
        <v>14285575.4575</v>
      </c>
      <c r="DB399" s="146">
        <f t="shared" si="327"/>
        <v>14285575.4575</v>
      </c>
      <c r="DC399" s="146">
        <f t="shared" si="327"/>
        <v>14285575.4575</v>
      </c>
      <c r="DD399" s="146">
        <f t="shared" si="327"/>
        <v>14285575.4575</v>
      </c>
      <c r="DE399" s="146">
        <f t="shared" si="327"/>
        <v>14285575.4575</v>
      </c>
      <c r="DF399" s="146">
        <f t="shared" si="327"/>
        <v>14285575.4575</v>
      </c>
      <c r="DG399" s="146">
        <f t="shared" si="327"/>
        <v>14285575.4575</v>
      </c>
      <c r="DH399" s="146">
        <f t="shared" si="327"/>
        <v>14285575.4575</v>
      </c>
      <c r="DI399" s="147">
        <f t="shared" si="327"/>
        <v>14285575.4575</v>
      </c>
      <c r="DJ399" s="145"/>
      <c r="DK399" s="146"/>
      <c r="DL399" s="146"/>
      <c r="DM399" s="146"/>
      <c r="DN399" s="146"/>
      <c r="DO399" s="146"/>
      <c r="DP399" s="146"/>
      <c r="DQ399" s="146"/>
      <c r="DR399" s="146"/>
      <c r="DS399" s="146"/>
      <c r="DT399" s="146"/>
      <c r="DU399" s="147"/>
    </row>
    <row r="400" spans="1:125" s="11" customFormat="1">
      <c r="A400" s="143"/>
      <c r="B400" s="143"/>
      <c r="C400" s="143">
        <v>461</v>
      </c>
      <c r="D400" s="143" t="str">
        <f t="shared" si="231"/>
        <v>461p</v>
      </c>
      <c r="E400" s="144" t="s">
        <v>364</v>
      </c>
      <c r="F400" s="145"/>
      <c r="G400" s="146"/>
      <c r="H400" s="146"/>
      <c r="I400" s="146"/>
      <c r="J400" s="146"/>
      <c r="K400" s="146"/>
      <c r="L400" s="146"/>
      <c r="M400" s="146"/>
      <c r="N400" s="146"/>
      <c r="O400" s="146"/>
      <c r="P400" s="146"/>
      <c r="Q400" s="147"/>
      <c r="R400" s="145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  <c r="AC400" s="147"/>
      <c r="AD400" s="145"/>
      <c r="AE400" s="146"/>
      <c r="AF400" s="146"/>
      <c r="AG400" s="146"/>
      <c r="AH400" s="146"/>
      <c r="AI400" s="146"/>
      <c r="AJ400" s="146"/>
      <c r="AK400" s="146"/>
      <c r="AL400" s="146"/>
      <c r="AM400" s="146"/>
      <c r="AN400" s="146"/>
      <c r="AO400" s="147"/>
      <c r="AP400" s="145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7"/>
      <c r="BB400" s="145"/>
      <c r="BC400" s="146"/>
      <c r="BD400" s="146"/>
      <c r="BE400" s="146"/>
      <c r="BF400" s="146"/>
      <c r="BG400" s="146"/>
      <c r="BH400" s="146"/>
      <c r="BI400" s="146"/>
      <c r="BJ400" s="146"/>
      <c r="BK400" s="146"/>
      <c r="BL400" s="146"/>
      <c r="BM400" s="147"/>
      <c r="BN400" s="145"/>
      <c r="BO400" s="146"/>
      <c r="BP400" s="146"/>
      <c r="BQ400" s="146"/>
      <c r="BR400" s="146"/>
      <c r="BS400" s="146"/>
      <c r="BT400" s="146"/>
      <c r="BU400" s="146"/>
      <c r="BV400" s="146"/>
      <c r="BW400" s="146"/>
      <c r="BX400" s="146"/>
      <c r="BY400" s="147"/>
      <c r="BZ400" s="145"/>
      <c r="CA400" s="146"/>
      <c r="CB400" s="146"/>
      <c r="CC400" s="146"/>
      <c r="CD400" s="146"/>
      <c r="CE400" s="146"/>
      <c r="CF400" s="146"/>
      <c r="CG400" s="146"/>
      <c r="CH400" s="146"/>
      <c r="CI400" s="146"/>
      <c r="CJ400" s="146"/>
      <c r="CK400" s="146"/>
      <c r="CL400" s="145">
        <f>+SUM(CL401:CL402)</f>
        <v>7208333.333333333</v>
      </c>
      <c r="CM400" s="146">
        <f t="shared" ref="CM400" si="328">+SUM(CM401:CM402)</f>
        <v>7208333.333333333</v>
      </c>
      <c r="CN400" s="146">
        <f t="shared" ref="CN400" si="329">+SUM(CN401:CN402)</f>
        <v>7208333.333333333</v>
      </c>
      <c r="CO400" s="146">
        <f t="shared" ref="CO400" si="330">+SUM(CO401:CO402)</f>
        <v>7208333.333333333</v>
      </c>
      <c r="CP400" s="146">
        <f t="shared" ref="CP400" si="331">+SUM(CP401:CP402)</f>
        <v>7208333.333333333</v>
      </c>
      <c r="CQ400" s="146">
        <f t="shared" ref="CQ400" si="332">+SUM(CQ401:CQ402)</f>
        <v>7208333.333333333</v>
      </c>
      <c r="CR400" s="146">
        <f t="shared" ref="CR400" si="333">+SUM(CR401:CR402)</f>
        <v>7208333.333333333</v>
      </c>
      <c r="CS400" s="146">
        <f t="shared" ref="CS400" si="334">+SUM(CS401:CS402)</f>
        <v>7208333.333333333</v>
      </c>
      <c r="CT400" s="146">
        <f t="shared" ref="CT400" si="335">+SUM(CT401:CT402)</f>
        <v>7208333.333333333</v>
      </c>
      <c r="CU400" s="146">
        <f t="shared" ref="CU400" si="336">+SUM(CU401:CU402)</f>
        <v>7208333.333333333</v>
      </c>
      <c r="CV400" s="146">
        <f t="shared" ref="CV400" si="337">+SUM(CV401:CV402)</f>
        <v>7208333.333333333</v>
      </c>
      <c r="CW400" s="147">
        <f t="shared" ref="CW400" si="338">+SUM(CW401:CW402)</f>
        <v>7208333.333333333</v>
      </c>
      <c r="CX400" s="145">
        <f>+SUM(CX401:CX402)</f>
        <v>11507395.460000001</v>
      </c>
      <c r="CY400" s="146">
        <f t="shared" ref="CY400:DI400" si="339">+SUM(CY401:CY402)</f>
        <v>11507395.460000001</v>
      </c>
      <c r="CZ400" s="146">
        <f t="shared" si="339"/>
        <v>11507395.460000001</v>
      </c>
      <c r="DA400" s="146">
        <f t="shared" si="339"/>
        <v>11507395.460000001</v>
      </c>
      <c r="DB400" s="146">
        <f t="shared" si="339"/>
        <v>11507395.460000001</v>
      </c>
      <c r="DC400" s="146">
        <f t="shared" si="339"/>
        <v>11507395.460000001</v>
      </c>
      <c r="DD400" s="146">
        <f t="shared" si="339"/>
        <v>11507395.460000001</v>
      </c>
      <c r="DE400" s="146">
        <f t="shared" si="339"/>
        <v>11507395.460000001</v>
      </c>
      <c r="DF400" s="146">
        <f t="shared" si="339"/>
        <v>11507395.460000001</v>
      </c>
      <c r="DG400" s="146">
        <f t="shared" si="339"/>
        <v>11507395.460000001</v>
      </c>
      <c r="DH400" s="146">
        <f t="shared" si="339"/>
        <v>11507395.460000001</v>
      </c>
      <c r="DI400" s="147">
        <f t="shared" si="339"/>
        <v>11507395.460000001</v>
      </c>
      <c r="DJ400" s="145"/>
      <c r="DK400" s="146"/>
      <c r="DL400" s="146"/>
      <c r="DM400" s="146"/>
      <c r="DN400" s="146"/>
      <c r="DO400" s="146"/>
      <c r="DP400" s="146"/>
      <c r="DQ400" s="146"/>
      <c r="DR400" s="146"/>
      <c r="DS400" s="146"/>
      <c r="DT400" s="146"/>
      <c r="DU400" s="147"/>
    </row>
    <row r="401" spans="1:125" ht="30">
      <c r="D401" s="77" t="str">
        <f t="shared" si="231"/>
        <v>4611p</v>
      </c>
      <c r="E401" s="81" t="s">
        <v>365</v>
      </c>
      <c r="F401" s="107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9"/>
      <c r="R401" s="107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9"/>
      <c r="AD401" s="107"/>
      <c r="AE401" s="108"/>
      <c r="AF401" s="108"/>
      <c r="AG401" s="108"/>
      <c r="AH401" s="108"/>
      <c r="AI401" s="108"/>
      <c r="AJ401" s="108"/>
      <c r="AK401" s="108"/>
      <c r="AL401" s="108"/>
      <c r="AM401" s="108"/>
      <c r="AN401" s="108"/>
      <c r="AO401" s="109"/>
      <c r="AP401" s="107"/>
      <c r="AQ401" s="108"/>
      <c r="AR401" s="108"/>
      <c r="AS401" s="108"/>
      <c r="AT401" s="108"/>
      <c r="AU401" s="108"/>
      <c r="AV401" s="108"/>
      <c r="AW401" s="108"/>
      <c r="AX401" s="108"/>
      <c r="AY401" s="108"/>
      <c r="AZ401" s="108"/>
      <c r="BA401" s="109"/>
      <c r="BB401" s="107"/>
      <c r="BC401" s="108"/>
      <c r="BD401" s="108"/>
      <c r="BE401" s="108"/>
      <c r="BF401" s="108"/>
      <c r="BG401" s="108"/>
      <c r="BH401" s="108"/>
      <c r="BI401" s="108"/>
      <c r="BJ401" s="108"/>
      <c r="BK401" s="108"/>
      <c r="BL401" s="108"/>
      <c r="BM401" s="109"/>
      <c r="BN401" s="107"/>
      <c r="BO401" s="108"/>
      <c r="BP401" s="108"/>
      <c r="BQ401" s="108"/>
      <c r="BR401" s="108"/>
      <c r="BS401" s="108"/>
      <c r="BT401" s="108"/>
      <c r="BU401" s="108"/>
      <c r="BV401" s="108"/>
      <c r="BW401" s="108"/>
      <c r="BX401" s="108"/>
      <c r="BY401" s="109"/>
      <c r="BZ401" s="107"/>
      <c r="CA401" s="108"/>
      <c r="CB401" s="108"/>
      <c r="CC401" s="108"/>
      <c r="CD401" s="108"/>
      <c r="CE401" s="108"/>
      <c r="CF401" s="108"/>
      <c r="CG401" s="108"/>
      <c r="CH401" s="108"/>
      <c r="CI401" s="108"/>
      <c r="CJ401" s="108"/>
      <c r="CK401" s="108"/>
      <c r="CL401" s="107">
        <v>1983333.3333333333</v>
      </c>
      <c r="CM401" s="108">
        <v>1983333.3333333333</v>
      </c>
      <c r="CN401" s="108">
        <v>1983333.3333333333</v>
      </c>
      <c r="CO401" s="108">
        <v>1983333.3333333333</v>
      </c>
      <c r="CP401" s="108">
        <v>1983333.3333333333</v>
      </c>
      <c r="CQ401" s="108">
        <v>1983333.3333333333</v>
      </c>
      <c r="CR401" s="108">
        <v>1983333.3333333333</v>
      </c>
      <c r="CS401" s="108">
        <v>1983333.3333333333</v>
      </c>
      <c r="CT401" s="108">
        <v>1983333.3333333333</v>
      </c>
      <c r="CU401" s="108">
        <v>1983333.3333333333</v>
      </c>
      <c r="CV401" s="108">
        <v>1983333.3333333333</v>
      </c>
      <c r="CW401" s="109">
        <v>1983333.3333333333</v>
      </c>
      <c r="CX401" s="107">
        <v>2500695.4391666665</v>
      </c>
      <c r="CY401" s="108">
        <v>2500695.4391666665</v>
      </c>
      <c r="CZ401" s="108">
        <v>2500695.4391666665</v>
      </c>
      <c r="DA401" s="108">
        <v>2500695.4391666665</v>
      </c>
      <c r="DB401" s="108">
        <v>2500695.4391666665</v>
      </c>
      <c r="DC401" s="108">
        <v>2500695.4391666665</v>
      </c>
      <c r="DD401" s="108">
        <v>2500695.4391666665</v>
      </c>
      <c r="DE401" s="108">
        <v>2500695.4391666665</v>
      </c>
      <c r="DF401" s="108">
        <v>2500695.4391666665</v>
      </c>
      <c r="DG401" s="108">
        <v>2500695.4391666665</v>
      </c>
      <c r="DH401" s="108">
        <v>2500695.4391666665</v>
      </c>
      <c r="DI401" s="109">
        <v>2500695.4391666665</v>
      </c>
      <c r="DJ401" s="107"/>
      <c r="DK401" s="108"/>
      <c r="DL401" s="108"/>
      <c r="DM401" s="108"/>
      <c r="DN401" s="108"/>
      <c r="DO401" s="108"/>
      <c r="DP401" s="108"/>
      <c r="DQ401" s="108"/>
      <c r="DR401" s="108"/>
      <c r="DS401" s="108"/>
      <c r="DT401" s="108"/>
      <c r="DU401" s="109"/>
    </row>
    <row r="402" spans="1:125" ht="30">
      <c r="D402" s="77" t="str">
        <f t="shared" si="231"/>
        <v>4612p</v>
      </c>
      <c r="E402" s="81" t="s">
        <v>367</v>
      </c>
      <c r="F402" s="107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9"/>
      <c r="R402" s="107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09"/>
      <c r="AD402" s="107"/>
      <c r="AE402" s="108"/>
      <c r="AF402" s="108"/>
      <c r="AG402" s="108"/>
      <c r="AH402" s="108"/>
      <c r="AI402" s="108"/>
      <c r="AJ402" s="108"/>
      <c r="AK402" s="108"/>
      <c r="AL402" s="108"/>
      <c r="AM402" s="108"/>
      <c r="AN402" s="108"/>
      <c r="AO402" s="109"/>
      <c r="AP402" s="107"/>
      <c r="AQ402" s="108"/>
      <c r="AR402" s="108"/>
      <c r="AS402" s="108"/>
      <c r="AT402" s="108"/>
      <c r="AU402" s="108"/>
      <c r="AV402" s="108"/>
      <c r="AW402" s="108"/>
      <c r="AX402" s="108"/>
      <c r="AY402" s="108"/>
      <c r="AZ402" s="108"/>
      <c r="BA402" s="109"/>
      <c r="BB402" s="107"/>
      <c r="BC402" s="108"/>
      <c r="BD402" s="108"/>
      <c r="BE402" s="108"/>
      <c r="BF402" s="108"/>
      <c r="BG402" s="108"/>
      <c r="BH402" s="108"/>
      <c r="BI402" s="108"/>
      <c r="BJ402" s="108"/>
      <c r="BK402" s="108"/>
      <c r="BL402" s="108"/>
      <c r="BM402" s="109"/>
      <c r="BN402" s="107"/>
      <c r="BO402" s="108"/>
      <c r="BP402" s="108"/>
      <c r="BQ402" s="108"/>
      <c r="BR402" s="108"/>
      <c r="BS402" s="108"/>
      <c r="BT402" s="108"/>
      <c r="BU402" s="108"/>
      <c r="BV402" s="108"/>
      <c r="BW402" s="108"/>
      <c r="BX402" s="108"/>
      <c r="BY402" s="109"/>
      <c r="BZ402" s="107"/>
      <c r="CA402" s="108"/>
      <c r="CB402" s="108"/>
      <c r="CC402" s="108"/>
      <c r="CD402" s="108"/>
      <c r="CE402" s="108"/>
      <c r="CF402" s="108"/>
      <c r="CG402" s="108"/>
      <c r="CH402" s="108"/>
      <c r="CI402" s="108"/>
      <c r="CJ402" s="108"/>
      <c r="CK402" s="108"/>
      <c r="CL402" s="107">
        <v>5225000</v>
      </c>
      <c r="CM402" s="108">
        <v>5225000</v>
      </c>
      <c r="CN402" s="108">
        <v>5225000</v>
      </c>
      <c r="CO402" s="108">
        <v>5225000</v>
      </c>
      <c r="CP402" s="108">
        <v>5225000</v>
      </c>
      <c r="CQ402" s="108">
        <v>5225000</v>
      </c>
      <c r="CR402" s="108">
        <v>5225000</v>
      </c>
      <c r="CS402" s="108">
        <v>5225000</v>
      </c>
      <c r="CT402" s="108">
        <v>5225000</v>
      </c>
      <c r="CU402" s="108">
        <v>5225000</v>
      </c>
      <c r="CV402" s="108">
        <v>5225000</v>
      </c>
      <c r="CW402" s="109">
        <v>5225000</v>
      </c>
      <c r="CX402" s="107">
        <v>9006700.020833334</v>
      </c>
      <c r="CY402" s="108">
        <v>9006700.020833334</v>
      </c>
      <c r="CZ402" s="108">
        <v>9006700.020833334</v>
      </c>
      <c r="DA402" s="108">
        <v>9006700.020833334</v>
      </c>
      <c r="DB402" s="108">
        <v>9006700.020833334</v>
      </c>
      <c r="DC402" s="108">
        <v>9006700.020833334</v>
      </c>
      <c r="DD402" s="108">
        <v>9006700.020833334</v>
      </c>
      <c r="DE402" s="108">
        <v>9006700.020833334</v>
      </c>
      <c r="DF402" s="108">
        <v>9006700.020833334</v>
      </c>
      <c r="DG402" s="108">
        <v>9006700.020833334</v>
      </c>
      <c r="DH402" s="108">
        <v>9006700.020833334</v>
      </c>
      <c r="DI402" s="109">
        <v>9006700.020833334</v>
      </c>
      <c r="DJ402" s="107"/>
      <c r="DK402" s="108"/>
      <c r="DL402" s="108"/>
      <c r="DM402" s="108"/>
      <c r="DN402" s="108"/>
      <c r="DO402" s="108"/>
      <c r="DP402" s="108"/>
      <c r="DQ402" s="108"/>
      <c r="DR402" s="108"/>
      <c r="DS402" s="108"/>
      <c r="DT402" s="108"/>
      <c r="DU402" s="109"/>
    </row>
    <row r="403" spans="1:125" s="11" customFormat="1">
      <c r="A403" s="143"/>
      <c r="B403" s="143"/>
      <c r="C403" s="143">
        <v>462</v>
      </c>
      <c r="D403" s="143" t="str">
        <f t="shared" si="231"/>
        <v>462p</v>
      </c>
      <c r="E403" s="144" t="s">
        <v>369</v>
      </c>
      <c r="F403" s="145"/>
      <c r="G403" s="146"/>
      <c r="H403" s="146"/>
      <c r="I403" s="146"/>
      <c r="J403" s="146"/>
      <c r="K403" s="146"/>
      <c r="L403" s="146"/>
      <c r="M403" s="146"/>
      <c r="N403" s="146"/>
      <c r="O403" s="146"/>
      <c r="P403" s="146"/>
      <c r="Q403" s="147"/>
      <c r="R403" s="145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  <c r="AC403" s="147"/>
      <c r="AD403" s="145"/>
      <c r="AE403" s="146"/>
      <c r="AF403" s="146"/>
      <c r="AG403" s="146"/>
      <c r="AH403" s="146"/>
      <c r="AI403" s="146"/>
      <c r="AJ403" s="146"/>
      <c r="AK403" s="146"/>
      <c r="AL403" s="146"/>
      <c r="AM403" s="146"/>
      <c r="AN403" s="146"/>
      <c r="AO403" s="147"/>
      <c r="AP403" s="145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7"/>
      <c r="BB403" s="145"/>
      <c r="BC403" s="146"/>
      <c r="BD403" s="146"/>
      <c r="BE403" s="146"/>
      <c r="BF403" s="146"/>
      <c r="BG403" s="146"/>
      <c r="BH403" s="146"/>
      <c r="BI403" s="146"/>
      <c r="BJ403" s="146"/>
      <c r="BK403" s="146"/>
      <c r="BL403" s="146"/>
      <c r="BM403" s="147"/>
      <c r="BN403" s="145"/>
      <c r="BO403" s="146"/>
      <c r="BP403" s="146"/>
      <c r="BQ403" s="146"/>
      <c r="BR403" s="146"/>
      <c r="BS403" s="146"/>
      <c r="BT403" s="146"/>
      <c r="BU403" s="146"/>
      <c r="BV403" s="146"/>
      <c r="BW403" s="146"/>
      <c r="BX403" s="146"/>
      <c r="BY403" s="147"/>
      <c r="BZ403" s="145"/>
      <c r="CA403" s="146"/>
      <c r="CB403" s="146"/>
      <c r="CC403" s="146"/>
      <c r="CD403" s="146"/>
      <c r="CE403" s="146"/>
      <c r="CF403" s="146"/>
      <c r="CG403" s="146"/>
      <c r="CH403" s="146"/>
      <c r="CI403" s="146"/>
      <c r="CJ403" s="146"/>
      <c r="CK403" s="146"/>
      <c r="CL403" s="145">
        <f>+SUM(CL404:CL405)</f>
        <v>0</v>
      </c>
      <c r="CM403" s="146">
        <f t="shared" ref="CM403" si="340">+SUM(CM404:CM405)</f>
        <v>0</v>
      </c>
      <c r="CN403" s="146">
        <f t="shared" ref="CN403" si="341">+SUM(CN404:CN405)</f>
        <v>0</v>
      </c>
      <c r="CO403" s="146">
        <f t="shared" ref="CO403" si="342">+SUM(CO404:CO405)</f>
        <v>0</v>
      </c>
      <c r="CP403" s="146">
        <f t="shared" ref="CP403" si="343">+SUM(CP404:CP405)</f>
        <v>0</v>
      </c>
      <c r="CQ403" s="146">
        <f t="shared" ref="CQ403" si="344">+SUM(CQ404:CQ405)</f>
        <v>0</v>
      </c>
      <c r="CR403" s="146">
        <f t="shared" ref="CR403" si="345">+SUM(CR404:CR405)</f>
        <v>0</v>
      </c>
      <c r="CS403" s="146">
        <f t="shared" ref="CS403" si="346">+SUM(CS404:CS405)</f>
        <v>0</v>
      </c>
      <c r="CT403" s="146">
        <f t="shared" ref="CT403" si="347">+SUM(CT404:CT405)</f>
        <v>0</v>
      </c>
      <c r="CU403" s="146">
        <f t="shared" ref="CU403" si="348">+SUM(CU404:CU405)</f>
        <v>0</v>
      </c>
      <c r="CV403" s="146">
        <f t="shared" ref="CV403" si="349">+SUM(CV404:CV405)</f>
        <v>0</v>
      </c>
      <c r="CW403" s="147">
        <f t="shared" ref="CW403" si="350">+SUM(CW404:CW405)</f>
        <v>0</v>
      </c>
      <c r="CX403" s="145">
        <f>+SUM(CX404:CX405)</f>
        <v>0</v>
      </c>
      <c r="CY403" s="146">
        <f t="shared" ref="CY403:DI403" si="351">+SUM(CY404:CY405)</f>
        <v>0</v>
      </c>
      <c r="CZ403" s="146">
        <f t="shared" si="351"/>
        <v>0</v>
      </c>
      <c r="DA403" s="146">
        <f t="shared" si="351"/>
        <v>0</v>
      </c>
      <c r="DB403" s="146">
        <f t="shared" si="351"/>
        <v>0</v>
      </c>
      <c r="DC403" s="146">
        <f t="shared" si="351"/>
        <v>0</v>
      </c>
      <c r="DD403" s="146">
        <f t="shared" si="351"/>
        <v>0</v>
      </c>
      <c r="DE403" s="146">
        <f t="shared" si="351"/>
        <v>0</v>
      </c>
      <c r="DF403" s="146">
        <f t="shared" si="351"/>
        <v>0</v>
      </c>
      <c r="DG403" s="146">
        <f t="shared" si="351"/>
        <v>0</v>
      </c>
      <c r="DH403" s="146">
        <f t="shared" si="351"/>
        <v>0</v>
      </c>
      <c r="DI403" s="147">
        <f t="shared" si="351"/>
        <v>0</v>
      </c>
      <c r="DJ403" s="145"/>
      <c r="DK403" s="146"/>
      <c r="DL403" s="146"/>
      <c r="DM403" s="146"/>
      <c r="DN403" s="146"/>
      <c r="DO403" s="146"/>
      <c r="DP403" s="146"/>
      <c r="DQ403" s="146"/>
      <c r="DR403" s="146"/>
      <c r="DS403" s="146"/>
      <c r="DT403" s="146"/>
      <c r="DU403" s="147"/>
    </row>
    <row r="404" spans="1:125">
      <c r="D404" s="77" t="str">
        <f t="shared" si="231"/>
        <v>4621p</v>
      </c>
      <c r="E404" s="81" t="s">
        <v>371</v>
      </c>
      <c r="F404" s="107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9"/>
      <c r="R404" s="107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9"/>
      <c r="AD404" s="107"/>
      <c r="AE404" s="108"/>
      <c r="AF404" s="108"/>
      <c r="AG404" s="108"/>
      <c r="AH404" s="108"/>
      <c r="AI404" s="108"/>
      <c r="AJ404" s="108"/>
      <c r="AK404" s="108"/>
      <c r="AL404" s="108"/>
      <c r="AM404" s="108"/>
      <c r="AN404" s="108"/>
      <c r="AO404" s="109"/>
      <c r="AP404" s="107"/>
      <c r="AQ404" s="108"/>
      <c r="AR404" s="108"/>
      <c r="AS404" s="108"/>
      <c r="AT404" s="108"/>
      <c r="AU404" s="108"/>
      <c r="AV404" s="108"/>
      <c r="AW404" s="108"/>
      <c r="AX404" s="108"/>
      <c r="AY404" s="108"/>
      <c r="AZ404" s="108"/>
      <c r="BA404" s="109"/>
      <c r="BB404" s="107"/>
      <c r="BC404" s="108"/>
      <c r="BD404" s="108"/>
      <c r="BE404" s="108"/>
      <c r="BF404" s="108"/>
      <c r="BG404" s="108"/>
      <c r="BH404" s="108"/>
      <c r="BI404" s="108"/>
      <c r="BJ404" s="108"/>
      <c r="BK404" s="108"/>
      <c r="BL404" s="108"/>
      <c r="BM404" s="109"/>
      <c r="BN404" s="107"/>
      <c r="BO404" s="108"/>
      <c r="BP404" s="108"/>
      <c r="BQ404" s="108"/>
      <c r="BR404" s="108"/>
      <c r="BS404" s="108"/>
      <c r="BT404" s="108"/>
      <c r="BU404" s="108"/>
      <c r="BV404" s="108"/>
      <c r="BW404" s="108"/>
      <c r="BX404" s="108"/>
      <c r="BY404" s="109"/>
      <c r="BZ404" s="107"/>
      <c r="CA404" s="108"/>
      <c r="CB404" s="108"/>
      <c r="CC404" s="108"/>
      <c r="CD404" s="108"/>
      <c r="CE404" s="108"/>
      <c r="CF404" s="108"/>
      <c r="CG404" s="108"/>
      <c r="CH404" s="108"/>
      <c r="CI404" s="108"/>
      <c r="CJ404" s="108"/>
      <c r="CK404" s="108"/>
      <c r="CL404" s="107"/>
      <c r="CM404" s="108"/>
      <c r="CN404" s="108"/>
      <c r="CO404" s="108"/>
      <c r="CP404" s="108"/>
      <c r="CQ404" s="108"/>
      <c r="CR404" s="108"/>
      <c r="CS404" s="108"/>
      <c r="CT404" s="108"/>
      <c r="CU404" s="108"/>
      <c r="CV404" s="108"/>
      <c r="CW404" s="109"/>
      <c r="CX404" s="107">
        <v>0</v>
      </c>
      <c r="CY404" s="108">
        <v>0</v>
      </c>
      <c r="CZ404" s="108">
        <v>0</v>
      </c>
      <c r="DA404" s="108">
        <v>0</v>
      </c>
      <c r="DB404" s="108">
        <v>0</v>
      </c>
      <c r="DC404" s="108">
        <v>0</v>
      </c>
      <c r="DD404" s="108">
        <v>0</v>
      </c>
      <c r="DE404" s="108">
        <v>0</v>
      </c>
      <c r="DF404" s="108">
        <v>0</v>
      </c>
      <c r="DG404" s="108">
        <v>0</v>
      </c>
      <c r="DH404" s="108">
        <v>0</v>
      </c>
      <c r="DI404" s="109">
        <v>0</v>
      </c>
      <c r="DJ404" s="107"/>
      <c r="DK404" s="108"/>
      <c r="DL404" s="108"/>
      <c r="DM404" s="108"/>
      <c r="DN404" s="108"/>
      <c r="DO404" s="108"/>
      <c r="DP404" s="108"/>
      <c r="DQ404" s="108"/>
      <c r="DR404" s="108"/>
      <c r="DS404" s="108"/>
      <c r="DT404" s="108"/>
      <c r="DU404" s="109"/>
    </row>
    <row r="405" spans="1:125">
      <c r="D405" s="77" t="str">
        <f t="shared" si="231"/>
        <v>4622p</v>
      </c>
      <c r="E405" s="81" t="s">
        <v>373</v>
      </c>
      <c r="F405" s="107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9"/>
      <c r="R405" s="107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09"/>
      <c r="AD405" s="107"/>
      <c r="AE405" s="108"/>
      <c r="AF405" s="108"/>
      <c r="AG405" s="108"/>
      <c r="AH405" s="108"/>
      <c r="AI405" s="108"/>
      <c r="AJ405" s="108"/>
      <c r="AK405" s="108"/>
      <c r="AL405" s="108"/>
      <c r="AM405" s="108"/>
      <c r="AN405" s="108"/>
      <c r="AO405" s="109"/>
      <c r="AP405" s="107"/>
      <c r="AQ405" s="108"/>
      <c r="AR405" s="108"/>
      <c r="AS405" s="108"/>
      <c r="AT405" s="108"/>
      <c r="AU405" s="108"/>
      <c r="AV405" s="108"/>
      <c r="AW405" s="108"/>
      <c r="AX405" s="108"/>
      <c r="AY405" s="108"/>
      <c r="AZ405" s="108"/>
      <c r="BA405" s="109"/>
      <c r="BB405" s="107"/>
      <c r="BC405" s="108"/>
      <c r="BD405" s="108"/>
      <c r="BE405" s="108"/>
      <c r="BF405" s="108"/>
      <c r="BG405" s="108"/>
      <c r="BH405" s="108"/>
      <c r="BI405" s="108"/>
      <c r="BJ405" s="108"/>
      <c r="BK405" s="108"/>
      <c r="BL405" s="108"/>
      <c r="BM405" s="109"/>
      <c r="BN405" s="107"/>
      <c r="BO405" s="108"/>
      <c r="BP405" s="108"/>
      <c r="BQ405" s="108"/>
      <c r="BR405" s="108"/>
      <c r="BS405" s="108"/>
      <c r="BT405" s="108"/>
      <c r="BU405" s="108"/>
      <c r="BV405" s="108"/>
      <c r="BW405" s="108"/>
      <c r="BX405" s="108"/>
      <c r="BY405" s="109"/>
      <c r="BZ405" s="107"/>
      <c r="CA405" s="108"/>
      <c r="CB405" s="108"/>
      <c r="CC405" s="108"/>
      <c r="CD405" s="108"/>
      <c r="CE405" s="108"/>
      <c r="CF405" s="108"/>
      <c r="CG405" s="108"/>
      <c r="CH405" s="108"/>
      <c r="CI405" s="108"/>
      <c r="CJ405" s="108"/>
      <c r="CK405" s="108"/>
      <c r="CL405" s="107"/>
      <c r="CM405" s="108"/>
      <c r="CN405" s="108"/>
      <c r="CO405" s="108"/>
      <c r="CP405" s="108"/>
      <c r="CQ405" s="108"/>
      <c r="CR405" s="108"/>
      <c r="CS405" s="108"/>
      <c r="CT405" s="108"/>
      <c r="CU405" s="108"/>
      <c r="CV405" s="108"/>
      <c r="CW405" s="109"/>
      <c r="CX405" s="107">
        <v>0</v>
      </c>
      <c r="CY405" s="108">
        <v>0</v>
      </c>
      <c r="CZ405" s="108">
        <v>0</v>
      </c>
      <c r="DA405" s="108">
        <v>0</v>
      </c>
      <c r="DB405" s="108">
        <v>0</v>
      </c>
      <c r="DC405" s="108">
        <v>0</v>
      </c>
      <c r="DD405" s="108">
        <v>0</v>
      </c>
      <c r="DE405" s="108">
        <v>0</v>
      </c>
      <c r="DF405" s="108">
        <v>0</v>
      </c>
      <c r="DG405" s="108">
        <v>0</v>
      </c>
      <c r="DH405" s="108">
        <v>0</v>
      </c>
      <c r="DI405" s="109">
        <v>0</v>
      </c>
      <c r="DJ405" s="107"/>
      <c r="DK405" s="108"/>
      <c r="DL405" s="108"/>
      <c r="DM405" s="108"/>
      <c r="DN405" s="108"/>
      <c r="DO405" s="108"/>
      <c r="DP405" s="108"/>
      <c r="DQ405" s="108"/>
      <c r="DR405" s="108"/>
      <c r="DS405" s="108"/>
      <c r="DT405" s="108"/>
      <c r="DU405" s="109"/>
    </row>
    <row r="406" spans="1:125" s="11" customFormat="1">
      <c r="A406" s="143"/>
      <c r="B406" s="143"/>
      <c r="C406" s="143">
        <v>463</v>
      </c>
      <c r="D406" s="143" t="str">
        <f t="shared" si="231"/>
        <v>4630p</v>
      </c>
      <c r="E406" s="144" t="s">
        <v>375</v>
      </c>
      <c r="F406" s="145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7"/>
      <c r="R406" s="145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7"/>
      <c r="AD406" s="145"/>
      <c r="AE406" s="146"/>
      <c r="AF406" s="146"/>
      <c r="AG406" s="146"/>
      <c r="AH406" s="146"/>
      <c r="AI406" s="146"/>
      <c r="AJ406" s="146"/>
      <c r="AK406" s="146"/>
      <c r="AL406" s="146"/>
      <c r="AM406" s="146"/>
      <c r="AN406" s="146"/>
      <c r="AO406" s="147"/>
      <c r="AP406" s="145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7"/>
      <c r="BB406" s="145"/>
      <c r="BC406" s="146"/>
      <c r="BD406" s="146"/>
      <c r="BE406" s="146"/>
      <c r="BF406" s="146"/>
      <c r="BG406" s="146"/>
      <c r="BH406" s="146"/>
      <c r="BI406" s="146"/>
      <c r="BJ406" s="146"/>
      <c r="BK406" s="146"/>
      <c r="BL406" s="146"/>
      <c r="BM406" s="147"/>
      <c r="BN406" s="145"/>
      <c r="BO406" s="146"/>
      <c r="BP406" s="146"/>
      <c r="BQ406" s="146"/>
      <c r="BR406" s="146"/>
      <c r="BS406" s="146"/>
      <c r="BT406" s="146"/>
      <c r="BU406" s="146"/>
      <c r="BV406" s="146"/>
      <c r="BW406" s="146"/>
      <c r="BX406" s="146"/>
      <c r="BY406" s="147"/>
      <c r="BZ406" s="145"/>
      <c r="CA406" s="146"/>
      <c r="CB406" s="146"/>
      <c r="CC406" s="146"/>
      <c r="CD406" s="146"/>
      <c r="CE406" s="146"/>
      <c r="CF406" s="146"/>
      <c r="CG406" s="146"/>
      <c r="CH406" s="146"/>
      <c r="CI406" s="146"/>
      <c r="CJ406" s="146"/>
      <c r="CK406" s="146"/>
      <c r="CL406" s="145">
        <v>2681427.6666666665</v>
      </c>
      <c r="CM406" s="146">
        <v>2681427.6666666665</v>
      </c>
      <c r="CN406" s="146">
        <v>2681427.6666666665</v>
      </c>
      <c r="CO406" s="146">
        <v>2681427.6666666665</v>
      </c>
      <c r="CP406" s="146">
        <v>2681427.6666666665</v>
      </c>
      <c r="CQ406" s="146">
        <v>2681427.6666666665</v>
      </c>
      <c r="CR406" s="146">
        <v>2681427.6666666665</v>
      </c>
      <c r="CS406" s="146">
        <v>2681427.6666666665</v>
      </c>
      <c r="CT406" s="146">
        <v>2681427.6666666665</v>
      </c>
      <c r="CU406" s="146">
        <v>2681427.6666666665</v>
      </c>
      <c r="CV406" s="146">
        <v>2681427.6666666665</v>
      </c>
      <c r="CW406" s="147">
        <v>2681427.6666666665</v>
      </c>
      <c r="CX406" s="145">
        <v>2778179.9974999996</v>
      </c>
      <c r="CY406" s="146">
        <v>2778179.9974999996</v>
      </c>
      <c r="CZ406" s="146">
        <v>2778179.9974999996</v>
      </c>
      <c r="DA406" s="146">
        <v>2778179.9974999996</v>
      </c>
      <c r="DB406" s="146">
        <v>2778179.9974999996</v>
      </c>
      <c r="DC406" s="146">
        <v>2778179.9974999996</v>
      </c>
      <c r="DD406" s="146">
        <v>2778179.9974999996</v>
      </c>
      <c r="DE406" s="146">
        <v>2778179.9974999996</v>
      </c>
      <c r="DF406" s="146">
        <v>2778179.9974999996</v>
      </c>
      <c r="DG406" s="146">
        <v>2778179.9974999996</v>
      </c>
      <c r="DH406" s="146">
        <v>2778179.9974999996</v>
      </c>
      <c r="DI406" s="147">
        <v>2778179.9974999996</v>
      </c>
      <c r="DJ406" s="145"/>
      <c r="DK406" s="146"/>
      <c r="DL406" s="146"/>
      <c r="DM406" s="146"/>
      <c r="DN406" s="146"/>
      <c r="DO406" s="146"/>
      <c r="DP406" s="146"/>
      <c r="DQ406" s="146"/>
      <c r="DR406" s="146"/>
      <c r="DS406" s="146"/>
      <c r="DT406" s="146"/>
      <c r="DU406" s="147"/>
    </row>
    <row r="407" spans="1:125" s="11" customFormat="1">
      <c r="A407" s="143" t="s">
        <v>102</v>
      </c>
      <c r="B407" s="143">
        <v>47</v>
      </c>
      <c r="C407" s="143"/>
      <c r="D407" s="143" t="str">
        <f t="shared" si="231"/>
        <v>47p</v>
      </c>
      <c r="E407" s="144" t="s">
        <v>377</v>
      </c>
      <c r="F407" s="145"/>
      <c r="G407" s="146"/>
      <c r="H407" s="146"/>
      <c r="I407" s="146"/>
      <c r="J407" s="146"/>
      <c r="K407" s="146"/>
      <c r="L407" s="146"/>
      <c r="M407" s="146"/>
      <c r="N407" s="146"/>
      <c r="O407" s="146"/>
      <c r="P407" s="146"/>
      <c r="Q407" s="147"/>
      <c r="R407" s="145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7"/>
      <c r="AD407" s="145"/>
      <c r="AE407" s="146"/>
      <c r="AF407" s="146"/>
      <c r="AG407" s="146"/>
      <c r="AH407" s="146"/>
      <c r="AI407" s="146"/>
      <c r="AJ407" s="146"/>
      <c r="AK407" s="146"/>
      <c r="AL407" s="146"/>
      <c r="AM407" s="146"/>
      <c r="AN407" s="146"/>
      <c r="AO407" s="147"/>
      <c r="AP407" s="145"/>
      <c r="AQ407" s="146"/>
      <c r="AR407" s="146"/>
      <c r="AS407" s="146"/>
      <c r="AT407" s="146"/>
      <c r="AU407" s="146"/>
      <c r="AV407" s="146"/>
      <c r="AW407" s="146"/>
      <c r="AX407" s="146"/>
      <c r="AY407" s="146"/>
      <c r="AZ407" s="146"/>
      <c r="BA407" s="147"/>
      <c r="BB407" s="145"/>
      <c r="BC407" s="146"/>
      <c r="BD407" s="146"/>
      <c r="BE407" s="146"/>
      <c r="BF407" s="146"/>
      <c r="BG407" s="146"/>
      <c r="BH407" s="146"/>
      <c r="BI407" s="146"/>
      <c r="BJ407" s="146"/>
      <c r="BK407" s="146"/>
      <c r="BL407" s="146"/>
      <c r="BM407" s="147"/>
      <c r="BN407" s="145"/>
      <c r="BO407" s="146"/>
      <c r="BP407" s="146"/>
      <c r="BQ407" s="146"/>
      <c r="BR407" s="146"/>
      <c r="BS407" s="146"/>
      <c r="BT407" s="146"/>
      <c r="BU407" s="146"/>
      <c r="BV407" s="146"/>
      <c r="BW407" s="146"/>
      <c r="BX407" s="146"/>
      <c r="BY407" s="147"/>
      <c r="BZ407" s="145"/>
      <c r="CA407" s="146"/>
      <c r="CB407" s="146"/>
      <c r="CC407" s="146"/>
      <c r="CD407" s="146"/>
      <c r="CE407" s="146"/>
      <c r="CF407" s="146"/>
      <c r="CG407" s="146"/>
      <c r="CH407" s="146"/>
      <c r="CI407" s="146"/>
      <c r="CJ407" s="146"/>
      <c r="CK407" s="146"/>
      <c r="CL407" s="145">
        <f>+SUM(CL408:CL410)</f>
        <v>613005.79833333334</v>
      </c>
      <c r="CM407" s="146">
        <f t="shared" ref="CM407" si="352">+SUM(CM408:CM410)</f>
        <v>613005.79833333334</v>
      </c>
      <c r="CN407" s="146">
        <f t="shared" ref="CN407" si="353">+SUM(CN408:CN410)</f>
        <v>613005.79833333334</v>
      </c>
      <c r="CO407" s="146">
        <f t="shared" ref="CO407" si="354">+SUM(CO408:CO410)</f>
        <v>613005.79833333334</v>
      </c>
      <c r="CP407" s="146">
        <f t="shared" ref="CP407" si="355">+SUM(CP408:CP410)</f>
        <v>613005.79833333334</v>
      </c>
      <c r="CQ407" s="146">
        <f t="shared" ref="CQ407" si="356">+SUM(CQ408:CQ410)</f>
        <v>613005.79833333334</v>
      </c>
      <c r="CR407" s="146">
        <f t="shared" ref="CR407" si="357">+SUM(CR408:CR410)</f>
        <v>613005.79833333334</v>
      </c>
      <c r="CS407" s="146">
        <f t="shared" ref="CS407" si="358">+SUM(CS408:CS410)</f>
        <v>613005.79833333334</v>
      </c>
      <c r="CT407" s="146">
        <f t="shared" ref="CT407" si="359">+SUM(CT408:CT410)</f>
        <v>613005.79833333334</v>
      </c>
      <c r="CU407" s="146">
        <f t="shared" ref="CU407" si="360">+SUM(CU408:CU410)</f>
        <v>613005.79833333334</v>
      </c>
      <c r="CV407" s="146">
        <f t="shared" ref="CV407" si="361">+SUM(CV408:CV410)</f>
        <v>613005.79833333334</v>
      </c>
      <c r="CW407" s="147">
        <f t="shared" ref="CW407" si="362">+SUM(CW408:CW410)</f>
        <v>613005.79833333334</v>
      </c>
      <c r="CX407" s="145">
        <f>+SUM(CX408:CX410)</f>
        <v>737887.48083333333</v>
      </c>
      <c r="CY407" s="146">
        <f t="shared" ref="CY407:DI407" si="363">+SUM(CY408:CY410)</f>
        <v>737887.48083333333</v>
      </c>
      <c r="CZ407" s="146">
        <f t="shared" si="363"/>
        <v>737887.48083333333</v>
      </c>
      <c r="DA407" s="146">
        <f t="shared" si="363"/>
        <v>737887.48083333333</v>
      </c>
      <c r="DB407" s="146">
        <f t="shared" si="363"/>
        <v>737887.48083333333</v>
      </c>
      <c r="DC407" s="146">
        <f t="shared" si="363"/>
        <v>737887.48083333333</v>
      </c>
      <c r="DD407" s="146">
        <f t="shared" si="363"/>
        <v>737887.48083333333</v>
      </c>
      <c r="DE407" s="146">
        <f t="shared" si="363"/>
        <v>737887.48083333333</v>
      </c>
      <c r="DF407" s="146">
        <f t="shared" si="363"/>
        <v>737887.48083333333</v>
      </c>
      <c r="DG407" s="146">
        <f t="shared" si="363"/>
        <v>737887.48083333333</v>
      </c>
      <c r="DH407" s="146">
        <f t="shared" si="363"/>
        <v>737887.48083333333</v>
      </c>
      <c r="DI407" s="147">
        <f t="shared" si="363"/>
        <v>737887.48083333333</v>
      </c>
      <c r="DJ407" s="145"/>
      <c r="DK407" s="146"/>
      <c r="DL407" s="146"/>
      <c r="DM407" s="146"/>
      <c r="DN407" s="146"/>
      <c r="DO407" s="146"/>
      <c r="DP407" s="146"/>
      <c r="DQ407" s="146"/>
      <c r="DR407" s="146"/>
      <c r="DS407" s="146"/>
      <c r="DT407" s="146"/>
      <c r="DU407" s="147"/>
    </row>
    <row r="408" spans="1:125">
      <c r="A408" s="77" t="s">
        <v>102</v>
      </c>
      <c r="B408" s="77" t="s">
        <v>102</v>
      </c>
      <c r="C408" s="77">
        <v>471</v>
      </c>
      <c r="D408" s="77" t="str">
        <f t="shared" si="231"/>
        <v>4710p</v>
      </c>
      <c r="E408" s="81" t="s">
        <v>379</v>
      </c>
      <c r="F408" s="107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9"/>
      <c r="R408" s="107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9"/>
      <c r="AD408" s="107"/>
      <c r="AE408" s="108"/>
      <c r="AF408" s="108"/>
      <c r="AG408" s="108"/>
      <c r="AH408" s="108"/>
      <c r="AI408" s="108"/>
      <c r="AJ408" s="108"/>
      <c r="AK408" s="108"/>
      <c r="AL408" s="108"/>
      <c r="AM408" s="108"/>
      <c r="AN408" s="108"/>
      <c r="AO408" s="109"/>
      <c r="AP408" s="107"/>
      <c r="AQ408" s="108"/>
      <c r="AR408" s="108"/>
      <c r="AS408" s="108"/>
      <c r="AT408" s="108"/>
      <c r="AU408" s="108"/>
      <c r="AV408" s="108"/>
      <c r="AW408" s="108"/>
      <c r="AX408" s="108"/>
      <c r="AY408" s="108"/>
      <c r="AZ408" s="108"/>
      <c r="BA408" s="109"/>
      <c r="BB408" s="107"/>
      <c r="BC408" s="108"/>
      <c r="BD408" s="108"/>
      <c r="BE408" s="108"/>
      <c r="BF408" s="108"/>
      <c r="BG408" s="108"/>
      <c r="BH408" s="108"/>
      <c r="BI408" s="108"/>
      <c r="BJ408" s="108"/>
      <c r="BK408" s="108"/>
      <c r="BL408" s="108"/>
      <c r="BM408" s="109"/>
      <c r="BN408" s="107"/>
      <c r="BO408" s="108"/>
      <c r="BP408" s="108"/>
      <c r="BQ408" s="108"/>
      <c r="BR408" s="108"/>
      <c r="BS408" s="108"/>
      <c r="BT408" s="108"/>
      <c r="BU408" s="108"/>
      <c r="BV408" s="108"/>
      <c r="BW408" s="108"/>
      <c r="BX408" s="108"/>
      <c r="BY408" s="109"/>
      <c r="BZ408" s="107"/>
      <c r="CA408" s="108"/>
      <c r="CB408" s="108"/>
      <c r="CC408" s="108"/>
      <c r="CD408" s="108"/>
      <c r="CE408" s="108"/>
      <c r="CF408" s="108"/>
      <c r="CG408" s="108"/>
      <c r="CH408" s="108"/>
      <c r="CI408" s="108"/>
      <c r="CJ408" s="108"/>
      <c r="CK408" s="108"/>
      <c r="CL408" s="107">
        <v>579172.46499999997</v>
      </c>
      <c r="CM408" s="108">
        <v>579172.46499999997</v>
      </c>
      <c r="CN408" s="108">
        <v>579172.46499999997</v>
      </c>
      <c r="CO408" s="108">
        <v>579172.46499999997</v>
      </c>
      <c r="CP408" s="108">
        <v>579172.46499999997</v>
      </c>
      <c r="CQ408" s="108">
        <v>579172.46499999997</v>
      </c>
      <c r="CR408" s="108">
        <v>579172.46499999997</v>
      </c>
      <c r="CS408" s="108">
        <v>579172.46499999997</v>
      </c>
      <c r="CT408" s="108">
        <v>579172.46499999997</v>
      </c>
      <c r="CU408" s="108">
        <v>579172.46499999997</v>
      </c>
      <c r="CV408" s="108">
        <v>579172.46499999997</v>
      </c>
      <c r="CW408" s="109">
        <v>579172.46499999997</v>
      </c>
      <c r="CX408" s="107">
        <v>737887.48083333333</v>
      </c>
      <c r="CY408" s="108">
        <v>737887.48083333333</v>
      </c>
      <c r="CZ408" s="108">
        <v>737887.48083333333</v>
      </c>
      <c r="DA408" s="108">
        <v>737887.48083333333</v>
      </c>
      <c r="DB408" s="108">
        <v>737887.48083333333</v>
      </c>
      <c r="DC408" s="108">
        <v>737887.48083333333</v>
      </c>
      <c r="DD408" s="108">
        <v>737887.48083333333</v>
      </c>
      <c r="DE408" s="108">
        <v>737887.48083333333</v>
      </c>
      <c r="DF408" s="108">
        <v>737887.48083333333</v>
      </c>
      <c r="DG408" s="108">
        <v>737887.48083333333</v>
      </c>
      <c r="DH408" s="108">
        <v>737887.48083333333</v>
      </c>
      <c r="DI408" s="109">
        <v>737887.48083333333</v>
      </c>
      <c r="DJ408" s="107"/>
      <c r="DK408" s="108"/>
      <c r="DL408" s="108"/>
      <c r="DM408" s="108"/>
      <c r="DN408" s="108"/>
      <c r="DO408" s="108"/>
      <c r="DP408" s="108"/>
      <c r="DQ408" s="108"/>
      <c r="DR408" s="108"/>
      <c r="DS408" s="108"/>
      <c r="DT408" s="108"/>
      <c r="DU408" s="109"/>
    </row>
    <row r="409" spans="1:125">
      <c r="C409" s="77">
        <v>472</v>
      </c>
      <c r="D409" s="77" t="str">
        <f t="shared" si="231"/>
        <v>4720p</v>
      </c>
      <c r="E409" s="81" t="s">
        <v>381</v>
      </c>
      <c r="F409" s="107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9"/>
      <c r="R409" s="107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9"/>
      <c r="AD409" s="107"/>
      <c r="AE409" s="108"/>
      <c r="AF409" s="108"/>
      <c r="AG409" s="108"/>
      <c r="AH409" s="108"/>
      <c r="AI409" s="108"/>
      <c r="AJ409" s="108"/>
      <c r="AK409" s="108"/>
      <c r="AL409" s="108"/>
      <c r="AM409" s="108"/>
      <c r="AN409" s="108"/>
      <c r="AO409" s="109"/>
      <c r="AP409" s="107"/>
      <c r="AQ409" s="108"/>
      <c r="AR409" s="108"/>
      <c r="AS409" s="108"/>
      <c r="AT409" s="108"/>
      <c r="AU409" s="108"/>
      <c r="AV409" s="108"/>
      <c r="AW409" s="108"/>
      <c r="AX409" s="108"/>
      <c r="AY409" s="108"/>
      <c r="AZ409" s="108"/>
      <c r="BA409" s="109"/>
      <c r="BB409" s="107"/>
      <c r="BC409" s="108"/>
      <c r="BD409" s="108"/>
      <c r="BE409" s="108"/>
      <c r="BF409" s="108"/>
      <c r="BG409" s="108"/>
      <c r="BH409" s="108"/>
      <c r="BI409" s="108"/>
      <c r="BJ409" s="108"/>
      <c r="BK409" s="108"/>
      <c r="BL409" s="108"/>
      <c r="BM409" s="109"/>
      <c r="BN409" s="107"/>
      <c r="BO409" s="108"/>
      <c r="BP409" s="108"/>
      <c r="BQ409" s="108"/>
      <c r="BR409" s="108"/>
      <c r="BS409" s="108"/>
      <c r="BT409" s="108"/>
      <c r="BU409" s="108"/>
      <c r="BV409" s="108"/>
      <c r="BW409" s="108"/>
      <c r="BX409" s="108"/>
      <c r="BY409" s="109"/>
      <c r="BZ409" s="107"/>
      <c r="CA409" s="108"/>
      <c r="CB409" s="108"/>
      <c r="CC409" s="108"/>
      <c r="CD409" s="108"/>
      <c r="CE409" s="108"/>
      <c r="CF409" s="108"/>
      <c r="CG409" s="108"/>
      <c r="CH409" s="108"/>
      <c r="CI409" s="108"/>
      <c r="CJ409" s="108"/>
      <c r="CK409" s="108"/>
      <c r="CL409" s="107">
        <v>33833.333333333336</v>
      </c>
      <c r="CM409" s="108">
        <v>33833.333333333336</v>
      </c>
      <c r="CN409" s="108">
        <v>33833.333333333336</v>
      </c>
      <c r="CO409" s="108">
        <v>33833.333333333336</v>
      </c>
      <c r="CP409" s="108">
        <v>33833.333333333336</v>
      </c>
      <c r="CQ409" s="108">
        <v>33833.333333333336</v>
      </c>
      <c r="CR409" s="108">
        <v>33833.333333333336</v>
      </c>
      <c r="CS409" s="108">
        <v>33833.333333333336</v>
      </c>
      <c r="CT409" s="108">
        <v>33833.333333333336</v>
      </c>
      <c r="CU409" s="108">
        <v>33833.333333333336</v>
      </c>
      <c r="CV409" s="108">
        <v>33833.333333333336</v>
      </c>
      <c r="CW409" s="109">
        <v>33833.333333333336</v>
      </c>
      <c r="CX409" s="107">
        <v>0</v>
      </c>
      <c r="CY409" s="108">
        <v>0</v>
      </c>
      <c r="CZ409" s="108">
        <v>0</v>
      </c>
      <c r="DA409" s="108">
        <v>0</v>
      </c>
      <c r="DB409" s="108">
        <v>0</v>
      </c>
      <c r="DC409" s="108">
        <v>0</v>
      </c>
      <c r="DD409" s="108">
        <v>0</v>
      </c>
      <c r="DE409" s="108">
        <v>0</v>
      </c>
      <c r="DF409" s="108">
        <v>0</v>
      </c>
      <c r="DG409" s="108">
        <v>0</v>
      </c>
      <c r="DH409" s="108">
        <v>0</v>
      </c>
      <c r="DI409" s="109">
        <v>0</v>
      </c>
      <c r="DJ409" s="107"/>
      <c r="DK409" s="108"/>
      <c r="DL409" s="108"/>
      <c r="DM409" s="108"/>
      <c r="DN409" s="108"/>
      <c r="DO409" s="108"/>
      <c r="DP409" s="108"/>
      <c r="DQ409" s="108"/>
      <c r="DR409" s="108"/>
      <c r="DS409" s="108"/>
      <c r="DT409" s="108"/>
      <c r="DU409" s="109"/>
    </row>
    <row r="410" spans="1:125">
      <c r="C410" s="77">
        <v>473</v>
      </c>
      <c r="D410" s="77" t="str">
        <f t="shared" si="231"/>
        <v>4730p</v>
      </c>
      <c r="E410" s="81" t="s">
        <v>383</v>
      </c>
      <c r="F410" s="107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9"/>
      <c r="R410" s="107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9"/>
      <c r="AD410" s="107"/>
      <c r="AE410" s="108"/>
      <c r="AF410" s="108"/>
      <c r="AG410" s="108"/>
      <c r="AH410" s="108"/>
      <c r="AI410" s="108"/>
      <c r="AJ410" s="108"/>
      <c r="AK410" s="108"/>
      <c r="AL410" s="108"/>
      <c r="AM410" s="108"/>
      <c r="AN410" s="108"/>
      <c r="AO410" s="109"/>
      <c r="AP410" s="107"/>
      <c r="AQ410" s="108"/>
      <c r="AR410" s="108"/>
      <c r="AS410" s="108"/>
      <c r="AT410" s="108"/>
      <c r="AU410" s="108"/>
      <c r="AV410" s="108"/>
      <c r="AW410" s="108"/>
      <c r="AX410" s="108"/>
      <c r="AY410" s="108"/>
      <c r="AZ410" s="108"/>
      <c r="BA410" s="109"/>
      <c r="BB410" s="107"/>
      <c r="BC410" s="108"/>
      <c r="BD410" s="108"/>
      <c r="BE410" s="108"/>
      <c r="BF410" s="108"/>
      <c r="BG410" s="108"/>
      <c r="BH410" s="108"/>
      <c r="BI410" s="108"/>
      <c r="BJ410" s="108"/>
      <c r="BK410" s="108"/>
      <c r="BL410" s="108"/>
      <c r="BM410" s="109"/>
      <c r="BN410" s="107"/>
      <c r="BO410" s="108"/>
      <c r="BP410" s="108"/>
      <c r="BQ410" s="108"/>
      <c r="BR410" s="108"/>
      <c r="BS410" s="108"/>
      <c r="BT410" s="108"/>
      <c r="BU410" s="108"/>
      <c r="BV410" s="108"/>
      <c r="BW410" s="108"/>
      <c r="BX410" s="108"/>
      <c r="BY410" s="109"/>
      <c r="BZ410" s="107"/>
      <c r="CA410" s="108"/>
      <c r="CB410" s="108"/>
      <c r="CC410" s="108"/>
      <c r="CD410" s="108"/>
      <c r="CE410" s="108"/>
      <c r="CF410" s="108"/>
      <c r="CG410" s="108"/>
      <c r="CH410" s="108"/>
      <c r="CI410" s="108"/>
      <c r="CJ410" s="108"/>
      <c r="CK410" s="108"/>
      <c r="CL410" s="107"/>
      <c r="CM410" s="108"/>
      <c r="CN410" s="108"/>
      <c r="CO410" s="108"/>
      <c r="CP410" s="108"/>
      <c r="CQ410" s="108"/>
      <c r="CR410" s="108"/>
      <c r="CS410" s="108"/>
      <c r="CT410" s="108"/>
      <c r="CU410" s="108"/>
      <c r="CV410" s="108"/>
      <c r="CW410" s="109"/>
      <c r="CX410" s="107">
        <v>0</v>
      </c>
      <c r="CY410" s="108">
        <v>0</v>
      </c>
      <c r="CZ410" s="108">
        <v>0</v>
      </c>
      <c r="DA410" s="108">
        <v>0</v>
      </c>
      <c r="DB410" s="108">
        <v>0</v>
      </c>
      <c r="DC410" s="108">
        <v>0</v>
      </c>
      <c r="DD410" s="108">
        <v>0</v>
      </c>
      <c r="DE410" s="108">
        <v>0</v>
      </c>
      <c r="DF410" s="108">
        <v>0</v>
      </c>
      <c r="DG410" s="108">
        <v>0</v>
      </c>
      <c r="DH410" s="108">
        <v>0</v>
      </c>
      <c r="DI410" s="109">
        <v>0</v>
      </c>
      <c r="DJ410" s="107"/>
      <c r="DK410" s="108"/>
      <c r="DL410" s="108"/>
      <c r="DM410" s="108"/>
      <c r="DN410" s="108"/>
      <c r="DO410" s="108"/>
      <c r="DP410" s="108"/>
      <c r="DQ410" s="108"/>
      <c r="DR410" s="108"/>
      <c r="DS410" s="108"/>
      <c r="DT410" s="108"/>
      <c r="DU410" s="109"/>
    </row>
    <row r="411" spans="1:125">
      <c r="F411" s="107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9"/>
      <c r="R411" s="107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9"/>
      <c r="AD411" s="107"/>
      <c r="AE411" s="108"/>
      <c r="AF411" s="108"/>
      <c r="AG411" s="108"/>
      <c r="AH411" s="108"/>
      <c r="AI411" s="108"/>
      <c r="AJ411" s="108"/>
      <c r="AK411" s="108"/>
      <c r="AL411" s="108"/>
      <c r="AM411" s="108"/>
      <c r="AN411" s="108"/>
      <c r="AO411" s="109"/>
      <c r="AP411" s="107"/>
      <c r="AQ411" s="108"/>
      <c r="AR411" s="108"/>
      <c r="AS411" s="108"/>
      <c r="AT411" s="108"/>
      <c r="AU411" s="108"/>
      <c r="AV411" s="108"/>
      <c r="AW411" s="108"/>
      <c r="AX411" s="108"/>
      <c r="AY411" s="108"/>
      <c r="AZ411" s="108"/>
      <c r="BA411" s="109"/>
      <c r="BB411" s="107"/>
      <c r="BC411" s="108"/>
      <c r="BD411" s="108"/>
      <c r="BE411" s="108"/>
      <c r="BF411" s="108"/>
      <c r="BG411" s="108"/>
      <c r="BH411" s="108"/>
      <c r="BI411" s="108"/>
      <c r="BJ411" s="108"/>
      <c r="BK411" s="108"/>
      <c r="BL411" s="108"/>
      <c r="BM411" s="109"/>
      <c r="BN411" s="107"/>
      <c r="BO411" s="108"/>
      <c r="BP411" s="108"/>
      <c r="BQ411" s="108"/>
      <c r="BR411" s="108"/>
      <c r="BS411" s="108"/>
      <c r="BT411" s="108"/>
      <c r="BU411" s="108"/>
      <c r="BV411" s="108"/>
      <c r="BW411" s="108"/>
      <c r="BX411" s="108"/>
      <c r="BY411" s="109"/>
      <c r="BZ411" s="107"/>
      <c r="CA411" s="108"/>
      <c r="CB411" s="108"/>
      <c r="CC411" s="108"/>
      <c r="CD411" s="108"/>
      <c r="CE411" s="108"/>
      <c r="CF411" s="108"/>
      <c r="CG411" s="108"/>
      <c r="CH411" s="108"/>
      <c r="CI411" s="108"/>
      <c r="CJ411" s="108"/>
      <c r="CK411" s="108"/>
      <c r="CL411" s="107"/>
      <c r="CM411" s="108"/>
      <c r="CN411" s="108"/>
      <c r="CO411" s="108"/>
      <c r="CP411" s="108"/>
      <c r="CQ411" s="108"/>
      <c r="CR411" s="108"/>
      <c r="CS411" s="108"/>
      <c r="CT411" s="108"/>
      <c r="CU411" s="108"/>
      <c r="CV411" s="108"/>
      <c r="CW411" s="109"/>
      <c r="CX411" s="107"/>
      <c r="CY411" s="108"/>
      <c r="CZ411" s="108"/>
      <c r="DA411" s="108"/>
      <c r="DB411" s="108"/>
      <c r="DC411" s="108"/>
      <c r="DD411" s="108"/>
      <c r="DE411" s="108"/>
      <c r="DF411" s="108"/>
      <c r="DG411" s="108"/>
      <c r="DH411" s="108"/>
      <c r="DI411" s="109"/>
      <c r="DJ411" s="107"/>
      <c r="DK411" s="108"/>
      <c r="DL411" s="108"/>
      <c r="DM411" s="108"/>
      <c r="DN411" s="108"/>
      <c r="DO411" s="108"/>
      <c r="DP411" s="108"/>
      <c r="DQ411" s="108"/>
      <c r="DR411" s="108"/>
      <c r="DS411" s="108"/>
      <c r="DT411" s="108"/>
      <c r="DU411" s="109"/>
    </row>
    <row r="412" spans="1:125">
      <c r="F412" s="107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9"/>
      <c r="R412" s="107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9"/>
      <c r="AD412" s="107"/>
      <c r="AE412" s="108"/>
      <c r="AF412" s="108"/>
      <c r="AG412" s="108"/>
      <c r="AH412" s="108"/>
      <c r="AI412" s="108"/>
      <c r="AJ412" s="108"/>
      <c r="AK412" s="108"/>
      <c r="AL412" s="108"/>
      <c r="AM412" s="108"/>
      <c r="AN412" s="108"/>
      <c r="AO412" s="109"/>
      <c r="AP412" s="107"/>
      <c r="AQ412" s="108"/>
      <c r="AR412" s="108"/>
      <c r="AS412" s="108"/>
      <c r="AT412" s="108"/>
      <c r="AU412" s="108"/>
      <c r="AV412" s="108"/>
      <c r="AW412" s="108"/>
      <c r="AX412" s="108"/>
      <c r="AY412" s="108"/>
      <c r="AZ412" s="108"/>
      <c r="BA412" s="109"/>
      <c r="BB412" s="107"/>
      <c r="BC412" s="108"/>
      <c r="BD412" s="108"/>
      <c r="BE412" s="108"/>
      <c r="BF412" s="108"/>
      <c r="BG412" s="108"/>
      <c r="BH412" s="108"/>
      <c r="BI412" s="108"/>
      <c r="BJ412" s="108"/>
      <c r="BK412" s="108"/>
      <c r="BL412" s="108"/>
      <c r="BM412" s="109"/>
      <c r="BN412" s="107"/>
      <c r="BO412" s="108"/>
      <c r="BP412" s="108"/>
      <c r="BQ412" s="108"/>
      <c r="BR412" s="108"/>
      <c r="BS412" s="108"/>
      <c r="BT412" s="108"/>
      <c r="BU412" s="108"/>
      <c r="BV412" s="108"/>
      <c r="BW412" s="108"/>
      <c r="BX412" s="108"/>
      <c r="BY412" s="109"/>
      <c r="BZ412" s="107"/>
      <c r="CA412" s="108"/>
      <c r="CB412" s="108"/>
      <c r="CC412" s="108"/>
      <c r="CD412" s="108"/>
      <c r="CE412" s="108"/>
      <c r="CF412" s="108"/>
      <c r="CG412" s="108"/>
      <c r="CH412" s="108"/>
      <c r="CI412" s="108"/>
      <c r="CJ412" s="108"/>
      <c r="CK412" s="108"/>
      <c r="CL412" s="107"/>
      <c r="CM412" s="108"/>
      <c r="CN412" s="108"/>
      <c r="CO412" s="108"/>
      <c r="CP412" s="108"/>
      <c r="CQ412" s="108"/>
      <c r="CR412" s="108"/>
      <c r="CS412" s="108"/>
      <c r="CT412" s="108"/>
      <c r="CU412" s="108"/>
      <c r="CV412" s="108"/>
      <c r="CW412" s="109"/>
      <c r="CX412" s="107"/>
      <c r="CY412" s="108"/>
      <c r="CZ412" s="108"/>
      <c r="DA412" s="108"/>
      <c r="DB412" s="108"/>
      <c r="DC412" s="108"/>
      <c r="DD412" s="108"/>
      <c r="DE412" s="108"/>
      <c r="DF412" s="108"/>
      <c r="DG412" s="108"/>
      <c r="DH412" s="108"/>
      <c r="DI412" s="109"/>
      <c r="DJ412" s="107"/>
      <c r="DK412" s="108"/>
      <c r="DL412" s="108"/>
      <c r="DM412" s="108"/>
      <c r="DN412" s="108"/>
      <c r="DO412" s="108"/>
      <c r="DP412" s="108"/>
      <c r="DQ412" s="108"/>
      <c r="DR412" s="108"/>
      <c r="DS412" s="108"/>
      <c r="DT412" s="108"/>
      <c r="DU412" s="109"/>
    </row>
  </sheetData>
  <mergeCells count="22">
    <mergeCell ref="CX222:DI222"/>
    <mergeCell ref="DJ222:DU222"/>
    <mergeCell ref="AP222:BA222"/>
    <mergeCell ref="BB222:BM222"/>
    <mergeCell ref="BN222:BY222"/>
    <mergeCell ref="BZ222:CK222"/>
    <mergeCell ref="CL222:CW222"/>
    <mergeCell ref="E7:E8"/>
    <mergeCell ref="E222:E223"/>
    <mergeCell ref="F222:Q222"/>
    <mergeCell ref="R222:AC222"/>
    <mergeCell ref="AD222:AO222"/>
    <mergeCell ref="BZ7:CK7"/>
    <mergeCell ref="CL7:CW7"/>
    <mergeCell ref="CX7:DI7"/>
    <mergeCell ref="DJ7:DU7"/>
    <mergeCell ref="F7:Q7"/>
    <mergeCell ref="R7:AC7"/>
    <mergeCell ref="AD7:AO7"/>
    <mergeCell ref="AP7:BA7"/>
    <mergeCell ref="BB7:BM7"/>
    <mergeCell ref="BN7:BY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/>
  <dimension ref="B1:G275"/>
  <sheetViews>
    <sheetView workbookViewId="0">
      <pane ySplit="4" topLeftCell="A5" activePane="bottomLeft" state="frozen"/>
      <selection pane="bottomLeft" activeCell="G13" sqref="G13"/>
    </sheetView>
  </sheetViews>
  <sheetFormatPr defaultRowHeight="15"/>
  <cols>
    <col min="1" max="1" width="1.28515625" style="6" customWidth="1"/>
    <col min="2" max="2" width="5" style="6" bestFit="1" customWidth="1"/>
    <col min="3" max="3" width="12.140625" style="44" customWidth="1"/>
    <col min="4" max="4" width="9.140625" style="44"/>
    <col min="5" max="5" width="35.42578125" style="7" customWidth="1"/>
    <col min="6" max="6" width="43.140625" style="8" customWidth="1"/>
    <col min="7" max="7" width="88.85546875" style="54" bestFit="1" customWidth="1"/>
    <col min="8" max="16384" width="9.140625" style="6"/>
  </cols>
  <sheetData>
    <row r="1" spans="2:7" ht="6" customHeight="1" thickBot="1"/>
    <row r="2" spans="2:7" ht="15.75" thickBot="1">
      <c r="B2" s="9">
        <v>1</v>
      </c>
      <c r="C2" s="58" t="s">
        <v>0</v>
      </c>
    </row>
    <row r="3" spans="2:7" ht="15.75" thickBot="1">
      <c r="B3" s="10">
        <v>10</v>
      </c>
      <c r="C3" s="58" t="s">
        <v>1</v>
      </c>
      <c r="E3" s="11" t="s">
        <v>2</v>
      </c>
      <c r="F3" s="12" t="s">
        <v>3</v>
      </c>
      <c r="G3" s="54" t="str">
        <f>+IF(ISBLANK(IF($B$2=1,E3,F3)),"",IF($B$2=1,E3,F3))</f>
        <v>Crnogorski</v>
      </c>
    </row>
    <row r="4" spans="2:7" ht="15.75" thickBot="1">
      <c r="B4" s="10">
        <v>2014</v>
      </c>
      <c r="C4" s="58" t="s">
        <v>704</v>
      </c>
      <c r="E4" s="11"/>
      <c r="F4" s="12"/>
    </row>
    <row r="5" spans="2:7">
      <c r="E5" s="13"/>
      <c r="F5" s="14"/>
      <c r="G5" s="54" t="str">
        <f>+IF(ISBLANK(IF($B$2=1,E5,F5)),"",IF($B$2=1,E5,F5))</f>
        <v/>
      </c>
    </row>
    <row r="6" spans="2:7">
      <c r="D6" s="43" t="s">
        <v>4</v>
      </c>
      <c r="E6" s="13" t="s">
        <v>5</v>
      </c>
      <c r="F6" s="14" t="s">
        <v>6</v>
      </c>
      <c r="G6" s="54" t="str">
        <f t="shared" ref="G6:G68" si="0">+IF(ISBLANK(IF($B$2=1,E6,F6)),"",IF($B$2=1,E6,F6))</f>
        <v>Crna Gora</v>
      </c>
    </row>
    <row r="7" spans="2:7">
      <c r="E7" s="13" t="s">
        <v>7</v>
      </c>
      <c r="F7" s="14" t="s">
        <v>8</v>
      </c>
      <c r="G7" s="54" t="str">
        <f t="shared" si="0"/>
        <v>Ministarstvo finansija</v>
      </c>
    </row>
    <row r="8" spans="2:7">
      <c r="D8" s="45"/>
      <c r="E8" s="35" t="s">
        <v>9</v>
      </c>
      <c r="F8" s="36" t="s">
        <v>10</v>
      </c>
      <c r="G8" s="55" t="str">
        <f t="shared" si="0"/>
        <v>Direktorat za ekonomsku politiku i razvoj</v>
      </c>
    </row>
    <row r="9" spans="2:7">
      <c r="D9" s="41"/>
      <c r="E9" s="42"/>
      <c r="F9" s="42"/>
      <c r="G9" s="56" t="str">
        <f t="shared" si="0"/>
        <v/>
      </c>
    </row>
    <row r="10" spans="2:7">
      <c r="D10" s="43" t="s">
        <v>11</v>
      </c>
      <c r="E10" s="13" t="s">
        <v>12</v>
      </c>
      <c r="F10" s="14" t="s">
        <v>13</v>
      </c>
      <c r="G10" s="54" t="str">
        <f t="shared" si="0"/>
        <v>Analitika</v>
      </c>
    </row>
    <row r="11" spans="2:7">
      <c r="E11" s="13" t="s">
        <v>14</v>
      </c>
      <c r="F11" s="14" t="s">
        <v>15</v>
      </c>
      <c r="G11" s="54" t="str">
        <f t="shared" si="0"/>
        <v>Mjesečni podaci 2014</v>
      </c>
    </row>
    <row r="12" spans="2:7">
      <c r="E12" s="13" t="s">
        <v>16</v>
      </c>
      <c r="F12" s="14" t="s">
        <v>17</v>
      </c>
      <c r="G12" s="54" t="str">
        <f t="shared" si="0"/>
        <v>Mjesečni podaci 2013</v>
      </c>
    </row>
    <row r="13" spans="2:7">
      <c r="E13" s="13" t="s">
        <v>18</v>
      </c>
      <c r="F13" s="14" t="s">
        <v>19</v>
      </c>
      <c r="G13" s="54" t="str">
        <f t="shared" si="0"/>
        <v>Mjesečni podaci 2012</v>
      </c>
    </row>
    <row r="14" spans="2:7">
      <c r="E14" s="13" t="s">
        <v>20</v>
      </c>
      <c r="F14" s="14" t="s">
        <v>21</v>
      </c>
      <c r="G14" s="54" t="str">
        <f t="shared" si="0"/>
        <v>Mjesečni podaci 2011</v>
      </c>
    </row>
    <row r="15" spans="2:7">
      <c r="E15" s="13" t="s">
        <v>22</v>
      </c>
      <c r="F15" s="14" t="s">
        <v>417</v>
      </c>
      <c r="G15" s="54" t="str">
        <f t="shared" si="0"/>
        <v>Istorijski podaci, od 2006</v>
      </c>
    </row>
    <row r="16" spans="2:7">
      <c r="E16" s="13" t="s">
        <v>23</v>
      </c>
      <c r="F16" s="14" t="s">
        <v>24</v>
      </c>
      <c r="G16" s="54" t="str">
        <f t="shared" si="0"/>
        <v>Javni dug</v>
      </c>
    </row>
    <row r="17" spans="2:7">
      <c r="E17" s="13" t="s">
        <v>427</v>
      </c>
      <c r="F17" s="14" t="s">
        <v>427</v>
      </c>
      <c r="G17" s="54" t="str">
        <f t="shared" si="0"/>
        <v>Plan</v>
      </c>
    </row>
    <row r="18" spans="2:7">
      <c r="E18" s="13" t="s">
        <v>428</v>
      </c>
      <c r="F18" s="14" t="s">
        <v>429</v>
      </c>
      <c r="G18" s="54" t="str">
        <f t="shared" si="0"/>
        <v>Ostvarenje</v>
      </c>
    </row>
    <row r="19" spans="2:7">
      <c r="D19" s="45"/>
      <c r="E19" s="35" t="s">
        <v>430</v>
      </c>
      <c r="F19" s="36" t="s">
        <v>431</v>
      </c>
      <c r="G19" s="55" t="str">
        <f t="shared" si="0"/>
        <v>Početak</v>
      </c>
    </row>
    <row r="20" spans="2:7">
      <c r="D20" s="41"/>
      <c r="E20" s="42"/>
      <c r="F20" s="42"/>
      <c r="G20" s="56" t="str">
        <f t="shared" si="0"/>
        <v/>
      </c>
    </row>
    <row r="21" spans="2:7">
      <c r="E21" s="13"/>
      <c r="F21" s="14"/>
      <c r="G21" s="54" t="str">
        <f t="shared" si="0"/>
        <v/>
      </c>
    </row>
    <row r="22" spans="2:7">
      <c r="B22" s="15"/>
      <c r="C22" s="46"/>
      <c r="D22" s="46">
        <v>7</v>
      </c>
      <c r="E22" s="17" t="s">
        <v>705</v>
      </c>
      <c r="F22" s="18" t="s">
        <v>26</v>
      </c>
      <c r="G22" s="54" t="str">
        <f t="shared" si="0"/>
        <v>Prihodi budžeta</v>
      </c>
    </row>
    <row r="23" spans="2:7">
      <c r="B23" s="15"/>
      <c r="C23" s="47"/>
      <c r="D23" s="47">
        <v>71</v>
      </c>
      <c r="E23" s="17" t="s">
        <v>27</v>
      </c>
      <c r="F23" s="18" t="s">
        <v>28</v>
      </c>
      <c r="G23" s="54" t="str">
        <f t="shared" si="0"/>
        <v>Tekući prihodi</v>
      </c>
    </row>
    <row r="24" spans="2:7">
      <c r="B24" s="19"/>
      <c r="C24" s="48"/>
      <c r="D24" s="47">
        <v>711</v>
      </c>
      <c r="E24" s="20" t="s">
        <v>29</v>
      </c>
      <c r="F24" s="21" t="s">
        <v>30</v>
      </c>
      <c r="G24" s="54" t="str">
        <f t="shared" si="0"/>
        <v>Porezi</v>
      </c>
    </row>
    <row r="25" spans="2:7">
      <c r="B25" s="19"/>
      <c r="C25" s="49"/>
      <c r="D25" s="49">
        <v>7111</v>
      </c>
      <c r="E25" s="23" t="s">
        <v>31</v>
      </c>
      <c r="F25" s="24" t="s">
        <v>32</v>
      </c>
      <c r="G25" s="54" t="str">
        <f t="shared" si="0"/>
        <v>Porez na dohodak fizičkih lica</v>
      </c>
    </row>
    <row r="26" spans="2:7">
      <c r="B26" s="22"/>
      <c r="C26" s="49"/>
      <c r="D26" s="49">
        <v>7112</v>
      </c>
      <c r="E26" s="23" t="s">
        <v>33</v>
      </c>
      <c r="F26" s="24" t="s">
        <v>34</v>
      </c>
      <c r="G26" s="54" t="str">
        <f t="shared" si="0"/>
        <v>Porez na dobit pravnih lica</v>
      </c>
    </row>
    <row r="27" spans="2:7">
      <c r="B27" s="22"/>
      <c r="C27" s="49"/>
      <c r="D27" s="49">
        <v>7113</v>
      </c>
      <c r="E27" s="23" t="s">
        <v>35</v>
      </c>
      <c r="F27" s="24" t="s">
        <v>36</v>
      </c>
      <c r="G27" s="54" t="str">
        <f t="shared" si="0"/>
        <v>Porez na promet nepokretnosti</v>
      </c>
    </row>
    <row r="28" spans="2:7">
      <c r="B28" s="22"/>
      <c r="C28" s="49"/>
      <c r="D28" s="49">
        <v>7114</v>
      </c>
      <c r="E28" s="23" t="s">
        <v>37</v>
      </c>
      <c r="F28" s="24" t="s">
        <v>38</v>
      </c>
      <c r="G28" s="54" t="str">
        <f t="shared" si="0"/>
        <v>Porez na dodatu vrijednost</v>
      </c>
    </row>
    <row r="29" spans="2:7">
      <c r="B29" s="22"/>
      <c r="C29" s="49"/>
      <c r="D29" s="49">
        <v>7115</v>
      </c>
      <c r="E29" s="23" t="s">
        <v>39</v>
      </c>
      <c r="F29" s="24" t="s">
        <v>40</v>
      </c>
      <c r="G29" s="54" t="str">
        <f t="shared" si="0"/>
        <v>Akcize</v>
      </c>
    </row>
    <row r="30" spans="2:7">
      <c r="B30" s="22"/>
      <c r="C30" s="49"/>
      <c r="D30" s="49">
        <v>7116</v>
      </c>
      <c r="E30" s="23" t="s">
        <v>41</v>
      </c>
      <c r="F30" s="24" t="s">
        <v>42</v>
      </c>
      <c r="G30" s="54" t="str">
        <f t="shared" si="0"/>
        <v>Porez na međunarodnu trgovinu i transakcije</v>
      </c>
    </row>
    <row r="31" spans="2:7">
      <c r="B31" s="22"/>
      <c r="C31" s="49"/>
      <c r="D31" s="49">
        <v>7117</v>
      </c>
      <c r="E31" s="23" t="s">
        <v>43</v>
      </c>
      <c r="F31" s="24" t="s">
        <v>44</v>
      </c>
      <c r="G31" s="54" t="str">
        <f t="shared" si="0"/>
        <v>Lokalni porezi</v>
      </c>
    </row>
    <row r="32" spans="2:7">
      <c r="B32" s="22"/>
      <c r="C32" s="49"/>
      <c r="D32" s="49">
        <v>7118</v>
      </c>
      <c r="E32" s="23" t="s">
        <v>45</v>
      </c>
      <c r="F32" s="24" t="s">
        <v>46</v>
      </c>
      <c r="G32" s="54" t="str">
        <f t="shared" si="0"/>
        <v>Ostali republički porezi</v>
      </c>
    </row>
    <row r="33" spans="2:7">
      <c r="B33" s="22"/>
      <c r="C33" s="48"/>
      <c r="D33" s="47">
        <v>712</v>
      </c>
      <c r="E33" s="20" t="s">
        <v>47</v>
      </c>
      <c r="F33" s="21" t="s">
        <v>48</v>
      </c>
      <c r="G33" s="54" t="str">
        <f t="shared" si="0"/>
        <v>Doprinosi</v>
      </c>
    </row>
    <row r="34" spans="2:7">
      <c r="B34" s="19"/>
      <c r="C34" s="49"/>
      <c r="D34" s="49">
        <v>7121</v>
      </c>
      <c r="E34" s="23" t="s">
        <v>49</v>
      </c>
      <c r="F34" s="24" t="s">
        <v>50</v>
      </c>
      <c r="G34" s="54" t="str">
        <f t="shared" si="0"/>
        <v>Doprinosi za penzijsko i invalidsko osiguranje</v>
      </c>
    </row>
    <row r="35" spans="2:7">
      <c r="B35" s="22"/>
      <c r="C35" s="49"/>
      <c r="D35" s="49">
        <v>7122</v>
      </c>
      <c r="E35" s="23" t="s">
        <v>51</v>
      </c>
      <c r="F35" s="24" t="s">
        <v>52</v>
      </c>
      <c r="G35" s="54" t="str">
        <f t="shared" si="0"/>
        <v>Doprinosi za zdravstveno osiguranje</v>
      </c>
    </row>
    <row r="36" spans="2:7">
      <c r="B36" s="22"/>
      <c r="C36" s="49"/>
      <c r="D36" s="49">
        <v>7123</v>
      </c>
      <c r="E36" s="23" t="s">
        <v>53</v>
      </c>
      <c r="F36" s="24" t="s">
        <v>54</v>
      </c>
      <c r="G36" s="54" t="str">
        <f t="shared" si="0"/>
        <v>Doprinosi za osiguranje od nezaposlenosti</v>
      </c>
    </row>
    <row r="37" spans="2:7">
      <c r="B37" s="22"/>
      <c r="C37" s="49"/>
      <c r="D37" s="49">
        <v>7124</v>
      </c>
      <c r="E37" s="23" t="s">
        <v>55</v>
      </c>
      <c r="F37" s="24" t="s">
        <v>56</v>
      </c>
      <c r="G37" s="54" t="str">
        <f t="shared" si="0"/>
        <v>Ostali doprinosi</v>
      </c>
    </row>
    <row r="38" spans="2:7">
      <c r="B38" s="22"/>
      <c r="C38" s="48"/>
      <c r="D38" s="47">
        <v>713</v>
      </c>
      <c r="E38" s="20" t="s">
        <v>57</v>
      </c>
      <c r="F38" s="21" t="s">
        <v>58</v>
      </c>
      <c r="G38" s="54" t="str">
        <f t="shared" si="0"/>
        <v>Takse</v>
      </c>
    </row>
    <row r="39" spans="2:7">
      <c r="B39" s="19"/>
      <c r="C39" s="49"/>
      <c r="D39" s="49">
        <v>7131</v>
      </c>
      <c r="E39" s="23" t="s">
        <v>59</v>
      </c>
      <c r="F39" s="24" t="s">
        <v>60</v>
      </c>
      <c r="G39" s="54" t="str">
        <f t="shared" si="0"/>
        <v>Administrativne takse</v>
      </c>
    </row>
    <row r="40" spans="2:7">
      <c r="B40" s="22"/>
      <c r="C40" s="49"/>
      <c r="D40" s="49">
        <v>7132</v>
      </c>
      <c r="E40" s="23" t="s">
        <v>61</v>
      </c>
      <c r="F40" s="24" t="s">
        <v>62</v>
      </c>
      <c r="G40" s="54" t="str">
        <f t="shared" si="0"/>
        <v>Sudske takse</v>
      </c>
    </row>
    <row r="41" spans="2:7">
      <c r="B41" s="22"/>
      <c r="C41" s="49"/>
      <c r="D41" s="49">
        <v>7133</v>
      </c>
      <c r="E41" s="23" t="s">
        <v>63</v>
      </c>
      <c r="F41" s="24" t="s">
        <v>64</v>
      </c>
      <c r="G41" s="54" t="str">
        <f t="shared" si="0"/>
        <v>Boravišne takse</v>
      </c>
    </row>
    <row r="42" spans="2:7">
      <c r="B42" s="22"/>
      <c r="C42" s="49"/>
      <c r="D42" s="49">
        <v>7134</v>
      </c>
      <c r="E42" s="23" t="s">
        <v>65</v>
      </c>
      <c r="F42" s="24" t="s">
        <v>66</v>
      </c>
      <c r="G42" s="54" t="str">
        <f t="shared" si="0"/>
        <v>Registracione takse</v>
      </c>
    </row>
    <row r="43" spans="2:7">
      <c r="B43" s="22"/>
      <c r="C43" s="49"/>
      <c r="D43" s="49">
        <v>7135</v>
      </c>
      <c r="E43" s="23" t="s">
        <v>67</v>
      </c>
      <c r="F43" s="24" t="s">
        <v>68</v>
      </c>
      <c r="G43" s="54" t="str">
        <f t="shared" si="0"/>
        <v>Lokalne komunalne takse</v>
      </c>
    </row>
    <row r="44" spans="2:7">
      <c r="B44" s="22"/>
      <c r="C44" s="49"/>
      <c r="D44" s="49">
        <v>7136</v>
      </c>
      <c r="E44" s="23" t="s">
        <v>69</v>
      </c>
      <c r="F44" s="24" t="s">
        <v>70</v>
      </c>
      <c r="G44" s="54" t="str">
        <f t="shared" si="0"/>
        <v>Ostale takse</v>
      </c>
    </row>
    <row r="45" spans="2:7">
      <c r="B45" s="22"/>
      <c r="C45" s="48"/>
      <c r="D45" s="47">
        <v>714</v>
      </c>
      <c r="E45" s="20" t="s">
        <v>71</v>
      </c>
      <c r="F45" s="21" t="s">
        <v>72</v>
      </c>
      <c r="G45" s="54" t="str">
        <f t="shared" si="0"/>
        <v>Naknade</v>
      </c>
    </row>
    <row r="46" spans="2:7" ht="23.25">
      <c r="B46" s="19"/>
      <c r="C46" s="49"/>
      <c r="D46" s="49">
        <v>7141</v>
      </c>
      <c r="E46" s="23" t="s">
        <v>73</v>
      </c>
      <c r="F46" s="24" t="s">
        <v>74</v>
      </c>
      <c r="G46" s="54" t="str">
        <f t="shared" si="0"/>
        <v>Naknade za korišćenje dobara od opšteg interesa</v>
      </c>
    </row>
    <row r="47" spans="2:7">
      <c r="B47" s="22"/>
      <c r="C47" s="49"/>
      <c r="D47" s="49">
        <v>7142</v>
      </c>
      <c r="E47" s="23" t="s">
        <v>75</v>
      </c>
      <c r="F47" s="24" t="s">
        <v>76</v>
      </c>
      <c r="G47" s="54" t="str">
        <f t="shared" si="0"/>
        <v>Naknade za korišćenje prirodnih dobara</v>
      </c>
    </row>
    <row r="48" spans="2:7">
      <c r="B48" s="22"/>
      <c r="C48" s="49"/>
      <c r="D48" s="49">
        <v>7143</v>
      </c>
      <c r="E48" s="23" t="s">
        <v>77</v>
      </c>
      <c r="F48" s="24" t="s">
        <v>78</v>
      </c>
      <c r="G48" s="54" t="str">
        <f t="shared" si="0"/>
        <v>Ekološke naknade</v>
      </c>
    </row>
    <row r="49" spans="2:7">
      <c r="B49" s="22"/>
      <c r="C49" s="49"/>
      <c r="D49" s="49">
        <v>7144</v>
      </c>
      <c r="E49" s="23" t="s">
        <v>79</v>
      </c>
      <c r="F49" s="24" t="s">
        <v>80</v>
      </c>
      <c r="G49" s="54" t="str">
        <f t="shared" si="0"/>
        <v>Naknade za priređivanje igara na sreću</v>
      </c>
    </row>
    <row r="50" spans="2:7">
      <c r="B50" s="22"/>
      <c r="C50" s="49"/>
      <c r="D50" s="49">
        <v>7145</v>
      </c>
      <c r="E50" s="23" t="s">
        <v>81</v>
      </c>
      <c r="F50" s="24" t="s">
        <v>82</v>
      </c>
      <c r="G50" s="54" t="str">
        <f t="shared" si="0"/>
        <v>Naknade za korišćenje građevinskog zemljišta</v>
      </c>
    </row>
    <row r="51" spans="2:7" ht="23.25">
      <c r="B51" s="22"/>
      <c r="C51" s="49"/>
      <c r="D51" s="49">
        <v>7146</v>
      </c>
      <c r="E51" s="23" t="s">
        <v>83</v>
      </c>
      <c r="F51" s="24" t="s">
        <v>84</v>
      </c>
      <c r="G51" s="54" t="str">
        <f t="shared" si="0"/>
        <v xml:space="preserve">Naknade za uređivanje i izgradnju građevinskog zemljišta </v>
      </c>
    </row>
    <row r="52" spans="2:7" ht="34.5">
      <c r="B52" s="22"/>
      <c r="C52" s="49"/>
      <c r="D52" s="49">
        <v>7147</v>
      </c>
      <c r="E52" s="23" t="s">
        <v>85</v>
      </c>
      <c r="F52" s="24" t="s">
        <v>86</v>
      </c>
      <c r="G52" s="54" t="str">
        <f t="shared" si="0"/>
        <v xml:space="preserve">Naknade za izgradnju i održavanje lokalnih puteva i drugih javnih objekata od opštinskog značaja </v>
      </c>
    </row>
    <row r="53" spans="2:7">
      <c r="B53" s="22"/>
      <c r="C53" s="49"/>
      <c r="D53" s="49">
        <v>7148</v>
      </c>
      <c r="E53" s="23" t="s">
        <v>87</v>
      </c>
      <c r="F53" s="24" t="s">
        <v>88</v>
      </c>
      <c r="G53" s="54" t="str">
        <f t="shared" si="0"/>
        <v>Naknada za puteve</v>
      </c>
    </row>
    <row r="54" spans="2:7">
      <c r="B54" s="22"/>
      <c r="C54" s="49"/>
      <c r="D54" s="49">
        <v>7149</v>
      </c>
      <c r="E54" s="23" t="s">
        <v>89</v>
      </c>
      <c r="F54" s="24" t="s">
        <v>90</v>
      </c>
      <c r="G54" s="54" t="str">
        <f t="shared" si="0"/>
        <v>Ostale naknade</v>
      </c>
    </row>
    <row r="55" spans="2:7">
      <c r="B55" s="22"/>
      <c r="C55" s="48"/>
      <c r="D55" s="47">
        <v>715</v>
      </c>
      <c r="E55" s="20" t="s">
        <v>91</v>
      </c>
      <c r="F55" s="21" t="s">
        <v>92</v>
      </c>
      <c r="G55" s="54" t="str">
        <f t="shared" si="0"/>
        <v>Ostali prihodi</v>
      </c>
    </row>
    <row r="56" spans="2:7">
      <c r="B56" s="19"/>
      <c r="C56" s="49"/>
      <c r="D56" s="49">
        <v>7151</v>
      </c>
      <c r="E56" s="23" t="s">
        <v>93</v>
      </c>
      <c r="F56" s="24" t="s">
        <v>94</v>
      </c>
      <c r="G56" s="54" t="str">
        <f t="shared" si="0"/>
        <v>Prihodi od kapitala</v>
      </c>
    </row>
    <row r="57" spans="2:7">
      <c r="B57" s="22"/>
      <c r="C57" s="49"/>
      <c r="D57" s="49">
        <v>7152</v>
      </c>
      <c r="E57" s="23" t="s">
        <v>95</v>
      </c>
      <c r="F57" s="24" t="s">
        <v>96</v>
      </c>
      <c r="G57" s="54" t="str">
        <f t="shared" si="0"/>
        <v>Novčane kazne i oduzete imovinske koristi</v>
      </c>
    </row>
    <row r="58" spans="2:7" ht="23.25">
      <c r="B58" s="22"/>
      <c r="C58" s="49"/>
      <c r="D58" s="49">
        <v>7153</v>
      </c>
      <c r="E58" s="23" t="s">
        <v>97</v>
      </c>
      <c r="F58" s="24" t="s">
        <v>98</v>
      </c>
      <c r="G58" s="54" t="str">
        <f t="shared" si="0"/>
        <v>Prihodi koje organi ostvaruju vršenjem svoje djelatnosti</v>
      </c>
    </row>
    <row r="59" spans="2:7">
      <c r="B59" s="22"/>
      <c r="C59" s="49"/>
      <c r="D59" s="49">
        <v>7154</v>
      </c>
      <c r="E59" s="23" t="s">
        <v>99</v>
      </c>
      <c r="F59" s="24" t="s">
        <v>100</v>
      </c>
      <c r="G59" s="54" t="str">
        <f t="shared" si="0"/>
        <v>Samodoprinosi</v>
      </c>
    </row>
    <row r="60" spans="2:7">
      <c r="B60" s="22"/>
      <c r="C60" s="49"/>
      <c r="D60" s="49">
        <v>7155</v>
      </c>
      <c r="E60" s="23" t="s">
        <v>91</v>
      </c>
      <c r="F60" s="24" t="s">
        <v>101</v>
      </c>
      <c r="G60" s="54" t="str">
        <f t="shared" si="0"/>
        <v>Ostali prihodi</v>
      </c>
    </row>
    <row r="61" spans="2:7">
      <c r="B61" s="22"/>
      <c r="C61" s="47" t="s">
        <v>102</v>
      </c>
      <c r="D61" s="47">
        <v>72</v>
      </c>
      <c r="E61" s="25" t="s">
        <v>103</v>
      </c>
      <c r="F61" s="18" t="s">
        <v>104</v>
      </c>
      <c r="G61" s="54" t="str">
        <f t="shared" si="0"/>
        <v>Primici od prodaje imovine</v>
      </c>
    </row>
    <row r="62" spans="2:7">
      <c r="B62" s="19"/>
      <c r="C62" s="49">
        <v>721</v>
      </c>
      <c r="D62" s="49">
        <v>7212</v>
      </c>
      <c r="E62" s="23" t="s">
        <v>105</v>
      </c>
      <c r="F62" s="24" t="s">
        <v>106</v>
      </c>
      <c r="G62" s="54" t="str">
        <f t="shared" si="0"/>
        <v>Primici od prodaje nefinansijske imovine</v>
      </c>
    </row>
    <row r="63" spans="2:7">
      <c r="B63" s="22"/>
      <c r="C63" s="49">
        <v>722</v>
      </c>
      <c r="D63" s="49">
        <v>7222</v>
      </c>
      <c r="E63" s="23" t="s">
        <v>107</v>
      </c>
      <c r="F63" s="24" t="s">
        <v>108</v>
      </c>
      <c r="G63" s="54" t="str">
        <f t="shared" si="0"/>
        <v>Primici od prodaje finansijske imovine</v>
      </c>
    </row>
    <row r="64" spans="2:7" ht="23.25">
      <c r="B64" s="22"/>
      <c r="C64" s="47"/>
      <c r="D64" s="47">
        <v>73</v>
      </c>
      <c r="E64" s="25" t="s">
        <v>109</v>
      </c>
      <c r="F64" s="18" t="s">
        <v>110</v>
      </c>
      <c r="G64" s="54" t="str">
        <f t="shared" si="0"/>
        <v>Primici od otplate kredita i sredstva prenesena iz prethodne godine</v>
      </c>
    </row>
    <row r="65" spans="2:7">
      <c r="B65" s="19"/>
      <c r="C65" s="49">
        <v>731</v>
      </c>
      <c r="D65" s="49">
        <v>7311</v>
      </c>
      <c r="E65" s="23" t="s">
        <v>111</v>
      </c>
      <c r="F65" s="24" t="s">
        <v>112</v>
      </c>
      <c r="G65" s="54" t="str">
        <f t="shared" si="0"/>
        <v>Primici od otplate kredita</v>
      </c>
    </row>
    <row r="66" spans="2:7">
      <c r="B66" s="22"/>
      <c r="C66" s="49">
        <v>732</v>
      </c>
      <c r="D66" s="49">
        <v>7321</v>
      </c>
      <c r="E66" s="23" t="s">
        <v>113</v>
      </c>
      <c r="F66" s="24" t="s">
        <v>114</v>
      </c>
      <c r="G66" s="54" t="str">
        <f t="shared" si="0"/>
        <v>Sredstva prenesena iz prethodne godine</v>
      </c>
    </row>
    <row r="67" spans="2:7">
      <c r="B67" s="22"/>
      <c r="C67" s="47" t="s">
        <v>102</v>
      </c>
      <c r="D67" s="47">
        <v>74</v>
      </c>
      <c r="E67" s="25" t="s">
        <v>115</v>
      </c>
      <c r="F67" s="18" t="s">
        <v>116</v>
      </c>
      <c r="G67" s="54" t="str">
        <f t="shared" si="0"/>
        <v>Donacije i transferi</v>
      </c>
    </row>
    <row r="68" spans="2:7">
      <c r="B68" s="19"/>
      <c r="C68" s="49">
        <v>741</v>
      </c>
      <c r="D68" s="49">
        <v>7411</v>
      </c>
      <c r="E68" s="23" t="s">
        <v>117</v>
      </c>
      <c r="F68" s="24" t="s">
        <v>118</v>
      </c>
      <c r="G68" s="54" t="str">
        <f t="shared" si="0"/>
        <v>Donacije</v>
      </c>
    </row>
    <row r="69" spans="2:7">
      <c r="B69" s="22"/>
      <c r="C69" s="49">
        <v>742</v>
      </c>
      <c r="D69" s="49">
        <v>7421</v>
      </c>
      <c r="E69" s="23" t="s">
        <v>119</v>
      </c>
      <c r="F69" s="24" t="s">
        <v>120</v>
      </c>
      <c r="G69" s="54" t="str">
        <f t="shared" ref="G69:G133" si="1">+IF(ISBLANK(IF($B$2=1,E69,F69)),"",IF($B$2=1,E69,F69))</f>
        <v>Transferi</v>
      </c>
    </row>
    <row r="70" spans="2:7">
      <c r="B70" s="22"/>
      <c r="C70" s="48"/>
      <c r="D70" s="47">
        <v>75</v>
      </c>
      <c r="E70" s="25" t="s">
        <v>121</v>
      </c>
      <c r="F70" s="18" t="s">
        <v>122</v>
      </c>
      <c r="G70" s="54" t="str">
        <f t="shared" si="1"/>
        <v xml:space="preserve">Pozajmice i krediti </v>
      </c>
    </row>
    <row r="71" spans="2:7">
      <c r="B71" s="19"/>
      <c r="C71" s="47"/>
      <c r="D71" s="47">
        <v>751</v>
      </c>
      <c r="E71" s="20" t="s">
        <v>123</v>
      </c>
      <c r="F71" s="21" t="s">
        <v>122</v>
      </c>
      <c r="G71" s="54" t="str">
        <f t="shared" si="1"/>
        <v>Pozajmice i krediti</v>
      </c>
    </row>
    <row r="72" spans="2:7">
      <c r="B72" s="19"/>
      <c r="C72" s="49"/>
      <c r="D72" s="49">
        <v>7511</v>
      </c>
      <c r="E72" s="23" t="s">
        <v>124</v>
      </c>
      <c r="F72" s="24" t="s">
        <v>125</v>
      </c>
      <c r="G72" s="54" t="str">
        <f t="shared" si="1"/>
        <v>Pozajmice i krediti od domaćih izvora</v>
      </c>
    </row>
    <row r="73" spans="2:7">
      <c r="B73" s="22"/>
      <c r="C73" s="50"/>
      <c r="D73" s="50">
        <v>7512</v>
      </c>
      <c r="E73" s="26" t="s">
        <v>126</v>
      </c>
      <c r="F73" s="65" t="s">
        <v>127</v>
      </c>
      <c r="G73" s="55" t="str">
        <f t="shared" si="1"/>
        <v>Pozajmice i krediti od inostranih izvora</v>
      </c>
    </row>
    <row r="74" spans="2:7">
      <c r="B74" s="22"/>
      <c r="C74" s="46"/>
      <c r="D74" s="46">
        <v>4</v>
      </c>
      <c r="E74" s="17" t="s">
        <v>706</v>
      </c>
      <c r="F74" s="18" t="s">
        <v>129</v>
      </c>
      <c r="G74" s="54" t="str">
        <f t="shared" si="1"/>
        <v>Budžetki izdaci</v>
      </c>
    </row>
    <row r="75" spans="2:7">
      <c r="B75" s="22"/>
      <c r="C75" s="46"/>
      <c r="D75" s="46">
        <v>40</v>
      </c>
      <c r="E75" s="17" t="s">
        <v>432</v>
      </c>
      <c r="F75" s="18" t="s">
        <v>433</v>
      </c>
      <c r="G75" s="54" t="str">
        <f t="shared" si="1"/>
        <v>Tekući budžetski izdaci</v>
      </c>
    </row>
    <row r="76" spans="2:7">
      <c r="B76" s="15"/>
      <c r="C76" s="46"/>
      <c r="D76" s="46">
        <v>41</v>
      </c>
      <c r="E76" s="17" t="s">
        <v>130</v>
      </c>
      <c r="F76" s="18" t="s">
        <v>131</v>
      </c>
      <c r="G76" s="54" t="str">
        <f t="shared" si="1"/>
        <v>Tekući izdaci</v>
      </c>
    </row>
    <row r="77" spans="2:7">
      <c r="B77" s="16" t="s">
        <v>102</v>
      </c>
      <c r="C77" s="48"/>
      <c r="D77" s="46">
        <v>411</v>
      </c>
      <c r="E77" s="20" t="s">
        <v>132</v>
      </c>
      <c r="F77" s="21" t="s">
        <v>133</v>
      </c>
      <c r="G77" s="54" t="str">
        <f t="shared" si="1"/>
        <v>Bruto zarade i doprinosi na teret poslodavca</v>
      </c>
    </row>
    <row r="78" spans="2:7">
      <c r="B78" s="16"/>
      <c r="C78" s="51"/>
      <c r="D78" s="51">
        <v>4111</v>
      </c>
      <c r="E78" s="23" t="s">
        <v>134</v>
      </c>
      <c r="F78" s="24" t="s">
        <v>135</v>
      </c>
      <c r="G78" s="54" t="str">
        <f t="shared" si="1"/>
        <v>Neto zarade</v>
      </c>
    </row>
    <row r="79" spans="2:7">
      <c r="B79" s="27"/>
      <c r="C79" s="51"/>
      <c r="D79" s="51">
        <v>4112</v>
      </c>
      <c r="E79" s="23" t="s">
        <v>136</v>
      </c>
      <c r="F79" s="24" t="s">
        <v>32</v>
      </c>
      <c r="G79" s="54" t="str">
        <f t="shared" si="1"/>
        <v>Porez na zarade</v>
      </c>
    </row>
    <row r="80" spans="2:7">
      <c r="B80" s="27"/>
      <c r="C80" s="51"/>
      <c r="D80" s="51">
        <v>4113</v>
      </c>
      <c r="E80" s="23" t="s">
        <v>137</v>
      </c>
      <c r="F80" s="24" t="s">
        <v>138</v>
      </c>
      <c r="G80" s="54" t="str">
        <f t="shared" si="1"/>
        <v>Doprinosi na teret zaposlenog</v>
      </c>
    </row>
    <row r="81" spans="2:7" ht="15.75">
      <c r="B81" s="27"/>
      <c r="C81" s="52"/>
      <c r="D81" s="51">
        <v>4114</v>
      </c>
      <c r="E81" s="23" t="s">
        <v>139</v>
      </c>
      <c r="F81" s="24" t="s">
        <v>140</v>
      </c>
      <c r="G81" s="54" t="str">
        <f t="shared" si="1"/>
        <v>Doprinosi na teret poslodavca</v>
      </c>
    </row>
    <row r="82" spans="2:7" ht="15.75">
      <c r="B82" s="28"/>
      <c r="C82" s="51"/>
      <c r="D82" s="51">
        <v>4115</v>
      </c>
      <c r="E82" s="23" t="s">
        <v>141</v>
      </c>
      <c r="F82" s="24" t="s">
        <v>142</v>
      </c>
      <c r="G82" s="54" t="str">
        <f t="shared" si="1"/>
        <v>Opštinski prirez</v>
      </c>
    </row>
    <row r="83" spans="2:7">
      <c r="B83" s="27"/>
      <c r="C83" s="48"/>
      <c r="D83" s="46">
        <v>412</v>
      </c>
      <c r="E83" s="20" t="s">
        <v>143</v>
      </c>
      <c r="F83" s="21" t="s">
        <v>144</v>
      </c>
      <c r="G83" s="54" t="str">
        <f t="shared" si="1"/>
        <v>Ostala lična primanja</v>
      </c>
    </row>
    <row r="84" spans="2:7">
      <c r="B84" s="16"/>
      <c r="C84" s="51"/>
      <c r="D84" s="51">
        <v>4121</v>
      </c>
      <c r="E84" s="23" t="s">
        <v>145</v>
      </c>
      <c r="F84" s="24" t="s">
        <v>146</v>
      </c>
      <c r="G84" s="54" t="str">
        <f t="shared" si="1"/>
        <v>Naknada za zimnicu</v>
      </c>
    </row>
    <row r="85" spans="2:7">
      <c r="B85" s="27"/>
      <c r="C85" s="51"/>
      <c r="D85" s="51">
        <v>4122</v>
      </c>
      <c r="E85" s="23" t="s">
        <v>147</v>
      </c>
      <c r="F85" s="24" t="s">
        <v>148</v>
      </c>
      <c r="G85" s="54" t="str">
        <f t="shared" si="1"/>
        <v>Naknada za stanovanje i odvojen život</v>
      </c>
    </row>
    <row r="86" spans="2:7">
      <c r="B86" s="27"/>
      <c r="C86" s="51"/>
      <c r="D86" s="51">
        <v>4123</v>
      </c>
      <c r="E86" s="23" t="s">
        <v>149</v>
      </c>
      <c r="F86" s="24" t="s">
        <v>150</v>
      </c>
      <c r="G86" s="54" t="str">
        <f t="shared" si="1"/>
        <v>Naknada za prevoz</v>
      </c>
    </row>
    <row r="87" spans="2:7">
      <c r="B87" s="27"/>
      <c r="C87" s="51"/>
      <c r="D87" s="51">
        <v>4124</v>
      </c>
      <c r="E87" s="23" t="s">
        <v>151</v>
      </c>
      <c r="F87" s="24" t="s">
        <v>152</v>
      </c>
      <c r="G87" s="54" t="str">
        <f t="shared" si="1"/>
        <v>Jubilarne nagrade</v>
      </c>
    </row>
    <row r="88" spans="2:7">
      <c r="B88" s="27"/>
      <c r="C88" s="51"/>
      <c r="D88" s="51">
        <v>4125</v>
      </c>
      <c r="E88" s="23" t="s">
        <v>153</v>
      </c>
      <c r="F88" s="24" t="s">
        <v>154</v>
      </c>
      <c r="G88" s="54" t="str">
        <f t="shared" si="1"/>
        <v>Otpremnine</v>
      </c>
    </row>
    <row r="89" spans="2:7">
      <c r="B89" s="27"/>
      <c r="C89" s="51"/>
      <c r="D89" s="51">
        <v>4126</v>
      </c>
      <c r="E89" s="23" t="s">
        <v>155</v>
      </c>
      <c r="F89" s="24" t="s">
        <v>156</v>
      </c>
      <c r="G89" s="54" t="str">
        <f t="shared" si="1"/>
        <v>Naknada skupstinskim poslanicima</v>
      </c>
    </row>
    <row r="90" spans="2:7">
      <c r="B90" s="27"/>
      <c r="C90" s="51"/>
      <c r="D90" s="51">
        <v>4127</v>
      </c>
      <c r="E90" s="23" t="s">
        <v>89</v>
      </c>
      <c r="F90" s="24" t="s">
        <v>157</v>
      </c>
      <c r="G90" s="54" t="str">
        <f t="shared" si="1"/>
        <v>Ostale naknade</v>
      </c>
    </row>
    <row r="91" spans="2:7">
      <c r="B91" s="27"/>
      <c r="C91" s="48"/>
      <c r="D91" s="46">
        <v>413</v>
      </c>
      <c r="E91" s="20" t="s">
        <v>158</v>
      </c>
      <c r="F91" s="21" t="s">
        <v>159</v>
      </c>
      <c r="G91" s="54" t="str">
        <f t="shared" si="1"/>
        <v>Rashodi za materijal</v>
      </c>
    </row>
    <row r="92" spans="2:7">
      <c r="B92" s="16"/>
      <c r="C92" s="51"/>
      <c r="D92" s="51">
        <v>4131</v>
      </c>
      <c r="E92" s="23" t="s">
        <v>160</v>
      </c>
      <c r="F92" s="24" t="s">
        <v>161</v>
      </c>
      <c r="G92" s="54" t="str">
        <f t="shared" si="1"/>
        <v>Administrativni materijal</v>
      </c>
    </row>
    <row r="93" spans="2:7">
      <c r="B93" s="27"/>
      <c r="C93" s="51"/>
      <c r="D93" s="51">
        <v>4132</v>
      </c>
      <c r="E93" s="23" t="s">
        <v>162</v>
      </c>
      <c r="F93" s="24" t="s">
        <v>163</v>
      </c>
      <c r="G93" s="54" t="str">
        <f t="shared" si="1"/>
        <v>Materijal za zdravstvenu zaštitu</v>
      </c>
    </row>
    <row r="94" spans="2:7">
      <c r="B94" s="27"/>
      <c r="C94" s="51"/>
      <c r="D94" s="51">
        <v>4133</v>
      </c>
      <c r="E94" s="23" t="s">
        <v>164</v>
      </c>
      <c r="F94" s="24" t="s">
        <v>165</v>
      </c>
      <c r="G94" s="54" t="str">
        <f t="shared" si="1"/>
        <v>Materijal za posebne namjene</v>
      </c>
    </row>
    <row r="95" spans="2:7">
      <c r="B95" s="27"/>
      <c r="C95" s="51"/>
      <c r="D95" s="51">
        <v>4134</v>
      </c>
      <c r="E95" s="23" t="s">
        <v>166</v>
      </c>
      <c r="F95" s="24" t="s">
        <v>167</v>
      </c>
      <c r="G95" s="54" t="str">
        <f t="shared" si="1"/>
        <v>Rashodi za energiju</v>
      </c>
    </row>
    <row r="96" spans="2:7">
      <c r="B96" s="27"/>
      <c r="C96" s="51"/>
      <c r="D96" s="51">
        <v>4135</v>
      </c>
      <c r="E96" s="23" t="s">
        <v>168</v>
      </c>
      <c r="F96" s="24" t="s">
        <v>169</v>
      </c>
      <c r="G96" s="54" t="str">
        <f t="shared" si="1"/>
        <v>Rashodi za gorivo</v>
      </c>
    </row>
    <row r="97" spans="2:7">
      <c r="B97" s="27"/>
      <c r="C97" s="51"/>
      <c r="D97" s="51">
        <v>4139</v>
      </c>
      <c r="E97" s="23" t="s">
        <v>170</v>
      </c>
      <c r="F97" s="24" t="s">
        <v>171</v>
      </c>
      <c r="G97" s="54" t="str">
        <f t="shared" si="1"/>
        <v>Ostali rashodi za materijal</v>
      </c>
    </row>
    <row r="98" spans="2:7">
      <c r="B98" s="27"/>
      <c r="C98" s="48"/>
      <c r="D98" s="46">
        <v>414</v>
      </c>
      <c r="E98" s="20" t="s">
        <v>172</v>
      </c>
      <c r="F98" s="21" t="s">
        <v>173</v>
      </c>
      <c r="G98" s="54" t="str">
        <f t="shared" si="1"/>
        <v>Rashodi za usluge</v>
      </c>
    </row>
    <row r="99" spans="2:7">
      <c r="B99" s="16"/>
      <c r="C99" s="51"/>
      <c r="D99" s="51">
        <v>4141</v>
      </c>
      <c r="E99" s="23" t="s">
        <v>174</v>
      </c>
      <c r="F99" s="24" t="s">
        <v>175</v>
      </c>
      <c r="G99" s="54" t="str">
        <f t="shared" si="1"/>
        <v>Službena putovanja</v>
      </c>
    </row>
    <row r="100" spans="2:7">
      <c r="B100" s="27"/>
      <c r="C100" s="51"/>
      <c r="D100" s="51">
        <v>4142</v>
      </c>
      <c r="E100" s="23" t="s">
        <v>176</v>
      </c>
      <c r="F100" s="24" t="s">
        <v>177</v>
      </c>
      <c r="G100" s="54" t="str">
        <f t="shared" si="1"/>
        <v>Reprezentacija</v>
      </c>
    </row>
    <row r="101" spans="2:7">
      <c r="B101" s="27"/>
      <c r="C101" s="51"/>
      <c r="D101" s="51">
        <v>4143</v>
      </c>
      <c r="E101" s="23" t="s">
        <v>178</v>
      </c>
      <c r="F101" s="24" t="s">
        <v>179</v>
      </c>
      <c r="G101" s="54" t="str">
        <f t="shared" si="1"/>
        <v>Komunikacione usluge</v>
      </c>
    </row>
    <row r="102" spans="2:7">
      <c r="B102" s="27"/>
      <c r="C102" s="51"/>
      <c r="D102" s="51">
        <v>4144</v>
      </c>
      <c r="E102" s="23" t="s">
        <v>180</v>
      </c>
      <c r="F102" s="24" t="s">
        <v>181</v>
      </c>
      <c r="G102" s="54" t="str">
        <f t="shared" si="1"/>
        <v>Bankarske usluge i negativne kursne razlike</v>
      </c>
    </row>
    <row r="103" spans="2:7">
      <c r="B103" s="27"/>
      <c r="C103" s="51"/>
      <c r="D103" s="51">
        <v>4145</v>
      </c>
      <c r="E103" s="23" t="s">
        <v>182</v>
      </c>
      <c r="F103" s="24" t="s">
        <v>183</v>
      </c>
      <c r="G103" s="54" t="str">
        <f t="shared" si="1"/>
        <v>Usluge prevoza</v>
      </c>
    </row>
    <row r="104" spans="2:7">
      <c r="B104" s="27"/>
      <c r="C104" s="51"/>
      <c r="D104" s="51">
        <v>4146</v>
      </c>
      <c r="E104" s="23" t="s">
        <v>184</v>
      </c>
      <c r="F104" s="24" t="s">
        <v>185</v>
      </c>
      <c r="G104" s="54" t="str">
        <f t="shared" si="1"/>
        <v>Advokatske, notarske i pravne usluge</v>
      </c>
    </row>
    <row r="105" spans="2:7">
      <c r="B105" s="27"/>
      <c r="C105" s="51"/>
      <c r="D105" s="51">
        <v>4147</v>
      </c>
      <c r="E105" s="23" t="s">
        <v>186</v>
      </c>
      <c r="F105" s="24" t="s">
        <v>187</v>
      </c>
      <c r="G105" s="54" t="str">
        <f t="shared" si="1"/>
        <v>Konsultantske usluge, projekti i studije</v>
      </c>
    </row>
    <row r="106" spans="2:7">
      <c r="B106" s="27"/>
      <c r="C106" s="51"/>
      <c r="D106" s="51">
        <v>4148</v>
      </c>
      <c r="E106" s="23" t="s">
        <v>188</v>
      </c>
      <c r="F106" s="24" t="s">
        <v>189</v>
      </c>
      <c r="G106" s="54" t="str">
        <f t="shared" si="1"/>
        <v>Usluge stručnog usavršavanja</v>
      </c>
    </row>
    <row r="107" spans="2:7">
      <c r="B107" s="27"/>
      <c r="C107" s="51"/>
      <c r="D107" s="51">
        <v>4149</v>
      </c>
      <c r="E107" s="23" t="s">
        <v>190</v>
      </c>
      <c r="F107" s="24" t="s">
        <v>191</v>
      </c>
      <c r="G107" s="54" t="str">
        <f t="shared" si="1"/>
        <v>Ostale usluge</v>
      </c>
    </row>
    <row r="108" spans="2:7">
      <c r="B108" s="27"/>
      <c r="C108" s="48"/>
      <c r="D108" s="46">
        <v>415</v>
      </c>
      <c r="E108" s="20" t="s">
        <v>192</v>
      </c>
      <c r="F108" s="21" t="s">
        <v>193</v>
      </c>
      <c r="G108" s="54" t="str">
        <f t="shared" si="1"/>
        <v>Rashodi za tekuće održavanje</v>
      </c>
    </row>
    <row r="109" spans="2:7">
      <c r="B109" s="16"/>
      <c r="C109" s="51"/>
      <c r="D109" s="51">
        <v>4151</v>
      </c>
      <c r="E109" s="23" t="s">
        <v>194</v>
      </c>
      <c r="F109" s="24" t="s">
        <v>195</v>
      </c>
      <c r="G109" s="54" t="str">
        <f t="shared" si="1"/>
        <v>Tekuće održavanje javne infrastrukture</v>
      </c>
    </row>
    <row r="110" spans="2:7">
      <c r="B110" s="27"/>
      <c r="C110" s="51"/>
      <c r="D110" s="51">
        <v>4152</v>
      </c>
      <c r="E110" s="23" t="s">
        <v>196</v>
      </c>
      <c r="F110" s="24" t="s">
        <v>197</v>
      </c>
      <c r="G110" s="54" t="str">
        <f t="shared" si="1"/>
        <v>Tekuće održavanje građevinskih objekata</v>
      </c>
    </row>
    <row r="111" spans="2:7">
      <c r="B111" s="27"/>
      <c r="C111" s="51"/>
      <c r="D111" s="51">
        <v>4153</v>
      </c>
      <c r="E111" s="23" t="s">
        <v>198</v>
      </c>
      <c r="F111" s="24" t="s">
        <v>199</v>
      </c>
      <c r="G111" s="54" t="str">
        <f t="shared" si="1"/>
        <v>Tekuće održavanje opreme</v>
      </c>
    </row>
    <row r="112" spans="2:7">
      <c r="B112" s="27"/>
      <c r="C112" s="48"/>
      <c r="D112" s="46">
        <v>416</v>
      </c>
      <c r="E112" s="20" t="s">
        <v>200</v>
      </c>
      <c r="F112" s="21" t="s">
        <v>201</v>
      </c>
      <c r="G112" s="54" t="str">
        <f t="shared" si="1"/>
        <v>Kamate</v>
      </c>
    </row>
    <row r="113" spans="2:7">
      <c r="B113" s="16"/>
      <c r="C113" s="51"/>
      <c r="D113" s="51">
        <v>4161</v>
      </c>
      <c r="E113" s="23" t="s">
        <v>202</v>
      </c>
      <c r="F113" s="24" t="s">
        <v>203</v>
      </c>
      <c r="G113" s="54" t="str">
        <f t="shared" si="1"/>
        <v>Kamate rezidentima</v>
      </c>
    </row>
    <row r="114" spans="2:7">
      <c r="B114" s="27"/>
      <c r="C114" s="51"/>
      <c r="D114" s="51">
        <v>4162</v>
      </c>
      <c r="E114" s="23" t="s">
        <v>204</v>
      </c>
      <c r="F114" s="24" t="s">
        <v>205</v>
      </c>
      <c r="G114" s="54" t="str">
        <f t="shared" si="1"/>
        <v>Kamate nerezidentima</v>
      </c>
    </row>
    <row r="115" spans="2:7">
      <c r="B115" s="27"/>
      <c r="C115" s="48"/>
      <c r="D115" s="46">
        <v>417</v>
      </c>
      <c r="E115" s="20" t="s">
        <v>206</v>
      </c>
      <c r="F115" s="21" t="s">
        <v>207</v>
      </c>
      <c r="G115" s="54" t="str">
        <f t="shared" si="1"/>
        <v>Renta</v>
      </c>
    </row>
    <row r="116" spans="2:7">
      <c r="B116" s="16"/>
      <c r="C116" s="51"/>
      <c r="D116" s="51">
        <v>4171</v>
      </c>
      <c r="E116" s="23" t="s">
        <v>208</v>
      </c>
      <c r="F116" s="24" t="s">
        <v>209</v>
      </c>
      <c r="G116" s="54" t="str">
        <f t="shared" si="1"/>
        <v>Zakup objekata</v>
      </c>
    </row>
    <row r="117" spans="2:7">
      <c r="B117" s="27"/>
      <c r="C117" s="51"/>
      <c r="D117" s="51">
        <v>4172</v>
      </c>
      <c r="E117" s="23" t="s">
        <v>210</v>
      </c>
      <c r="F117" s="24" t="s">
        <v>211</v>
      </c>
      <c r="G117" s="54" t="str">
        <f t="shared" si="1"/>
        <v>Zakup opreme</v>
      </c>
    </row>
    <row r="118" spans="2:7">
      <c r="B118" s="27"/>
      <c r="C118" s="51"/>
      <c r="D118" s="51">
        <v>4173</v>
      </c>
      <c r="E118" s="23" t="s">
        <v>212</v>
      </c>
      <c r="F118" s="24" t="s">
        <v>213</v>
      </c>
      <c r="G118" s="54" t="str">
        <f t="shared" si="1"/>
        <v>Zakup zemljišta</v>
      </c>
    </row>
    <row r="119" spans="2:7">
      <c r="B119" s="27"/>
      <c r="C119" s="48"/>
      <c r="D119" s="46">
        <v>418</v>
      </c>
      <c r="E119" s="20" t="s">
        <v>214</v>
      </c>
      <c r="F119" s="21" t="s">
        <v>215</v>
      </c>
      <c r="G119" s="54" t="str">
        <f t="shared" si="1"/>
        <v>Subvencije</v>
      </c>
    </row>
    <row r="120" spans="2:7">
      <c r="B120" s="16"/>
      <c r="C120" s="51"/>
      <c r="D120" s="51">
        <v>4181</v>
      </c>
      <c r="E120" s="23" t="s">
        <v>216</v>
      </c>
      <c r="F120" s="24" t="s">
        <v>217</v>
      </c>
      <c r="G120" s="54" t="str">
        <f t="shared" si="1"/>
        <v>Subvencije za proizvodnju i pružanje usluga</v>
      </c>
    </row>
    <row r="121" spans="2:7">
      <c r="B121" s="27"/>
      <c r="C121" s="51"/>
      <c r="D121" s="51">
        <v>4182</v>
      </c>
      <c r="E121" s="23" t="s">
        <v>218</v>
      </c>
      <c r="F121" s="24" t="s">
        <v>219</v>
      </c>
      <c r="G121" s="54" t="str">
        <f t="shared" si="1"/>
        <v>Izvozne subvencije</v>
      </c>
    </row>
    <row r="122" spans="2:7">
      <c r="B122" s="27"/>
      <c r="C122" s="51"/>
      <c r="D122" s="51">
        <v>4183</v>
      </c>
      <c r="E122" s="23" t="s">
        <v>220</v>
      </c>
      <c r="F122" s="24" t="s">
        <v>221</v>
      </c>
      <c r="G122" s="54" t="str">
        <f t="shared" si="1"/>
        <v>Uvozne subvencije</v>
      </c>
    </row>
    <row r="123" spans="2:7">
      <c r="B123" s="27"/>
      <c r="C123" s="48"/>
      <c r="D123" s="46">
        <v>419</v>
      </c>
      <c r="E123" s="20" t="s">
        <v>222</v>
      </c>
      <c r="F123" s="21" t="s">
        <v>223</v>
      </c>
      <c r="G123" s="54" t="str">
        <f t="shared" si="1"/>
        <v>Ostali izdaci</v>
      </c>
    </row>
    <row r="124" spans="2:7">
      <c r="B124" s="16"/>
      <c r="C124" s="51"/>
      <c r="D124" s="51">
        <v>4191</v>
      </c>
      <c r="E124" s="23" t="s">
        <v>224</v>
      </c>
      <c r="F124" s="24" t="s">
        <v>225</v>
      </c>
      <c r="G124" s="54" t="str">
        <f t="shared" si="1"/>
        <v>Izdaci po osnovu isplate ugovora o djelu</v>
      </c>
    </row>
    <row r="125" spans="2:7">
      <c r="B125" s="27"/>
      <c r="C125" s="51"/>
      <c r="D125" s="51">
        <v>4192</v>
      </c>
      <c r="E125" s="23" t="s">
        <v>226</v>
      </c>
      <c r="F125" s="24" t="s">
        <v>227</v>
      </c>
      <c r="G125" s="54" t="str">
        <f t="shared" si="1"/>
        <v>Izdaci po osnovu troškova sudskih postupaka</v>
      </c>
    </row>
    <row r="126" spans="2:7">
      <c r="B126" s="27"/>
      <c r="C126" s="51"/>
      <c r="D126" s="51">
        <v>4193</v>
      </c>
      <c r="E126" s="23" t="s">
        <v>228</v>
      </c>
      <c r="F126" s="24" t="s">
        <v>229</v>
      </c>
      <c r="G126" s="54" t="str">
        <f t="shared" si="1"/>
        <v>Izrada i održavanje softvera</v>
      </c>
    </row>
    <row r="127" spans="2:7">
      <c r="B127" s="27"/>
      <c r="C127" s="51"/>
      <c r="D127" s="51">
        <v>4194</v>
      </c>
      <c r="E127" s="23" t="s">
        <v>230</v>
      </c>
      <c r="F127" s="24" t="s">
        <v>231</v>
      </c>
      <c r="G127" s="54" t="str">
        <f t="shared" si="1"/>
        <v>Osiguranje</v>
      </c>
    </row>
    <row r="128" spans="2:7" ht="23.25">
      <c r="B128" s="27"/>
      <c r="C128" s="49"/>
      <c r="D128" s="49">
        <v>4195</v>
      </c>
      <c r="E128" s="29" t="s">
        <v>232</v>
      </c>
      <c r="F128" s="24" t="s">
        <v>233</v>
      </c>
      <c r="G128" s="54" t="str">
        <f t="shared" si="1"/>
        <v>Kontribucije za članstvo u domaćim i međunarodnim organizacijama</v>
      </c>
    </row>
    <row r="129" spans="2:7">
      <c r="B129" s="22"/>
      <c r="C129" s="51"/>
      <c r="D129" s="51">
        <v>4196</v>
      </c>
      <c r="E129" s="23" t="s">
        <v>234</v>
      </c>
      <c r="F129" s="24" t="s">
        <v>235</v>
      </c>
      <c r="G129" s="54" t="str">
        <f t="shared" si="1"/>
        <v>Komunalne naknade</v>
      </c>
    </row>
    <row r="130" spans="2:7">
      <c r="B130" s="27"/>
      <c r="C130" s="51"/>
      <c r="D130" s="49">
        <v>4197</v>
      </c>
      <c r="E130" s="23" t="s">
        <v>236</v>
      </c>
      <c r="F130" s="24" t="s">
        <v>237</v>
      </c>
      <c r="G130" s="54" t="str">
        <f t="shared" si="1"/>
        <v>Kazne</v>
      </c>
    </row>
    <row r="131" spans="2:7">
      <c r="B131" s="27"/>
      <c r="C131" s="51"/>
      <c r="D131" s="51">
        <v>4198</v>
      </c>
      <c r="E131" s="23" t="s">
        <v>57</v>
      </c>
      <c r="F131" s="24" t="s">
        <v>72</v>
      </c>
      <c r="G131" s="54" t="str">
        <f t="shared" si="1"/>
        <v>Takse</v>
      </c>
    </row>
    <row r="132" spans="2:7">
      <c r="B132" s="27"/>
      <c r="C132" s="51"/>
      <c r="D132" s="49">
        <v>4199</v>
      </c>
      <c r="E132" s="23" t="s">
        <v>238</v>
      </c>
      <c r="F132" s="24" t="s">
        <v>239</v>
      </c>
      <c r="G132" s="54" t="str">
        <f t="shared" si="1"/>
        <v>Ostalo</v>
      </c>
    </row>
    <row r="133" spans="2:7">
      <c r="B133" s="27"/>
      <c r="C133" s="46" t="s">
        <v>102</v>
      </c>
      <c r="D133" s="46">
        <v>42</v>
      </c>
      <c r="E133" s="17" t="s">
        <v>240</v>
      </c>
      <c r="F133" s="18" t="s">
        <v>241</v>
      </c>
      <c r="G133" s="54" t="str">
        <f t="shared" si="1"/>
        <v>Transferi za socijalnu zaštitu</v>
      </c>
    </row>
    <row r="134" spans="2:7">
      <c r="B134" s="16"/>
      <c r="C134" s="48"/>
      <c r="D134" s="46">
        <v>421</v>
      </c>
      <c r="E134" s="20" t="s">
        <v>242</v>
      </c>
      <c r="F134" s="21" t="s">
        <v>243</v>
      </c>
      <c r="G134" s="54" t="str">
        <f t="shared" ref="G134:G198" si="2">+IF(ISBLANK(IF($B$2=1,E134,F134)),"",IF($B$2=1,E134,F134))</f>
        <v>Prava iz oblasti socijalne zaštite</v>
      </c>
    </row>
    <row r="135" spans="2:7">
      <c r="B135" s="16"/>
      <c r="C135" s="51" t="s">
        <v>102</v>
      </c>
      <c r="D135" s="51">
        <v>4211</v>
      </c>
      <c r="E135" s="23" t="s">
        <v>244</v>
      </c>
      <c r="F135" s="24" t="s">
        <v>245</v>
      </c>
      <c r="G135" s="54" t="str">
        <f t="shared" si="2"/>
        <v>Dječiji dodaci</v>
      </c>
    </row>
    <row r="136" spans="2:7">
      <c r="B136" s="27"/>
      <c r="C136" s="51"/>
      <c r="D136" s="51">
        <v>4212</v>
      </c>
      <c r="E136" s="23" t="s">
        <v>246</v>
      </c>
      <c r="F136" s="24" t="s">
        <v>247</v>
      </c>
      <c r="G136" s="54" t="str">
        <f t="shared" si="2"/>
        <v>Boračko invalidska zaštita</v>
      </c>
    </row>
    <row r="137" spans="2:7">
      <c r="B137" s="27"/>
      <c r="C137" s="51"/>
      <c r="D137" s="51">
        <v>4213</v>
      </c>
      <c r="E137" s="23" t="s">
        <v>248</v>
      </c>
      <c r="F137" s="24" t="s">
        <v>249</v>
      </c>
      <c r="G137" s="54" t="str">
        <f t="shared" si="2"/>
        <v>Materijalno obezbjeđenje porodice</v>
      </c>
    </row>
    <row r="138" spans="2:7">
      <c r="B138" s="27"/>
      <c r="C138" s="51"/>
      <c r="D138" s="51">
        <v>4214</v>
      </c>
      <c r="E138" s="23" t="s">
        <v>250</v>
      </c>
      <c r="F138" s="24" t="s">
        <v>251</v>
      </c>
      <c r="G138" s="54" t="str">
        <f t="shared" si="2"/>
        <v>Porodiljska odsustva</v>
      </c>
    </row>
    <row r="139" spans="2:7">
      <c r="B139" s="27"/>
      <c r="C139" s="51"/>
      <c r="D139" s="51">
        <v>4215</v>
      </c>
      <c r="E139" s="23" t="s">
        <v>252</v>
      </c>
      <c r="F139" s="24" t="s">
        <v>253</v>
      </c>
      <c r="G139" s="54" t="str">
        <f t="shared" si="2"/>
        <v>Tuđa njega i pomoć</v>
      </c>
    </row>
    <row r="140" spans="2:7">
      <c r="B140" s="27"/>
      <c r="C140" s="51"/>
      <c r="D140" s="51">
        <v>4216</v>
      </c>
      <c r="E140" s="23" t="s">
        <v>254</v>
      </c>
      <c r="F140" s="24" t="s">
        <v>255</v>
      </c>
      <c r="G140" s="54" t="str">
        <f t="shared" si="2"/>
        <v>Ishrana djece u predškolskim ustanovama</v>
      </c>
    </row>
    <row r="141" spans="2:7">
      <c r="B141" s="27"/>
      <c r="C141" s="51"/>
      <c r="D141" s="51">
        <v>4217</v>
      </c>
      <c r="E141" s="23" t="s">
        <v>256</v>
      </c>
      <c r="F141" s="24" t="s">
        <v>257</v>
      </c>
      <c r="G141" s="54" t="str">
        <f t="shared" si="2"/>
        <v>Izdržavanje štićenika u domovima</v>
      </c>
    </row>
    <row r="142" spans="2:7">
      <c r="B142" s="27"/>
      <c r="C142" s="48"/>
      <c r="D142" s="46">
        <v>422</v>
      </c>
      <c r="E142" s="20" t="s">
        <v>258</v>
      </c>
      <c r="F142" s="21" t="s">
        <v>259</v>
      </c>
      <c r="G142" s="54" t="str">
        <f t="shared" si="2"/>
        <v>Sredstva za tehnološke viškove</v>
      </c>
    </row>
    <row r="143" spans="2:7">
      <c r="B143" s="16"/>
      <c r="C143" s="51"/>
      <c r="D143" s="51">
        <v>4221</v>
      </c>
      <c r="E143" s="23" t="s">
        <v>260</v>
      </c>
      <c r="F143" s="24" t="s">
        <v>261</v>
      </c>
      <c r="G143" s="54" t="str">
        <f t="shared" si="2"/>
        <v>Garantovane zarade</v>
      </c>
    </row>
    <row r="144" spans="2:7">
      <c r="B144" s="27"/>
      <c r="C144" s="51"/>
      <c r="D144" s="51">
        <v>4222</v>
      </c>
      <c r="E144" s="23" t="s">
        <v>262</v>
      </c>
      <c r="F144" s="24" t="s">
        <v>263</v>
      </c>
      <c r="G144" s="54" t="str">
        <f t="shared" si="2"/>
        <v>Otpremnine za tehnološke viškove</v>
      </c>
    </row>
    <row r="145" spans="2:7">
      <c r="B145" s="27"/>
      <c r="C145" s="51"/>
      <c r="D145" s="51">
        <v>4223</v>
      </c>
      <c r="E145" s="23" t="s">
        <v>264</v>
      </c>
      <c r="F145" s="24" t="s">
        <v>265</v>
      </c>
      <c r="G145" s="54" t="str">
        <f t="shared" si="2"/>
        <v>Dokup staža</v>
      </c>
    </row>
    <row r="146" spans="2:7">
      <c r="B146" s="27"/>
      <c r="C146" s="51"/>
      <c r="D146" s="51">
        <v>4224</v>
      </c>
      <c r="E146" s="23" t="s">
        <v>266</v>
      </c>
      <c r="F146" s="24" t="s">
        <v>267</v>
      </c>
      <c r="G146" s="54" t="str">
        <f t="shared" si="2"/>
        <v>Naknade nezaposlenim licima</v>
      </c>
    </row>
    <row r="147" spans="2:7">
      <c r="B147" s="27"/>
      <c r="C147" s="51"/>
      <c r="D147" s="51">
        <v>4225</v>
      </c>
      <c r="E147" s="23" t="s">
        <v>238</v>
      </c>
      <c r="F147" s="24" t="s">
        <v>268</v>
      </c>
      <c r="G147" s="54" t="str">
        <f t="shared" si="2"/>
        <v>Ostalo</v>
      </c>
    </row>
    <row r="148" spans="2:7">
      <c r="B148" s="27"/>
      <c r="C148" s="48"/>
      <c r="D148" s="46">
        <v>423</v>
      </c>
      <c r="E148" s="20" t="s">
        <v>269</v>
      </c>
      <c r="F148" s="21" t="s">
        <v>270</v>
      </c>
      <c r="G148" s="54" t="str">
        <f t="shared" si="2"/>
        <v>Prava iz oblasti penzijskog i invalidskog osiguranja</v>
      </c>
    </row>
    <row r="149" spans="2:7">
      <c r="B149" s="16"/>
      <c r="C149" s="51"/>
      <c r="D149" s="51">
        <v>4231</v>
      </c>
      <c r="E149" s="23" t="s">
        <v>271</v>
      </c>
      <c r="F149" s="24" t="s">
        <v>272</v>
      </c>
      <c r="G149" s="54" t="str">
        <f t="shared" si="2"/>
        <v>Starosna penzija</v>
      </c>
    </row>
    <row r="150" spans="2:7">
      <c r="B150" s="27"/>
      <c r="C150" s="51"/>
      <c r="D150" s="51">
        <v>4232</v>
      </c>
      <c r="E150" s="23" t="s">
        <v>273</v>
      </c>
      <c r="F150" s="24" t="s">
        <v>274</v>
      </c>
      <c r="G150" s="54" t="str">
        <f t="shared" si="2"/>
        <v>Invalidska penzija</v>
      </c>
    </row>
    <row r="151" spans="2:7">
      <c r="B151" s="27"/>
      <c r="C151" s="51"/>
      <c r="D151" s="51">
        <v>4233</v>
      </c>
      <c r="E151" s="23" t="s">
        <v>275</v>
      </c>
      <c r="F151" s="24" t="s">
        <v>276</v>
      </c>
      <c r="G151" s="54" t="str">
        <f t="shared" si="2"/>
        <v>Porodična penzija</v>
      </c>
    </row>
    <row r="152" spans="2:7">
      <c r="B152" s="27"/>
      <c r="C152" s="51"/>
      <c r="D152" s="51">
        <v>4234</v>
      </c>
      <c r="E152" s="23" t="s">
        <v>71</v>
      </c>
      <c r="F152" s="24" t="s">
        <v>277</v>
      </c>
      <c r="G152" s="54" t="str">
        <f t="shared" si="2"/>
        <v>Naknade</v>
      </c>
    </row>
    <row r="153" spans="2:7">
      <c r="B153" s="27"/>
      <c r="C153" s="51"/>
      <c r="D153" s="51">
        <v>4235</v>
      </c>
      <c r="E153" s="23" t="s">
        <v>278</v>
      </c>
      <c r="F153" s="24" t="s">
        <v>279</v>
      </c>
      <c r="G153" s="54" t="str">
        <f t="shared" si="2"/>
        <v>Dodaci</v>
      </c>
    </row>
    <row r="154" spans="2:7">
      <c r="B154" s="27"/>
      <c r="C154" s="51"/>
      <c r="D154" s="51">
        <v>4236</v>
      </c>
      <c r="E154" s="23" t="s">
        <v>280</v>
      </c>
      <c r="F154" s="24" t="s">
        <v>281</v>
      </c>
      <c r="G154" s="54" t="str">
        <f t="shared" si="2"/>
        <v>Ostala prava</v>
      </c>
    </row>
    <row r="155" spans="2:7">
      <c r="B155" s="27"/>
      <c r="C155" s="51"/>
      <c r="D155" s="51">
        <v>4237</v>
      </c>
      <c r="E155" s="23" t="s">
        <v>282</v>
      </c>
      <c r="F155" s="24" t="s">
        <v>283</v>
      </c>
      <c r="G155" s="54" t="str">
        <f t="shared" si="2"/>
        <v>Doprinos za zdravstvenu zaštitu penzionera</v>
      </c>
    </row>
    <row r="156" spans="2:7">
      <c r="B156" s="27"/>
      <c r="C156" s="48"/>
      <c r="D156" s="46">
        <v>424</v>
      </c>
      <c r="E156" s="20" t="s">
        <v>284</v>
      </c>
      <c r="F156" s="21" t="s">
        <v>285</v>
      </c>
      <c r="G156" s="54" t="str">
        <f t="shared" si="2"/>
        <v>Ostala prava iz oblasti zdravstvene zaštite</v>
      </c>
    </row>
    <row r="157" spans="2:7">
      <c r="B157" s="16"/>
      <c r="C157" s="51"/>
      <c r="D157" s="51">
        <v>4241</v>
      </c>
      <c r="E157" s="23" t="s">
        <v>286</v>
      </c>
      <c r="F157" s="24" t="s">
        <v>287</v>
      </c>
      <c r="G157" s="54" t="str">
        <f t="shared" si="2"/>
        <v>Liječenje van Crne Gore</v>
      </c>
    </row>
    <row r="158" spans="2:7">
      <c r="B158" s="27"/>
      <c r="C158" s="48"/>
      <c r="D158" s="46">
        <v>425</v>
      </c>
      <c r="E158" s="20" t="s">
        <v>288</v>
      </c>
      <c r="F158" s="21" t="s">
        <v>289</v>
      </c>
      <c r="G158" s="54" t="str">
        <f t="shared" si="2"/>
        <v>Ostala prava iz zdravstvenog osiguranja</v>
      </c>
    </row>
    <row r="159" spans="2:7">
      <c r="B159" s="16"/>
      <c r="C159" s="51"/>
      <c r="D159" s="51">
        <v>4251</v>
      </c>
      <c r="E159" s="23" t="s">
        <v>290</v>
      </c>
      <c r="F159" s="24" t="s">
        <v>291</v>
      </c>
      <c r="G159" s="54" t="str">
        <f t="shared" si="2"/>
        <v>Ortopedske sprave i pomagala</v>
      </c>
    </row>
    <row r="160" spans="2:7">
      <c r="B160" s="27"/>
      <c r="C160" s="51"/>
      <c r="D160" s="51">
        <v>4252</v>
      </c>
      <c r="E160" s="23" t="s">
        <v>292</v>
      </c>
      <c r="F160" s="24" t="s">
        <v>293</v>
      </c>
      <c r="G160" s="54" t="str">
        <f t="shared" si="2"/>
        <v>Naknade za bolovanje preko 60 dana</v>
      </c>
    </row>
    <row r="161" spans="2:7">
      <c r="B161" s="27"/>
      <c r="C161" s="51"/>
      <c r="D161" s="51">
        <v>4253</v>
      </c>
      <c r="E161" s="23" t="s">
        <v>294</v>
      </c>
      <c r="F161" s="24" t="s">
        <v>295</v>
      </c>
      <c r="G161" s="54" t="str">
        <f t="shared" si="2"/>
        <v>Naknade za putne troškove osiguranika</v>
      </c>
    </row>
    <row r="162" spans="2:7" ht="23.25">
      <c r="B162" s="27"/>
      <c r="C162" s="46"/>
      <c r="D162" s="46">
        <v>43</v>
      </c>
      <c r="E162" s="17" t="s">
        <v>296</v>
      </c>
      <c r="F162" s="18" t="s">
        <v>297</v>
      </c>
      <c r="G162" s="54" t="str">
        <f t="shared" si="2"/>
        <v xml:space="preserve">Transferi institucijama, pojedincima, nevladinom i javnom sektoru </v>
      </c>
    </row>
    <row r="163" spans="2:7" ht="23.25">
      <c r="B163" s="16" t="s">
        <v>102</v>
      </c>
      <c r="C163" s="48"/>
      <c r="D163" s="46">
        <v>431</v>
      </c>
      <c r="E163" s="20" t="s">
        <v>296</v>
      </c>
      <c r="F163" s="21" t="s">
        <v>297</v>
      </c>
      <c r="G163" s="54" t="str">
        <f t="shared" si="2"/>
        <v xml:space="preserve">Transferi institucijama, pojedincima, nevladinom i javnom sektoru </v>
      </c>
    </row>
    <row r="164" spans="2:7">
      <c r="B164" s="16" t="s">
        <v>102</v>
      </c>
      <c r="C164" s="51"/>
      <c r="D164" s="51">
        <v>4311</v>
      </c>
      <c r="E164" s="23" t="s">
        <v>298</v>
      </c>
      <c r="F164" s="24" t="s">
        <v>299</v>
      </c>
      <c r="G164" s="54" t="str">
        <f t="shared" si="2"/>
        <v xml:space="preserve">Transferi za zdravstvenu zaštitu </v>
      </c>
    </row>
    <row r="165" spans="2:7">
      <c r="B165" s="27"/>
      <c r="C165" s="51"/>
      <c r="D165" s="51">
        <v>4312</v>
      </c>
      <c r="E165" s="23" t="s">
        <v>300</v>
      </c>
      <c r="F165" s="24" t="s">
        <v>301</v>
      </c>
      <c r="G165" s="54" t="str">
        <f t="shared" si="2"/>
        <v>Transferi obrazovanju</v>
      </c>
    </row>
    <row r="166" spans="2:7">
      <c r="B166" s="27"/>
      <c r="C166" s="51"/>
      <c r="D166" s="51">
        <v>4313</v>
      </c>
      <c r="E166" s="23" t="s">
        <v>302</v>
      </c>
      <c r="F166" s="24" t="s">
        <v>303</v>
      </c>
      <c r="G166" s="54" t="str">
        <f t="shared" si="2"/>
        <v>Transferi institucijama kulture i sporta</v>
      </c>
    </row>
    <row r="167" spans="2:7">
      <c r="B167" s="27"/>
      <c r="C167" s="51"/>
      <c r="D167" s="51">
        <v>4314</v>
      </c>
      <c r="E167" s="23" t="s">
        <v>304</v>
      </c>
      <c r="F167" s="24" t="s">
        <v>305</v>
      </c>
      <c r="G167" s="54" t="str">
        <f t="shared" si="2"/>
        <v>Transferi nevladinim organizacijama</v>
      </c>
    </row>
    <row r="168" spans="2:7" ht="23.25">
      <c r="B168" s="27"/>
      <c r="C168" s="51"/>
      <c r="D168" s="51">
        <v>4315</v>
      </c>
      <c r="E168" s="23" t="s">
        <v>306</v>
      </c>
      <c r="F168" s="24" t="s">
        <v>307</v>
      </c>
      <c r="G168" s="54" t="str">
        <f t="shared" si="2"/>
        <v>Transferi političkim partijama, strankama i udruženjima</v>
      </c>
    </row>
    <row r="169" spans="2:7">
      <c r="B169" s="27"/>
      <c r="C169" s="51"/>
      <c r="D169" s="51">
        <v>4316</v>
      </c>
      <c r="E169" s="23" t="s">
        <v>308</v>
      </c>
      <c r="F169" s="24" t="s">
        <v>309</v>
      </c>
      <c r="G169" s="54" t="str">
        <f t="shared" si="2"/>
        <v>Transferi za jednokratne socijalne pomoći</v>
      </c>
    </row>
    <row r="170" spans="2:7">
      <c r="B170" s="27"/>
      <c r="C170" s="51"/>
      <c r="D170" s="51">
        <v>4317</v>
      </c>
      <c r="E170" s="23" t="s">
        <v>310</v>
      </c>
      <c r="F170" s="24" t="s">
        <v>311</v>
      </c>
      <c r="G170" s="54" t="str">
        <f t="shared" si="2"/>
        <v>Transferi za lična primanja pripravnika</v>
      </c>
    </row>
    <row r="171" spans="2:7">
      <c r="B171" s="27"/>
      <c r="C171" s="51"/>
      <c r="D171" s="51">
        <v>4318</v>
      </c>
      <c r="E171" s="23" t="s">
        <v>312</v>
      </c>
      <c r="F171" s="24" t="s">
        <v>313</v>
      </c>
      <c r="G171" s="54" t="str">
        <f t="shared" si="2"/>
        <v>Ostali transferi pojedincima</v>
      </c>
    </row>
    <row r="172" spans="2:7">
      <c r="B172" s="27"/>
      <c r="C172" s="51"/>
      <c r="D172" s="51">
        <v>4319</v>
      </c>
      <c r="E172" s="23" t="s">
        <v>314</v>
      </c>
      <c r="F172" s="24" t="s">
        <v>315</v>
      </c>
      <c r="G172" s="54" t="str">
        <f t="shared" si="2"/>
        <v>Ostali transferi institucijama</v>
      </c>
    </row>
    <row r="173" spans="2:7">
      <c r="B173" s="27"/>
      <c r="C173" s="48"/>
      <c r="D173" s="46">
        <v>432</v>
      </c>
      <c r="E173" s="20" t="s">
        <v>316</v>
      </c>
      <c r="F173" s="21" t="s">
        <v>317</v>
      </c>
      <c r="G173" s="54" t="str">
        <f t="shared" si="2"/>
        <v xml:space="preserve">Ostali transferi </v>
      </c>
    </row>
    <row r="174" spans="2:7" ht="23.25">
      <c r="B174" s="16" t="s">
        <v>102</v>
      </c>
      <c r="C174" s="51"/>
      <c r="D174" s="51">
        <v>4321</v>
      </c>
      <c r="E174" s="23" t="s">
        <v>318</v>
      </c>
      <c r="F174" s="24" t="s">
        <v>319</v>
      </c>
      <c r="G174" s="54" t="str">
        <f t="shared" si="2"/>
        <v>Transferi Fondu penzijskog i invalidskog osiguranja</v>
      </c>
    </row>
    <row r="175" spans="2:7">
      <c r="B175" s="27"/>
      <c r="C175" s="51"/>
      <c r="D175" s="51">
        <v>4322</v>
      </c>
      <c r="E175" s="23" t="s">
        <v>320</v>
      </c>
      <c r="F175" s="24" t="s">
        <v>321</v>
      </c>
      <c r="G175" s="54" t="str">
        <f t="shared" si="2"/>
        <v>Transferi Fondu zdravstva</v>
      </c>
    </row>
    <row r="176" spans="2:7">
      <c r="B176" s="27"/>
      <c r="C176" s="51"/>
      <c r="D176" s="51">
        <v>4323</v>
      </c>
      <c r="E176" s="23" t="s">
        <v>322</v>
      </c>
      <c r="F176" s="24" t="s">
        <v>323</v>
      </c>
      <c r="G176" s="54" t="str">
        <f t="shared" si="2"/>
        <v>Transferi zavodu za zapošljavanje</v>
      </c>
    </row>
    <row r="177" spans="2:7">
      <c r="B177" s="27"/>
      <c r="C177" s="51"/>
      <c r="D177" s="51">
        <v>4324</v>
      </c>
      <c r="E177" s="23" t="s">
        <v>324</v>
      </c>
      <c r="F177" s="24" t="s">
        <v>325</v>
      </c>
      <c r="G177" s="54" t="str">
        <f t="shared" si="2"/>
        <v>Transferi opštinama</v>
      </c>
    </row>
    <row r="178" spans="2:7">
      <c r="B178" s="27"/>
      <c r="C178" s="51"/>
      <c r="D178" s="51">
        <v>4325</v>
      </c>
      <c r="E178" s="23" t="s">
        <v>326</v>
      </c>
      <c r="F178" s="24" t="s">
        <v>327</v>
      </c>
      <c r="G178" s="54" t="str">
        <f t="shared" si="2"/>
        <v>Transferi budžetu države</v>
      </c>
    </row>
    <row r="179" spans="2:7">
      <c r="B179" s="27"/>
      <c r="C179" s="51"/>
      <c r="D179" s="51">
        <v>4326</v>
      </c>
      <c r="E179" s="23" t="s">
        <v>328</v>
      </c>
      <c r="F179" s="24" t="s">
        <v>329</v>
      </c>
      <c r="G179" s="54" t="str">
        <f t="shared" si="2"/>
        <v>Transferi javnim preduzećima</v>
      </c>
    </row>
    <row r="180" spans="2:7">
      <c r="B180" s="27"/>
      <c r="C180" s="46" t="s">
        <v>102</v>
      </c>
      <c r="D180" s="46">
        <v>44</v>
      </c>
      <c r="E180" s="17" t="s">
        <v>564</v>
      </c>
      <c r="F180" s="18" t="s">
        <v>331</v>
      </c>
      <c r="G180" s="54" t="str">
        <f t="shared" si="2"/>
        <v>Kapitalni budžet</v>
      </c>
    </row>
    <row r="181" spans="2:7">
      <c r="B181" s="27"/>
      <c r="C181" s="46"/>
      <c r="D181" s="46">
        <v>440</v>
      </c>
      <c r="E181" s="17" t="s">
        <v>434</v>
      </c>
      <c r="F181" s="18" t="s">
        <v>435</v>
      </c>
      <c r="G181" s="54" t="str">
        <f t="shared" si="2"/>
        <v>Kapitalni izdaci u tekućem budžetu</v>
      </c>
    </row>
    <row r="182" spans="2:7">
      <c r="B182" s="16" t="s">
        <v>102</v>
      </c>
      <c r="C182" s="48"/>
      <c r="D182" s="46">
        <v>441</v>
      </c>
      <c r="E182" s="20" t="s">
        <v>330</v>
      </c>
      <c r="F182" s="21" t="s">
        <v>331</v>
      </c>
      <c r="G182" s="54" t="str">
        <f t="shared" si="2"/>
        <v>Kapitalni izdaci</v>
      </c>
    </row>
    <row r="183" spans="2:7">
      <c r="B183" s="16"/>
      <c r="C183" s="51"/>
      <c r="D183" s="51">
        <v>4411</v>
      </c>
      <c r="E183" s="23" t="s">
        <v>332</v>
      </c>
      <c r="F183" s="24" t="s">
        <v>333</v>
      </c>
      <c r="G183" s="54" t="str">
        <f t="shared" si="2"/>
        <v>Izdaci za infrastrukturu opšeg značaja</v>
      </c>
    </row>
    <row r="184" spans="2:7">
      <c r="B184" s="27"/>
      <c r="C184" s="51"/>
      <c r="D184" s="51">
        <v>4412</v>
      </c>
      <c r="E184" s="23" t="s">
        <v>334</v>
      </c>
      <c r="F184" s="24" t="s">
        <v>335</v>
      </c>
      <c r="G184" s="54" t="str">
        <f t="shared" si="2"/>
        <v>Izdaci za lokalnu infrastrukturu</v>
      </c>
    </row>
    <row r="185" spans="2:7">
      <c r="B185" s="27"/>
      <c r="C185" s="51"/>
      <c r="D185" s="51">
        <v>4413</v>
      </c>
      <c r="E185" s="23" t="s">
        <v>336</v>
      </c>
      <c r="F185" s="24" t="s">
        <v>337</v>
      </c>
      <c r="G185" s="54" t="str">
        <f t="shared" si="2"/>
        <v>Izdaci za građevinske objekte</v>
      </c>
    </row>
    <row r="186" spans="2:7">
      <c r="B186" s="27"/>
      <c r="C186" s="51"/>
      <c r="D186" s="51">
        <v>4414</v>
      </c>
      <c r="E186" s="23" t="s">
        <v>338</v>
      </c>
      <c r="F186" s="24" t="s">
        <v>339</v>
      </c>
      <c r="G186" s="54" t="str">
        <f t="shared" si="2"/>
        <v>Izdaci za uređenje zemljišta</v>
      </c>
    </row>
    <row r="187" spans="2:7">
      <c r="B187" s="27"/>
      <c r="C187" s="51"/>
      <c r="D187" s="51">
        <v>4415</v>
      </c>
      <c r="E187" s="23" t="s">
        <v>340</v>
      </c>
      <c r="F187" s="24" t="s">
        <v>341</v>
      </c>
      <c r="G187" s="54" t="str">
        <f t="shared" si="2"/>
        <v>Izdaci za opremu</v>
      </c>
    </row>
    <row r="188" spans="2:7">
      <c r="B188" s="27"/>
      <c r="C188" s="51"/>
      <c r="D188" s="51">
        <v>4416</v>
      </c>
      <c r="E188" s="23" t="s">
        <v>342</v>
      </c>
      <c r="F188" s="24" t="s">
        <v>343</v>
      </c>
      <c r="G188" s="54" t="str">
        <f t="shared" si="2"/>
        <v>Izdaci za investiciono održavanje</v>
      </c>
    </row>
    <row r="189" spans="2:7">
      <c r="B189" s="27"/>
      <c r="C189" s="51"/>
      <c r="D189" s="51">
        <v>4417</v>
      </c>
      <c r="E189" s="23" t="s">
        <v>344</v>
      </c>
      <c r="F189" s="24" t="s">
        <v>345</v>
      </c>
      <c r="G189" s="54" t="str">
        <f t="shared" si="2"/>
        <v>Izdaci za zalihe</v>
      </c>
    </row>
    <row r="190" spans="2:7">
      <c r="B190" s="27"/>
      <c r="C190" s="51"/>
      <c r="D190" s="51">
        <v>4418</v>
      </c>
      <c r="E190" s="23" t="s">
        <v>346</v>
      </c>
      <c r="F190" s="24" t="s">
        <v>347</v>
      </c>
      <c r="G190" s="54" t="str">
        <f t="shared" si="2"/>
        <v>Izdaci za kupovinu hartija od vrijednosti</v>
      </c>
    </row>
    <row r="191" spans="2:7">
      <c r="B191" s="27"/>
      <c r="C191" s="51"/>
      <c r="D191" s="51">
        <v>4419</v>
      </c>
      <c r="E191" s="23" t="s">
        <v>348</v>
      </c>
      <c r="F191" s="24" t="s">
        <v>349</v>
      </c>
      <c r="G191" s="54" t="str">
        <f t="shared" si="2"/>
        <v>Ostali kapitalni izdaci</v>
      </c>
    </row>
    <row r="192" spans="2:7">
      <c r="B192" s="27"/>
      <c r="C192" s="46"/>
      <c r="D192" s="46">
        <v>45</v>
      </c>
      <c r="E192" s="17" t="s">
        <v>350</v>
      </c>
      <c r="F192" s="18" t="s">
        <v>351</v>
      </c>
      <c r="G192" s="54" t="str">
        <f t="shared" si="2"/>
        <v>Krediti i pozajmice</v>
      </c>
    </row>
    <row r="193" spans="2:7">
      <c r="B193" s="16" t="s">
        <v>102</v>
      </c>
      <c r="C193" s="48"/>
      <c r="D193" s="46">
        <v>451</v>
      </c>
      <c r="E193" s="20" t="s">
        <v>123</v>
      </c>
      <c r="F193" s="21" t="s">
        <v>351</v>
      </c>
      <c r="G193" s="54" t="str">
        <f t="shared" si="2"/>
        <v>Pozajmice i krediti</v>
      </c>
    </row>
    <row r="194" spans="2:7" ht="23.25">
      <c r="B194" s="16"/>
      <c r="C194" s="51"/>
      <c r="D194" s="51">
        <v>4511</v>
      </c>
      <c r="E194" s="23" t="s">
        <v>352</v>
      </c>
      <c r="F194" s="24" t="s">
        <v>353</v>
      </c>
      <c r="G194" s="54" t="str">
        <f t="shared" si="2"/>
        <v>Pozajmice i krediti nefinansijskim institucijama</v>
      </c>
    </row>
    <row r="195" spans="2:7">
      <c r="B195" s="27"/>
      <c r="C195" s="51"/>
      <c r="D195" s="51">
        <v>4512</v>
      </c>
      <c r="E195" s="23" t="s">
        <v>354</v>
      </c>
      <c r="F195" s="24" t="s">
        <v>355</v>
      </c>
      <c r="G195" s="54" t="str">
        <f t="shared" si="2"/>
        <v>Pozajmice i krediti finansijskim institucijama</v>
      </c>
    </row>
    <row r="196" spans="2:7">
      <c r="B196" s="27"/>
      <c r="C196" s="51"/>
      <c r="D196" s="51">
        <v>4513</v>
      </c>
      <c r="E196" s="23" t="s">
        <v>356</v>
      </c>
      <c r="F196" s="24" t="s">
        <v>357</v>
      </c>
      <c r="G196" s="54" t="str">
        <f t="shared" si="2"/>
        <v>Pozajmice i krediti pojedincima</v>
      </c>
    </row>
    <row r="197" spans="2:7" ht="23.25">
      <c r="B197" s="27"/>
      <c r="C197" s="51"/>
      <c r="D197" s="51">
        <v>4514</v>
      </c>
      <c r="E197" s="23" t="s">
        <v>358</v>
      </c>
      <c r="F197" s="24" t="s">
        <v>359</v>
      </c>
      <c r="G197" s="54" t="str">
        <f t="shared" si="2"/>
        <v>Pozajmice i krediti vanbudžetskim fondovima i opštinama</v>
      </c>
    </row>
    <row r="198" spans="2:7">
      <c r="B198" s="27"/>
      <c r="C198" s="51"/>
      <c r="D198" s="51">
        <v>4515</v>
      </c>
      <c r="E198" s="23" t="s">
        <v>360</v>
      </c>
      <c r="F198" s="24" t="s">
        <v>361</v>
      </c>
      <c r="G198" s="54" t="str">
        <f t="shared" si="2"/>
        <v>Ostale pozajmice i krediti</v>
      </c>
    </row>
    <row r="199" spans="2:7">
      <c r="B199" s="27"/>
      <c r="C199" s="46"/>
      <c r="D199" s="46">
        <v>46</v>
      </c>
      <c r="E199" s="17" t="s">
        <v>362</v>
      </c>
      <c r="F199" s="18" t="s">
        <v>363</v>
      </c>
      <c r="G199" s="54" t="str">
        <f t="shared" ref="G199:G269" si="3">+IF(ISBLANK(IF($B$2=1,E199,F199)),"",IF($B$2=1,E199,F199))</f>
        <v>Otplata dugova</v>
      </c>
    </row>
    <row r="200" spans="2:7">
      <c r="B200" s="16" t="s">
        <v>102</v>
      </c>
      <c r="C200" s="48"/>
      <c r="D200" s="46">
        <v>461</v>
      </c>
      <c r="E200" s="20" t="s">
        <v>364</v>
      </c>
      <c r="F200" s="21" t="s">
        <v>363</v>
      </c>
      <c r="G200" s="54" t="str">
        <f t="shared" si="3"/>
        <v>Otplata duga</v>
      </c>
    </row>
    <row r="201" spans="2:7" ht="23.25">
      <c r="B201" s="16"/>
      <c r="C201" s="51"/>
      <c r="D201" s="51">
        <v>4611</v>
      </c>
      <c r="E201" s="23" t="s">
        <v>365</v>
      </c>
      <c r="F201" s="24" t="s">
        <v>366</v>
      </c>
      <c r="G201" s="54" t="str">
        <f t="shared" si="3"/>
        <v>Otplata hartija od vrijednosti i kredita rezidentima</v>
      </c>
    </row>
    <row r="202" spans="2:7" ht="23.25">
      <c r="B202" s="27"/>
      <c r="C202" s="51"/>
      <c r="D202" s="51">
        <v>4612</v>
      </c>
      <c r="E202" s="23" t="s">
        <v>367</v>
      </c>
      <c r="F202" s="24" t="s">
        <v>368</v>
      </c>
      <c r="G202" s="54" t="str">
        <f t="shared" si="3"/>
        <v>Otplata hartija od vrijednosti i kredita nerezidentima</v>
      </c>
    </row>
    <row r="203" spans="2:7">
      <c r="B203" s="27"/>
      <c r="C203" s="48"/>
      <c r="D203" s="46">
        <v>462</v>
      </c>
      <c r="E203" s="20" t="s">
        <v>369</v>
      </c>
      <c r="F203" s="21" t="s">
        <v>370</v>
      </c>
      <c r="G203" s="54" t="str">
        <f t="shared" si="3"/>
        <v>Otplata garancija</v>
      </c>
    </row>
    <row r="204" spans="2:7">
      <c r="B204" s="16"/>
      <c r="C204" s="51"/>
      <c r="D204" s="51">
        <v>4621</v>
      </c>
      <c r="E204" s="23" t="s">
        <v>371</v>
      </c>
      <c r="F204" s="24" t="s">
        <v>372</v>
      </c>
      <c r="G204" s="54" t="str">
        <f t="shared" si="3"/>
        <v>Otplata garancija u zemlji</v>
      </c>
    </row>
    <row r="205" spans="2:7">
      <c r="B205" s="27"/>
      <c r="C205" s="51"/>
      <c r="D205" s="51">
        <v>4622</v>
      </c>
      <c r="E205" s="23" t="s">
        <v>373</v>
      </c>
      <c r="F205" s="24" t="s">
        <v>374</v>
      </c>
      <c r="G205" s="54" t="str">
        <f t="shared" si="3"/>
        <v>Otplata garancija u inostranstvu</v>
      </c>
    </row>
    <row r="206" spans="2:7">
      <c r="B206" s="27"/>
      <c r="C206" s="46">
        <v>463</v>
      </c>
      <c r="D206" s="46">
        <v>4630</v>
      </c>
      <c r="E206" s="20" t="s">
        <v>375</v>
      </c>
      <c r="F206" s="21" t="s">
        <v>376</v>
      </c>
      <c r="G206" s="54" t="str">
        <f t="shared" si="3"/>
        <v>Otplata obaveza iz prethodnih godina</v>
      </c>
    </row>
    <row r="207" spans="2:7">
      <c r="B207" s="16"/>
      <c r="C207" s="46"/>
      <c r="D207" s="46">
        <v>47</v>
      </c>
      <c r="E207" s="30" t="s">
        <v>377</v>
      </c>
      <c r="F207" s="31" t="s">
        <v>378</v>
      </c>
      <c r="G207" s="54" t="str">
        <f t="shared" si="3"/>
        <v>Rezerve</v>
      </c>
    </row>
    <row r="208" spans="2:7">
      <c r="B208" s="16" t="s">
        <v>102</v>
      </c>
      <c r="C208" s="51">
        <v>471</v>
      </c>
      <c r="D208" s="51">
        <v>4710</v>
      </c>
      <c r="E208" s="32" t="s">
        <v>379</v>
      </c>
      <c r="F208" s="33" t="s">
        <v>380</v>
      </c>
      <c r="G208" s="54" t="str">
        <f t="shared" si="3"/>
        <v>Tekuća budžetska rezerva</v>
      </c>
    </row>
    <row r="209" spans="2:7">
      <c r="B209" s="27" t="s">
        <v>102</v>
      </c>
      <c r="C209" s="51">
        <v>472</v>
      </c>
      <c r="D209" s="51">
        <v>4720</v>
      </c>
      <c r="E209" s="32" t="s">
        <v>381</v>
      </c>
      <c r="F209" s="33" t="s">
        <v>382</v>
      </c>
      <c r="G209" s="54" t="str">
        <f t="shared" si="3"/>
        <v>Stalna budžetska rezerva</v>
      </c>
    </row>
    <row r="210" spans="2:7">
      <c r="B210" s="27"/>
      <c r="C210" s="51">
        <v>473</v>
      </c>
      <c r="D210" s="53">
        <v>4730</v>
      </c>
      <c r="E210" s="37" t="s">
        <v>383</v>
      </c>
      <c r="F210" s="38" t="s">
        <v>384</v>
      </c>
      <c r="G210" s="55" t="str">
        <f t="shared" si="3"/>
        <v>Ostale rezerve</v>
      </c>
    </row>
    <row r="211" spans="2:7">
      <c r="B211" s="27"/>
      <c r="C211" s="51"/>
      <c r="D211" s="95"/>
      <c r="E211" s="96"/>
      <c r="F211" s="97"/>
      <c r="G211" s="98"/>
    </row>
    <row r="212" spans="2:7">
      <c r="B212" s="27"/>
      <c r="C212" s="51"/>
      <c r="D212" s="51">
        <v>1000</v>
      </c>
      <c r="E212" s="32" t="s">
        <v>567</v>
      </c>
      <c r="F212" s="99" t="s">
        <v>568</v>
      </c>
      <c r="G212" s="54" t="str">
        <f t="shared" si="3"/>
        <v>Suficit / deficit</v>
      </c>
    </row>
    <row r="213" spans="2:7">
      <c r="B213" s="27"/>
      <c r="C213" s="51"/>
      <c r="D213" s="51">
        <v>1001</v>
      </c>
      <c r="E213" s="32" t="s">
        <v>569</v>
      </c>
      <c r="F213" s="99" t="s">
        <v>570</v>
      </c>
      <c r="G213" s="54" t="str">
        <f t="shared" si="3"/>
        <v>Primarni bilans</v>
      </c>
    </row>
    <row r="214" spans="2:7">
      <c r="B214" s="27"/>
      <c r="C214" s="51"/>
      <c r="D214" s="51"/>
      <c r="E214" s="32"/>
      <c r="F214" s="99" t="s">
        <v>102</v>
      </c>
      <c r="G214" s="54" t="str">
        <f t="shared" si="3"/>
        <v/>
      </c>
    </row>
    <row r="215" spans="2:7">
      <c r="B215" s="27"/>
      <c r="C215" s="51"/>
      <c r="D215" s="51">
        <v>1002</v>
      </c>
      <c r="E215" s="32" t="s">
        <v>565</v>
      </c>
      <c r="F215" s="99" t="s">
        <v>571</v>
      </c>
      <c r="G215" s="54" t="str">
        <f t="shared" si="3"/>
        <v>Nedostajuća sredstva</v>
      </c>
    </row>
    <row r="216" spans="2:7">
      <c r="B216" s="27"/>
      <c r="C216" s="51"/>
      <c r="D216" s="51">
        <v>1003</v>
      </c>
      <c r="E216" s="32" t="s">
        <v>566</v>
      </c>
      <c r="F216" s="99" t="s">
        <v>572</v>
      </c>
      <c r="G216" s="54" t="str">
        <f t="shared" si="3"/>
        <v>Finansiranje</v>
      </c>
    </row>
    <row r="217" spans="2:7">
      <c r="B217" s="27"/>
      <c r="C217" s="51"/>
      <c r="D217" s="51"/>
      <c r="E217" s="32"/>
      <c r="F217" s="99"/>
      <c r="G217" s="54" t="str">
        <f t="shared" si="3"/>
        <v/>
      </c>
    </row>
    <row r="218" spans="2:7">
      <c r="B218" s="27"/>
      <c r="C218" s="51"/>
      <c r="D218" s="51">
        <v>1004</v>
      </c>
      <c r="E218" s="32" t="s">
        <v>573</v>
      </c>
      <c r="F218" s="99" t="s">
        <v>574</v>
      </c>
      <c r="G218" s="54" t="str">
        <f t="shared" si="3"/>
        <v>Povećanje / smanjenje depozita</v>
      </c>
    </row>
    <row r="219" spans="2:7">
      <c r="B219" s="27"/>
      <c r="C219" s="51"/>
      <c r="D219" s="53"/>
      <c r="E219" s="37"/>
      <c r="F219" s="38"/>
      <c r="G219" s="55"/>
    </row>
    <row r="220" spans="2:7">
      <c r="B220" s="27"/>
      <c r="C220" s="51"/>
      <c r="D220" s="41"/>
      <c r="E220" s="41"/>
      <c r="F220" s="41"/>
      <c r="G220" s="56" t="str">
        <f t="shared" si="3"/>
        <v/>
      </c>
    </row>
    <row r="221" spans="2:7">
      <c r="B221" s="15"/>
      <c r="C221" s="48"/>
      <c r="D221" s="48"/>
      <c r="E221" s="34"/>
      <c r="G221" s="54" t="str">
        <f t="shared" si="3"/>
        <v/>
      </c>
    </row>
    <row r="222" spans="2:7">
      <c r="C222" s="43" t="s">
        <v>436</v>
      </c>
      <c r="D222" s="51">
        <v>1</v>
      </c>
      <c r="E222" s="11" t="s">
        <v>385</v>
      </c>
      <c r="F222" s="12" t="s">
        <v>386</v>
      </c>
      <c r="G222" s="54" t="str">
        <f t="shared" si="3"/>
        <v>Januar</v>
      </c>
    </row>
    <row r="223" spans="2:7">
      <c r="C223" s="43" t="s">
        <v>441</v>
      </c>
      <c r="D223" s="51">
        <v>2</v>
      </c>
      <c r="E223" s="11" t="s">
        <v>387</v>
      </c>
      <c r="F223" s="12" t="s">
        <v>388</v>
      </c>
      <c r="G223" s="54" t="str">
        <f t="shared" si="3"/>
        <v>Februar</v>
      </c>
    </row>
    <row r="224" spans="2:7">
      <c r="C224" s="43" t="s">
        <v>442</v>
      </c>
      <c r="D224" s="51">
        <v>3</v>
      </c>
      <c r="E224" s="11" t="s">
        <v>389</v>
      </c>
      <c r="F224" s="12" t="s">
        <v>390</v>
      </c>
      <c r="G224" s="54" t="str">
        <f t="shared" si="3"/>
        <v>Mart</v>
      </c>
    </row>
    <row r="225" spans="4:7">
      <c r="D225" s="51">
        <v>4</v>
      </c>
      <c r="E225" s="11" t="s">
        <v>391</v>
      </c>
      <c r="F225" s="12" t="s">
        <v>391</v>
      </c>
      <c r="G225" s="54" t="str">
        <f t="shared" si="3"/>
        <v>April</v>
      </c>
    </row>
    <row r="226" spans="4:7">
      <c r="D226" s="51">
        <v>5</v>
      </c>
      <c r="E226" s="11" t="s">
        <v>392</v>
      </c>
      <c r="F226" s="12" t="s">
        <v>393</v>
      </c>
      <c r="G226" s="54" t="str">
        <f t="shared" si="3"/>
        <v>Maj</v>
      </c>
    </row>
    <row r="227" spans="4:7">
      <c r="D227" s="51">
        <v>6</v>
      </c>
      <c r="E227" s="11" t="s">
        <v>394</v>
      </c>
      <c r="F227" s="12" t="s">
        <v>395</v>
      </c>
      <c r="G227" s="54" t="str">
        <f t="shared" si="3"/>
        <v>Jun</v>
      </c>
    </row>
    <row r="228" spans="4:7">
      <c r="D228" s="51">
        <v>7</v>
      </c>
      <c r="E228" s="11" t="s">
        <v>396</v>
      </c>
      <c r="F228" s="12" t="s">
        <v>397</v>
      </c>
      <c r="G228" s="54" t="str">
        <f t="shared" si="3"/>
        <v>Jul</v>
      </c>
    </row>
    <row r="229" spans="4:7">
      <c r="D229" s="51">
        <v>8</v>
      </c>
      <c r="E229" s="11" t="s">
        <v>398</v>
      </c>
      <c r="F229" s="12" t="s">
        <v>399</v>
      </c>
      <c r="G229" s="54" t="str">
        <f t="shared" si="3"/>
        <v>Avgust</v>
      </c>
    </row>
    <row r="230" spans="4:7">
      <c r="D230" s="51">
        <v>9</v>
      </c>
      <c r="E230" s="11" t="s">
        <v>400</v>
      </c>
      <c r="F230" s="12" t="s">
        <v>401</v>
      </c>
      <c r="G230" s="54" t="str">
        <f t="shared" si="3"/>
        <v>Septembar</v>
      </c>
    </row>
    <row r="231" spans="4:7">
      <c r="D231" s="51">
        <v>10</v>
      </c>
      <c r="E231" s="11" t="s">
        <v>402</v>
      </c>
      <c r="F231" s="12" t="s">
        <v>403</v>
      </c>
      <c r="G231" s="54" t="str">
        <f t="shared" si="3"/>
        <v>Oktobar</v>
      </c>
    </row>
    <row r="232" spans="4:7">
      <c r="D232" s="51">
        <v>11</v>
      </c>
      <c r="E232" s="11" t="s">
        <v>404</v>
      </c>
      <c r="F232" s="12" t="s">
        <v>405</v>
      </c>
      <c r="G232" s="54" t="str">
        <f t="shared" si="3"/>
        <v>Novembar</v>
      </c>
    </row>
    <row r="233" spans="4:7">
      <c r="D233" s="51">
        <v>12</v>
      </c>
      <c r="E233" s="11" t="s">
        <v>406</v>
      </c>
      <c r="F233" s="12" t="s">
        <v>407</v>
      </c>
      <c r="G233" s="54" t="str">
        <f t="shared" si="3"/>
        <v>Decembar</v>
      </c>
    </row>
    <row r="234" spans="4:7">
      <c r="D234" s="51"/>
      <c r="E234" s="11"/>
      <c r="F234" s="12"/>
      <c r="G234" s="6"/>
    </row>
    <row r="235" spans="4:7">
      <c r="D235" s="51"/>
      <c r="E235" s="11"/>
      <c r="F235" s="12"/>
      <c r="G235" s="54" t="str">
        <f>+VLOOKUP($B$3,$D$222:$F$233,$B$2+1,FALSE)</f>
        <v>Oktobar</v>
      </c>
    </row>
    <row r="236" spans="4:7">
      <c r="D236" s="51"/>
      <c r="E236" s="11"/>
      <c r="F236" s="12"/>
      <c r="G236" s="54" t="str">
        <f>+CONCATENATE("Jan - ",LEFT(G235,3))</f>
        <v>Jan - Okt</v>
      </c>
    </row>
    <row r="237" spans="4:7">
      <c r="D237" s="51"/>
      <c r="E237" s="11"/>
      <c r="F237" s="12"/>
      <c r="G237" s="54" t="str">
        <f>+CONCATENATE("Jan - ",LEFT(G233,3))</f>
        <v>Jan - Dec</v>
      </c>
    </row>
    <row r="238" spans="4:7">
      <c r="D238" s="51"/>
      <c r="E238" s="11"/>
      <c r="F238" s="12"/>
    </row>
    <row r="239" spans="4:7">
      <c r="D239" s="48"/>
      <c r="E239" s="11" t="s">
        <v>439</v>
      </c>
      <c r="F239" s="12" t="s">
        <v>440</v>
      </c>
      <c r="G239" s="54" t="str">
        <f t="shared" si="3"/>
        <v>BDP</v>
      </c>
    </row>
    <row r="240" spans="4:7">
      <c r="D240" s="48"/>
      <c r="E240" s="11"/>
      <c r="F240" s="12"/>
      <c r="G240" s="54" t="str">
        <f>+CONCATENATE("% ",G239)</f>
        <v>% BDP</v>
      </c>
    </row>
    <row r="241" spans="4:7">
      <c r="D241" s="48"/>
      <c r="E241" s="11"/>
      <c r="F241" s="12"/>
    </row>
    <row r="242" spans="4:7">
      <c r="D242" s="48"/>
      <c r="E242" s="11" t="s">
        <v>578</v>
      </c>
      <c r="F242" s="12" t="s">
        <v>575</v>
      </c>
      <c r="G242" s="54" t="str">
        <f t="shared" si="3"/>
        <v>Ostvarenje budžeta</v>
      </c>
    </row>
    <row r="243" spans="4:7">
      <c r="D243" s="48"/>
      <c r="E243" s="11" t="s">
        <v>576</v>
      </c>
      <c r="F243" s="12" t="s">
        <v>577</v>
      </c>
      <c r="G243" s="54" t="str">
        <f t="shared" si="3"/>
        <v>Plan ostvarenja budžeta</v>
      </c>
    </row>
    <row r="244" spans="4:7">
      <c r="D244" s="48"/>
      <c r="E244" s="11" t="str">
        <f>+CONCATENATE("Analitika za period ",G236)</f>
        <v>Analitika za period Jan - Okt</v>
      </c>
      <c r="F244" s="12" t="str">
        <f>+CONCATENATE("Analytics for period ",G236)</f>
        <v>Analytics for period Jan - Okt</v>
      </c>
      <c r="G244" s="54" t="str">
        <f t="shared" si="3"/>
        <v>Analitika za period Jan - Okt</v>
      </c>
    </row>
    <row r="245" spans="4:7">
      <c r="D245" s="41"/>
      <c r="E245" s="148"/>
      <c r="F245" s="149"/>
      <c r="G245" s="56"/>
    </row>
    <row r="246" spans="4:7">
      <c r="D246" s="48"/>
      <c r="E246" s="11"/>
      <c r="F246" s="12"/>
    </row>
    <row r="247" spans="4:7">
      <c r="D247" s="48"/>
      <c r="E247" s="11" t="s">
        <v>427</v>
      </c>
      <c r="F247" s="12" t="s">
        <v>427</v>
      </c>
      <c r="G247" s="54" t="str">
        <f t="shared" si="3"/>
        <v>Plan</v>
      </c>
    </row>
    <row r="248" spans="4:7">
      <c r="D248" s="48"/>
      <c r="E248" s="11" t="s">
        <v>428</v>
      </c>
      <c r="F248" s="12" t="s">
        <v>429</v>
      </c>
      <c r="G248" s="54" t="str">
        <f t="shared" si="3"/>
        <v>Ostvarenje</v>
      </c>
    </row>
    <row r="249" spans="4:7">
      <c r="D249" s="48"/>
      <c r="E249" s="11"/>
      <c r="F249" s="12"/>
    </row>
    <row r="250" spans="4:7">
      <c r="D250" s="48"/>
      <c r="E250" s="11" t="s">
        <v>701</v>
      </c>
      <c r="F250" s="12" t="s">
        <v>702</v>
      </c>
      <c r="G250" s="54" t="str">
        <f t="shared" si="3"/>
        <v>Odstupanje</v>
      </c>
    </row>
    <row r="251" spans="4:7">
      <c r="D251" s="48"/>
      <c r="E251" s="11"/>
      <c r="F251" s="12"/>
    </row>
    <row r="252" spans="4:7">
      <c r="D252" s="48"/>
      <c r="E252" s="11" t="s">
        <v>707</v>
      </c>
      <c r="F252" s="12" t="s">
        <v>708</v>
      </c>
      <c r="G252" s="54" t="str">
        <f t="shared" si="3"/>
        <v>Realizacija budžeta</v>
      </c>
    </row>
    <row r="253" spans="4:7">
      <c r="D253" s="48"/>
      <c r="E253" s="11"/>
      <c r="F253" s="12"/>
    </row>
    <row r="254" spans="4:7">
      <c r="D254" s="48"/>
      <c r="E254" s="11"/>
      <c r="F254" s="12"/>
    </row>
    <row r="255" spans="4:7">
      <c r="D255" s="48"/>
      <c r="E255" s="11"/>
      <c r="F255" s="12"/>
    </row>
    <row r="256" spans="4:7">
      <c r="D256" s="45"/>
      <c r="E256" s="67"/>
      <c r="F256" s="68"/>
    </row>
    <row r="257" spans="4:7">
      <c r="D257" s="57"/>
      <c r="E257" s="39"/>
      <c r="F257" s="40"/>
      <c r="G257" s="56" t="str">
        <f t="shared" si="3"/>
        <v/>
      </c>
    </row>
    <row r="258" spans="4:7">
      <c r="G258" s="54" t="str">
        <f t="shared" si="3"/>
        <v/>
      </c>
    </row>
    <row r="259" spans="4:7">
      <c r="D259" s="43" t="s">
        <v>438</v>
      </c>
      <c r="E259" s="11" t="s">
        <v>408</v>
      </c>
      <c r="F259" s="12" t="s">
        <v>409</v>
      </c>
      <c r="G259" s="54" t="str">
        <f>+CONCATENATE(IF(ISBLANK(IF($B$2=1,E259,F259)),"",IF($B$2=1,E259,F259))," ",$G$235)</f>
        <v>Prihodi za mjesec Oktobar</v>
      </c>
    </row>
    <row r="260" spans="4:7">
      <c r="E260" s="11" t="s">
        <v>410</v>
      </c>
      <c r="F260" s="12" t="s">
        <v>412</v>
      </c>
      <c r="G260" s="54" t="str">
        <f>+CONCATENATE(IF(ISBLANK(IF($B$2=1,E260,F260)),"",IF($B$2=1,E260,F260))," ",$G$235)</f>
        <v>Rashodi za mjesec Oktobar</v>
      </c>
    </row>
    <row r="261" spans="4:7">
      <c r="E261" s="11" t="s">
        <v>411</v>
      </c>
      <c r="F261" s="12" t="s">
        <v>413</v>
      </c>
      <c r="G261" s="54" t="str">
        <f>+CONCATENATE(IF(ISBLANK(IF($B$2=1,E261,F261)),"",IF($B$2=1,E261,F261))," ",$G$235)</f>
        <v>Deficit za mjesec Oktobar</v>
      </c>
    </row>
    <row r="263" spans="4:7">
      <c r="E263" s="11" t="s">
        <v>414</v>
      </c>
      <c r="F263" s="12" t="s">
        <v>418</v>
      </c>
      <c r="G263" s="54" t="str">
        <f>+CONCATENATE(IF(ISBLANK(IF($B$2=1,E263,F263)),"",IF($B$2=1,E263,F263))," ",$G$235)</f>
        <v>Prihodi za period Januar - Oktobar</v>
      </c>
    </row>
    <row r="264" spans="4:7">
      <c r="E264" s="11" t="s">
        <v>415</v>
      </c>
      <c r="F264" s="12" t="s">
        <v>419</v>
      </c>
      <c r="G264" s="54" t="str">
        <f>+CONCATENATE(IF(ISBLANK(IF($B$2=1,E264,F264)),"",IF($B$2=1,E264,F264))," ",$G$235)</f>
        <v>Rashodi za period Januar - Oktobar</v>
      </c>
    </row>
    <row r="265" spans="4:7">
      <c r="E265" s="11" t="s">
        <v>416</v>
      </c>
      <c r="F265" s="12" t="s">
        <v>420</v>
      </c>
      <c r="G265" s="54" t="str">
        <f>+CONCATENATE(IF(ISBLANK(IF($B$2=1,E265,F265)),"",IF($B$2=1,E265,F265))," ",$G$235)</f>
        <v>Deficit za period Januar - Oktobar</v>
      </c>
    </row>
    <row r="267" spans="4:7">
      <c r="E267" s="11" t="s">
        <v>423</v>
      </c>
      <c r="F267" s="12" t="s">
        <v>426</v>
      </c>
      <c r="G267" s="54" t="str">
        <f t="shared" si="3"/>
        <v>Stanje javnog duga (% BDP)</v>
      </c>
    </row>
    <row r="269" spans="4:7">
      <c r="E269" s="11" t="s">
        <v>421</v>
      </c>
      <c r="F269" s="12" t="s">
        <v>422</v>
      </c>
      <c r="G269" s="54" t="str">
        <f t="shared" si="3"/>
        <v>Pregled</v>
      </c>
    </row>
    <row r="271" spans="4:7" ht="105">
      <c r="E271" s="62" t="s">
        <v>424</v>
      </c>
      <c r="F271" s="63" t="s">
        <v>425</v>
      </c>
      <c r="G271" s="64" t="str">
        <f>+IF(ISBLANK(IF($B$2=1,E271,F271)),"",IF($B$2=1,E271,F271))</f>
        <v>Kontakt:
Miloš M. Popović
Savjetnik za fiskalne projekcije i analize
e-mail: milos.popovic@mif.gov.me
tel/fax: 00 382 20 241 405</v>
      </c>
    </row>
    <row r="272" spans="4:7">
      <c r="E272" s="59"/>
    </row>
    <row r="273" spans="5:5">
      <c r="E273" s="60"/>
    </row>
    <row r="274" spans="5:5">
      <c r="E274" s="60"/>
    </row>
    <row r="275" spans="5:5">
      <c r="E275" s="6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Breakdown</vt:lpstr>
      <vt:lpstr>Analitika</vt:lpstr>
      <vt:lpstr>2014</vt:lpstr>
      <vt:lpstr>2013</vt:lpstr>
      <vt:lpstr>DataEx</vt:lpstr>
      <vt:lpstr>Master</vt:lpstr>
      <vt:lpstr>'2013'!_2013plan</vt:lpstr>
      <vt:lpstr>'2014'!_2014plan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marija.goranovic</cp:lastModifiedBy>
  <dcterms:created xsi:type="dcterms:W3CDTF">2014-09-15T13:41:17Z</dcterms:created>
  <dcterms:modified xsi:type="dcterms:W3CDTF">2014-11-26T15:36:01Z</dcterms:modified>
</cp:coreProperties>
</file>