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April 2024\"/>
    </mc:Choice>
  </mc:AlternateContent>
  <xr:revisionPtr revIDLastSave="0" documentId="13_ncr:1_{905E87F7-AA7F-4DAD-A856-A0F933C0E7DB}" xr6:coauthVersionLast="36" xr6:coauthVersionMax="36" xr10:uidLastSave="{00000000-0000-0000-0000-000000000000}"/>
  <workbookProtection workbookAlgorithmName="SHA-512" workbookHashValue="z4QbBykVmXc66IF31aXz9sMpGNe2XZq1EPx6NmrG+heXueF6gYDXFQ4/9Hj1J7FZvGnc+AcsWlhsudisdbTtzg==" workbookSaltValue="Ge2UhvCPH9A1zNM9+FPAy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1" i="1" l="1"/>
  <c r="Q200" i="1"/>
  <c r="Q199" i="1"/>
  <c r="Q198" i="1"/>
  <c r="Q197" i="1"/>
  <c r="Q78" i="1" l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99" i="1" l="1"/>
  <c r="F100" i="3" s="1"/>
  <c r="H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0" i="1"/>
  <c r="E99" i="3" s="1"/>
  <c r="U196" i="1"/>
  <c r="E95" i="3" s="1"/>
  <c r="U192" i="1"/>
  <c r="E91" i="3" s="1"/>
  <c r="U188" i="1"/>
  <c r="E87" i="3" s="1"/>
  <c r="U184" i="1"/>
  <c r="E83" i="3" s="1"/>
  <c r="U180" i="1"/>
  <c r="E79" i="3" s="1"/>
  <c r="U176" i="1"/>
  <c r="E75" i="3" s="1"/>
  <c r="U172" i="1"/>
  <c r="E71" i="3" s="1"/>
  <c r="U168" i="1"/>
  <c r="E67" i="3" s="1"/>
  <c r="U164" i="1"/>
  <c r="E63" i="3" s="1"/>
  <c r="U160" i="1"/>
  <c r="E59" i="3" s="1"/>
  <c r="U156" i="1"/>
  <c r="E55" i="3" s="1"/>
  <c r="U152" i="1"/>
  <c r="E51" i="3" s="1"/>
  <c r="U148" i="1"/>
  <c r="E47" i="3" s="1"/>
  <c r="U144" i="1"/>
  <c r="E43" i="3" s="1"/>
  <c r="U140" i="1"/>
  <c r="E39" i="3" s="1"/>
  <c r="U136" i="1"/>
  <c r="E35" i="3" s="1"/>
  <c r="U132" i="1"/>
  <c r="E31" i="3" s="1"/>
  <c r="U128" i="1"/>
  <c r="E27" i="3" s="1"/>
  <c r="U124" i="1"/>
  <c r="E23" i="3" s="1"/>
  <c r="U120" i="1"/>
  <c r="E19" i="3" s="1"/>
  <c r="U116" i="1"/>
  <c r="E15" i="3" s="1"/>
  <c r="U112" i="1"/>
  <c r="E11" i="3" s="1"/>
  <c r="U98" i="1"/>
  <c r="F99" i="3" s="1"/>
  <c r="U94" i="1"/>
  <c r="F95" i="3" s="1"/>
  <c r="H95" i="3" s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199" i="1"/>
  <c r="E98" i="3" s="1"/>
  <c r="U195" i="1"/>
  <c r="E94" i="3" s="1"/>
  <c r="U191" i="1"/>
  <c r="E90" i="3" s="1"/>
  <c r="U187" i="1"/>
  <c r="E86" i="3" s="1"/>
  <c r="U183" i="1"/>
  <c r="E82" i="3" s="1"/>
  <c r="U179" i="1"/>
  <c r="E78" i="3" s="1"/>
  <c r="U175" i="1"/>
  <c r="E74" i="3" s="1"/>
  <c r="U171" i="1"/>
  <c r="E70" i="3" s="1"/>
  <c r="U167" i="1"/>
  <c r="E66" i="3" s="1"/>
  <c r="U163" i="1"/>
  <c r="E62" i="3" s="1"/>
  <c r="U159" i="1"/>
  <c r="E58" i="3" s="1"/>
  <c r="U155" i="1"/>
  <c r="E54" i="3" s="1"/>
  <c r="U151" i="1"/>
  <c r="E50" i="3" s="1"/>
  <c r="U147" i="1"/>
  <c r="E46" i="3" s="1"/>
  <c r="U143" i="1"/>
  <c r="E42" i="3" s="1"/>
  <c r="U139" i="1"/>
  <c r="E38" i="3" s="1"/>
  <c r="U135" i="1"/>
  <c r="E34" i="3" s="1"/>
  <c r="U131" i="1"/>
  <c r="E30" i="3" s="1"/>
  <c r="U127" i="1"/>
  <c r="E26" i="3" s="1"/>
  <c r="U123" i="1"/>
  <c r="E22" i="3" s="1"/>
  <c r="U119" i="1"/>
  <c r="E18" i="3" s="1"/>
  <c r="U115" i="1"/>
  <c r="E14" i="3" s="1"/>
  <c r="U111" i="1"/>
  <c r="E10" i="3" s="1"/>
  <c r="U97" i="1"/>
  <c r="F98" i="3" s="1"/>
  <c r="U93" i="1"/>
  <c r="F94" i="3" s="1"/>
  <c r="H94" i="3" s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198" i="1"/>
  <c r="E97" i="3" s="1"/>
  <c r="U194" i="1"/>
  <c r="E93" i="3" s="1"/>
  <c r="U190" i="1"/>
  <c r="E89" i="3" s="1"/>
  <c r="U186" i="1"/>
  <c r="E85" i="3" s="1"/>
  <c r="U182" i="1"/>
  <c r="E81" i="3" s="1"/>
  <c r="U178" i="1"/>
  <c r="E77" i="3" s="1"/>
  <c r="U174" i="1"/>
  <c r="E73" i="3" s="1"/>
  <c r="U170" i="1"/>
  <c r="E69" i="3" s="1"/>
  <c r="U166" i="1"/>
  <c r="E65" i="3" s="1"/>
  <c r="U162" i="1"/>
  <c r="E61" i="3" s="1"/>
  <c r="U158" i="1"/>
  <c r="E57" i="3" s="1"/>
  <c r="U154" i="1"/>
  <c r="E53" i="3" s="1"/>
  <c r="U150" i="1"/>
  <c r="E49" i="3" s="1"/>
  <c r="U146" i="1"/>
  <c r="E45" i="3" s="1"/>
  <c r="U142" i="1"/>
  <c r="E41" i="3" s="1"/>
  <c r="U138" i="1"/>
  <c r="E37" i="3" s="1"/>
  <c r="U134" i="1"/>
  <c r="E33" i="3" s="1"/>
  <c r="U130" i="1"/>
  <c r="E29" i="3" s="1"/>
  <c r="U126" i="1"/>
  <c r="E25" i="3" s="1"/>
  <c r="U122" i="1"/>
  <c r="E21" i="3" s="1"/>
  <c r="U118" i="1"/>
  <c r="E17" i="3" s="1"/>
  <c r="U114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100" i="3" s="1"/>
  <c r="U197" i="1"/>
  <c r="E96" i="3" s="1"/>
  <c r="U193" i="1"/>
  <c r="E92" i="3" s="1"/>
  <c r="U189" i="1"/>
  <c r="E88" i="3" s="1"/>
  <c r="U185" i="1"/>
  <c r="E84" i="3" s="1"/>
  <c r="U181" i="1"/>
  <c r="E80" i="3" s="1"/>
  <c r="U177" i="1"/>
  <c r="E76" i="3" s="1"/>
  <c r="U173" i="1"/>
  <c r="E72" i="3" s="1"/>
  <c r="U169" i="1"/>
  <c r="E68" i="3" s="1"/>
  <c r="U165" i="1"/>
  <c r="E64" i="3" s="1"/>
  <c r="U161" i="1"/>
  <c r="E60" i="3" s="1"/>
  <c r="U157" i="1"/>
  <c r="E56" i="3" s="1"/>
  <c r="U153" i="1"/>
  <c r="E52" i="3" s="1"/>
  <c r="U149" i="1"/>
  <c r="E48" i="3" s="1"/>
  <c r="U145" i="1"/>
  <c r="E44" i="3" s="1"/>
  <c r="U141" i="1"/>
  <c r="E40" i="3" s="1"/>
  <c r="U137" i="1"/>
  <c r="E36" i="3" s="1"/>
  <c r="U133" i="1"/>
  <c r="E32" i="3" s="1"/>
  <c r="U129" i="1"/>
  <c r="E28" i="3" s="1"/>
  <c r="U125" i="1"/>
  <c r="E24" i="3" s="1"/>
  <c r="U121" i="1"/>
  <c r="E20" i="3" s="1"/>
  <c r="U117" i="1"/>
  <c r="E16" i="3" s="1"/>
  <c r="U113" i="1"/>
  <c r="E12" i="3" s="1"/>
  <c r="L4" i="3"/>
  <c r="L39" i="3" s="1"/>
  <c r="U90" i="1"/>
  <c r="F91" i="3" s="1"/>
  <c r="U110" i="1"/>
  <c r="E9" i="3" s="1"/>
  <c r="L50" i="3"/>
  <c r="N50" i="3" s="1"/>
  <c r="K9" i="3"/>
  <c r="K39" i="3"/>
  <c r="L58" i="3"/>
  <c r="N58" i="3" s="1"/>
  <c r="K75" i="3"/>
  <c r="K56" i="3"/>
  <c r="K12" i="3"/>
  <c r="L43" i="3"/>
  <c r="L33" i="3"/>
  <c r="N33" i="3" s="1"/>
  <c r="K65" i="3"/>
  <c r="K53" i="3"/>
  <c r="L21" i="3"/>
  <c r="N21" i="3" s="1"/>
  <c r="K10" i="3"/>
  <c r="L41" i="3"/>
  <c r="N41" i="3" s="1"/>
  <c r="K31" i="3"/>
  <c r="L15" i="3"/>
  <c r="L56" i="3"/>
  <c r="N56" i="3" s="1"/>
  <c r="K60" i="3"/>
  <c r="L62" i="3"/>
  <c r="N62" i="3" s="1"/>
  <c r="L12" i="3"/>
  <c r="K20" i="3"/>
  <c r="K40" i="3"/>
  <c r="K44" i="3"/>
  <c r="K63" i="3"/>
  <c r="K66" i="3"/>
  <c r="L84" i="3"/>
  <c r="K13" i="3"/>
  <c r="L24" i="3"/>
  <c r="L28" i="3"/>
  <c r="N28" i="3" s="1"/>
  <c r="L40" i="3"/>
  <c r="N40" i="3" s="1"/>
  <c r="L44" i="3"/>
  <c r="K54" i="3"/>
  <c r="L57" i="3"/>
  <c r="N57" i="3" s="1"/>
  <c r="L69" i="3"/>
  <c r="N69" i="3" s="1"/>
  <c r="L72" i="3"/>
  <c r="N72" i="3" s="1"/>
  <c r="K85" i="3"/>
  <c r="K88" i="3"/>
  <c r="L71" i="3"/>
  <c r="N71" i="3" s="1"/>
  <c r="K84" i="3"/>
  <c r="K28" i="3"/>
  <c r="K36" i="3"/>
  <c r="L91" i="3"/>
  <c r="N91" i="3" s="1"/>
  <c r="L13" i="3"/>
  <c r="N13" i="3" s="1"/>
  <c r="K25" i="3"/>
  <c r="K29" i="3"/>
  <c r="K41" i="3"/>
  <c r="K45" i="3"/>
  <c r="K58" i="3"/>
  <c r="K61" i="3"/>
  <c r="L76" i="3"/>
  <c r="K78" i="3"/>
  <c r="L88" i="3"/>
  <c r="L92" i="3"/>
  <c r="N92" i="3" s="1"/>
  <c r="L73" i="3"/>
  <c r="N73" i="3" s="1"/>
  <c r="L78" i="3"/>
  <c r="K89" i="3"/>
  <c r="K93" i="3"/>
  <c r="K18" i="3"/>
  <c r="K22" i="3"/>
  <c r="K34" i="3"/>
  <c r="K38" i="3"/>
  <c r="K49" i="3"/>
  <c r="L52" i="3"/>
  <c r="L64" i="3"/>
  <c r="L70" i="3"/>
  <c r="K79" i="3"/>
  <c r="L82" i="3"/>
  <c r="N82" i="3" s="1"/>
  <c r="L93" i="3"/>
  <c r="K11" i="3"/>
  <c r="L22" i="3"/>
  <c r="N22" i="3" s="1"/>
  <c r="L26" i="3"/>
  <c r="L38" i="3"/>
  <c r="L42" i="3"/>
  <c r="L55" i="3"/>
  <c r="N55" i="3" s="1"/>
  <c r="L59" i="3"/>
  <c r="N59" i="3" s="1"/>
  <c r="L77" i="3"/>
  <c r="L79" i="3"/>
  <c r="N79" i="3" s="1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L23" i="3" l="1"/>
  <c r="N23" i="3" s="1"/>
  <c r="K71" i="3"/>
  <c r="K27" i="3"/>
  <c r="L83" i="3"/>
  <c r="N83" i="3" s="1"/>
  <c r="K50" i="3"/>
  <c r="K19" i="3"/>
  <c r="K62" i="3"/>
  <c r="M62" i="3" s="1"/>
  <c r="K87" i="3"/>
  <c r="L34" i="3"/>
  <c r="K77" i="3"/>
  <c r="K46" i="3"/>
  <c r="O46" i="3" s="1"/>
  <c r="P46" i="3" s="1"/>
  <c r="K70" i="3"/>
  <c r="M70" i="3" s="1"/>
  <c r="L54" i="3"/>
  <c r="K69" i="3"/>
  <c r="K81" i="3"/>
  <c r="L51" i="3"/>
  <c r="N51" i="3" s="1"/>
  <c r="K57" i="3"/>
  <c r="L53" i="3"/>
  <c r="N53" i="3" s="1"/>
  <c r="L74" i="3"/>
  <c r="N74" i="3" s="1"/>
  <c r="L49" i="3"/>
  <c r="N49" i="3" s="1"/>
  <c r="L18" i="3"/>
  <c r="L89" i="3"/>
  <c r="K59" i="3"/>
  <c r="O59" i="3" s="1"/>
  <c r="P59" i="3" s="1"/>
  <c r="K30" i="3"/>
  <c r="O30" i="3" s="1"/>
  <c r="P30" i="3" s="1"/>
  <c r="L14" i="3"/>
  <c r="N14" i="3" s="1"/>
  <c r="K86" i="3"/>
  <c r="L85" i="3"/>
  <c r="O85" i="3" s="1"/>
  <c r="P85" i="3" s="1"/>
  <c r="K73" i="3"/>
  <c r="M73" i="3" s="1"/>
  <c r="K37" i="3"/>
  <c r="K21" i="3"/>
  <c r="L16" i="3"/>
  <c r="N16" i="3" s="1"/>
  <c r="L65" i="3"/>
  <c r="N65" i="3" s="1"/>
  <c r="L66" i="3"/>
  <c r="N66" i="3" s="1"/>
  <c r="L36" i="3"/>
  <c r="L20" i="3"/>
  <c r="N20" i="3" s="1"/>
  <c r="L80" i="3"/>
  <c r="N80" i="3" s="1"/>
  <c r="K32" i="3"/>
  <c r="K80" i="3"/>
  <c r="L25" i="3"/>
  <c r="N25" i="3" s="1"/>
  <c r="L9" i="3"/>
  <c r="M9" i="3" s="1"/>
  <c r="K52" i="3"/>
  <c r="L31" i="3"/>
  <c r="L11" i="3"/>
  <c r="N11" i="3" s="1"/>
  <c r="K35" i="3"/>
  <c r="K14" i="3"/>
  <c r="L37" i="3"/>
  <c r="N37" i="3" s="1"/>
  <c r="K16" i="3"/>
  <c r="L61" i="3"/>
  <c r="N61" i="3" s="1"/>
  <c r="L29" i="3"/>
  <c r="N29" i="3" s="1"/>
  <c r="L90" i="3"/>
  <c r="N90" i="3" s="1"/>
  <c r="K83" i="3"/>
  <c r="K68" i="3"/>
  <c r="L46" i="3"/>
  <c r="N46" i="3" s="1"/>
  <c r="L30" i="3"/>
  <c r="N30" i="3" s="1"/>
  <c r="K15" i="3"/>
  <c r="L86" i="3"/>
  <c r="N86" i="3" s="1"/>
  <c r="K74" i="3"/>
  <c r="K55" i="3"/>
  <c r="K42" i="3"/>
  <c r="O42" i="3" s="1"/>
  <c r="P42" i="3" s="1"/>
  <c r="K26" i="3"/>
  <c r="M26" i="3" s="1"/>
  <c r="L10" i="3"/>
  <c r="N10" i="3" s="1"/>
  <c r="K82" i="3"/>
  <c r="L67" i="3"/>
  <c r="N67" i="3" s="1"/>
  <c r="L81" i="3"/>
  <c r="M81" i="3" s="1"/>
  <c r="K67" i="3"/>
  <c r="L48" i="3"/>
  <c r="K33" i="3"/>
  <c r="M33" i="3" s="1"/>
  <c r="L17" i="3"/>
  <c r="N17" i="3" s="1"/>
  <c r="L60" i="3"/>
  <c r="K91" i="3"/>
  <c r="K92" i="3"/>
  <c r="M92" i="3" s="1"/>
  <c r="K76" i="3"/>
  <c r="O76" i="3" s="1"/>
  <c r="P76" i="3" s="1"/>
  <c r="L63" i="3"/>
  <c r="N63" i="3" s="1"/>
  <c r="K48" i="3"/>
  <c r="L32" i="3"/>
  <c r="N32" i="3" s="1"/>
  <c r="K17" i="3"/>
  <c r="K72" i="3"/>
  <c r="K51" i="3"/>
  <c r="K24" i="3"/>
  <c r="M24" i="3" s="1"/>
  <c r="L75" i="3"/>
  <c r="M75" i="3" s="1"/>
  <c r="K47" i="3"/>
  <c r="L19" i="3"/>
  <c r="N19" i="3" s="1"/>
  <c r="K64" i="3"/>
  <c r="K43" i="3"/>
  <c r="M43" i="3" s="1"/>
  <c r="K23" i="3"/>
  <c r="L68" i="3"/>
  <c r="N68" i="3" s="1"/>
  <c r="L45" i="3"/>
  <c r="N45" i="3" s="1"/>
  <c r="L35" i="3"/>
  <c r="O35" i="3" s="1"/>
  <c r="P35" i="3" s="1"/>
  <c r="L47" i="3"/>
  <c r="N47" i="3" s="1"/>
  <c r="L27" i="3"/>
  <c r="N27" i="3" s="1"/>
  <c r="L87" i="3"/>
  <c r="N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28" i="3"/>
  <c r="P28" i="3" s="1"/>
  <c r="M88" i="3"/>
  <c r="M12" i="3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L97" i="3"/>
  <c r="L95" i="3"/>
  <c r="K98" i="3"/>
  <c r="K96" i="3"/>
  <c r="K99" i="3"/>
  <c r="K97" i="3"/>
  <c r="K95" i="3"/>
  <c r="L100" i="3"/>
  <c r="L98" i="3"/>
  <c r="L96" i="3"/>
  <c r="L94" i="3"/>
  <c r="K100" i="3"/>
  <c r="O100" i="3" s="1"/>
  <c r="P100" i="3" s="1"/>
  <c r="K94" i="3"/>
  <c r="O89" i="3"/>
  <c r="P89" i="3" s="1"/>
  <c r="M54" i="3"/>
  <c r="O47" i="3"/>
  <c r="P47" i="3" s="1"/>
  <c r="M39" i="3"/>
  <c r="O50" i="3"/>
  <c r="P50" i="3" s="1"/>
  <c r="M52" i="3"/>
  <c r="M36" i="3"/>
  <c r="M50" i="3"/>
  <c r="M41" i="3"/>
  <c r="M23" i="3"/>
  <c r="O39" i="3"/>
  <c r="P39" i="3" s="1"/>
  <c r="M47" i="3"/>
  <c r="N39" i="3"/>
  <c r="M53" i="3"/>
  <c r="O87" i="3"/>
  <c r="P87" i="3" s="1"/>
  <c r="O18" i="3"/>
  <c r="P18" i="3" s="1"/>
  <c r="M19" i="3"/>
  <c r="O90" i="3"/>
  <c r="P90" i="3" s="1"/>
  <c r="O31" i="3"/>
  <c r="P31" i="3" s="1"/>
  <c r="M16" i="3"/>
  <c r="O37" i="3"/>
  <c r="P37" i="3" s="1"/>
  <c r="O23" i="3"/>
  <c r="P23" i="3" s="1"/>
  <c r="M48" i="3"/>
  <c r="M15" i="3"/>
  <c r="M76" i="3"/>
  <c r="O38" i="3"/>
  <c r="P38" i="3" s="1"/>
  <c r="M64" i="3"/>
  <c r="O24" i="3"/>
  <c r="P24" i="3" s="1"/>
  <c r="N18" i="3"/>
  <c r="N12" i="3"/>
  <c r="O73" i="3"/>
  <c r="P73" i="3" s="1"/>
  <c r="O14" i="3"/>
  <c r="P14" i="3" s="1"/>
  <c r="M14" i="3"/>
  <c r="M31" i="3"/>
  <c r="O56" i="3"/>
  <c r="P56" i="3" s="1"/>
  <c r="N31" i="3"/>
  <c r="O22" i="3"/>
  <c r="P22" i="3" s="1"/>
  <c r="O12" i="3"/>
  <c r="P12" i="3" s="1"/>
  <c r="O53" i="3"/>
  <c r="P53" i="3" s="1"/>
  <c r="O29" i="3"/>
  <c r="P29" i="3" s="1"/>
  <c r="M10" i="3"/>
  <c r="M69" i="3"/>
  <c r="M42" i="3"/>
  <c r="N42" i="3"/>
  <c r="M55" i="3"/>
  <c r="M21" i="3"/>
  <c r="M29" i="3"/>
  <c r="O41" i="3"/>
  <c r="P41" i="3" s="1"/>
  <c r="O78" i="3"/>
  <c r="P78" i="3" s="1"/>
  <c r="M38" i="3"/>
  <c r="M71" i="3"/>
  <c r="N26" i="3"/>
  <c r="M27" i="3"/>
  <c r="N81" i="3"/>
  <c r="O36" i="3"/>
  <c r="P36" i="3" s="1"/>
  <c r="M91" i="3"/>
  <c r="O15" i="3"/>
  <c r="P15" i="3" s="1"/>
  <c r="N38" i="3"/>
  <c r="O66" i="3"/>
  <c r="P66" i="3" s="1"/>
  <c r="O84" i="3"/>
  <c r="P84" i="3" s="1"/>
  <c r="M68" i="3"/>
  <c r="N36" i="3"/>
  <c r="O21" i="3"/>
  <c r="P21" i="3" s="1"/>
  <c r="M66" i="3"/>
  <c r="N15" i="3"/>
  <c r="O58" i="3"/>
  <c r="P58" i="3" s="1"/>
  <c r="O33" i="3"/>
  <c r="P33" i="3" s="1"/>
  <c r="M37" i="3"/>
  <c r="O91" i="3"/>
  <c r="P91" i="3" s="1"/>
  <c r="M56" i="3"/>
  <c r="N43" i="3"/>
  <c r="O10" i="3"/>
  <c r="P10" i="3" s="1"/>
  <c r="O44" i="3"/>
  <c r="P44" i="3" s="1"/>
  <c r="O26" i="3"/>
  <c r="P26" i="3" s="1"/>
  <c r="M84" i="3"/>
  <c r="O57" i="3"/>
  <c r="P57" i="3" s="1"/>
  <c r="M78" i="3"/>
  <c r="N24" i="3"/>
  <c r="M79" i="3"/>
  <c r="O92" i="3"/>
  <c r="P92" i="3" s="1"/>
  <c r="N78" i="3"/>
  <c r="M18" i="3"/>
  <c r="M34" i="3"/>
  <c r="O79" i="3"/>
  <c r="P79" i="3" s="1"/>
  <c r="M82" i="3"/>
  <c r="N60" i="3"/>
  <c r="O60" i="3"/>
  <c r="P60" i="3" s="1"/>
  <c r="M28" i="3"/>
  <c r="N44" i="3"/>
  <c r="M30" i="3"/>
  <c r="O82" i="3"/>
  <c r="P82" i="3" s="1"/>
  <c r="O55" i="3"/>
  <c r="P55" i="3" s="1"/>
  <c r="M59" i="3"/>
  <c r="M22" i="3"/>
  <c r="O69" i="3"/>
  <c r="P69" i="3" s="1"/>
  <c r="O72" i="3"/>
  <c r="P72" i="3" s="1"/>
  <c r="N54" i="3"/>
  <c r="O54" i="3"/>
  <c r="P54" i="3" s="1"/>
  <c r="M57" i="3"/>
  <c r="M89" i="3"/>
  <c r="M44" i="3"/>
  <c r="N34" i="3"/>
  <c r="M13" i="3"/>
  <c r="N89" i="3"/>
  <c r="M60" i="3"/>
  <c r="M67" i="3"/>
  <c r="O13" i="3"/>
  <c r="P13" i="3" s="1"/>
  <c r="O88" i="3"/>
  <c r="P88" i="3" s="1"/>
  <c r="M63" i="3"/>
  <c r="O74" i="3"/>
  <c r="P74" i="3" s="1"/>
  <c r="N48" i="3"/>
  <c r="O48" i="3"/>
  <c r="P48" i="3" s="1"/>
  <c r="N52" i="3"/>
  <c r="O52" i="3"/>
  <c r="P52" i="3" s="1"/>
  <c r="M90" i="3"/>
  <c r="M58" i="3"/>
  <c r="M40" i="3"/>
  <c r="M51" i="3"/>
  <c r="O34" i="3"/>
  <c r="P34" i="3" s="1"/>
  <c r="N70" i="3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63" i="3"/>
  <c r="P63" i="3" s="1"/>
  <c r="O71" i="3"/>
  <c r="P71" i="3" s="1"/>
  <c r="O65" i="3" l="1"/>
  <c r="P65" i="3" s="1"/>
  <c r="O51" i="3"/>
  <c r="P51" i="3" s="1"/>
  <c r="M35" i="3"/>
  <c r="M65" i="3"/>
  <c r="O17" i="3"/>
  <c r="P17" i="3" s="1"/>
  <c r="M45" i="3"/>
  <c r="M85" i="3"/>
  <c r="O25" i="3"/>
  <c r="P25" i="3" s="1"/>
  <c r="O20" i="3"/>
  <c r="P20" i="3" s="1"/>
  <c r="O9" i="3"/>
  <c r="P9" i="3" s="1"/>
  <c r="M86" i="3"/>
  <c r="M17" i="3"/>
  <c r="M83" i="3"/>
  <c r="M87" i="3"/>
  <c r="O11" i="3"/>
  <c r="P11" i="3" s="1"/>
  <c r="J17" i="2"/>
  <c r="O70" i="3"/>
  <c r="P70" i="3" s="1"/>
  <c r="N75" i="3"/>
  <c r="M49" i="3"/>
  <c r="O80" i="3"/>
  <c r="P80" i="3" s="1"/>
  <c r="N35" i="3"/>
  <c r="O43" i="3"/>
  <c r="P43" i="3" s="1"/>
  <c r="M61" i="3"/>
  <c r="O61" i="3"/>
  <c r="P61" i="3" s="1"/>
  <c r="N9" i="3"/>
  <c r="M80" i="3"/>
  <c r="O75" i="3"/>
  <c r="P75" i="3" s="1"/>
  <c r="O81" i="3"/>
  <c r="P81" i="3" s="1"/>
  <c r="O67" i="3"/>
  <c r="P67" i="3" s="1"/>
  <c r="O32" i="3"/>
  <c r="P32" i="3" s="1"/>
  <c r="N85" i="3"/>
  <c r="M46" i="3"/>
  <c r="O83" i="3"/>
  <c r="P83" i="3" s="1"/>
  <c r="O45" i="3"/>
  <c r="P45" i="3" s="1"/>
  <c r="M74" i="3"/>
  <c r="O49" i="3"/>
  <c r="P49" i="3" s="1"/>
  <c r="O16" i="3"/>
  <c r="P16" i="3" s="1"/>
  <c r="O19" i="3"/>
  <c r="P19" i="3" s="1"/>
  <c r="O62" i="3"/>
  <c r="P62" i="3" s="1"/>
  <c r="M32" i="3"/>
  <c r="O68" i="3"/>
  <c r="P68" i="3" s="1"/>
  <c r="O27" i="3"/>
  <c r="P27" i="3" s="1"/>
  <c r="O86" i="3"/>
  <c r="P86" i="3" s="1"/>
  <c r="M20" i="3"/>
  <c r="M11" i="3"/>
  <c r="M25" i="3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<sst xmlns="http://schemas.openxmlformats.org/spreadsheetml/2006/main" count="372" uniqueCount="136">
  <si>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</si>
  <si>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</si>
  <si>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</si>
  <si>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</si>
  <si>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</si>
  <si>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</si>
  <si>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</si>
  <si>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</si>
  <si>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</si>
  <si>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</si>
  <si>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</si>
  <si>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</si>
  <si>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</si>
  <si>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</si>
  <si>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</si>
  <si>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</si>
  <si>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</si>
  <si>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</si>
  <si>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</si>
  <si>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</si>
  <si>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</si>
  <si>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</si>
  <si>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</si>
  <si>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</si>
  <si>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</si>
  <si>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</si>
  <si>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</si>
  <si>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</si>
  <si>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</si>
  <si>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</si>
  <si>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</si>
  <si>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</si>
  <si>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</si>
  <si>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</si>
  <si>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</si>
  <si>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</si>
  <si>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</si>
  <si>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</si>
  <si>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</si>
  <si>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</si>
  <si>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</si>
  <si>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</si>
  <si>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</si>
  <si>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</si>
  <si>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</si>
  <si>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</si>
  <si>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</si>
  <si>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</si>
  <si>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</si>
  <si>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</si>
  <si>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</si>
  <si>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</si>
  <si>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</si>
  <si>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</si>
  <si>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</si>
  <si>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</si>
  <si>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</si>
  <si>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</si>
  <si>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</si>
  <si>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</si>
  <si>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</si>
  <si>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</si>
  <si>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</si>
  <si>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</si>
  <si>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</si>
  <si>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</si>
  <si>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</si>
  <si>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</si>
  <si>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</si>
  <si>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</si>
  <si>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</si>
  <si>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</si>
  <si>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</si>
  <si>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</si>
  <si>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</si>
  <si>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</si>
  <si>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</si>
  <si>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</si>
  <si>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</si>
  <si>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</si>
  <si>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</si>
  <si>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</si>
  <si>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</si>
  <si>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</si>
  <si>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</si>
  <si>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</si>
  <si>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</si>
  <si>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</si>
  <si>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</si>
  <si>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</si>
  <si>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</si>
  <si>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</si>
  <si>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</si>
  <si>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</si>
  <si>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</si>
  <si>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</si>
  <si>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</si>
  <si>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</si>
  <si>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</si>
  <si>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</si>
  <si>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</si>
  <si>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</si>
  <si>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</si>
  <si>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</si>
  <si>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</si>
  <si>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</si>
  <si>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</si>
  <si>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</si>
  <si>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</si>
  <si>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</si>
  <si>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</si>
  <si>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</si>
  <si>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</si>
  <si>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</si>
  <si>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</si>
  <si>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</si>
  <si>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</si>
  <si>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</si>
  <si>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</si>
  <si>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</si>
  <si>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</si>
  <si>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</si>
  <si>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</si>
  <si>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</si>
  <si>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</si>
  <si>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</si>
  <si>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</si>
  <si>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</si>
  <si>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</si>
  <si>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</si>
  <si>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</si>
  <si>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</si>
  <si>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</si>
  <si>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</si>
  <si>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</si>
  <si>
    <t>Ministarstvo saobraćaja i pomorstva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</si>
</sst>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118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4</v>
      </c>
      <c r="D6" t="str">
        <f>VLOOKUP(C6,E9:F20,2,FALSE)</f>
        <v>Januar - April</v>
      </c>
    </row>
    <row r="8" spans="2:7" x14ac:dyDescent="0.25">
      <c r="D8" t="s">
        <v>10</v>
      </c>
      <c r="E8" t="s">
        <v>11</v>
      </c>
      <c r="G8" s="144" t="s">
        <v>119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103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104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105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106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107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108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109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110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111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112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113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E13" sqref="E1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125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121</v>
      </c>
      <c r="I10" s="160" t="s">
        <v>10</v>
      </c>
      <c r="J10" s="170" t="str">
        <f>'Analitika 2024'!L4</f>
        <v>April</v>
      </c>
      <c r="K10" s="171"/>
      <c r="L10" s="160" t="s">
        <v>11</v>
      </c>
      <c r="M10" s="170" t="str">
        <f>IF(J10="Januar","-",'Analitika 2024'!F4)</f>
        <v>Januar - April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174797.22</v>
      </c>
      <c r="K13" s="156">
        <f>IFERROR(J13/J$25,"-")</f>
        <v>4.6473320290260232E-4</v>
      </c>
      <c r="L13" s="149"/>
      <c r="M13" s="161">
        <f>IF($J$10="Januar","-",SUMPRODUCT((D13=VALUE(LEFT('Analitika 2024'!$C$9:$C$100,1)))*('Analitika 2024'!$F$9:$F$100)))</f>
        <v>545780.92000000004</v>
      </c>
      <c r="N13" s="156">
        <f>IFERROR(M13/M$25,"-")</f>
        <v>5.1276023638859491E-4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123</v>
      </c>
      <c r="F15" s="23"/>
      <c r="G15" s="23"/>
      <c r="H15" s="25"/>
      <c r="I15" s="25"/>
      <c r="J15" s="161">
        <f>SUMPRODUCT((D15=VALUE(LEFT('Analitika 2024'!$C$9:$C$100,1)))*('Analitika 2024'!$L$9:$L$100))</f>
        <v>1110299.8600000001</v>
      </c>
      <c r="K15" s="156">
        <f>IFERROR(J15/J$25,"-")</f>
        <v>2.9519531839242697E-3</v>
      </c>
      <c r="L15" s="149"/>
      <c r="M15" s="161">
        <f>IF($J$10="Januar","-",SUMPRODUCT((D15=VALUE(LEFT('Analitika 2024'!$C$9:$C$100,1)))*('Analitika 2024'!$F$9:$F$100)))</f>
        <v>3616357.8</v>
      </c>
      <c r="N15" s="156">
        <f>IFERROR(M15/M$25,"-")</f>
        <v>3.3975619382109199E-3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3756275.3400000031</v>
      </c>
      <c r="K17" s="156">
        <f>IFERROR(J17/J$25,"-")</f>
        <v>9.9868056811330472E-3</v>
      </c>
      <c r="L17" s="149"/>
      <c r="M17" s="161">
        <f>IF($J$10="Januar","-",SUMPRODUCT((D17=VALUE(LEFT('Analitika 2024'!$C$9:$C$100,1)))*('Analitika 2024'!$F$9:$F$100)))</f>
        <v>14323795.080000008</v>
      </c>
      <c r="N17" s="156">
        <f>IFERROR(M17/M$25,"-")</f>
        <v>1.3457180861512338E-2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264497680.87</v>
      </c>
      <c r="K19" s="156">
        <f>IFERROR(J19/J$25,"-")</f>
        <v>0.70321973307713626</v>
      </c>
      <c r="L19" s="149"/>
      <c r="M19" s="161">
        <f>IF($J$10="Januar","-",SUMPRODUCT((D19=VALUE(LEFT('Analitika 2024'!$C$9:$C$100,1)))*('Analitika 2024'!$F$9:$F$100)))</f>
        <v>652196245.46999967</v>
      </c>
      <c r="N19" s="156">
        <f>IFERROR(M19/M$25,"-")</f>
        <v>0.61273725178767902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3504497.95</v>
      </c>
      <c r="K21" s="156">
        <f>IFERROR(J21/J$25,"-")</f>
        <v>9.3174053733183163E-3</v>
      </c>
      <c r="L21" s="149"/>
      <c r="M21" s="161">
        <f>IF($J$10="Januar","-",SUMPRODUCT((D21=VALUE(LEFT('Analitika 2024'!$C$9:$C$100,1)))*('Analitika 2024'!$F$9:$F$100)))</f>
        <v>13117914.069999998</v>
      </c>
      <c r="N21" s="156">
        <f>IFERROR(M21/M$25,"-")</f>
        <v>1.2324257724983266E-2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103080252.5</v>
      </c>
      <c r="K23" s="156">
        <f>IFERROR(J23/J$25,"-")</f>
        <v>0.27405936948158549</v>
      </c>
      <c r="L23" s="149"/>
      <c r="M23" s="161">
        <f>IF($J$10="Januar","-",SUMPRODUCT((D23=VALUE(LEFT('Analitika 2024'!$C$9:$C$100,1)))*('Analitika 2024'!$F$9:$F$100)))</f>
        <v>380597808.96999997</v>
      </c>
      <c r="N23" s="156">
        <f>IFERROR(M23/M$25,"-")</f>
        <v>0.35757098745122579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114</v>
      </c>
      <c r="F25" s="152"/>
      <c r="G25" s="153"/>
      <c r="H25" s="154"/>
      <c r="I25" s="154"/>
      <c r="J25" s="164">
        <f>SUM(J13:J23)</f>
        <v>376123803.74000001</v>
      </c>
      <c r="K25" s="158">
        <f>IFERROR($J25/$J$25,0)</f>
        <v>1</v>
      </c>
      <c r="L25" s="155"/>
      <c r="M25" s="164">
        <f>SUM(M13:M23)</f>
        <v>1064397902.3099997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ReE99QWTG1DfI8+uK6EhnEPM/82ButW31L0H/hjKfkbRWB/hGkUMrH9zx8YEHJHzUDPZ8QFECt6NBbCoYMLZOA==" saltValue="Vr04kpv0I+QdzYGAV602Pw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H28" sqref="H28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134</v>
      </c>
      <c r="D4" s="169">
        <v>7034000000</v>
      </c>
      <c r="E4" s="43" t="s">
        <v>14</v>
      </c>
      <c r="F4" s="44" t="str">
        <f>Master!D6</f>
        <v>Januar - April</v>
      </c>
      <c r="G4" s="44"/>
      <c r="H4" s="44"/>
      <c r="I4" s="44"/>
      <c r="J4" s="44"/>
      <c r="K4" s="45" t="s">
        <v>15</v>
      </c>
      <c r="L4" s="46" t="str">
        <f>Master!D4</f>
        <v>April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116</v>
      </c>
      <c r="J5" s="173"/>
      <c r="K5" s="54" t="s">
        <v>16</v>
      </c>
      <c r="L5" s="176" t="s">
        <v>17</v>
      </c>
      <c r="M5" s="177"/>
      <c r="N5" s="177"/>
      <c r="O5" s="172" t="s">
        <v>116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122</v>
      </c>
      <c r="D7" s="165" t="s">
        <v>124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120</v>
      </c>
      <c r="D8" s="175"/>
      <c r="E8" s="74">
        <f>SUM(E9:E100)</f>
        <v>1126352782.8500004</v>
      </c>
      <c r="F8" s="75">
        <f>SUM(F9:F100)</f>
        <v>1064397902.3099998</v>
      </c>
      <c r="G8" s="76">
        <f t="shared" ref="G8" si="0">IFERROR(F8/E8,0)</f>
        <v>0.94499513697366055</v>
      </c>
      <c r="H8" s="77">
        <f t="shared" ref="H8" si="1">F8/$D$4</f>
        <v>0.15132185133778786</v>
      </c>
      <c r="I8" s="75">
        <f>SUM(I9:I100)</f>
        <v>-61954880.540000074</v>
      </c>
      <c r="J8" s="78">
        <f t="shared" ref="J8:J9" si="2">IFERROR(I8/E8,0)</f>
        <v>-5.5004863026339043E-2</v>
      </c>
      <c r="K8" s="79">
        <f>SUM(K9:K100)</f>
        <v>366263013.08500004</v>
      </c>
      <c r="L8" s="80">
        <f>SUM(L9:L100)</f>
        <v>376123803.74000001</v>
      </c>
      <c r="M8" s="76">
        <f>IFERROR(L8/K8,0)</f>
        <v>1.0269227039114417</v>
      </c>
      <c r="N8" s="77">
        <f>L8/$D$4</f>
        <v>5.3472249607620134E-2</v>
      </c>
      <c r="O8" s="80">
        <f>SUM(O9:O100)</f>
        <v>9860790.6550000235</v>
      </c>
      <c r="P8" s="78">
        <f t="shared" ref="P8:P9" si="3">IFERROR(O8/K8,0)</f>
        <v>2.6922703911441893E-2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530438.08000000007</v>
      </c>
      <c r="F9" s="86">
        <f>IFERROR(INDEX('2024'!$C$7:$AC$99,MATCH($C9,'2024'!$C$7:$C$99,0),19),0)</f>
        <v>545780.92000000004</v>
      </c>
      <c r="G9" s="87">
        <f t="shared" ref="G9" si="4">IFERROR(F9/E9,0)</f>
        <v>1.0289248464212826</v>
      </c>
      <c r="H9" s="88">
        <f t="shared" ref="H9" si="5">F9/$D$4</f>
        <v>7.7591828262723919E-5</v>
      </c>
      <c r="I9" s="89">
        <f t="shared" ref="I9" si="6">F9-E9</f>
        <v>15342.839999999967</v>
      </c>
      <c r="J9" s="90">
        <f t="shared" si="2"/>
        <v>2.8924846421282509E-2</v>
      </c>
      <c r="K9" s="91">
        <f>VLOOKUP($C9,'2024'!$C$110:$U$201,VLOOKUP($L$4,Master!$D$9:$G$20,4,FALSE),FALSE)</f>
        <v>127578.19000000002</v>
      </c>
      <c r="L9" s="92">
        <f>VLOOKUP($C9,'2024'!$C$8:$U$100,VLOOKUP($L$4,Master!$D$9:$G$20,4,FALSE),FALSE)</f>
        <v>174797.22</v>
      </c>
      <c r="M9" s="87">
        <f>IFERROR(L9/K9,0)</f>
        <v>1.3701183564369426</v>
      </c>
      <c r="N9" s="88">
        <f>L9/$D$4</f>
        <v>2.4850329826556726E-5</v>
      </c>
      <c r="O9" s="89">
        <f>L9-K9</f>
        <v>47219.029999999984</v>
      </c>
      <c r="P9" s="90">
        <f t="shared" si="3"/>
        <v>0.37011835643694252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4103835.0199999996</v>
      </c>
      <c r="F10" s="86">
        <f>IFERROR(INDEX('2024'!$C$7:$AC$99,MATCH($C10,'2024'!$C$7:$C$99,0),19),0)</f>
        <v>3489204.82</v>
      </c>
      <c r="G10" s="87">
        <f t="shared" ref="G10:G73" si="7">IFERROR(F10/E10,0)</f>
        <v>0.85023028532955014</v>
      </c>
      <c r="H10" s="88">
        <f t="shared" ref="H10:H73" si="8">F10/$D$4</f>
        <v>4.9604845322718226E-4</v>
      </c>
      <c r="I10" s="89">
        <f t="shared" ref="I10:I73" si="9">F10-E10</f>
        <v>-614630.19999999972</v>
      </c>
      <c r="J10" s="90">
        <f t="shared" ref="J10:J73" si="10">IFERROR(I10/E10,0)</f>
        <v>-0.14976971467044983</v>
      </c>
      <c r="K10" s="91">
        <f>VLOOKUP($C10,'2024'!$C$110:$U$201,VLOOKUP($L$4,Master!$D$9:$G$20,4,FALSE),FALSE)</f>
        <v>1025343.6199999999</v>
      </c>
      <c r="L10" s="92">
        <f>VLOOKUP($C10,'2024'!$C$8:$U$100,VLOOKUP($L$4,Master!$D$9:$G$20,4,FALSE),FALSE)</f>
        <v>1074043.8900000001</v>
      </c>
      <c r="M10" s="92">
        <f t="shared" ref="M10:M73" si="11">IFERROR(L10/K10,0)</f>
        <v>1.0474965358442472</v>
      </c>
      <c r="N10" s="88">
        <f t="shared" ref="N10:N73" si="12">L10/$D$4</f>
        <v>1.5269318879727043E-4</v>
      </c>
      <c r="O10" s="92">
        <f t="shared" ref="O10:O73" si="13">L10-K10</f>
        <v>48700.270000000251</v>
      </c>
      <c r="P10" s="93">
        <f t="shared" ref="P10:P73" si="14">IFERROR(O10/K10,0)</f>
        <v>4.7496535844247276E-2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166733.60000000003</v>
      </c>
      <c r="F11" s="86">
        <f>IFERROR(INDEX('2024'!$C$7:$AC$99,MATCH($C11,'2024'!$C$7:$C$99,0),19),0)</f>
        <v>115632.97999999998</v>
      </c>
      <c r="G11" s="87">
        <f t="shared" si="7"/>
        <v>0.69351936262396996</v>
      </c>
      <c r="H11" s="88">
        <f t="shared" si="8"/>
        <v>1.6439149843616715E-5</v>
      </c>
      <c r="I11" s="89">
        <f t="shared" si="9"/>
        <v>-51100.620000000054</v>
      </c>
      <c r="J11" s="90">
        <f t="shared" si="10"/>
        <v>-0.30648063737603004</v>
      </c>
      <c r="K11" s="91">
        <f>VLOOKUP($C11,'2024'!$C$110:$U$201,VLOOKUP($L$4,Master!$D$9:$G$20,4,FALSE),FALSE)</f>
        <v>41448.400000000009</v>
      </c>
      <c r="L11" s="92">
        <f>VLOOKUP($C11,'2024'!$C$8:$U$100,VLOOKUP($L$4,Master!$D$9:$G$20,4,FALSE),FALSE)</f>
        <v>30495.97</v>
      </c>
      <c r="M11" s="92">
        <f t="shared" si="11"/>
        <v>0.73575747194101571</v>
      </c>
      <c r="N11" s="88">
        <f t="shared" si="12"/>
        <v>4.3355089564970145E-6</v>
      </c>
      <c r="O11" s="92">
        <f t="shared" si="13"/>
        <v>-10952.430000000008</v>
      </c>
      <c r="P11" s="93">
        <f t="shared" si="14"/>
        <v>-0.26424252805898429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14633.68</v>
      </c>
      <c r="F12" s="86">
        <f>IFERROR(INDEX('2024'!$C$7:$AC$99,MATCH($C12,'2024'!$C$7:$C$99,0),19),0)</f>
        <v>11520</v>
      </c>
      <c r="G12" s="87">
        <f t="shared" si="7"/>
        <v>0.78722508623941478</v>
      </c>
      <c r="H12" s="88">
        <f t="shared" si="8"/>
        <v>1.6377594540801819E-6</v>
      </c>
      <c r="I12" s="89">
        <f t="shared" si="9"/>
        <v>-3113.6800000000003</v>
      </c>
      <c r="J12" s="90">
        <f t="shared" si="10"/>
        <v>-0.21277491376058519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5760</v>
      </c>
      <c r="M12" s="92">
        <f t="shared" si="11"/>
        <v>1.5744501724788296</v>
      </c>
      <c r="N12" s="88">
        <f t="shared" si="12"/>
        <v>8.1887972704009097E-7</v>
      </c>
      <c r="O12" s="92">
        <f t="shared" si="13"/>
        <v>2101.58</v>
      </c>
      <c r="P12" s="93">
        <f t="shared" si="14"/>
        <v>0.57445017247882968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425572.80000000005</v>
      </c>
      <c r="F13" s="86">
        <f>IFERROR(INDEX('2024'!$C$7:$AC$99,MATCH($C13,'2024'!$C$7:$C$99,0),19),0)</f>
        <v>355922.71</v>
      </c>
      <c r="G13" s="87">
        <f t="shared" si="7"/>
        <v>0.83633801314369716</v>
      </c>
      <c r="H13" s="88">
        <f t="shared" si="8"/>
        <v>5.0600328404890531E-5</v>
      </c>
      <c r="I13" s="89">
        <f t="shared" si="9"/>
        <v>-69650.090000000026</v>
      </c>
      <c r="J13" s="90">
        <f t="shared" si="10"/>
        <v>-0.1636619868563029</v>
      </c>
      <c r="K13" s="91">
        <f>VLOOKUP($C13,'2024'!$C$110:$U$201,VLOOKUP($L$4,Master!$D$9:$G$20,4,FALSE),FALSE)</f>
        <v>105245.45000000001</v>
      </c>
      <c r="L13" s="92">
        <f>VLOOKUP($C13,'2024'!$C$8:$U$100,VLOOKUP($L$4,Master!$D$9:$G$20,4,FALSE),FALSE)</f>
        <v>87423.71</v>
      </c>
      <c r="M13" s="92">
        <f t="shared" si="11"/>
        <v>0.83066498361686891</v>
      </c>
      <c r="N13" s="88">
        <f t="shared" si="12"/>
        <v>1.2428733295422236E-5</v>
      </c>
      <c r="O13" s="92">
        <f t="shared" si="13"/>
        <v>-17821.740000000005</v>
      </c>
      <c r="P13" s="93">
        <f t="shared" si="14"/>
        <v>-0.16933501638313109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10869622.530000038</v>
      </c>
      <c r="F14" s="86">
        <f>IFERROR(INDEX('2024'!$C$7:$AC$99,MATCH($C14,'2024'!$C$7:$C$99,0),19),0)</f>
        <v>10165215.840000005</v>
      </c>
      <c r="G14" s="87">
        <f t="shared" si="7"/>
        <v>0.93519492622159806</v>
      </c>
      <c r="H14" s="88">
        <f t="shared" si="8"/>
        <v>1.4451543702018773E-3</v>
      </c>
      <c r="I14" s="89">
        <f t="shared" si="9"/>
        <v>-704406.69000003301</v>
      </c>
      <c r="J14" s="90">
        <f t="shared" si="10"/>
        <v>-6.4805073778401986E-2</v>
      </c>
      <c r="K14" s="91">
        <f>VLOOKUP($C14,'2024'!$C$110:$U$201,VLOOKUP($L$4,Master!$D$9:$G$20,4,FALSE),FALSE)</f>
        <v>2689932.3900000104</v>
      </c>
      <c r="L14" s="92">
        <f>VLOOKUP($C14,'2024'!$C$8:$U$100,VLOOKUP($L$4,Master!$D$9:$G$20,4,FALSE),FALSE)</f>
        <v>2644471.680000003</v>
      </c>
      <c r="M14" s="92">
        <f t="shared" si="11"/>
        <v>0.98309968303701223</v>
      </c>
      <c r="N14" s="88">
        <f t="shared" si="12"/>
        <v>3.759555985214676E-4</v>
      </c>
      <c r="O14" s="92">
        <f t="shared" si="13"/>
        <v>-45460.710000007413</v>
      </c>
      <c r="P14" s="93">
        <f t="shared" si="14"/>
        <v>-1.6900316962987771E-2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4349408.439999993</v>
      </c>
      <c r="F15" s="86">
        <f>IFERROR(INDEX('2024'!$C$7:$AC$99,MATCH($C15,'2024'!$C$7:$C$99,0),19),0)</f>
        <v>3641104.5900000008</v>
      </c>
      <c r="G15" s="87">
        <f t="shared" si="7"/>
        <v>0.83714938254913729</v>
      </c>
      <c r="H15" s="88">
        <f t="shared" si="8"/>
        <v>5.1764352999715676E-4</v>
      </c>
      <c r="I15" s="89">
        <f t="shared" si="9"/>
        <v>-708303.84999999218</v>
      </c>
      <c r="J15" s="90">
        <f t="shared" si="10"/>
        <v>-0.16285061745086266</v>
      </c>
      <c r="K15" s="91">
        <f>VLOOKUP($C15,'2024'!$C$110:$U$201,VLOOKUP($L$4,Master!$D$9:$G$20,4,FALSE),FALSE)</f>
        <v>1033606.3899999977</v>
      </c>
      <c r="L15" s="92">
        <f>VLOOKUP($C15,'2024'!$C$8:$U$100,VLOOKUP($L$4,Master!$D$9:$G$20,4,FALSE),FALSE)</f>
        <v>970532.12000000023</v>
      </c>
      <c r="M15" s="92">
        <f t="shared" si="11"/>
        <v>0.9389765092299811</v>
      </c>
      <c r="N15" s="88">
        <f t="shared" si="12"/>
        <v>1.379772704009099E-4</v>
      </c>
      <c r="O15" s="92">
        <f t="shared" si="13"/>
        <v>-63074.269999997457</v>
      </c>
      <c r="P15" s="93">
        <f t="shared" si="14"/>
        <v>-6.1023490770018944E-2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267375.45</v>
      </c>
      <c r="F16" s="86">
        <f>IFERROR(INDEX('2024'!$C$7:$AC$99,MATCH($C16,'2024'!$C$7:$C$99,0),19),0)</f>
        <v>161551.94</v>
      </c>
      <c r="G16" s="87">
        <f t="shared" si="7"/>
        <v>0.60421381244987149</v>
      </c>
      <c r="H16" s="88">
        <f t="shared" si="8"/>
        <v>2.2967293147568952E-5</v>
      </c>
      <c r="I16" s="89">
        <f t="shared" si="9"/>
        <v>-105823.51000000001</v>
      </c>
      <c r="J16" s="90">
        <f t="shared" si="10"/>
        <v>-0.39578618755012851</v>
      </c>
      <c r="K16" s="91">
        <f>VLOOKUP($C16,'2024'!$C$110:$U$201,VLOOKUP($L$4,Master!$D$9:$G$20,4,FALSE),FALSE)</f>
        <v>63482.780000000006</v>
      </c>
      <c r="L16" s="92">
        <f>VLOOKUP($C16,'2024'!$C$8:$U$100,VLOOKUP($L$4,Master!$D$9:$G$20,4,FALSE),FALSE)</f>
        <v>53847.83</v>
      </c>
      <c r="M16" s="92">
        <f t="shared" si="11"/>
        <v>0.84822734606140426</v>
      </c>
      <c r="N16" s="88">
        <f t="shared" si="12"/>
        <v>7.655363946545351E-6</v>
      </c>
      <c r="O16" s="92">
        <f t="shared" si="13"/>
        <v>-9634.9500000000044</v>
      </c>
      <c r="P16" s="93">
        <f t="shared" si="14"/>
        <v>-0.15177265393859568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2100809.8099999996</v>
      </c>
      <c r="F17" s="86">
        <f>IFERROR(INDEX('2024'!$C$7:$AC$99,MATCH($C17,'2024'!$C$7:$C$99,0),19),0)</f>
        <v>1562909.16</v>
      </c>
      <c r="G17" s="87">
        <f t="shared" si="7"/>
        <v>0.74395557016177505</v>
      </c>
      <c r="H17" s="88">
        <f t="shared" si="8"/>
        <v>2.2219351151549614E-4</v>
      </c>
      <c r="I17" s="89">
        <f t="shared" si="9"/>
        <v>-537900.64999999967</v>
      </c>
      <c r="J17" s="90">
        <f t="shared" si="10"/>
        <v>-0.25604442983822501</v>
      </c>
      <c r="K17" s="91">
        <f>VLOOKUP($C17,'2024'!$C$110:$U$201,VLOOKUP($L$4,Master!$D$9:$G$20,4,FALSE),FALSE)</f>
        <v>516758.6</v>
      </c>
      <c r="L17" s="92">
        <f>VLOOKUP($C17,'2024'!$C$8:$U$100,VLOOKUP($L$4,Master!$D$9:$G$20,4,FALSE),FALSE)</f>
        <v>371709.78000000009</v>
      </c>
      <c r="M17" s="92">
        <f t="shared" si="11"/>
        <v>0.71931029304592142</v>
      </c>
      <c r="N17" s="88">
        <f t="shared" si="12"/>
        <v>5.2844722775092419E-5</v>
      </c>
      <c r="O17" s="92">
        <f t="shared" si="13"/>
        <v>-145048.81999999989</v>
      </c>
      <c r="P17" s="93">
        <f t="shared" si="14"/>
        <v>-0.28068970695407858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416950.00000000006</v>
      </c>
      <c r="F18" s="86">
        <f>IFERROR(INDEX('2024'!$C$7:$AC$99,MATCH($C18,'2024'!$C$7:$C$99,0),19),0)</f>
        <v>318955.15000000002</v>
      </c>
      <c r="G18" s="87">
        <f t="shared" si="7"/>
        <v>0.76497217891833547</v>
      </c>
      <c r="H18" s="88">
        <f t="shared" si="8"/>
        <v>4.5344775376741544E-5</v>
      </c>
      <c r="I18" s="89">
        <f t="shared" si="9"/>
        <v>-97994.850000000035</v>
      </c>
      <c r="J18" s="90">
        <f t="shared" si="10"/>
        <v>-0.23502782108166451</v>
      </c>
      <c r="K18" s="91">
        <f>VLOOKUP($C18,'2024'!$C$110:$U$201,VLOOKUP($L$4,Master!$D$9:$G$20,4,FALSE),FALSE)</f>
        <v>103703.03000000001</v>
      </c>
      <c r="L18" s="92">
        <f>VLOOKUP($C18,'2024'!$C$8:$U$100,VLOOKUP($L$4,Master!$D$9:$G$20,4,FALSE),FALSE)</f>
        <v>67085.08</v>
      </c>
      <c r="M18" s="92">
        <f t="shared" si="11"/>
        <v>0.64689604537109469</v>
      </c>
      <c r="N18" s="88">
        <f t="shared" si="12"/>
        <v>9.537259027580325E-6</v>
      </c>
      <c r="O18" s="92">
        <f t="shared" si="13"/>
        <v>-36617.950000000012</v>
      </c>
      <c r="P18" s="93">
        <f t="shared" si="14"/>
        <v>-0.35310395462890531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203350.5</v>
      </c>
      <c r="F19" s="86">
        <f>IFERROR(INDEX('2024'!$C$7:$AC$99,MATCH($C19,'2024'!$C$7:$C$99,0),19),0)</f>
        <v>193088.97</v>
      </c>
      <c r="G19" s="87">
        <f t="shared" si="7"/>
        <v>0.94953771935648057</v>
      </c>
      <c r="H19" s="88">
        <f t="shared" si="8"/>
        <v>2.7450806084731306E-5</v>
      </c>
      <c r="I19" s="89">
        <f t="shared" si="9"/>
        <v>-10261.529999999999</v>
      </c>
      <c r="J19" s="90">
        <f t="shared" si="10"/>
        <v>-5.0462280643519437E-2</v>
      </c>
      <c r="K19" s="91">
        <f>VLOOKUP($C19,'2024'!$C$110:$U$201,VLOOKUP($L$4,Master!$D$9:$G$20,4,FALSE),FALSE)</f>
        <v>33955.07</v>
      </c>
      <c r="L19" s="92">
        <f>VLOOKUP($C19,'2024'!$C$8:$U$100,VLOOKUP($L$4,Master!$D$9:$G$20,4,FALSE),FALSE)</f>
        <v>93039.15</v>
      </c>
      <c r="M19" s="92">
        <f t="shared" si="11"/>
        <v>2.7400665055321634</v>
      </c>
      <c r="N19" s="88">
        <f t="shared" si="12"/>
        <v>1.3227061415979528E-5</v>
      </c>
      <c r="O19" s="92">
        <f t="shared" si="13"/>
        <v>59084.079999999994</v>
      </c>
      <c r="P19" s="93">
        <f t="shared" si="14"/>
        <v>1.7400665055321634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149424.86000000002</v>
      </c>
      <c r="F20" s="86">
        <f>IFERROR(INDEX('2024'!$C$7:$AC$99,MATCH($C20,'2024'!$C$7:$C$99,0),19),0)</f>
        <v>132358.86000000002</v>
      </c>
      <c r="G20" s="87">
        <f t="shared" si="7"/>
        <v>0.88578875027890269</v>
      </c>
      <c r="H20" s="88">
        <f t="shared" si="8"/>
        <v>1.8817011657662784E-5</v>
      </c>
      <c r="I20" s="89">
        <f t="shared" si="9"/>
        <v>-17066</v>
      </c>
      <c r="J20" s="90">
        <f t="shared" si="10"/>
        <v>-0.11421124972109727</v>
      </c>
      <c r="K20" s="91">
        <f>VLOOKUP($C20,'2024'!$C$110:$U$201,VLOOKUP($L$4,Master!$D$9:$G$20,4,FALSE),FALSE)</f>
        <v>35433.22</v>
      </c>
      <c r="L20" s="92">
        <f>VLOOKUP($C20,'2024'!$C$8:$U$100,VLOOKUP($L$4,Master!$D$9:$G$20,4,FALSE),FALSE)</f>
        <v>30832.610000000011</v>
      </c>
      <c r="M20" s="92">
        <f t="shared" si="11"/>
        <v>0.87016110869968943</v>
      </c>
      <c r="N20" s="88">
        <f t="shared" si="12"/>
        <v>4.3833679272106923E-6</v>
      </c>
      <c r="O20" s="92">
        <f t="shared" si="13"/>
        <v>-4600.6099999999897</v>
      </c>
      <c r="P20" s="93">
        <f t="shared" si="14"/>
        <v>-0.12983889130031054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13075.16</v>
      </c>
      <c r="F21" s="86">
        <f>IFERROR(INDEX('2024'!$C$7:$AC$99,MATCH($C21,'2024'!$C$7:$C$99,0),19),0)</f>
        <v>8750</v>
      </c>
      <c r="G21" s="87">
        <f t="shared" si="7"/>
        <v>0.66920787202604026</v>
      </c>
      <c r="H21" s="88">
        <f t="shared" si="8"/>
        <v>1.2439579186806938E-6</v>
      </c>
      <c r="I21" s="89">
        <f t="shared" si="9"/>
        <v>-4325.16</v>
      </c>
      <c r="J21" s="90">
        <f t="shared" si="10"/>
        <v>-0.33079212797395979</v>
      </c>
      <c r="K21" s="91">
        <f>VLOOKUP($C21,'2024'!$C$110:$U$201,VLOOKUP($L$4,Master!$D$9:$G$20,4,FALSE),FALSE)</f>
        <v>3273.7300000000005</v>
      </c>
      <c r="L21" s="92">
        <f>VLOOKUP($C21,'2024'!$C$8:$U$100,VLOOKUP($L$4,Master!$D$9:$G$20,4,FALSE),FALSE)</f>
        <v>3150</v>
      </c>
      <c r="M21" s="92">
        <f t="shared" si="11"/>
        <v>0.96220519102063995</v>
      </c>
      <c r="N21" s="88">
        <f t="shared" si="12"/>
        <v>4.4782485072504973E-7</v>
      </c>
      <c r="O21" s="92">
        <f t="shared" si="13"/>
        <v>-123.73000000000047</v>
      </c>
      <c r="P21" s="93">
        <f t="shared" si="14"/>
        <v>-3.7794808979360071E-2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4200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-4200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2152747.7399999998</v>
      </c>
      <c r="F23" s="86">
        <f>IFERROR(INDEX('2024'!$C$7:$AC$99,MATCH($C23,'2024'!$C$7:$C$99,0),19),0)</f>
        <v>1133113.9100000001</v>
      </c>
      <c r="G23" s="87">
        <f t="shared" si="7"/>
        <v>0.52635703150244639</v>
      </c>
      <c r="H23" s="88">
        <f t="shared" si="8"/>
        <v>1.6109097384134208E-4</v>
      </c>
      <c r="I23" s="89">
        <f t="shared" si="9"/>
        <v>-1019633.8299999996</v>
      </c>
      <c r="J23" s="90">
        <f t="shared" si="10"/>
        <v>-0.47364296849755361</v>
      </c>
      <c r="K23" s="91">
        <f>VLOOKUP($C23,'2024'!$C$110:$U$201,VLOOKUP($L$4,Master!$D$9:$G$20,4,FALSE),FALSE)</f>
        <v>837875.67</v>
      </c>
      <c r="L23" s="92">
        <f>VLOOKUP($C23,'2024'!$C$8:$U$100,VLOOKUP($L$4,Master!$D$9:$G$20,4,FALSE),FALSE)</f>
        <v>339929.68000000005</v>
      </c>
      <c r="M23" s="92">
        <f t="shared" si="11"/>
        <v>0.40570420191339368</v>
      </c>
      <c r="N23" s="88">
        <f t="shared" si="12"/>
        <v>4.8326653397782207E-5</v>
      </c>
      <c r="O23" s="92">
        <f t="shared" si="13"/>
        <v>-497945.99</v>
      </c>
      <c r="P23" s="93">
        <f t="shared" si="14"/>
        <v>-0.59429579808660626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5498285.3900000015</v>
      </c>
      <c r="F24" s="86">
        <f>IFERROR(INDEX('2024'!$C$7:$AC$99,MATCH($C24,'2024'!$C$7:$C$99,0),19),0)</f>
        <v>4367082.2500000009</v>
      </c>
      <c r="G24" s="87">
        <f t="shared" si="7"/>
        <v>0.79426256373352777</v>
      </c>
      <c r="H24" s="88">
        <f t="shared" si="8"/>
        <v>6.2085331959056027E-4</v>
      </c>
      <c r="I24" s="89">
        <f t="shared" si="9"/>
        <v>-1131203.1400000006</v>
      </c>
      <c r="J24" s="90">
        <f t="shared" si="10"/>
        <v>-0.2057374362664722</v>
      </c>
      <c r="K24" s="91">
        <f>VLOOKUP($C24,'2024'!$C$110:$U$201,VLOOKUP($L$4,Master!$D$9:$G$20,4,FALSE),FALSE)</f>
        <v>1144914.1500000004</v>
      </c>
      <c r="L24" s="92">
        <f>VLOOKUP($C24,'2024'!$C$8:$U$100,VLOOKUP($L$4,Master!$D$9:$G$20,4,FALSE),FALSE)</f>
        <v>1059092.8500000003</v>
      </c>
      <c r="M24" s="92">
        <f t="shared" si="11"/>
        <v>0.92504127929591928</v>
      </c>
      <c r="N24" s="88">
        <f t="shared" si="12"/>
        <v>1.5056764998578337E-4</v>
      </c>
      <c r="O24" s="92">
        <f t="shared" si="13"/>
        <v>-85821.300000000047</v>
      </c>
      <c r="P24" s="93">
        <f t="shared" si="14"/>
        <v>-7.4958720704080758E-2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212169.38000000003</v>
      </c>
      <c r="F25" s="86">
        <f>IFERROR(INDEX('2024'!$C$7:$AC$99,MATCH($C25,'2024'!$C$7:$C$99,0),19),0)</f>
        <v>152847.18000000002</v>
      </c>
      <c r="G25" s="87">
        <f t="shared" si="7"/>
        <v>0.720401690385295</v>
      </c>
      <c r="H25" s="88">
        <f t="shared" si="8"/>
        <v>2.1729766846744387E-5</v>
      </c>
      <c r="I25" s="89">
        <f t="shared" si="9"/>
        <v>-59322.200000000012</v>
      </c>
      <c r="J25" s="90">
        <f t="shared" si="10"/>
        <v>-0.279598309614705</v>
      </c>
      <c r="K25" s="91">
        <f>VLOOKUP($C25,'2024'!$C$110:$U$201,VLOOKUP($L$4,Master!$D$9:$G$20,4,FALSE),FALSE)</f>
        <v>59034.860000000015</v>
      </c>
      <c r="L25" s="92">
        <f>VLOOKUP($C25,'2024'!$C$8:$U$100,VLOOKUP($L$4,Master!$D$9:$G$20,4,FALSE),FALSE)</f>
        <v>27447.939999999995</v>
      </c>
      <c r="M25" s="92">
        <f t="shared" si="11"/>
        <v>0.46494461069273285</v>
      </c>
      <c r="N25" s="88">
        <f t="shared" si="12"/>
        <v>3.9021808359397209E-6</v>
      </c>
      <c r="O25" s="92">
        <f t="shared" si="13"/>
        <v>-31586.92000000002</v>
      </c>
      <c r="P25" s="93">
        <f t="shared" si="14"/>
        <v>-0.53505538930726715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40281669.150000021</v>
      </c>
      <c r="F26" s="86">
        <f>IFERROR(INDEX('2024'!$C$7:$AC$99,MATCH($C26,'2024'!$C$7:$C$99,0),19),0)</f>
        <v>35825321.829999998</v>
      </c>
      <c r="G26" s="87">
        <f t="shared" si="7"/>
        <v>0.88937034105003021</v>
      </c>
      <c r="H26" s="88">
        <f t="shared" si="8"/>
        <v>5.0931648891100363E-3</v>
      </c>
      <c r="I26" s="89">
        <f t="shared" si="9"/>
        <v>-4456347.3200000226</v>
      </c>
      <c r="J26" s="90">
        <f t="shared" si="10"/>
        <v>-0.11062965894996982</v>
      </c>
      <c r="K26" s="91">
        <f>VLOOKUP($C26,'2024'!$C$110:$U$201,VLOOKUP($L$4,Master!$D$9:$G$20,4,FALSE),FALSE)</f>
        <v>9839543.5800000038</v>
      </c>
      <c r="L26" s="92">
        <f>VLOOKUP($C26,'2024'!$C$8:$U$100,VLOOKUP($L$4,Master!$D$9:$G$20,4,FALSE),FALSE)</f>
        <v>9184887.6500000022</v>
      </c>
      <c r="M26" s="92">
        <f t="shared" si="11"/>
        <v>0.93346683972916544</v>
      </c>
      <c r="N26" s="88">
        <f t="shared" si="12"/>
        <v>1.3057844256468584E-3</v>
      </c>
      <c r="O26" s="92">
        <f t="shared" si="13"/>
        <v>-654655.93000000156</v>
      </c>
      <c r="P26" s="93">
        <f t="shared" si="14"/>
        <v>-6.6533160270834571E-2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21098658.169999994</v>
      </c>
      <c r="F27" s="86">
        <f>IFERROR(INDEX('2024'!$C$7:$AC$99,MATCH($C27,'2024'!$C$7:$C$99,0),19),0)</f>
        <v>20621136.950000003</v>
      </c>
      <c r="G27" s="87">
        <f t="shared" si="7"/>
        <v>0.97736722325408476</v>
      </c>
      <c r="H27" s="88">
        <f t="shared" si="8"/>
        <v>2.9316373258458919E-3</v>
      </c>
      <c r="I27" s="89">
        <f t="shared" si="9"/>
        <v>-477521.21999999136</v>
      </c>
      <c r="J27" s="90">
        <f t="shared" si="10"/>
        <v>-2.2632776745915281E-2</v>
      </c>
      <c r="K27" s="91">
        <f>VLOOKUP($C27,'2024'!$C$110:$U$201,VLOOKUP($L$4,Master!$D$9:$G$20,4,FALSE),FALSE)</f>
        <v>4765261.07</v>
      </c>
      <c r="L27" s="92">
        <f>VLOOKUP($C27,'2024'!$C$8:$U$100,VLOOKUP($L$4,Master!$D$9:$G$20,4,FALSE),FALSE)</f>
        <v>7639598.040000001</v>
      </c>
      <c r="M27" s="92">
        <f t="shared" si="11"/>
        <v>1.6031856235738204</v>
      </c>
      <c r="N27" s="88">
        <f t="shared" si="12"/>
        <v>1.0860958259880581E-3</v>
      </c>
      <c r="O27" s="92">
        <f t="shared" si="13"/>
        <v>2874336.9700000007</v>
      </c>
      <c r="P27" s="93">
        <f t="shared" si="14"/>
        <v>0.60318562357382033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203987.60000000003</v>
      </c>
      <c r="F28" s="86">
        <f>IFERROR(INDEX('2024'!$C$7:$AC$99,MATCH($C28,'2024'!$C$7:$C$99,0),19),0)</f>
        <v>139729.87</v>
      </c>
      <c r="G28" s="87">
        <f t="shared" si="7"/>
        <v>0.68499197990466076</v>
      </c>
      <c r="H28" s="88">
        <f t="shared" si="8"/>
        <v>1.986492323002559E-5</v>
      </c>
      <c r="I28" s="89">
        <f t="shared" si="9"/>
        <v>-64257.73000000004</v>
      </c>
      <c r="J28" s="90">
        <f t="shared" si="10"/>
        <v>-0.31500802009533929</v>
      </c>
      <c r="K28" s="91">
        <f>VLOOKUP($C28,'2024'!$C$110:$U$201,VLOOKUP($L$4,Master!$D$9:$G$20,4,FALSE),FALSE)</f>
        <v>35126.290000000008</v>
      </c>
      <c r="L28" s="92">
        <f>VLOOKUP($C28,'2024'!$C$8:$U$100,VLOOKUP($L$4,Master!$D$9:$G$20,4,FALSE),FALSE)</f>
        <v>38190.199999999997</v>
      </c>
      <c r="M28" s="92">
        <f t="shared" si="11"/>
        <v>1.0872255510046744</v>
      </c>
      <c r="N28" s="88">
        <f t="shared" si="12"/>
        <v>5.4293716235427916E-6</v>
      </c>
      <c r="O28" s="92">
        <f t="shared" si="13"/>
        <v>3063.9099999999889</v>
      </c>
      <c r="P28" s="93">
        <f t="shared" si="14"/>
        <v>8.7225551004674509E-2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298287175.58000004</v>
      </c>
      <c r="F29" s="86">
        <f>IFERROR(INDEX('2024'!$C$7:$AC$99,MATCH($C29,'2024'!$C$7:$C$99,0),19),0)</f>
        <v>291463265.85000002</v>
      </c>
      <c r="G29" s="87">
        <f t="shared" si="7"/>
        <v>0.97712302006704987</v>
      </c>
      <c r="H29" s="88">
        <f t="shared" si="8"/>
        <v>4.1436347149559287E-2</v>
      </c>
      <c r="I29" s="89">
        <f t="shared" si="9"/>
        <v>-6823909.7300000191</v>
      </c>
      <c r="J29" s="90">
        <f t="shared" si="10"/>
        <v>-2.2876979932950084E-2</v>
      </c>
      <c r="K29" s="91">
        <f>VLOOKUP($C29,'2024'!$C$110:$U$201,VLOOKUP($L$4,Master!$D$9:$G$20,4,FALSE),FALSE)</f>
        <v>153507387.75</v>
      </c>
      <c r="L29" s="92">
        <f>VLOOKUP($C29,'2024'!$C$8:$U$100,VLOOKUP($L$4,Master!$D$9:$G$20,4,FALSE),FALSE)</f>
        <v>157125685.97</v>
      </c>
      <c r="M29" s="92">
        <f t="shared" si="11"/>
        <v>1.0235708409414972</v>
      </c>
      <c r="N29" s="88">
        <f t="shared" si="12"/>
        <v>2.2338027576059141E-2</v>
      </c>
      <c r="O29" s="92">
        <f t="shared" si="13"/>
        <v>3618298.2199999988</v>
      </c>
      <c r="P29" s="93">
        <f t="shared" si="14"/>
        <v>2.3570840941497286E-2</v>
      </c>
      <c r="Q29" s="81"/>
    </row>
    <row r="30" spans="2:17" s="82" customFormat="1" ht="12.75" x14ac:dyDescent="0.2">
      <c r="B30" s="73"/>
      <c r="C30" s="83">
        <v>40503</v>
      </c>
      <c r="D30" s="84" t="s">
        <v>130</v>
      </c>
      <c r="E30" s="85">
        <f>IFERROR(INDEX('2024'!$C$109:$AC$201,MATCH($C30,'2024'!$C$109:$C$201,0),19),0)</f>
        <v>3486521.9200000013</v>
      </c>
      <c r="F30" s="86">
        <f>IFERROR(INDEX('2024'!$C$7:$AC$99,MATCH($C30,'2024'!$C$7:$C$99,0),19),0)</f>
        <v>3140561.63</v>
      </c>
      <c r="G30" s="87">
        <f t="shared" si="7"/>
        <v>0.90077208807567133</v>
      </c>
      <c r="H30" s="88">
        <f t="shared" si="8"/>
        <v>4.4648302957065681E-4</v>
      </c>
      <c r="I30" s="89">
        <f t="shared" si="9"/>
        <v>-345960.29000000143</v>
      </c>
      <c r="J30" s="90">
        <f t="shared" si="10"/>
        <v>-9.9227911924328671E-2</v>
      </c>
      <c r="K30" s="91">
        <f>VLOOKUP($C30,'2024'!$C$110:$U$201,VLOOKUP($L$4,Master!$D$9:$G$20,4,FALSE),FALSE)</f>
        <v>871630.48000000033</v>
      </c>
      <c r="L30" s="92">
        <f>VLOOKUP($C30,'2024'!$C$8:$U$100,VLOOKUP($L$4,Master!$D$9:$G$20,4,FALSE),FALSE)</f>
        <v>891096.88999999966</v>
      </c>
      <c r="M30" s="92">
        <f t="shared" si="11"/>
        <v>1.0223333286830438</v>
      </c>
      <c r="N30" s="88">
        <f t="shared" si="12"/>
        <v>1.2668423230025586E-4</v>
      </c>
      <c r="O30" s="92">
        <f t="shared" si="13"/>
        <v>19466.409999999334</v>
      </c>
      <c r="P30" s="93">
        <f t="shared" si="14"/>
        <v>2.2333328683043906E-2</v>
      </c>
      <c r="Q30" s="81"/>
    </row>
    <row r="31" spans="2:17" s="82" customFormat="1" ht="12.75" x14ac:dyDescent="0.2">
      <c r="B31" s="73"/>
      <c r="C31" s="83">
        <v>40504</v>
      </c>
      <c r="D31" s="84" t="s">
        <v>131</v>
      </c>
      <c r="E31" s="85">
        <f>IFERROR(INDEX('2024'!$C$109:$AC$201,MATCH($C31,'2024'!$C$109:$C$201,0),19),0)</f>
        <v>3754397.2499999986</v>
      </c>
      <c r="F31" s="86">
        <f>IFERROR(INDEX('2024'!$C$7:$AC$99,MATCH($C31,'2024'!$C$7:$C$99,0),19),0)</f>
        <v>3075198.6500000004</v>
      </c>
      <c r="G31" s="87">
        <f t="shared" si="7"/>
        <v>0.81909250546142964</v>
      </c>
      <c r="H31" s="88">
        <f t="shared" si="8"/>
        <v>4.3719059567813481E-4</v>
      </c>
      <c r="I31" s="89">
        <f t="shared" si="9"/>
        <v>-679198.59999999823</v>
      </c>
      <c r="J31" s="90">
        <f t="shared" si="10"/>
        <v>-0.18090749453857033</v>
      </c>
      <c r="K31" s="91">
        <f>VLOOKUP($C31,'2024'!$C$110:$U$201,VLOOKUP($L$4,Master!$D$9:$G$20,4,FALSE),FALSE)</f>
        <v>924048.48999999964</v>
      </c>
      <c r="L31" s="92">
        <f>VLOOKUP($C31,'2024'!$C$8:$U$100,VLOOKUP($L$4,Master!$D$9:$G$20,4,FALSE),FALSE)</f>
        <v>823526.24999999977</v>
      </c>
      <c r="M31" s="92">
        <f t="shared" si="11"/>
        <v>0.89121540580624736</v>
      </c>
      <c r="N31" s="88">
        <f t="shared" si="12"/>
        <v>1.1707794284901902E-4</v>
      </c>
      <c r="O31" s="92">
        <f t="shared" si="13"/>
        <v>-100522.23999999987</v>
      </c>
      <c r="P31" s="93">
        <f t="shared" si="14"/>
        <v>-0.10878459419375267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8265660.8700000001</v>
      </c>
      <c r="F32" s="86">
        <f>IFERROR(INDEX('2024'!$C$7:$AC$99,MATCH($C32,'2024'!$C$7:$C$99,0),19),0)</f>
        <v>4990447.9299999978</v>
      </c>
      <c r="G32" s="87">
        <f t="shared" si="7"/>
        <v>0.60375667578048087</v>
      </c>
      <c r="H32" s="88">
        <f t="shared" si="8"/>
        <v>7.0947511088996268E-4</v>
      </c>
      <c r="I32" s="89">
        <f t="shared" si="9"/>
        <v>-3275212.9400000023</v>
      </c>
      <c r="J32" s="90">
        <f t="shared" si="10"/>
        <v>-0.39624332421951908</v>
      </c>
      <c r="K32" s="91">
        <f>VLOOKUP($C32,'2024'!$C$110:$U$201,VLOOKUP($L$4,Master!$D$9:$G$20,4,FALSE),FALSE)</f>
        <v>383855.55999999988</v>
      </c>
      <c r="L32" s="92">
        <f>VLOOKUP($C32,'2024'!$C$8:$U$100,VLOOKUP($L$4,Master!$D$9:$G$20,4,FALSE),FALSE)</f>
        <v>338710.79</v>
      </c>
      <c r="M32" s="92">
        <f t="shared" si="11"/>
        <v>0.88239125675293095</v>
      </c>
      <c r="N32" s="88">
        <f t="shared" si="12"/>
        <v>4.8153367927210689E-5</v>
      </c>
      <c r="O32" s="92">
        <f t="shared" si="13"/>
        <v>-45144.769999999902</v>
      </c>
      <c r="P32" s="93">
        <f t="shared" si="14"/>
        <v>-0.11760874324706908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212386.35000000003</v>
      </c>
      <c r="F33" s="86">
        <f>IFERROR(INDEX('2024'!$C$7:$AC$99,MATCH($C33,'2024'!$C$7:$C$99,0),19),0)</f>
        <v>137192.34000000003</v>
      </c>
      <c r="G33" s="87">
        <f t="shared" si="7"/>
        <v>0.64595648449158816</v>
      </c>
      <c r="H33" s="88">
        <f t="shared" si="8"/>
        <v>1.9504171168609616E-5</v>
      </c>
      <c r="I33" s="89">
        <f t="shared" si="9"/>
        <v>-75194.010000000009</v>
      </c>
      <c r="J33" s="90">
        <f t="shared" si="10"/>
        <v>-0.3540435155084119</v>
      </c>
      <c r="K33" s="91">
        <f>VLOOKUP($C33,'2024'!$C$110:$U$201,VLOOKUP($L$4,Master!$D$9:$G$20,4,FALSE),FALSE)</f>
        <v>50919.780000000006</v>
      </c>
      <c r="L33" s="92">
        <f>VLOOKUP($C33,'2024'!$C$8:$U$100,VLOOKUP($L$4,Master!$D$9:$G$20,4,FALSE),FALSE)</f>
        <v>36524.240000000005</v>
      </c>
      <c r="M33" s="92">
        <f t="shared" si="11"/>
        <v>0.71728982332602387</v>
      </c>
      <c r="N33" s="88">
        <f t="shared" si="12"/>
        <v>5.1925277224907601E-6</v>
      </c>
      <c r="O33" s="92">
        <f t="shared" si="13"/>
        <v>-14395.54</v>
      </c>
      <c r="P33" s="93">
        <f t="shared" si="14"/>
        <v>-0.28271017667397619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376305.03000000009</v>
      </c>
      <c r="F34" s="86">
        <f>IFERROR(INDEX('2024'!$C$7:$AC$99,MATCH($C34,'2024'!$C$7:$C$99,0),19),0)</f>
        <v>345298.80999999994</v>
      </c>
      <c r="G34" s="87">
        <f t="shared" si="7"/>
        <v>0.91760349310239053</v>
      </c>
      <c r="H34" s="88">
        <f t="shared" si="8"/>
        <v>4.9089964458345175E-5</v>
      </c>
      <c r="I34" s="89">
        <f t="shared" si="9"/>
        <v>-31006.220000000147</v>
      </c>
      <c r="J34" s="90">
        <f t="shared" si="10"/>
        <v>-8.2396506897609467E-2</v>
      </c>
      <c r="K34" s="91">
        <f>VLOOKUP($C34,'2024'!$C$110:$U$201,VLOOKUP($L$4,Master!$D$9:$G$20,4,FALSE),FALSE)</f>
        <v>78773.210000000006</v>
      </c>
      <c r="L34" s="92">
        <f>VLOOKUP($C34,'2024'!$C$8:$U$100,VLOOKUP($L$4,Master!$D$9:$G$20,4,FALSE),FALSE)</f>
        <v>67898.00999999998</v>
      </c>
      <c r="M34" s="92">
        <f t="shared" si="11"/>
        <v>0.86194291180973803</v>
      </c>
      <c r="N34" s="88">
        <f t="shared" si="12"/>
        <v>9.6528305373898184E-6</v>
      </c>
      <c r="O34" s="92">
        <f t="shared" si="13"/>
        <v>-10875.200000000026</v>
      </c>
      <c r="P34" s="93">
        <f t="shared" si="14"/>
        <v>-0.13805708819026197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269648.33</v>
      </c>
      <c r="F35" s="86">
        <f>IFERROR(INDEX('2024'!$C$7:$AC$99,MATCH($C35,'2024'!$C$7:$C$99,0),19),0)</f>
        <v>184032.86</v>
      </c>
      <c r="G35" s="87">
        <f t="shared" si="7"/>
        <v>0.68249211853082858</v>
      </c>
      <c r="H35" s="88">
        <f t="shared" si="8"/>
        <v>2.6163329542223483E-5</v>
      </c>
      <c r="I35" s="89">
        <f t="shared" si="9"/>
        <v>-85615.47000000003</v>
      </c>
      <c r="J35" s="90">
        <f t="shared" si="10"/>
        <v>-0.31750788146917142</v>
      </c>
      <c r="K35" s="91">
        <f>VLOOKUP($C35,'2024'!$C$110:$U$201,VLOOKUP($L$4,Master!$D$9:$G$20,4,FALSE),FALSE)</f>
        <v>70657.78</v>
      </c>
      <c r="L35" s="92">
        <f>VLOOKUP($C35,'2024'!$C$8:$U$100,VLOOKUP($L$4,Master!$D$9:$G$20,4,FALSE),FALSE)</f>
        <v>47803.849999999991</v>
      </c>
      <c r="M35" s="92">
        <f t="shared" si="11"/>
        <v>0.67655465541091142</v>
      </c>
      <c r="N35" s="88">
        <f t="shared" si="12"/>
        <v>6.7961117429627508E-6</v>
      </c>
      <c r="O35" s="92">
        <f t="shared" si="13"/>
        <v>-22853.930000000008</v>
      </c>
      <c r="P35" s="93">
        <f t="shared" si="14"/>
        <v>-0.32344534458908852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7107455.2100000028</v>
      </c>
      <c r="F36" s="86">
        <f>IFERROR(INDEX('2024'!$C$7:$AC$99,MATCH($C36,'2024'!$C$7:$C$99,0),19),0)</f>
        <v>5954659.4700000007</v>
      </c>
      <c r="G36" s="87">
        <f t="shared" si="7"/>
        <v>0.83780471266592738</v>
      </c>
      <c r="H36" s="88">
        <f t="shared" si="8"/>
        <v>8.4655380580039819E-4</v>
      </c>
      <c r="I36" s="89">
        <f t="shared" si="9"/>
        <v>-1152795.7400000021</v>
      </c>
      <c r="J36" s="90">
        <f t="shared" si="10"/>
        <v>-0.16219528733407265</v>
      </c>
      <c r="K36" s="91">
        <f>VLOOKUP($C36,'2024'!$C$110:$U$201,VLOOKUP($L$4,Master!$D$9:$G$20,4,FALSE),FALSE)</f>
        <v>1724060.310000001</v>
      </c>
      <c r="L36" s="92">
        <f>VLOOKUP($C36,'2024'!$C$8:$U$100,VLOOKUP($L$4,Master!$D$9:$G$20,4,FALSE),FALSE)</f>
        <v>1681181.9200000009</v>
      </c>
      <c r="M36" s="92">
        <f t="shared" si="11"/>
        <v>0.97512941412124954</v>
      </c>
      <c r="N36" s="88">
        <f t="shared" si="12"/>
        <v>2.3900794995735013E-4</v>
      </c>
      <c r="O36" s="92">
        <f t="shared" si="13"/>
        <v>-42878.39000000013</v>
      </c>
      <c r="P36" s="93">
        <f t="shared" si="14"/>
        <v>-2.4870585878750441E-2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186679.27</v>
      </c>
      <c r="F37" s="86">
        <f>IFERROR(INDEX('2024'!$C$7:$AC$99,MATCH($C37,'2024'!$C$7:$C$99,0),19),0)</f>
        <v>81777.41</v>
      </c>
      <c r="G37" s="87">
        <f t="shared" si="7"/>
        <v>0.43806369073545237</v>
      </c>
      <c r="H37" s="88">
        <f t="shared" si="8"/>
        <v>1.162601791299403E-5</v>
      </c>
      <c r="I37" s="89">
        <f t="shared" si="9"/>
        <v>-104901.85999999999</v>
      </c>
      <c r="J37" s="90">
        <f t="shared" si="10"/>
        <v>-0.56193630926454763</v>
      </c>
      <c r="K37" s="91">
        <f>VLOOKUP($C37,'2024'!$C$110:$U$201,VLOOKUP($L$4,Master!$D$9:$G$20,4,FALSE),FALSE)</f>
        <v>48623.030000000006</v>
      </c>
      <c r="L37" s="92">
        <f>VLOOKUP($C37,'2024'!$C$8:$U$100,VLOOKUP($L$4,Master!$D$9:$G$20,4,FALSE),FALSE)</f>
        <v>24772.440000000002</v>
      </c>
      <c r="M37" s="92">
        <f t="shared" si="11"/>
        <v>0.50947956143415984</v>
      </c>
      <c r="N37" s="88">
        <f t="shared" si="12"/>
        <v>3.5218140460619848E-6</v>
      </c>
      <c r="O37" s="92">
        <f t="shared" si="13"/>
        <v>-23850.590000000004</v>
      </c>
      <c r="P37" s="93">
        <f t="shared" si="14"/>
        <v>-0.4905204385658401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96006871.839999974</v>
      </c>
      <c r="F38" s="86">
        <f>IFERROR(INDEX('2024'!$C$7:$AC$99,MATCH($C38,'2024'!$C$7:$C$99,0),19),0)</f>
        <v>91546013.580000028</v>
      </c>
      <c r="G38" s="87">
        <f t="shared" si="7"/>
        <v>0.95353605242514117</v>
      </c>
      <c r="H38" s="88">
        <f t="shared" si="8"/>
        <v>1.3014787259027584E-2</v>
      </c>
      <c r="I38" s="89">
        <f t="shared" si="9"/>
        <v>-4460858.2599999458</v>
      </c>
      <c r="J38" s="90">
        <f t="shared" si="10"/>
        <v>-4.6463947574858791E-2</v>
      </c>
      <c r="K38" s="91">
        <f>VLOOKUP($C38,'2024'!$C$110:$U$201,VLOOKUP($L$4,Master!$D$9:$G$20,4,FALSE),FALSE)</f>
        <v>24866337.229999989</v>
      </c>
      <c r="L38" s="92">
        <f>VLOOKUP($C38,'2024'!$C$8:$U$100,VLOOKUP($L$4,Master!$D$9:$G$20,4,FALSE),FALSE)</f>
        <v>24542454.370000023</v>
      </c>
      <c r="M38" s="92">
        <f t="shared" si="11"/>
        <v>0.98697504755106369</v>
      </c>
      <c r="N38" s="88">
        <f t="shared" si="12"/>
        <v>3.4891177665624146E-3</v>
      </c>
      <c r="O38" s="92">
        <f t="shared" si="13"/>
        <v>-323882.85999996588</v>
      </c>
      <c r="P38" s="93">
        <f t="shared" si="14"/>
        <v>-1.3024952448936365E-2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670371.36999999965</v>
      </c>
      <c r="F39" s="86">
        <f>IFERROR(INDEX('2024'!$C$7:$AC$99,MATCH($C39,'2024'!$C$7:$C$99,0),19),0)</f>
        <v>606024.7300000001</v>
      </c>
      <c r="G39" s="87">
        <f t="shared" si="7"/>
        <v>0.90401344257885063</v>
      </c>
      <c r="H39" s="88">
        <f t="shared" si="8"/>
        <v>8.615648706283766E-5</v>
      </c>
      <c r="I39" s="89">
        <f t="shared" si="9"/>
        <v>-64346.639999999548</v>
      </c>
      <c r="J39" s="90">
        <f t="shared" si="10"/>
        <v>-9.5986557421149393E-2</v>
      </c>
      <c r="K39" s="91">
        <f>VLOOKUP($C39,'2024'!$C$110:$U$201,VLOOKUP($L$4,Master!$D$9:$G$20,4,FALSE),FALSE)</f>
        <v>173652.6399999999</v>
      </c>
      <c r="L39" s="92">
        <f>VLOOKUP($C39,'2024'!$C$8:$U$100,VLOOKUP($L$4,Master!$D$9:$G$20,4,FALSE),FALSE)</f>
        <v>184471.66000000003</v>
      </c>
      <c r="M39" s="92">
        <f t="shared" si="11"/>
        <v>1.0623026520069039</v>
      </c>
      <c r="N39" s="88">
        <f t="shared" si="12"/>
        <v>2.6225712254762586E-5</v>
      </c>
      <c r="O39" s="92">
        <f t="shared" si="13"/>
        <v>10819.020000000135</v>
      </c>
      <c r="P39" s="93">
        <f t="shared" si="14"/>
        <v>6.230265200690379E-2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398423.07</v>
      </c>
      <c r="F40" s="86">
        <f>IFERROR(INDEX('2024'!$C$7:$AC$99,MATCH($C40,'2024'!$C$7:$C$99,0),19),0)</f>
        <v>347394.29000000004</v>
      </c>
      <c r="G40" s="87">
        <f t="shared" si="7"/>
        <v>0.87192312935091842</v>
      </c>
      <c r="H40" s="88">
        <f t="shared" si="8"/>
        <v>4.9387871765709418E-5</v>
      </c>
      <c r="I40" s="89">
        <f t="shared" si="9"/>
        <v>-51028.77999999997</v>
      </c>
      <c r="J40" s="90">
        <f t="shared" si="10"/>
        <v>-0.12807687064908158</v>
      </c>
      <c r="K40" s="91">
        <f>VLOOKUP($C40,'2024'!$C$110:$U$201,VLOOKUP($L$4,Master!$D$9:$G$20,4,FALSE),FALSE)</f>
        <v>106002.70000000001</v>
      </c>
      <c r="L40" s="92">
        <f>VLOOKUP($C40,'2024'!$C$8:$U$100,VLOOKUP($L$4,Master!$D$9:$G$20,4,FALSE),FALSE)</f>
        <v>111686.39000000001</v>
      </c>
      <c r="M40" s="92">
        <f t="shared" si="11"/>
        <v>1.0536183512306763</v>
      </c>
      <c r="N40" s="88">
        <f t="shared" si="12"/>
        <v>1.5878076485641174E-5</v>
      </c>
      <c r="O40" s="92">
        <f t="shared" si="13"/>
        <v>5683.6900000000023</v>
      </c>
      <c r="P40" s="93">
        <f t="shared" si="14"/>
        <v>5.3618351230676216E-2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258076.71000000002</v>
      </c>
      <c r="F41" s="86">
        <f>IFERROR(INDEX('2024'!$C$7:$AC$99,MATCH($C41,'2024'!$C$7:$C$99,0),19),0)</f>
        <v>206282.06</v>
      </c>
      <c r="G41" s="87">
        <f t="shared" si="7"/>
        <v>0.79930521432949131</v>
      </c>
      <c r="H41" s="88">
        <f t="shared" si="8"/>
        <v>2.9326423087858971E-5</v>
      </c>
      <c r="I41" s="89">
        <f t="shared" si="9"/>
        <v>-51794.650000000023</v>
      </c>
      <c r="J41" s="90">
        <f t="shared" si="10"/>
        <v>-0.20069478567050866</v>
      </c>
      <c r="K41" s="91">
        <f>VLOOKUP($C41,'2024'!$C$110:$U$201,VLOOKUP($L$4,Master!$D$9:$G$20,4,FALSE),FALSE)</f>
        <v>67284.039999999994</v>
      </c>
      <c r="L41" s="92">
        <f>VLOOKUP($C41,'2024'!$C$8:$U$100,VLOOKUP($L$4,Master!$D$9:$G$20,4,FALSE),FALSE)</f>
        <v>65649.25</v>
      </c>
      <c r="M41" s="92">
        <f t="shared" si="11"/>
        <v>0.97570315337782931</v>
      </c>
      <c r="N41" s="88">
        <f t="shared" si="12"/>
        <v>9.3331319306226904E-6</v>
      </c>
      <c r="O41" s="92">
        <f t="shared" si="13"/>
        <v>-1634.7899999999936</v>
      </c>
      <c r="P41" s="93">
        <f t="shared" si="14"/>
        <v>-2.4296846622170631E-2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148048.41000000006</v>
      </c>
      <c r="F42" s="86">
        <f>IFERROR(INDEX('2024'!$C$7:$AC$99,MATCH($C42,'2024'!$C$7:$C$99,0),19),0)</f>
        <v>102214.71</v>
      </c>
      <c r="G42" s="87">
        <f t="shared" si="7"/>
        <v>0.69041410171173034</v>
      </c>
      <c r="H42" s="88">
        <f t="shared" si="8"/>
        <v>1.4531519761160081E-5</v>
      </c>
      <c r="I42" s="89">
        <f t="shared" si="9"/>
        <v>-45833.700000000055</v>
      </c>
      <c r="J42" s="90">
        <f t="shared" si="10"/>
        <v>-0.3095858982882696</v>
      </c>
      <c r="K42" s="91">
        <f>VLOOKUP($C42,'2024'!$C$110:$U$201,VLOOKUP($L$4,Master!$D$9:$G$20,4,FALSE),FALSE)</f>
        <v>37206.600000000013</v>
      </c>
      <c r="L42" s="92">
        <f>VLOOKUP($C42,'2024'!$C$8:$U$100,VLOOKUP($L$4,Master!$D$9:$G$20,4,FALSE),FALSE)</f>
        <v>28701.880000000005</v>
      </c>
      <c r="M42" s="92">
        <f t="shared" si="11"/>
        <v>0.77141904930845584</v>
      </c>
      <c r="N42" s="88">
        <f t="shared" si="12"/>
        <v>4.0804492465169189E-6</v>
      </c>
      <c r="O42" s="92">
        <f t="shared" si="13"/>
        <v>-8504.7200000000084</v>
      </c>
      <c r="P42" s="93">
        <f t="shared" si="14"/>
        <v>-0.22858095069154413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10161027.720000008</v>
      </c>
      <c r="F43" s="86">
        <f>IFERROR(INDEX('2024'!$C$7:$AC$99,MATCH($C43,'2024'!$C$7:$C$99,0),19),0)</f>
        <v>5746434.5299999993</v>
      </c>
      <c r="G43" s="87">
        <f t="shared" si="7"/>
        <v>0.56553674375764762</v>
      </c>
      <c r="H43" s="88">
        <f t="shared" si="8"/>
        <v>8.1695117003127661E-4</v>
      </c>
      <c r="I43" s="89">
        <f t="shared" si="9"/>
        <v>-4414593.1900000088</v>
      </c>
      <c r="J43" s="90">
        <f t="shared" si="10"/>
        <v>-0.43446325624235232</v>
      </c>
      <c r="K43" s="91">
        <f>VLOOKUP($C43,'2024'!$C$110:$U$201,VLOOKUP($L$4,Master!$D$9:$G$20,4,FALSE),FALSE)</f>
        <v>2436296.1500000022</v>
      </c>
      <c r="L43" s="92">
        <f>VLOOKUP($C43,'2024'!$C$8:$U$100,VLOOKUP($L$4,Master!$D$9:$G$20,4,FALSE),FALSE)</f>
        <v>1839242.2400000005</v>
      </c>
      <c r="M43" s="92">
        <f t="shared" si="11"/>
        <v>0.75493377108525939</v>
      </c>
      <c r="N43" s="88">
        <f t="shared" si="12"/>
        <v>2.6147885129371628E-4</v>
      </c>
      <c r="O43" s="92">
        <f t="shared" si="13"/>
        <v>-597053.91000000178</v>
      </c>
      <c r="P43" s="93">
        <f t="shared" si="14"/>
        <v>-0.24506622891474061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871483.89999999991</v>
      </c>
      <c r="F44" s="86">
        <f>IFERROR(INDEX('2024'!$C$7:$AC$99,MATCH($C44,'2024'!$C$7:$C$99,0),19),0)</f>
        <v>681357.79999999993</v>
      </c>
      <c r="G44" s="87">
        <f t="shared" si="7"/>
        <v>0.7818363597996475</v>
      </c>
      <c r="H44" s="88">
        <f t="shared" si="8"/>
        <v>9.6866334944555006E-5</v>
      </c>
      <c r="I44" s="89">
        <f t="shared" si="9"/>
        <v>-190126.09999999998</v>
      </c>
      <c r="J44" s="90">
        <f t="shared" si="10"/>
        <v>-0.21816364020035253</v>
      </c>
      <c r="K44" s="91">
        <f>VLOOKUP($C44,'2024'!$C$110:$U$201,VLOOKUP($L$4,Master!$D$9:$G$20,4,FALSE),FALSE)</f>
        <v>214051.21999999997</v>
      </c>
      <c r="L44" s="92">
        <f>VLOOKUP($C44,'2024'!$C$8:$U$100,VLOOKUP($L$4,Master!$D$9:$G$20,4,FALSE),FALSE)</f>
        <v>169350.33999999997</v>
      </c>
      <c r="M44" s="92">
        <f t="shared" si="11"/>
        <v>0.7911673663901565</v>
      </c>
      <c r="N44" s="88">
        <f t="shared" si="12"/>
        <v>2.4075965311344892E-5</v>
      </c>
      <c r="O44" s="92">
        <f t="shared" si="13"/>
        <v>-44700.880000000005</v>
      </c>
      <c r="P44" s="93">
        <f t="shared" si="14"/>
        <v>-0.20883263360984353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375494.05000000005</v>
      </c>
      <c r="F45" s="86">
        <f>IFERROR(INDEX('2024'!$C$7:$AC$99,MATCH($C45,'2024'!$C$7:$C$99,0),19),0)</f>
        <v>170069.96000000002</v>
      </c>
      <c r="G45" s="87">
        <f t="shared" si="7"/>
        <v>0.45292318213830551</v>
      </c>
      <c r="H45" s="88">
        <f t="shared" si="8"/>
        <v>2.4178271253909584E-5</v>
      </c>
      <c r="I45" s="89">
        <f t="shared" si="9"/>
        <v>-205424.09000000003</v>
      </c>
      <c r="J45" s="90">
        <f t="shared" si="10"/>
        <v>-0.54707681786169449</v>
      </c>
      <c r="K45" s="91">
        <f>VLOOKUP($C45,'2024'!$C$110:$U$201,VLOOKUP($L$4,Master!$D$9:$G$20,4,FALSE),FALSE)</f>
        <v>74574.530000000028</v>
      </c>
      <c r="L45" s="92">
        <f>VLOOKUP($C45,'2024'!$C$8:$U$100,VLOOKUP($L$4,Master!$D$9:$G$20,4,FALSE),FALSE)</f>
        <v>44673.72</v>
      </c>
      <c r="M45" s="92">
        <f t="shared" si="11"/>
        <v>0.59904795913564568</v>
      </c>
      <c r="N45" s="88">
        <f t="shared" si="12"/>
        <v>6.3511117429627526E-6</v>
      </c>
      <c r="O45" s="92">
        <f t="shared" si="13"/>
        <v>-29900.810000000027</v>
      </c>
      <c r="P45" s="93">
        <f t="shared" si="14"/>
        <v>-0.40095204086435432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3304246.7299999991</v>
      </c>
      <c r="F46" s="86">
        <f>IFERROR(INDEX('2024'!$C$7:$AC$99,MATCH($C46,'2024'!$C$7:$C$99,0),19),0)</f>
        <v>2620228.41</v>
      </c>
      <c r="G46" s="87">
        <f t="shared" si="7"/>
        <v>0.79298812228831372</v>
      </c>
      <c r="H46" s="88">
        <f t="shared" si="8"/>
        <v>3.7250901478532843E-4</v>
      </c>
      <c r="I46" s="89">
        <f t="shared" si="9"/>
        <v>-684018.3199999989</v>
      </c>
      <c r="J46" s="90">
        <f t="shared" si="10"/>
        <v>-0.20701187771168622</v>
      </c>
      <c r="K46" s="91">
        <f>VLOOKUP($C46,'2024'!$C$110:$U$201,VLOOKUP($L$4,Master!$D$9:$G$20,4,FALSE),FALSE)</f>
        <v>789461.32999999961</v>
      </c>
      <c r="L46" s="92">
        <f>VLOOKUP($C46,'2024'!$C$8:$U$100,VLOOKUP($L$4,Master!$D$9:$G$20,4,FALSE),FALSE)</f>
        <v>1818789.5899999999</v>
      </c>
      <c r="M46" s="92">
        <f t="shared" si="11"/>
        <v>2.3038361992980718</v>
      </c>
      <c r="N46" s="88">
        <f t="shared" si="12"/>
        <v>2.5857116718794424E-4</v>
      </c>
      <c r="O46" s="92">
        <f t="shared" si="13"/>
        <v>1029328.2600000002</v>
      </c>
      <c r="P46" s="93">
        <f t="shared" si="14"/>
        <v>1.3038361992980716</v>
      </c>
      <c r="Q46" s="81"/>
    </row>
    <row r="47" spans="2:17" s="82" customFormat="1" ht="12.75" x14ac:dyDescent="0.2">
      <c r="B47" s="73"/>
      <c r="C47" s="83">
        <v>40903</v>
      </c>
      <c r="D47" s="84" t="s">
        <v>74</v>
      </c>
      <c r="E47" s="85">
        <f>IFERROR(INDEX('2024'!$C$109:$AC$201,MATCH($C47,'2024'!$C$109:$C$201,0),19),0)</f>
        <v>17633566.079999998</v>
      </c>
      <c r="F47" s="86">
        <f>IFERROR(INDEX('2024'!$C$7:$AC$99,MATCH($C47,'2024'!$C$7:$C$99,0),19),0)</f>
        <v>25997304.540000007</v>
      </c>
      <c r="G47" s="87">
        <f t="shared" si="7"/>
        <v>1.4743078298544596</v>
      </c>
      <c r="H47" s="88">
        <f t="shared" si="8"/>
        <v>3.6959488967870354E-3</v>
      </c>
      <c r="I47" s="89">
        <f t="shared" si="9"/>
        <v>8363738.4600000083</v>
      </c>
      <c r="J47" s="90">
        <f t="shared" si="10"/>
        <v>0.47430782985445957</v>
      </c>
      <c r="K47" s="91">
        <f>VLOOKUP($C47,'2024'!$C$110:$U$201,VLOOKUP($L$4,Master!$D$9:$G$20,4,FALSE),FALSE)</f>
        <v>5885854.5700000003</v>
      </c>
      <c r="L47" s="92">
        <f>VLOOKUP($C47,'2024'!$C$8:$U$100,VLOOKUP($L$4,Master!$D$9:$G$20,4,FALSE),FALSE)</f>
        <v>10708616.690000001</v>
      </c>
      <c r="M47" s="92">
        <f t="shared" si="11"/>
        <v>1.8193818013413812</v>
      </c>
      <c r="N47" s="88">
        <f t="shared" si="12"/>
        <v>1.5224078319590563E-3</v>
      </c>
      <c r="O47" s="92">
        <f t="shared" si="13"/>
        <v>4822762.120000001</v>
      </c>
      <c r="P47" s="93">
        <f t="shared" si="14"/>
        <v>0.81938180134138128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335106.15000000002</v>
      </c>
      <c r="F48" s="86">
        <f>IFERROR(INDEX('2024'!$C$7:$AC$99,MATCH($C48,'2024'!$C$7:$C$99,0),19),0)</f>
        <v>287132.44</v>
      </c>
      <c r="G48" s="87">
        <f t="shared" si="7"/>
        <v>0.85684025793021101</v>
      </c>
      <c r="H48" s="88">
        <f t="shared" si="8"/>
        <v>4.0820648279783905E-5</v>
      </c>
      <c r="I48" s="89">
        <f t="shared" si="9"/>
        <v>-47973.710000000021</v>
      </c>
      <c r="J48" s="90">
        <f t="shared" si="10"/>
        <v>-0.14315974206978899</v>
      </c>
      <c r="K48" s="91">
        <f>VLOOKUP($C48,'2024'!$C$110:$U$201,VLOOKUP($L$4,Master!$D$9:$G$20,4,FALSE),FALSE)</f>
        <v>85378.450000000012</v>
      </c>
      <c r="L48" s="92">
        <f>VLOOKUP($C48,'2024'!$C$8:$U$100,VLOOKUP($L$4,Master!$D$9:$G$20,4,FALSE),FALSE)</f>
        <v>90184.24</v>
      </c>
      <c r="M48" s="92">
        <f t="shared" si="11"/>
        <v>1.0562880914329082</v>
      </c>
      <c r="N48" s="88">
        <f t="shared" si="12"/>
        <v>1.2821188512937163E-5</v>
      </c>
      <c r="O48" s="92">
        <f t="shared" si="13"/>
        <v>4805.7899999999936</v>
      </c>
      <c r="P48" s="93">
        <f t="shared" si="14"/>
        <v>5.628809143290834E-2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270300.25000000006</v>
      </c>
      <c r="F49" s="86">
        <f>IFERROR(INDEX('2024'!$C$7:$AC$99,MATCH($C49,'2024'!$C$7:$C$99,0),19),0)</f>
        <v>221272.28999999998</v>
      </c>
      <c r="G49" s="87">
        <f t="shared" si="7"/>
        <v>0.81861666794610788</v>
      </c>
      <c r="H49" s="88">
        <f t="shared" si="8"/>
        <v>3.145753340915553E-5</v>
      </c>
      <c r="I49" s="89">
        <f t="shared" si="9"/>
        <v>-49027.960000000079</v>
      </c>
      <c r="J49" s="90">
        <f t="shared" si="10"/>
        <v>-0.18138333205389218</v>
      </c>
      <c r="K49" s="91">
        <f>VLOOKUP($C49,'2024'!$C$110:$U$201,VLOOKUP($L$4,Master!$D$9:$G$20,4,FALSE),FALSE)</f>
        <v>66846.490000000005</v>
      </c>
      <c r="L49" s="92">
        <f>VLOOKUP($C49,'2024'!$C$8:$U$100,VLOOKUP($L$4,Master!$D$9:$G$20,4,FALSE),FALSE)</f>
        <v>56049.919999999991</v>
      </c>
      <c r="M49" s="92">
        <f t="shared" si="11"/>
        <v>0.83848710680246619</v>
      </c>
      <c r="N49" s="88">
        <f t="shared" si="12"/>
        <v>7.9684276371907857E-6</v>
      </c>
      <c r="O49" s="92">
        <f t="shared" si="13"/>
        <v>-10796.570000000014</v>
      </c>
      <c r="P49" s="93">
        <f t="shared" si="14"/>
        <v>-0.16151289319753384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194735.32</v>
      </c>
      <c r="F50" s="86">
        <f>IFERROR(INDEX('2024'!$C$7:$AC$99,MATCH($C50,'2024'!$C$7:$C$99,0),19),0)</f>
        <v>148924.14000000001</v>
      </c>
      <c r="G50" s="87">
        <f t="shared" si="7"/>
        <v>0.76475156124733823</v>
      </c>
      <c r="H50" s="88">
        <f t="shared" si="8"/>
        <v>2.1172041512652833E-5</v>
      </c>
      <c r="I50" s="89">
        <f t="shared" si="9"/>
        <v>-45811.179999999993</v>
      </c>
      <c r="J50" s="90">
        <f t="shared" si="10"/>
        <v>-0.23524843875266177</v>
      </c>
      <c r="K50" s="91">
        <f>VLOOKUP($C50,'2024'!$C$110:$U$201,VLOOKUP($L$4,Master!$D$9:$G$20,4,FALSE),FALSE)</f>
        <v>45408.83</v>
      </c>
      <c r="L50" s="92">
        <f>VLOOKUP($C50,'2024'!$C$8:$U$100,VLOOKUP($L$4,Master!$D$9:$G$20,4,FALSE),FALSE)</f>
        <v>35667.399999999994</v>
      </c>
      <c r="M50" s="92">
        <f t="shared" si="11"/>
        <v>0.78547278139516019</v>
      </c>
      <c r="N50" s="88">
        <f t="shared" si="12"/>
        <v>5.0707136764287736E-6</v>
      </c>
      <c r="O50" s="92">
        <f t="shared" si="13"/>
        <v>-9741.4300000000076</v>
      </c>
      <c r="P50" s="93">
        <f t="shared" si="14"/>
        <v>-0.21452721860483978</v>
      </c>
      <c r="Q50" s="81"/>
    </row>
    <row r="51" spans="2:17" s="82" customFormat="1" ht="12.75" x14ac:dyDescent="0.2">
      <c r="B51" s="73"/>
      <c r="C51" s="83">
        <v>41001</v>
      </c>
      <c r="D51" s="84" t="s">
        <v>135</v>
      </c>
      <c r="E51" s="85">
        <f>IFERROR(INDEX('2024'!$C$109:$AC$201,MATCH($C51,'2024'!$C$109:$C$201,0),19),0)</f>
        <v>1413181.6500000018</v>
      </c>
      <c r="F51" s="86">
        <f>IFERROR(INDEX('2024'!$C$7:$AC$99,MATCH($C51,'2024'!$C$7:$C$99,0),19),0)</f>
        <v>1260702.71</v>
      </c>
      <c r="G51" s="87">
        <f t="shared" si="7"/>
        <v>0.89210237763842914</v>
      </c>
      <c r="H51" s="88">
        <f t="shared" si="8"/>
        <v>1.7922984219505259E-4</v>
      </c>
      <c r="I51" s="89">
        <f t="shared" si="9"/>
        <v>-152478.94000000181</v>
      </c>
      <c r="J51" s="90">
        <f t="shared" si="10"/>
        <v>-0.10789762236157087</v>
      </c>
      <c r="K51" s="91">
        <f>VLOOKUP($C51,'2024'!$C$110:$U$201,VLOOKUP($L$4,Master!$D$9:$G$20,4,FALSE),FALSE)</f>
        <v>378927.76000000036</v>
      </c>
      <c r="L51" s="92">
        <f>VLOOKUP($C51,'2024'!$C$8:$U$100,VLOOKUP($L$4,Master!$D$9:$G$20,4,FALSE),FALSE)</f>
        <v>374155.77</v>
      </c>
      <c r="M51" s="92">
        <f t="shared" si="11"/>
        <v>0.98740659697246691</v>
      </c>
      <c r="N51" s="88">
        <f t="shared" si="12"/>
        <v>5.3192460904179699E-5</v>
      </c>
      <c r="O51" s="92">
        <f t="shared" si="13"/>
        <v>-4771.9900000003399</v>
      </c>
      <c r="P51" s="93">
        <f t="shared" si="14"/>
        <v>-1.2593403027533099E-2</v>
      </c>
      <c r="Q51" s="81"/>
    </row>
    <row r="52" spans="2:17" s="82" customFormat="1" ht="12.75" x14ac:dyDescent="0.2">
      <c r="B52" s="73"/>
      <c r="C52" s="83">
        <v>41002</v>
      </c>
      <c r="D52" s="84" t="s">
        <v>61</v>
      </c>
      <c r="E52" s="85">
        <f>IFERROR(INDEX('2024'!$C$109:$AC$201,MATCH($C52,'2024'!$C$109:$C$201,0),19),0)</f>
        <v>556300.01</v>
      </c>
      <c r="F52" s="86">
        <f>IFERROR(INDEX('2024'!$C$7:$AC$99,MATCH($C52,'2024'!$C$7:$C$99,0),19),0)</f>
        <v>341993.82999999996</v>
      </c>
      <c r="G52" s="87">
        <f t="shared" si="7"/>
        <v>0.61476509770330567</v>
      </c>
      <c r="H52" s="88">
        <f t="shared" si="8"/>
        <v>4.8620106624964451E-5</v>
      </c>
      <c r="I52" s="89">
        <f t="shared" si="9"/>
        <v>-214306.18000000005</v>
      </c>
      <c r="J52" s="90">
        <f t="shared" si="10"/>
        <v>-0.38523490229669427</v>
      </c>
      <c r="K52" s="91">
        <f>VLOOKUP($C52,'2024'!$C$110:$U$201,VLOOKUP($L$4,Master!$D$9:$G$20,4,FALSE),FALSE)</f>
        <v>148518.78</v>
      </c>
      <c r="L52" s="92">
        <f>VLOOKUP($C52,'2024'!$C$8:$U$100,VLOOKUP($L$4,Master!$D$9:$G$20,4,FALSE),FALSE)</f>
        <v>95038.489999999976</v>
      </c>
      <c r="M52" s="92">
        <f t="shared" si="11"/>
        <v>0.63990890579629034</v>
      </c>
      <c r="N52" s="88">
        <f t="shared" si="12"/>
        <v>1.3511300824566388E-5</v>
      </c>
      <c r="O52" s="92">
        <f t="shared" si="13"/>
        <v>-53480.290000000023</v>
      </c>
      <c r="P52" s="93">
        <f t="shared" si="14"/>
        <v>-0.36009109420370961</v>
      </c>
      <c r="Q52" s="81"/>
    </row>
    <row r="53" spans="2:17" s="82" customFormat="1" ht="12.75" x14ac:dyDescent="0.2">
      <c r="B53" s="73"/>
      <c r="C53" s="83">
        <v>41003</v>
      </c>
      <c r="D53" s="84" t="s">
        <v>62</v>
      </c>
      <c r="E53" s="85">
        <f>IFERROR(INDEX('2024'!$C$109:$AC$201,MATCH($C53,'2024'!$C$109:$C$201,0),19),0)</f>
        <v>29040268.82</v>
      </c>
      <c r="F53" s="86">
        <f>IFERROR(INDEX('2024'!$C$7:$AC$99,MATCH($C53,'2024'!$C$7:$C$99,0),19),0)</f>
        <v>24153012.02</v>
      </c>
      <c r="G53" s="87">
        <f t="shared" si="7"/>
        <v>0.83170759092167379</v>
      </c>
      <c r="H53" s="88">
        <f t="shared" si="8"/>
        <v>3.4337520642593118E-3</v>
      </c>
      <c r="I53" s="89">
        <f t="shared" si="9"/>
        <v>-4887256.8000000007</v>
      </c>
      <c r="J53" s="90">
        <f t="shared" si="10"/>
        <v>-0.16829240907832618</v>
      </c>
      <c r="K53" s="91">
        <f>VLOOKUP($C53,'2024'!$C$110:$U$201,VLOOKUP($L$4,Master!$D$9:$G$20,4,FALSE),FALSE)</f>
        <v>9973931.3800000008</v>
      </c>
      <c r="L53" s="92">
        <f>VLOOKUP($C53,'2024'!$C$8:$U$100,VLOOKUP($L$4,Master!$D$9:$G$20,4,FALSE),FALSE)</f>
        <v>8888676.6799999997</v>
      </c>
      <c r="M53" s="92">
        <f t="shared" si="11"/>
        <v>0.89119087963887711</v>
      </c>
      <c r="N53" s="88">
        <f t="shared" si="12"/>
        <v>1.2636731134489621E-3</v>
      </c>
      <c r="O53" s="92">
        <f t="shared" si="13"/>
        <v>-1085254.7000000011</v>
      </c>
      <c r="P53" s="93">
        <f t="shared" si="14"/>
        <v>-0.10880912036112295</v>
      </c>
      <c r="Q53" s="81"/>
    </row>
    <row r="54" spans="2:17" s="82" customFormat="1" ht="12.75" x14ac:dyDescent="0.2">
      <c r="B54" s="73"/>
      <c r="C54" s="83">
        <v>41005</v>
      </c>
      <c r="D54" s="84" t="s">
        <v>63</v>
      </c>
      <c r="E54" s="85">
        <f>IFERROR(INDEX('2024'!$C$109:$AC$201,MATCH($C54,'2024'!$C$109:$C$201,0),19),0)</f>
        <v>6414596.9800000004</v>
      </c>
      <c r="F54" s="86">
        <f>IFERROR(INDEX('2024'!$C$7:$AC$99,MATCH($C54,'2024'!$C$7:$C$99,0),19),0)</f>
        <v>6474786.0899999999</v>
      </c>
      <c r="G54" s="87">
        <f t="shared" si="7"/>
        <v>1.0093831475598019</v>
      </c>
      <c r="H54" s="88">
        <f t="shared" si="8"/>
        <v>9.2049844896218368E-4</v>
      </c>
      <c r="I54" s="89">
        <f t="shared" si="9"/>
        <v>60189.109999999404</v>
      </c>
      <c r="J54" s="90">
        <f t="shared" si="10"/>
        <v>9.3831475598018625E-3</v>
      </c>
      <c r="K54" s="91">
        <f>VLOOKUP($C54,'2024'!$C$110:$U$201,VLOOKUP($L$4,Master!$D$9:$G$20,4,FALSE),FALSE)</f>
        <v>611330.89000000013</v>
      </c>
      <c r="L54" s="92">
        <f>VLOOKUP($C54,'2024'!$C$8:$U$100,VLOOKUP($L$4,Master!$D$9:$G$20,4,FALSE),FALSE)</f>
        <v>2182874.9300000002</v>
      </c>
      <c r="M54" s="92">
        <f t="shared" si="11"/>
        <v>3.5706930006432356</v>
      </c>
      <c r="N54" s="88">
        <f t="shared" si="12"/>
        <v>3.1033194910435035E-4</v>
      </c>
      <c r="O54" s="92">
        <f t="shared" si="13"/>
        <v>1571544.04</v>
      </c>
      <c r="P54" s="93">
        <f t="shared" si="14"/>
        <v>2.5706930006432356</v>
      </c>
      <c r="Q54" s="81"/>
    </row>
    <row r="55" spans="2:17" s="82" customFormat="1" ht="38.25" x14ac:dyDescent="0.2">
      <c r="B55" s="73"/>
      <c r="C55" s="83">
        <v>41007</v>
      </c>
      <c r="D55" s="84" t="s">
        <v>64</v>
      </c>
      <c r="E55" s="85">
        <f>IFERROR(INDEX('2024'!$C$109:$AC$201,MATCH($C55,'2024'!$C$109:$C$201,0),19),0)</f>
        <v>20146.009999999998</v>
      </c>
      <c r="F55" s="86">
        <f>IFERROR(INDEX('2024'!$C$7:$AC$99,MATCH($C55,'2024'!$C$7:$C$99,0),19),0)</f>
        <v>16540.04</v>
      </c>
      <c r="G55" s="87">
        <f t="shared" si="7"/>
        <v>0.82100822942111129</v>
      </c>
      <c r="H55" s="88">
        <f t="shared" si="8"/>
        <v>2.3514415695194768E-6</v>
      </c>
      <c r="I55" s="89">
        <f t="shared" si="9"/>
        <v>-3605.9699999999975</v>
      </c>
      <c r="J55" s="90">
        <f t="shared" si="10"/>
        <v>-0.17899177057888871</v>
      </c>
      <c r="K55" s="91">
        <f>VLOOKUP($C55,'2024'!$C$110:$U$201,VLOOKUP($L$4,Master!$D$9:$G$20,4,FALSE),FALSE)</f>
        <v>4410.62</v>
      </c>
      <c r="L55" s="92">
        <f>VLOOKUP($C55,'2024'!$C$8:$U$100,VLOOKUP($L$4,Master!$D$9:$G$20,4,FALSE),FALSE)</f>
        <v>13267.61</v>
      </c>
      <c r="M55" s="92">
        <f t="shared" si="11"/>
        <v>3.0081054364239042</v>
      </c>
      <c r="N55" s="88">
        <f t="shared" si="12"/>
        <v>1.8862112595962469E-6</v>
      </c>
      <c r="O55" s="92">
        <f t="shared" si="13"/>
        <v>8856.9900000000016</v>
      </c>
      <c r="P55" s="93">
        <f t="shared" si="14"/>
        <v>2.0081054364239046</v>
      </c>
      <c r="Q55" s="81"/>
    </row>
    <row r="56" spans="2:17" s="82" customFormat="1" ht="12.75" x14ac:dyDescent="0.2">
      <c r="B56" s="73"/>
      <c r="C56" s="83">
        <v>41101</v>
      </c>
      <c r="D56" s="84" t="s">
        <v>66</v>
      </c>
      <c r="E56" s="85">
        <f>IFERROR(INDEX('2024'!$C$109:$AC$201,MATCH($C56,'2024'!$C$109:$C$201,0),19),0)</f>
        <v>12703851.110000003</v>
      </c>
      <c r="F56" s="86">
        <f>IFERROR(INDEX('2024'!$C$7:$AC$99,MATCH($C56,'2024'!$C$7:$C$99,0),19),0)</f>
        <v>9082163.3599999975</v>
      </c>
      <c r="G56" s="87">
        <f t="shared" si="7"/>
        <v>0.71491418479006363</v>
      </c>
      <c r="H56" s="88">
        <f t="shared" si="8"/>
        <v>1.2911804606198461E-3</v>
      </c>
      <c r="I56" s="89">
        <f t="shared" si="9"/>
        <v>-3621687.7500000056</v>
      </c>
      <c r="J56" s="90">
        <f t="shared" si="10"/>
        <v>-0.28508581520993637</v>
      </c>
      <c r="K56" s="91">
        <f>VLOOKUP($C56,'2024'!$C$110:$U$201,VLOOKUP($L$4,Master!$D$9:$G$20,4,FALSE),FALSE)</f>
        <v>3100296.7500000005</v>
      </c>
      <c r="L56" s="92">
        <f>VLOOKUP($C56,'2024'!$C$8:$U$100,VLOOKUP($L$4,Master!$D$9:$G$20,4,FALSE),FALSE)</f>
        <v>4890532.5299999984</v>
      </c>
      <c r="M56" s="92">
        <f t="shared" si="11"/>
        <v>1.5774401369804352</v>
      </c>
      <c r="N56" s="88">
        <f t="shared" si="12"/>
        <v>6.9527047625817439E-4</v>
      </c>
      <c r="O56" s="92">
        <f t="shared" si="13"/>
        <v>1790235.7799999979</v>
      </c>
      <c r="P56" s="93">
        <f t="shared" si="14"/>
        <v>0.57744013698043506</v>
      </c>
      <c r="Q56" s="81"/>
    </row>
    <row r="57" spans="2:17" s="82" customFormat="1" ht="12.75" x14ac:dyDescent="0.2">
      <c r="B57" s="73"/>
      <c r="C57" s="83">
        <v>41103</v>
      </c>
      <c r="D57" s="84" t="s">
        <v>67</v>
      </c>
      <c r="E57" s="85">
        <f>IFERROR(INDEX('2024'!$C$109:$AC$201,MATCH($C57,'2024'!$C$109:$C$201,0),19),0)</f>
        <v>1924900.9900000002</v>
      </c>
      <c r="F57" s="86">
        <f>IFERROR(INDEX('2024'!$C$7:$AC$99,MATCH($C57,'2024'!$C$7:$C$99,0),19),0)</f>
        <v>1987191.6</v>
      </c>
      <c r="G57" s="87">
        <f t="shared" si="7"/>
        <v>1.032360422859983</v>
      </c>
      <c r="H57" s="88">
        <f t="shared" si="8"/>
        <v>2.8251231162922948E-4</v>
      </c>
      <c r="I57" s="89">
        <f t="shared" si="9"/>
        <v>62290.60999999987</v>
      </c>
      <c r="J57" s="90">
        <f t="shared" si="10"/>
        <v>3.2360422859982974E-2</v>
      </c>
      <c r="K57" s="91">
        <f>VLOOKUP($C57,'2024'!$C$110:$U$201,VLOOKUP($L$4,Master!$D$9:$G$20,4,FALSE),FALSE)</f>
        <v>508477.32</v>
      </c>
      <c r="L57" s="92">
        <f>VLOOKUP($C57,'2024'!$C$8:$U$100,VLOOKUP($L$4,Master!$D$9:$G$20,4,FALSE),FALSE)</f>
        <v>562542.03999999992</v>
      </c>
      <c r="M57" s="92">
        <f t="shared" si="11"/>
        <v>1.1063267089277451</v>
      </c>
      <c r="N57" s="88">
        <f t="shared" si="12"/>
        <v>7.9974700028433309E-5</v>
      </c>
      <c r="O57" s="92">
        <f t="shared" si="13"/>
        <v>54064.719999999914</v>
      </c>
      <c r="P57" s="93">
        <f t="shared" si="14"/>
        <v>0.10632670892774512</v>
      </c>
      <c r="Q57" s="81"/>
    </row>
    <row r="58" spans="2:17" s="82" customFormat="1" ht="12.75" x14ac:dyDescent="0.2">
      <c r="B58" s="73"/>
      <c r="C58" s="83">
        <v>41104</v>
      </c>
      <c r="D58" s="84" t="s">
        <v>68</v>
      </c>
      <c r="E58" s="85">
        <f>IFERROR(INDEX('2024'!$C$109:$AC$201,MATCH($C58,'2024'!$C$109:$C$201,0),19),0)</f>
        <v>85418.210000000021</v>
      </c>
      <c r="F58" s="86">
        <f>IFERROR(INDEX('2024'!$C$7:$AC$99,MATCH($C58,'2024'!$C$7:$C$99,0),19),0)</f>
        <v>74032.31</v>
      </c>
      <c r="G58" s="87">
        <f t="shared" si="7"/>
        <v>0.86670406696651658</v>
      </c>
      <c r="H58" s="88">
        <f t="shared" si="8"/>
        <v>1.0524923230025589E-5</v>
      </c>
      <c r="I58" s="89">
        <f t="shared" si="9"/>
        <v>-11385.900000000023</v>
      </c>
      <c r="J58" s="90">
        <f t="shared" si="10"/>
        <v>-0.13329593303348339</v>
      </c>
      <c r="K58" s="91">
        <f>VLOOKUP($C58,'2024'!$C$110:$U$201,VLOOKUP($L$4,Master!$D$9:$G$20,4,FALSE),FALSE)</f>
        <v>21556.820000000003</v>
      </c>
      <c r="L58" s="92">
        <f>VLOOKUP($C58,'2024'!$C$8:$U$100,VLOOKUP($L$4,Master!$D$9:$G$20,4,FALSE),FALSE)</f>
        <v>16036.600000000002</v>
      </c>
      <c r="M58" s="92">
        <f t="shared" si="11"/>
        <v>0.7439223410503033</v>
      </c>
      <c r="N58" s="88">
        <f t="shared" si="12"/>
        <v>2.2798692067102649E-6</v>
      </c>
      <c r="O58" s="92">
        <f t="shared" si="13"/>
        <v>-5520.2200000000012</v>
      </c>
      <c r="P58" s="93">
        <f t="shared" si="14"/>
        <v>-0.2560776589496967</v>
      </c>
      <c r="Q58" s="81"/>
    </row>
    <row r="59" spans="2:17" s="82" customFormat="1" ht="12.75" x14ac:dyDescent="0.2">
      <c r="B59" s="73"/>
      <c r="C59" s="83">
        <v>41107</v>
      </c>
      <c r="D59" s="84" t="s">
        <v>69</v>
      </c>
      <c r="E59" s="85">
        <f>IFERROR(INDEX('2024'!$C$109:$AC$201,MATCH($C59,'2024'!$C$109:$C$201,0),19),0)</f>
        <v>1655090.71</v>
      </c>
      <c r="F59" s="86">
        <f>IFERROR(INDEX('2024'!$C$7:$AC$99,MATCH($C59,'2024'!$C$7:$C$99,0),19),0)</f>
        <v>1070742.04</v>
      </c>
      <c r="G59" s="87">
        <f t="shared" si="7"/>
        <v>0.64693858380728875</v>
      </c>
      <c r="H59" s="88">
        <f t="shared" si="8"/>
        <v>1.5222377594540802E-4</v>
      </c>
      <c r="I59" s="89">
        <f t="shared" si="9"/>
        <v>-584348.66999999993</v>
      </c>
      <c r="J59" s="90">
        <f t="shared" si="10"/>
        <v>-0.35306141619271125</v>
      </c>
      <c r="K59" s="91">
        <f>VLOOKUP($C59,'2024'!$C$110:$U$201,VLOOKUP($L$4,Master!$D$9:$G$20,4,FALSE),FALSE)</f>
        <v>413805.54000000004</v>
      </c>
      <c r="L59" s="92">
        <f>VLOOKUP($C59,'2024'!$C$8:$U$100,VLOOKUP($L$4,Master!$D$9:$G$20,4,FALSE),FALSE)</f>
        <v>178821.96000000005</v>
      </c>
      <c r="M59" s="92">
        <f t="shared" si="11"/>
        <v>0.43214008202983467</v>
      </c>
      <c r="N59" s="88">
        <f t="shared" si="12"/>
        <v>2.542251350582884E-5</v>
      </c>
      <c r="O59" s="92">
        <f t="shared" si="13"/>
        <v>-234983.58</v>
      </c>
      <c r="P59" s="93">
        <f t="shared" si="14"/>
        <v>-0.56785991797016533</v>
      </c>
      <c r="Q59" s="81"/>
    </row>
    <row r="60" spans="2:17" s="82" customFormat="1" ht="12.75" x14ac:dyDescent="0.2">
      <c r="B60" s="73"/>
      <c r="C60" s="83">
        <v>41301</v>
      </c>
      <c r="D60" s="84" t="s">
        <v>70</v>
      </c>
      <c r="E60" s="85">
        <f>IFERROR(INDEX('2024'!$C$109:$AC$201,MATCH($C60,'2024'!$C$109:$C$201,0),19),0)</f>
        <v>1943682.0100000002</v>
      </c>
      <c r="F60" s="86">
        <f>IFERROR(INDEX('2024'!$C$7:$AC$99,MATCH($C60,'2024'!$C$7:$C$99,0),19),0)</f>
        <v>858246.28</v>
      </c>
      <c r="G60" s="87">
        <f t="shared" si="7"/>
        <v>0.44155693965598825</v>
      </c>
      <c r="H60" s="88">
        <f t="shared" si="8"/>
        <v>1.2201397213534263E-4</v>
      </c>
      <c r="I60" s="89">
        <f t="shared" si="9"/>
        <v>-1085435.7300000002</v>
      </c>
      <c r="J60" s="90">
        <f t="shared" si="10"/>
        <v>-0.55844306034401181</v>
      </c>
      <c r="K60" s="91">
        <f>VLOOKUP($C60,'2024'!$C$110:$U$201,VLOOKUP($L$4,Master!$D$9:$G$20,4,FALSE),FALSE)</f>
        <v>445066.72000000009</v>
      </c>
      <c r="L60" s="92">
        <f>VLOOKUP($C60,'2024'!$C$8:$U$100,VLOOKUP($L$4,Master!$D$9:$G$20,4,FALSE),FALSE)</f>
        <v>359678.48000000004</v>
      </c>
      <c r="M60" s="92">
        <f t="shared" si="11"/>
        <v>0.80814507991071538</v>
      </c>
      <c r="N60" s="88">
        <f t="shared" si="12"/>
        <v>5.1134273528575497E-5</v>
      </c>
      <c r="O60" s="92">
        <f t="shared" si="13"/>
        <v>-85388.240000000049</v>
      </c>
      <c r="P60" s="93">
        <f t="shared" si="14"/>
        <v>-0.19185492008928468</v>
      </c>
      <c r="Q60" s="81"/>
    </row>
    <row r="61" spans="2:17" s="82" customFormat="1" ht="12.75" x14ac:dyDescent="0.2">
      <c r="B61" s="73"/>
      <c r="C61" s="83">
        <v>41401</v>
      </c>
      <c r="D61" s="84" t="s">
        <v>71</v>
      </c>
      <c r="E61" s="85">
        <f>IFERROR(INDEX('2024'!$C$109:$AC$201,MATCH($C61,'2024'!$C$109:$C$201,0),19),0)</f>
        <v>1597785.5899999999</v>
      </c>
      <c r="F61" s="86">
        <f>IFERROR(INDEX('2024'!$C$7:$AC$99,MATCH($C61,'2024'!$C$7:$C$99,0),19),0)</f>
        <v>673503.9</v>
      </c>
      <c r="G61" s="87">
        <f t="shared" si="7"/>
        <v>0.42152332842105561</v>
      </c>
      <c r="H61" s="88">
        <f t="shared" si="8"/>
        <v>9.5749772533409159E-5</v>
      </c>
      <c r="I61" s="89">
        <f t="shared" si="9"/>
        <v>-924281.68999999983</v>
      </c>
      <c r="J61" s="90">
        <f t="shared" si="10"/>
        <v>-0.57847667157894445</v>
      </c>
      <c r="K61" s="91">
        <f>VLOOKUP($C61,'2024'!$C$110:$U$201,VLOOKUP($L$4,Master!$D$9:$G$20,4,FALSE),FALSE)</f>
        <v>401806.62</v>
      </c>
      <c r="L61" s="92">
        <f>VLOOKUP($C61,'2024'!$C$8:$U$100,VLOOKUP($L$4,Master!$D$9:$G$20,4,FALSE),FALSE)</f>
        <v>181055.27000000005</v>
      </c>
      <c r="M61" s="92">
        <f t="shared" si="11"/>
        <v>0.45060300400227365</v>
      </c>
      <c r="N61" s="88">
        <f t="shared" si="12"/>
        <v>2.5740015638328127E-5</v>
      </c>
      <c r="O61" s="92">
        <f t="shared" si="13"/>
        <v>-220751.34999999995</v>
      </c>
      <c r="P61" s="93">
        <f t="shared" si="14"/>
        <v>-0.54939699599772629</v>
      </c>
      <c r="Q61" s="81"/>
    </row>
    <row r="62" spans="2:17" s="82" customFormat="1" ht="12.75" x14ac:dyDescent="0.2">
      <c r="B62" s="73"/>
      <c r="C62" s="83">
        <v>41501</v>
      </c>
      <c r="D62" s="84" t="s">
        <v>72</v>
      </c>
      <c r="E62" s="85">
        <f>IFERROR(INDEX('2024'!$C$109:$AC$201,MATCH($C62,'2024'!$C$109:$C$201,0),19),0)</f>
        <v>2502122.17</v>
      </c>
      <c r="F62" s="86">
        <f>IFERROR(INDEX('2024'!$C$7:$AC$99,MATCH($C62,'2024'!$C$7:$C$99,0),19),0)</f>
        <v>2385804.8400000003</v>
      </c>
      <c r="G62" s="87">
        <f t="shared" si="7"/>
        <v>0.95351252972591682</v>
      </c>
      <c r="H62" s="88">
        <f t="shared" si="8"/>
        <v>3.3918180835939725E-4</v>
      </c>
      <c r="I62" s="89">
        <f t="shared" si="9"/>
        <v>-116317.32999999961</v>
      </c>
      <c r="J62" s="90">
        <f t="shared" si="10"/>
        <v>-4.6487470274083224E-2</v>
      </c>
      <c r="K62" s="91">
        <f>VLOOKUP($C62,'2024'!$C$110:$U$201,VLOOKUP($L$4,Master!$D$9:$G$20,4,FALSE),FALSE)</f>
        <v>677294.67999999993</v>
      </c>
      <c r="L62" s="92">
        <f>VLOOKUP($C62,'2024'!$C$8:$U$100,VLOOKUP($L$4,Master!$D$9:$G$20,4,FALSE),FALSE)</f>
        <v>675300.38000000012</v>
      </c>
      <c r="M62" s="92">
        <f t="shared" si="11"/>
        <v>0.99705549141475636</v>
      </c>
      <c r="N62" s="88">
        <f t="shared" si="12"/>
        <v>9.6005172021609346E-5</v>
      </c>
      <c r="O62" s="92">
        <f t="shared" si="13"/>
        <v>-1994.2999999998137</v>
      </c>
      <c r="P62" s="93">
        <f t="shared" si="14"/>
        <v>-2.944508585243596E-3</v>
      </c>
      <c r="Q62" s="81"/>
    </row>
    <row r="63" spans="2:17" s="82" customFormat="1" ht="12.75" x14ac:dyDescent="0.2">
      <c r="B63" s="73"/>
      <c r="C63" s="83">
        <v>41503</v>
      </c>
      <c r="D63" s="84" t="s">
        <v>132</v>
      </c>
      <c r="E63" s="85">
        <f>IFERROR(INDEX('2024'!$C$109:$AC$201,MATCH($C63,'2024'!$C$109:$C$201,0),19),0)</f>
        <v>2363794.2400000002</v>
      </c>
      <c r="F63" s="86">
        <f>IFERROR(INDEX('2024'!$C$7:$AC$99,MATCH($C63,'2024'!$C$7:$C$99,0),19),0)</f>
        <v>1750470.29</v>
      </c>
      <c r="G63" s="87">
        <f t="shared" si="7"/>
        <v>0.74053412110861216</v>
      </c>
      <c r="H63" s="88">
        <f t="shared" si="8"/>
        <v>2.4885844327551891E-4</v>
      </c>
      <c r="I63" s="89">
        <f t="shared" si="9"/>
        <v>-613323.95000000019</v>
      </c>
      <c r="J63" s="90">
        <f t="shared" si="10"/>
        <v>-0.25946587889138784</v>
      </c>
      <c r="K63" s="91">
        <f>VLOOKUP($C63,'2024'!$C$110:$U$201,VLOOKUP($L$4,Master!$D$9:$G$20,4,FALSE),FALSE)</f>
        <v>584948.56000000006</v>
      </c>
      <c r="L63" s="92">
        <f>VLOOKUP($C63,'2024'!$C$8:$U$100,VLOOKUP($L$4,Master!$D$9:$G$20,4,FALSE),FALSE)</f>
        <v>593992.57000000007</v>
      </c>
      <c r="M63" s="92">
        <f t="shared" si="11"/>
        <v>1.0154612056827699</v>
      </c>
      <c r="N63" s="88">
        <f t="shared" si="12"/>
        <v>8.4445915553028162E-5</v>
      </c>
      <c r="O63" s="92">
        <f t="shared" si="13"/>
        <v>9044.0100000000093</v>
      </c>
      <c r="P63" s="93">
        <f t="shared" si="14"/>
        <v>1.5461205682769794E-2</v>
      </c>
      <c r="Q63" s="81"/>
    </row>
    <row r="64" spans="2:17" s="82" customFormat="1" ht="12.75" x14ac:dyDescent="0.2">
      <c r="B64" s="73"/>
      <c r="C64" s="83">
        <v>41505</v>
      </c>
      <c r="D64" s="84" t="s">
        <v>133</v>
      </c>
      <c r="E64" s="85">
        <f>IFERROR(INDEX('2024'!$C$109:$AC$201,MATCH($C64,'2024'!$C$109:$C$201,0),19),0)</f>
        <v>7852740.7200000007</v>
      </c>
      <c r="F64" s="86">
        <f>IFERROR(INDEX('2024'!$C$7:$AC$99,MATCH($C64,'2024'!$C$7:$C$99,0),19),0)</f>
        <v>4971900.84</v>
      </c>
      <c r="G64" s="87">
        <f t="shared" si="7"/>
        <v>0.63314211143342058</v>
      </c>
      <c r="H64" s="88">
        <f t="shared" si="8"/>
        <v>7.068383338072221E-4</v>
      </c>
      <c r="I64" s="89">
        <f t="shared" si="9"/>
        <v>-2880839.8800000008</v>
      </c>
      <c r="J64" s="90">
        <f t="shared" si="10"/>
        <v>-0.36685788856657942</v>
      </c>
      <c r="K64" s="91">
        <f>VLOOKUP($C64,'2024'!$C$110:$U$201,VLOOKUP($L$4,Master!$D$9:$G$20,4,FALSE),FALSE)</f>
        <v>1963185.1800000002</v>
      </c>
      <c r="L64" s="92">
        <f>VLOOKUP($C64,'2024'!$C$8:$U$100,VLOOKUP($L$4,Master!$D$9:$G$20,4,FALSE),FALSE)</f>
        <v>2134589.0700000003</v>
      </c>
      <c r="M64" s="92">
        <f t="shared" si="11"/>
        <v>1.0873090790141355</v>
      </c>
      <c r="N64" s="88">
        <f t="shared" si="12"/>
        <v>3.034673116292295E-4</v>
      </c>
      <c r="O64" s="92">
        <f t="shared" si="13"/>
        <v>171403.89000000013</v>
      </c>
      <c r="P64" s="93">
        <f t="shared" si="14"/>
        <v>8.7309079014135649E-2</v>
      </c>
      <c r="Q64" s="81"/>
    </row>
    <row r="65" spans="2:17" s="82" customFormat="1" ht="12.75" x14ac:dyDescent="0.2">
      <c r="B65" s="73"/>
      <c r="C65" s="83">
        <v>41506</v>
      </c>
      <c r="D65" s="84" t="s">
        <v>74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76</v>
      </c>
      <c r="E66" s="85">
        <f>IFERROR(INDEX('2024'!$C$109:$AC$201,MATCH($C66,'2024'!$C$109:$C$201,0),19),0)</f>
        <v>82850155.660000011</v>
      </c>
      <c r="F66" s="86">
        <f>IFERROR(INDEX('2024'!$C$7:$AC$99,MATCH($C66,'2024'!$C$7:$C$99,0),19),0)</f>
        <v>77649521.539999992</v>
      </c>
      <c r="G66" s="87">
        <f t="shared" si="7"/>
        <v>0.93722843272205358</v>
      </c>
      <c r="H66" s="88">
        <f t="shared" si="8"/>
        <v>1.1039169965880009E-2</v>
      </c>
      <c r="I66" s="89">
        <f t="shared" si="9"/>
        <v>-5200634.1200000197</v>
      </c>
      <c r="J66" s="90">
        <f t="shared" si="10"/>
        <v>-6.2771567277946361E-2</v>
      </c>
      <c r="K66" s="91">
        <f>VLOOKUP($C66,'2024'!$C$110:$U$201,VLOOKUP($L$4,Master!$D$9:$G$20,4,FALSE),FALSE)</f>
        <v>20004940.360000003</v>
      </c>
      <c r="L66" s="92">
        <f>VLOOKUP($C66,'2024'!$C$8:$U$100,VLOOKUP($L$4,Master!$D$9:$G$20,4,FALSE),FALSE)</f>
        <v>20621534</v>
      </c>
      <c r="M66" s="92">
        <f t="shared" si="11"/>
        <v>1.0308220683943092</v>
      </c>
      <c r="N66" s="88">
        <f t="shared" si="12"/>
        <v>2.9316937731020758E-3</v>
      </c>
      <c r="O66" s="92">
        <f t="shared" si="13"/>
        <v>616593.63999999687</v>
      </c>
      <c r="P66" s="93">
        <f t="shared" si="14"/>
        <v>3.0822068394309215E-2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24447</v>
      </c>
      <c r="F67" s="86">
        <f>IFERROR(INDEX('2024'!$C$7:$AC$99,MATCH($C67,'2024'!$C$7:$C$99,0),19),0)</f>
        <v>15110.68</v>
      </c>
      <c r="G67" s="87">
        <f t="shared" si="7"/>
        <v>0.61809956231848495</v>
      </c>
      <c r="H67" s="88">
        <f t="shared" si="8"/>
        <v>2.1482342905885699E-6</v>
      </c>
      <c r="I67" s="89">
        <f t="shared" si="9"/>
        <v>-9336.32</v>
      </c>
      <c r="J67" s="90">
        <f t="shared" si="10"/>
        <v>-0.3819004376815151</v>
      </c>
      <c r="K67" s="91">
        <f>VLOOKUP($C67,'2024'!$C$110:$U$201,VLOOKUP($L$4,Master!$D$9:$G$20,4,FALSE),FALSE)</f>
        <v>6211.92</v>
      </c>
      <c r="L67" s="92">
        <f>VLOOKUP($C67,'2024'!$C$8:$U$100,VLOOKUP($L$4,Master!$D$9:$G$20,4,FALSE),FALSE)</f>
        <v>4326.9500000000007</v>
      </c>
      <c r="M67" s="92">
        <f t="shared" si="11"/>
        <v>0.69655597625210897</v>
      </c>
      <c r="N67" s="88">
        <f t="shared" si="12"/>
        <v>6.15147853284049E-7</v>
      </c>
      <c r="O67" s="92">
        <f t="shared" si="13"/>
        <v>-1884.9699999999993</v>
      </c>
      <c r="P67" s="93">
        <f t="shared" si="14"/>
        <v>-0.30344402374789103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134226.57000000004</v>
      </c>
      <c r="F68" s="86">
        <f>IFERROR(INDEX('2024'!$C$7:$AC$99,MATCH($C68,'2024'!$C$7:$C$99,0),19),0)</f>
        <v>107226.61000000003</v>
      </c>
      <c r="G68" s="87">
        <f t="shared" si="7"/>
        <v>0.79884787341284214</v>
      </c>
      <c r="H68" s="88">
        <f t="shared" si="8"/>
        <v>1.5244044640318457E-5</v>
      </c>
      <c r="I68" s="89">
        <f t="shared" si="9"/>
        <v>-26999.960000000006</v>
      </c>
      <c r="J68" s="90">
        <f t="shared" si="10"/>
        <v>-0.20115212658715781</v>
      </c>
      <c r="K68" s="91">
        <f>VLOOKUP($C68,'2024'!$C$110:$U$201,VLOOKUP($L$4,Master!$D$9:$G$20,4,FALSE),FALSE)</f>
        <v>32184.570000000011</v>
      </c>
      <c r="L68" s="92">
        <f>VLOOKUP($C68,'2024'!$C$8:$U$100,VLOOKUP($L$4,Master!$D$9:$G$20,4,FALSE),FALSE)</f>
        <v>30694.750000000011</v>
      </c>
      <c r="M68" s="92">
        <f t="shared" si="11"/>
        <v>0.95371011636942793</v>
      </c>
      <c r="N68" s="88">
        <f t="shared" si="12"/>
        <v>4.3637688370770563E-6</v>
      </c>
      <c r="O68" s="92">
        <f t="shared" si="13"/>
        <v>-1489.8199999999997</v>
      </c>
      <c r="P68" s="93">
        <f t="shared" si="14"/>
        <v>-4.6289883630572015E-2</v>
      </c>
      <c r="Q68" s="81"/>
    </row>
    <row r="69" spans="2:17" s="82" customFormat="1" ht="12.75" x14ac:dyDescent="0.2">
      <c r="B69" s="73"/>
      <c r="C69" s="83">
        <v>41801</v>
      </c>
      <c r="D69" s="84" t="s">
        <v>77</v>
      </c>
      <c r="E69" s="85">
        <f>IFERROR(INDEX('2024'!$C$109:$AC$201,MATCH($C69,'2024'!$C$109:$C$201,0),19),0)</f>
        <v>694977.81999999948</v>
      </c>
      <c r="F69" s="86">
        <f>IFERROR(INDEX('2024'!$C$7:$AC$99,MATCH($C69,'2024'!$C$7:$C$99,0),19),0)</f>
        <v>662961.55999999994</v>
      </c>
      <c r="G69" s="87">
        <f t="shared" si="7"/>
        <v>0.95393196864901453</v>
      </c>
      <c r="H69" s="88">
        <f t="shared" si="8"/>
        <v>9.4251003696332089E-5</v>
      </c>
      <c r="I69" s="89">
        <f t="shared" si="9"/>
        <v>-32016.259999999544</v>
      </c>
      <c r="J69" s="90">
        <f t="shared" si="10"/>
        <v>-4.6068031350985514E-2</v>
      </c>
      <c r="K69" s="91">
        <f>VLOOKUP($C69,'2024'!$C$110:$U$201,VLOOKUP($L$4,Master!$D$9:$G$20,4,FALSE),FALSE)</f>
        <v>198206.38999999984</v>
      </c>
      <c r="L69" s="92">
        <f>VLOOKUP($C69,'2024'!$C$8:$U$100,VLOOKUP($L$4,Master!$D$9:$G$20,4,FALSE),FALSE)</f>
        <v>251921.18999999997</v>
      </c>
      <c r="M69" s="92">
        <f t="shared" si="11"/>
        <v>1.2710043808375713</v>
      </c>
      <c r="N69" s="88">
        <f t="shared" si="12"/>
        <v>3.5814783906738695E-5</v>
      </c>
      <c r="O69" s="92">
        <f t="shared" si="13"/>
        <v>53714.800000000134</v>
      </c>
      <c r="P69" s="93">
        <f t="shared" si="14"/>
        <v>0.27100438083757128</v>
      </c>
      <c r="Q69" s="81"/>
    </row>
    <row r="70" spans="2:17" s="82" customFormat="1" ht="12.75" x14ac:dyDescent="0.2">
      <c r="B70" s="73"/>
      <c r="C70" s="83">
        <v>42001</v>
      </c>
      <c r="D70" s="84" t="s">
        <v>78</v>
      </c>
      <c r="E70" s="85">
        <f>IFERROR(INDEX('2024'!$C$109:$AC$201,MATCH($C70,'2024'!$C$109:$C$201,0),19),0)</f>
        <v>4621195.6900000004</v>
      </c>
      <c r="F70" s="86">
        <f>IFERROR(INDEX('2024'!$C$7:$AC$99,MATCH($C70,'2024'!$C$7:$C$99,0),19),0)</f>
        <v>2559989.9899999998</v>
      </c>
      <c r="G70" s="87">
        <f t="shared" si="7"/>
        <v>0.55396701670515047</v>
      </c>
      <c r="H70" s="88">
        <f t="shared" si="8"/>
        <v>3.6394512226329255E-4</v>
      </c>
      <c r="I70" s="89">
        <f t="shared" si="9"/>
        <v>-2061205.7000000007</v>
      </c>
      <c r="J70" s="90">
        <f t="shared" si="10"/>
        <v>-0.44603298329484947</v>
      </c>
      <c r="K70" s="91">
        <f>VLOOKUP($C70,'2024'!$C$110:$U$201,VLOOKUP($L$4,Master!$D$9:$G$20,4,FALSE),FALSE)</f>
        <v>843486.77999999991</v>
      </c>
      <c r="L70" s="92">
        <f>VLOOKUP($C70,'2024'!$C$8:$U$100,VLOOKUP($L$4,Master!$D$9:$G$20,4,FALSE),FALSE)</f>
        <v>636849.5</v>
      </c>
      <c r="M70" s="92">
        <f t="shared" si="11"/>
        <v>0.75502013202862539</v>
      </c>
      <c r="N70" s="88">
        <f t="shared" si="12"/>
        <v>9.0538740403753193E-5</v>
      </c>
      <c r="O70" s="92">
        <f t="shared" si="13"/>
        <v>-206637.27999999991</v>
      </c>
      <c r="P70" s="93">
        <f t="shared" si="14"/>
        <v>-0.24497986797137464</v>
      </c>
      <c r="Q70" s="81"/>
    </row>
    <row r="71" spans="2:17" s="82" customFormat="1" ht="12.75" x14ac:dyDescent="0.2">
      <c r="B71" s="73"/>
      <c r="C71" s="83">
        <v>42002</v>
      </c>
      <c r="D71" s="84" t="s">
        <v>79</v>
      </c>
      <c r="E71" s="85">
        <f>IFERROR(INDEX('2024'!$C$109:$AC$201,MATCH($C71,'2024'!$C$109:$C$201,0),19),0)</f>
        <v>739850.88000000012</v>
      </c>
      <c r="F71" s="86">
        <f>IFERROR(INDEX('2024'!$C$7:$AC$99,MATCH($C71,'2024'!$C$7:$C$99,0),19),0)</f>
        <v>495627.37999999989</v>
      </c>
      <c r="G71" s="87">
        <f t="shared" si="7"/>
        <v>0.66990172397983738</v>
      </c>
      <c r="H71" s="88">
        <f t="shared" si="8"/>
        <v>7.0461669036110301E-5</v>
      </c>
      <c r="I71" s="89">
        <f t="shared" si="9"/>
        <v>-244223.50000000023</v>
      </c>
      <c r="J71" s="90">
        <f t="shared" si="10"/>
        <v>-0.33009827602016262</v>
      </c>
      <c r="K71" s="91">
        <f>VLOOKUP($C71,'2024'!$C$110:$U$201,VLOOKUP($L$4,Master!$D$9:$G$20,4,FALSE),FALSE)</f>
        <v>195582.72000000003</v>
      </c>
      <c r="L71" s="92">
        <f>VLOOKUP($C71,'2024'!$C$8:$U$100,VLOOKUP($L$4,Master!$D$9:$G$20,4,FALSE),FALSE)</f>
        <v>145067.81999999998</v>
      </c>
      <c r="M71" s="92">
        <f t="shared" si="11"/>
        <v>0.74172104774900338</v>
      </c>
      <c r="N71" s="88">
        <f t="shared" si="12"/>
        <v>2.0623801535399484E-5</v>
      </c>
      <c r="O71" s="92">
        <f t="shared" si="13"/>
        <v>-50514.900000000052</v>
      </c>
      <c r="P71" s="93">
        <f t="shared" si="14"/>
        <v>-0.25827895225099662</v>
      </c>
      <c r="Q71" s="81"/>
    </row>
    <row r="72" spans="2:17" s="82" customFormat="1" ht="12.75" x14ac:dyDescent="0.2">
      <c r="B72" s="73"/>
      <c r="C72" s="83">
        <v>42004</v>
      </c>
      <c r="D72" s="84" t="s">
        <v>80</v>
      </c>
      <c r="E72" s="85">
        <f>IFERROR(INDEX('2024'!$C$109:$AC$201,MATCH($C72,'2024'!$C$109:$C$201,0),19),0)</f>
        <v>2352428.8200000003</v>
      </c>
      <c r="F72" s="86">
        <f>IFERROR(INDEX('2024'!$C$7:$AC$99,MATCH($C72,'2024'!$C$7:$C$99,0),19),0)</f>
        <v>2130466.7999999998</v>
      </c>
      <c r="G72" s="87">
        <f t="shared" si="7"/>
        <v>0.90564559568692904</v>
      </c>
      <c r="H72" s="88">
        <f t="shared" si="8"/>
        <v>3.0288126243957914E-4</v>
      </c>
      <c r="I72" s="89">
        <f t="shared" si="9"/>
        <v>-221962.02000000048</v>
      </c>
      <c r="J72" s="90">
        <f t="shared" si="10"/>
        <v>-9.4354404313070975E-2</v>
      </c>
      <c r="K72" s="91">
        <f>VLOOKUP($C72,'2024'!$C$110:$U$201,VLOOKUP($L$4,Master!$D$9:$G$20,4,FALSE),FALSE)</f>
        <v>597295.97000000009</v>
      </c>
      <c r="L72" s="92">
        <f>VLOOKUP($C72,'2024'!$C$8:$U$100,VLOOKUP($L$4,Master!$D$9:$G$20,4,FALSE),FALSE)</f>
        <v>529350.55999999982</v>
      </c>
      <c r="M72" s="92">
        <f t="shared" si="11"/>
        <v>0.8862449883932747</v>
      </c>
      <c r="N72" s="88">
        <f t="shared" si="12"/>
        <v>7.5255979528006799E-5</v>
      </c>
      <c r="O72" s="92">
        <f t="shared" si="13"/>
        <v>-67945.410000000265</v>
      </c>
      <c r="P72" s="93">
        <f t="shared" si="14"/>
        <v>-0.11375501160672531</v>
      </c>
      <c r="Q72" s="81"/>
    </row>
    <row r="73" spans="2:17" s="82" customFormat="1" ht="12.75" x14ac:dyDescent="0.2">
      <c r="B73" s="73"/>
      <c r="C73" s="83">
        <v>42101</v>
      </c>
      <c r="D73" s="84" t="s">
        <v>81</v>
      </c>
      <c r="E73" s="85">
        <f>IFERROR(INDEX('2024'!$C$109:$AC$201,MATCH($C73,'2024'!$C$109:$C$201,0),19),0)</f>
        <v>5726373.5800000001</v>
      </c>
      <c r="F73" s="86">
        <f>IFERROR(INDEX('2024'!$C$7:$AC$99,MATCH($C73,'2024'!$C$7:$C$99,0),19),0)</f>
        <v>4103623.28</v>
      </c>
      <c r="G73" s="87">
        <f t="shared" si="7"/>
        <v>0.71661815679164953</v>
      </c>
      <c r="H73" s="88">
        <f t="shared" si="8"/>
        <v>5.8339824850725042E-4</v>
      </c>
      <c r="I73" s="89">
        <f t="shared" si="9"/>
        <v>-1622750.3000000003</v>
      </c>
      <c r="J73" s="90">
        <f t="shared" si="10"/>
        <v>-0.28338184320835041</v>
      </c>
      <c r="K73" s="91">
        <f>VLOOKUP($C73,'2024'!$C$110:$U$201,VLOOKUP($L$4,Master!$D$9:$G$20,4,FALSE),FALSE)</f>
        <v>692459.84999999986</v>
      </c>
      <c r="L73" s="92">
        <f>VLOOKUP($C73,'2024'!$C$8:$U$100,VLOOKUP($L$4,Master!$D$9:$G$20,4,FALSE),FALSE)</f>
        <v>219740.05999999991</v>
      </c>
      <c r="M73" s="92">
        <f t="shared" si="11"/>
        <v>0.31733256448009217</v>
      </c>
      <c r="N73" s="88">
        <f t="shared" si="12"/>
        <v>3.1239701450099506E-5</v>
      </c>
      <c r="O73" s="92">
        <f t="shared" si="13"/>
        <v>-472719.78999999992</v>
      </c>
      <c r="P73" s="93">
        <f t="shared" si="14"/>
        <v>-0.68266743551990783</v>
      </c>
      <c r="Q73" s="81"/>
    </row>
    <row r="74" spans="2:17" s="82" customFormat="1" ht="12.75" x14ac:dyDescent="0.2">
      <c r="B74" s="73"/>
      <c r="C74" s="83">
        <v>42401</v>
      </c>
      <c r="D74" s="84" t="s">
        <v>126</v>
      </c>
      <c r="E74" s="85">
        <f>IFERROR(INDEX('2024'!$C$109:$AC$201,MATCH($C74,'2024'!$C$109:$C$201,0),19),0)</f>
        <v>2564847.9999999991</v>
      </c>
      <c r="F74" s="86">
        <f>IFERROR(INDEX('2024'!$C$7:$AC$99,MATCH($C74,'2024'!$C$7:$C$99,0),19),0)</f>
        <v>1847506.3</v>
      </c>
      <c r="G74" s="87">
        <f t="shared" ref="G74:G93" si="15">IFERROR(F74/E74,0)</f>
        <v>0.72031804613762718</v>
      </c>
      <c r="H74" s="88">
        <f t="shared" ref="H74:H93" si="16">F74/$D$4</f>
        <v>2.6265372476542509E-4</v>
      </c>
      <c r="I74" s="89">
        <f t="shared" ref="I74:I93" si="17">F74-E74</f>
        <v>-717341.69999999902</v>
      </c>
      <c r="J74" s="90">
        <f t="shared" ref="J74:J93" si="18">IFERROR(I74/E74,0)</f>
        <v>-0.27968195386237288</v>
      </c>
      <c r="K74" s="91">
        <f>VLOOKUP($C74,'2024'!$C$110:$U$201,VLOOKUP($L$4,Master!$D$9:$G$20,4,FALSE),FALSE)</f>
        <v>485071.61000000028</v>
      </c>
      <c r="L74" s="92">
        <f>VLOOKUP($C74,'2024'!$C$8:$U$100,VLOOKUP($L$4,Master!$D$9:$G$20,4,FALSE),FALSE)</f>
        <v>580893.55000000005</v>
      </c>
      <c r="M74" s="92">
        <f t="shared" ref="M74:M93" si="19">IFERROR(L74/K74,0)</f>
        <v>1.1975418433579317</v>
      </c>
      <c r="N74" s="88">
        <f t="shared" ref="N74:N93" si="20">L74/$D$4</f>
        <v>8.2583672163775952E-5</v>
      </c>
      <c r="O74" s="92">
        <f t="shared" ref="O74:O93" si="21">L74-K74</f>
        <v>95821.939999999769</v>
      </c>
      <c r="P74" s="93">
        <f t="shared" ref="P74:P93" si="22">IFERROR(O74/K74,0)</f>
        <v>0.19754184335793165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1087011.0899999999</v>
      </c>
      <c r="F75" s="86">
        <f>IFERROR(INDEX('2024'!$C$7:$AC$99,MATCH($C75,'2024'!$C$7:$C$99,0),19),0)</f>
        <v>688802.65</v>
      </c>
      <c r="G75" s="87">
        <f t="shared" si="15"/>
        <v>0.63366662616110025</v>
      </c>
      <c r="H75" s="88">
        <f t="shared" si="16"/>
        <v>9.7924744100085306E-5</v>
      </c>
      <c r="I75" s="89">
        <f t="shared" si="17"/>
        <v>-398208.43999999983</v>
      </c>
      <c r="J75" s="90">
        <f t="shared" si="18"/>
        <v>-0.36633337383889975</v>
      </c>
      <c r="K75" s="91">
        <f>VLOOKUP($C75,'2024'!$C$110:$U$201,VLOOKUP($L$4,Master!$D$9:$G$20,4,FALSE),FALSE)</f>
        <v>264914.61</v>
      </c>
      <c r="L75" s="92">
        <f>VLOOKUP($C75,'2024'!$C$8:$U$100,VLOOKUP($L$4,Master!$D$9:$G$20,4,FALSE),FALSE)</f>
        <v>302993.28000000003</v>
      </c>
      <c r="M75" s="92">
        <f t="shared" si="19"/>
        <v>1.143739410974729</v>
      </c>
      <c r="N75" s="88">
        <f t="shared" si="20"/>
        <v>4.3075530281489912E-5</v>
      </c>
      <c r="O75" s="92">
        <f t="shared" si="21"/>
        <v>38078.670000000042</v>
      </c>
      <c r="P75" s="93">
        <f t="shared" si="22"/>
        <v>0.14373941097472898</v>
      </c>
      <c r="Q75" s="81"/>
    </row>
    <row r="76" spans="2:17" s="82" customFormat="1" ht="12.75" x14ac:dyDescent="0.2">
      <c r="B76" s="73"/>
      <c r="C76" s="83">
        <v>42403</v>
      </c>
      <c r="D76" s="84" t="s">
        <v>73</v>
      </c>
      <c r="E76" s="85">
        <f>IFERROR(INDEX('2024'!$C$109:$AC$201,MATCH($C76,'2024'!$C$109:$C$201,0),19),0)</f>
        <v>883416.59999999974</v>
      </c>
      <c r="F76" s="86">
        <f>IFERROR(INDEX('2024'!$C$7:$AC$99,MATCH($C76,'2024'!$C$7:$C$99,0),19),0)</f>
        <v>2876941.2300000004</v>
      </c>
      <c r="G76" s="87">
        <f t="shared" si="15"/>
        <v>3.2566076186478736</v>
      </c>
      <c r="H76" s="88">
        <f t="shared" si="16"/>
        <v>4.0900500852999723E-4</v>
      </c>
      <c r="I76" s="89">
        <f t="shared" si="17"/>
        <v>1993524.6300000008</v>
      </c>
      <c r="J76" s="90">
        <f t="shared" si="18"/>
        <v>2.2566076186478741</v>
      </c>
      <c r="K76" s="91">
        <f>VLOOKUP($C76,'2024'!$C$110:$U$201,VLOOKUP($L$4,Master!$D$9:$G$20,4,FALSE),FALSE)</f>
        <v>220854.14999999994</v>
      </c>
      <c r="L76" s="92">
        <f>VLOOKUP($C76,'2024'!$C$8:$U$100,VLOOKUP($L$4,Master!$D$9:$G$20,4,FALSE),FALSE)</f>
        <v>157551.09999999998</v>
      </c>
      <c r="M76" s="92">
        <f t="shared" si="19"/>
        <v>0.71337169801880573</v>
      </c>
      <c r="N76" s="88">
        <f t="shared" si="20"/>
        <v>2.2398507250497578E-5</v>
      </c>
      <c r="O76" s="92">
        <f t="shared" si="21"/>
        <v>-63303.049999999959</v>
      </c>
      <c r="P76" s="93">
        <f t="shared" si="22"/>
        <v>-0.28662830198119427</v>
      </c>
      <c r="Q76" s="81"/>
    </row>
    <row r="77" spans="2:17" s="82" customFormat="1" ht="12.75" x14ac:dyDescent="0.2">
      <c r="B77" s="73"/>
      <c r="C77" s="83">
        <v>42404</v>
      </c>
      <c r="D77" s="84" t="s">
        <v>75</v>
      </c>
      <c r="E77" s="85">
        <f>IFERROR(INDEX('2024'!$C$109:$AC$201,MATCH($C77,'2024'!$C$109:$C$201,0),19),0)</f>
        <v>676259.18000000028</v>
      </c>
      <c r="F77" s="86">
        <f>IFERROR(INDEX('2024'!$C$7:$AC$99,MATCH($C77,'2024'!$C$7:$C$99,0),19),0)</f>
        <v>541523.93000000005</v>
      </c>
      <c r="G77" s="87">
        <f t="shared" si="15"/>
        <v>0.80076388759705974</v>
      </c>
      <c r="H77" s="88">
        <f t="shared" si="16"/>
        <v>7.698662638612454E-5</v>
      </c>
      <c r="I77" s="89">
        <f t="shared" si="17"/>
        <v>-134735.25000000023</v>
      </c>
      <c r="J77" s="90">
        <f t="shared" si="18"/>
        <v>-0.1992361124029402</v>
      </c>
      <c r="K77" s="91">
        <f>VLOOKUP($C77,'2024'!$C$110:$U$201,VLOOKUP($L$4,Master!$D$9:$G$20,4,FALSE),FALSE)</f>
        <v>160227.38000000006</v>
      </c>
      <c r="L77" s="92">
        <f>VLOOKUP($C77,'2024'!$C$8:$U$100,VLOOKUP($L$4,Master!$D$9:$G$20,4,FALSE),FALSE)</f>
        <v>132175</v>
      </c>
      <c r="M77" s="92">
        <f t="shared" si="19"/>
        <v>0.82492143352777747</v>
      </c>
      <c r="N77" s="88">
        <f t="shared" si="20"/>
        <v>1.8790872903042367E-5</v>
      </c>
      <c r="O77" s="92">
        <f t="shared" si="21"/>
        <v>-28052.380000000063</v>
      </c>
      <c r="P77" s="93">
        <f t="shared" si="22"/>
        <v>-0.17507856647222247</v>
      </c>
      <c r="Q77" s="81"/>
    </row>
    <row r="78" spans="2:17" s="82" customFormat="1" ht="12.75" x14ac:dyDescent="0.2">
      <c r="B78" s="73"/>
      <c r="C78" s="83">
        <v>42501</v>
      </c>
      <c r="D78" s="84" t="s">
        <v>127</v>
      </c>
      <c r="E78" s="85">
        <f>IFERROR(INDEX('2024'!$C$109:$AC$201,MATCH($C78,'2024'!$C$109:$C$201,0),19),0)</f>
        <v>632141.34999999986</v>
      </c>
      <c r="F78" s="86">
        <f>IFERROR(INDEX('2024'!$C$7:$AC$99,MATCH($C78,'2024'!$C$7:$C$99,0),19),0)</f>
        <v>856149.22000000009</v>
      </c>
      <c r="G78" s="87">
        <f t="shared" si="15"/>
        <v>1.3543635770702238</v>
      </c>
      <c r="H78" s="88">
        <f t="shared" si="16"/>
        <v>1.2171584020471995E-4</v>
      </c>
      <c r="I78" s="89">
        <f t="shared" si="17"/>
        <v>224007.87000000023</v>
      </c>
      <c r="J78" s="90">
        <f t="shared" si="18"/>
        <v>0.35436357707022376</v>
      </c>
      <c r="K78" s="91">
        <f>VLOOKUP($C78,'2024'!$C$110:$U$201,VLOOKUP($L$4,Master!$D$9:$G$20,4,FALSE),FALSE)</f>
        <v>147912.55999999997</v>
      </c>
      <c r="L78" s="92">
        <f>VLOOKUP($C78,'2024'!$C$8:$U$100,VLOOKUP($L$4,Master!$D$9:$G$20,4,FALSE),FALSE)</f>
        <v>139380.77000000002</v>
      </c>
      <c r="M78" s="92">
        <f t="shared" si="19"/>
        <v>0.94231869152964465</v>
      </c>
      <c r="N78" s="88">
        <f t="shared" si="20"/>
        <v>1.9815292863235716E-5</v>
      </c>
      <c r="O78" s="92">
        <f t="shared" si="21"/>
        <v>-8531.7899999999499</v>
      </c>
      <c r="P78" s="93">
        <f t="shared" si="22"/>
        <v>-5.7681308470355401E-2</v>
      </c>
      <c r="Q78" s="81"/>
    </row>
    <row r="79" spans="2:17" s="82" customFormat="1" ht="12.75" x14ac:dyDescent="0.2">
      <c r="B79" s="73"/>
      <c r="C79" s="83">
        <v>42502</v>
      </c>
      <c r="D79" s="84" t="s">
        <v>65</v>
      </c>
      <c r="E79" s="85">
        <f>IFERROR(INDEX('2024'!$C$109:$AC$201,MATCH($C79,'2024'!$C$109:$C$201,0),19),0)</f>
        <v>185133.84000000003</v>
      </c>
      <c r="F79" s="86">
        <f>IFERROR(INDEX('2024'!$C$7:$AC$99,MATCH($C79,'2024'!$C$7:$C$99,0),19),0)</f>
        <v>51321.59</v>
      </c>
      <c r="G79" s="87">
        <f t="shared" si="15"/>
        <v>0.27721344730925468</v>
      </c>
      <c r="H79" s="88">
        <f t="shared" si="16"/>
        <v>7.2962169462610174E-6</v>
      </c>
      <c r="I79" s="89">
        <f t="shared" si="17"/>
        <v>-133812.25000000003</v>
      </c>
      <c r="J79" s="90">
        <f t="shared" si="18"/>
        <v>-0.72278655269074532</v>
      </c>
      <c r="K79" s="91">
        <f>VLOOKUP($C79,'2024'!$C$110:$U$201,VLOOKUP($L$4,Master!$D$9:$G$20,4,FALSE),FALSE)</f>
        <v>45012.960000000006</v>
      </c>
      <c r="L79" s="92">
        <f>VLOOKUP($C79,'2024'!$C$8:$U$100,VLOOKUP($L$4,Master!$D$9:$G$20,4,FALSE),FALSE)</f>
        <v>10938.93</v>
      </c>
      <c r="M79" s="92">
        <f t="shared" si="19"/>
        <v>0.24301734433816391</v>
      </c>
      <c r="N79" s="88">
        <f t="shared" si="20"/>
        <v>1.5551506966164344E-6</v>
      </c>
      <c r="O79" s="92">
        <f t="shared" si="21"/>
        <v>-34074.030000000006</v>
      </c>
      <c r="P79" s="93">
        <f t="shared" si="22"/>
        <v>-0.75698265566183609</v>
      </c>
      <c r="Q79" s="81"/>
    </row>
    <row r="80" spans="2:17" s="82" customFormat="1" ht="12.75" x14ac:dyDescent="0.2">
      <c r="B80" s="73"/>
      <c r="C80" s="83">
        <v>50201</v>
      </c>
      <c r="D80" s="84" t="s">
        <v>82</v>
      </c>
      <c r="E80" s="85">
        <f>IFERROR(INDEX('2024'!$C$109:$AC$201,MATCH($C80,'2024'!$C$109:$C$201,0),19),0)</f>
        <v>258003.93000000002</v>
      </c>
      <c r="F80" s="86">
        <f>IFERROR(INDEX('2024'!$C$7:$AC$99,MATCH($C80,'2024'!$C$7:$C$99,0),19),0)</f>
        <v>232348.60000000003</v>
      </c>
      <c r="G80" s="87">
        <f t="shared" si="15"/>
        <v>0.90056225112539956</v>
      </c>
      <c r="H80" s="88">
        <f t="shared" si="16"/>
        <v>3.3032214955928354E-5</v>
      </c>
      <c r="I80" s="89">
        <f t="shared" si="17"/>
        <v>-25655.329999999987</v>
      </c>
      <c r="J80" s="90">
        <f t="shared" si="18"/>
        <v>-9.9437748874600412E-2</v>
      </c>
      <c r="K80" s="91">
        <f>VLOOKUP($C80,'2024'!$C$110:$U$201,VLOOKUP($L$4,Master!$D$9:$G$20,4,FALSE),FALSE)</f>
        <v>63716.490000000013</v>
      </c>
      <c r="L80" s="92">
        <f>VLOOKUP($C80,'2024'!$C$8:$U$100,VLOOKUP($L$4,Master!$D$9:$G$20,4,FALSE),FALSE)</f>
        <v>62176.55</v>
      </c>
      <c r="M80" s="92">
        <f t="shared" si="19"/>
        <v>0.97583137426433864</v>
      </c>
      <c r="N80" s="88">
        <f t="shared" si="20"/>
        <v>8.839429911856697E-6</v>
      </c>
      <c r="O80" s="92">
        <f t="shared" si="21"/>
        <v>-1539.9400000000096</v>
      </c>
      <c r="P80" s="93">
        <f t="shared" si="22"/>
        <v>-2.4168625735661354E-2</v>
      </c>
      <c r="Q80" s="81"/>
    </row>
    <row r="81" spans="2:17" s="82" customFormat="1" ht="12.75" x14ac:dyDescent="0.2">
      <c r="B81" s="73"/>
      <c r="C81" s="83">
        <v>50301</v>
      </c>
      <c r="D81" s="84" t="s">
        <v>83</v>
      </c>
      <c r="E81" s="85">
        <f>IFERROR(INDEX('2024'!$C$109:$AC$201,MATCH($C81,'2024'!$C$109:$C$201,0),19),0)</f>
        <v>1157653.54</v>
      </c>
      <c r="F81" s="86">
        <f>IFERROR(INDEX('2024'!$C$7:$AC$99,MATCH($C81,'2024'!$C$7:$C$99,0),19),0)</f>
        <v>722733.19000000018</v>
      </c>
      <c r="G81" s="87">
        <f t="shared" si="15"/>
        <v>0.62430871156840251</v>
      </c>
      <c r="H81" s="88">
        <f t="shared" si="16"/>
        <v>1.0274853426215527E-4</v>
      </c>
      <c r="I81" s="89">
        <f t="shared" si="17"/>
        <v>-434920.34999999986</v>
      </c>
      <c r="J81" s="90">
        <f t="shared" si="18"/>
        <v>-0.37569128843159744</v>
      </c>
      <c r="K81" s="91">
        <f>VLOOKUP($C81,'2024'!$C$110:$U$201,VLOOKUP($L$4,Master!$D$9:$G$20,4,FALSE),FALSE)</f>
        <v>298958.58999999997</v>
      </c>
      <c r="L81" s="92">
        <f>VLOOKUP($C81,'2024'!$C$8:$U$100,VLOOKUP($L$4,Master!$D$9:$G$20,4,FALSE),FALSE)</f>
        <v>213990.08000000007</v>
      </c>
      <c r="M81" s="92">
        <f t="shared" si="19"/>
        <v>0.71578501892185165</v>
      </c>
      <c r="N81" s="88">
        <f t="shared" si="20"/>
        <v>3.0422246232584599E-5</v>
      </c>
      <c r="O81" s="92">
        <f t="shared" si="21"/>
        <v>-84968.509999999893</v>
      </c>
      <c r="P81" s="93">
        <f t="shared" si="22"/>
        <v>-0.2842149810781483</v>
      </c>
      <c r="Q81" s="81"/>
    </row>
    <row r="82" spans="2:17" s="82" customFormat="1" ht="12.75" x14ac:dyDescent="0.2">
      <c r="B82" s="73"/>
      <c r="C82" s="83">
        <v>50401</v>
      </c>
      <c r="D82" s="84" t="s">
        <v>84</v>
      </c>
      <c r="E82" s="85">
        <f>IFERROR(INDEX('2024'!$C$109:$AC$201,MATCH($C82,'2024'!$C$109:$C$201,0),19),0)</f>
        <v>860665.99999999988</v>
      </c>
      <c r="F82" s="86">
        <f>IFERROR(INDEX('2024'!$C$7:$AC$99,MATCH($C82,'2024'!$C$7:$C$99,0),19),0)</f>
        <v>760499.5</v>
      </c>
      <c r="G82" s="87">
        <f t="shared" si="15"/>
        <v>0.88361745438997252</v>
      </c>
      <c r="H82" s="88">
        <f t="shared" si="16"/>
        <v>1.0811764287745237E-4</v>
      </c>
      <c r="I82" s="89">
        <f t="shared" si="17"/>
        <v>-100166.49999999988</v>
      </c>
      <c r="J82" s="90">
        <f t="shared" si="18"/>
        <v>-0.11638254561002746</v>
      </c>
      <c r="K82" s="91">
        <f>VLOOKUP($C82,'2024'!$C$110:$U$201,VLOOKUP($L$4,Master!$D$9:$G$20,4,FALSE),FALSE)</f>
        <v>208269.86999999997</v>
      </c>
      <c r="L82" s="92">
        <f>VLOOKUP($C82,'2024'!$C$8:$U$100,VLOOKUP($L$4,Master!$D$9:$G$20,4,FALSE),FALSE)</f>
        <v>183102.97999999998</v>
      </c>
      <c r="M82" s="92">
        <f t="shared" si="19"/>
        <v>0.87916211788099741</v>
      </c>
      <c r="N82" s="88">
        <f t="shared" si="20"/>
        <v>2.6031131646289449E-5</v>
      </c>
      <c r="O82" s="92">
        <f t="shared" si="21"/>
        <v>-25166.889999999985</v>
      </c>
      <c r="P82" s="93">
        <f t="shared" si="22"/>
        <v>-0.12083788211900257</v>
      </c>
      <c r="Q82" s="81"/>
    </row>
    <row r="83" spans="2:17" s="82" customFormat="1" ht="12.75" x14ac:dyDescent="0.2">
      <c r="B83" s="73"/>
      <c r="C83" s="83">
        <v>50801</v>
      </c>
      <c r="D83" s="84" t="s">
        <v>85</v>
      </c>
      <c r="E83" s="85">
        <f>IFERROR(INDEX('2024'!$C$109:$AC$201,MATCH($C83,'2024'!$C$109:$C$201,0),19),0)</f>
        <v>157566.68</v>
      </c>
      <c r="F83" s="86">
        <f>IFERROR(INDEX('2024'!$C$7:$AC$99,MATCH($C83,'2024'!$C$7:$C$99,0),19),0)</f>
        <v>157566.68</v>
      </c>
      <c r="G83" s="87">
        <f t="shared" si="15"/>
        <v>1</v>
      </c>
      <c r="H83" s="88">
        <f t="shared" si="16"/>
        <v>2.2400722206425931E-5</v>
      </c>
      <c r="I83" s="89">
        <f t="shared" si="17"/>
        <v>0</v>
      </c>
      <c r="J83" s="90">
        <f t="shared" si="18"/>
        <v>0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39391.67</v>
      </c>
      <c r="M83" s="92">
        <f t="shared" si="19"/>
        <v>1</v>
      </c>
      <c r="N83" s="88">
        <f t="shared" si="20"/>
        <v>5.6001805516064828E-6</v>
      </c>
      <c r="O83" s="92">
        <f t="shared" si="21"/>
        <v>0</v>
      </c>
      <c r="P83" s="93">
        <f t="shared" si="22"/>
        <v>0</v>
      </c>
      <c r="Q83" s="81"/>
    </row>
    <row r="84" spans="2:17" s="82" customFormat="1" ht="12.75" x14ac:dyDescent="0.2">
      <c r="B84" s="73"/>
      <c r="C84" s="83">
        <v>50901</v>
      </c>
      <c r="D84" s="84" t="s">
        <v>86</v>
      </c>
      <c r="E84" s="85">
        <f>IFERROR(INDEX('2024'!$C$109:$AC$201,MATCH($C84,'2024'!$C$109:$C$201,0),19),0)</f>
        <v>3740690.1299999985</v>
      </c>
      <c r="F84" s="86">
        <f>IFERROR(INDEX('2024'!$C$7:$AC$99,MATCH($C84,'2024'!$C$7:$C$99,0),19),0)</f>
        <v>3265675.88</v>
      </c>
      <c r="G84" s="87">
        <f t="shared" si="15"/>
        <v>0.87301427450768321</v>
      </c>
      <c r="H84" s="88">
        <f t="shared" si="16"/>
        <v>4.6427009951663346E-4</v>
      </c>
      <c r="I84" s="89">
        <f t="shared" si="17"/>
        <v>-475014.2499999986</v>
      </c>
      <c r="J84" s="90">
        <f t="shared" si="18"/>
        <v>-0.12698572549231679</v>
      </c>
      <c r="K84" s="91">
        <f>VLOOKUP($C84,'2024'!$C$110:$U$201,VLOOKUP($L$4,Master!$D$9:$G$20,4,FALSE),FALSE)</f>
        <v>1028595.7399999999</v>
      </c>
      <c r="L84" s="92">
        <f>VLOOKUP($C84,'2024'!$C$8:$U$100,VLOOKUP($L$4,Master!$D$9:$G$20,4,FALSE),FALSE)</f>
        <v>826678.29000000027</v>
      </c>
      <c r="M84" s="92">
        <f t="shared" si="19"/>
        <v>0.80369600791852436</v>
      </c>
      <c r="N84" s="88">
        <f t="shared" si="20"/>
        <v>1.1752605771964746E-4</v>
      </c>
      <c r="O84" s="92">
        <f t="shared" si="21"/>
        <v>-201917.4499999996</v>
      </c>
      <c r="P84" s="93">
        <f t="shared" si="22"/>
        <v>-0.1963039920814757</v>
      </c>
      <c r="Q84" s="81"/>
    </row>
    <row r="85" spans="2:17" s="82" customFormat="1" ht="25.5" x14ac:dyDescent="0.2">
      <c r="B85" s="73"/>
      <c r="C85" s="83">
        <v>51001</v>
      </c>
      <c r="D85" s="84" t="s">
        <v>87</v>
      </c>
      <c r="E85" s="85">
        <f>IFERROR(INDEX('2024'!$C$109:$AC$201,MATCH($C85,'2024'!$C$109:$C$201,0),19),0)</f>
        <v>267547.36</v>
      </c>
      <c r="F85" s="86">
        <f>IFERROR(INDEX('2024'!$C$7:$AC$99,MATCH($C85,'2024'!$C$7:$C$99,0),19),0)</f>
        <v>307658.37</v>
      </c>
      <c r="G85" s="87">
        <f t="shared" si="15"/>
        <v>1.1499211578839725</v>
      </c>
      <c r="H85" s="88">
        <f t="shared" si="16"/>
        <v>4.3738750355416548E-5</v>
      </c>
      <c r="I85" s="89">
        <f t="shared" si="17"/>
        <v>40111.010000000009</v>
      </c>
      <c r="J85" s="90">
        <f t="shared" si="18"/>
        <v>0.14992115788397242</v>
      </c>
      <c r="K85" s="91">
        <f>VLOOKUP($C85,'2024'!$C$110:$U$201,VLOOKUP($L$4,Master!$D$9:$G$20,4,FALSE),FALSE)</f>
        <v>67162.360000000015</v>
      </c>
      <c r="L85" s="92">
        <f>VLOOKUP($C85,'2024'!$C$8:$U$100,VLOOKUP($L$4,Master!$D$9:$G$20,4,FALSE),FALSE)</f>
        <v>78710.729999999981</v>
      </c>
      <c r="M85" s="92">
        <f t="shared" si="19"/>
        <v>1.1719470548682323</v>
      </c>
      <c r="N85" s="88">
        <f t="shared" si="20"/>
        <v>1.1190038384987202E-5</v>
      </c>
      <c r="O85" s="92">
        <f t="shared" si="21"/>
        <v>11548.369999999966</v>
      </c>
      <c r="P85" s="93">
        <f t="shared" si="22"/>
        <v>0.1719470548682322</v>
      </c>
      <c r="Q85" s="81"/>
    </row>
    <row r="86" spans="2:17" s="82" customFormat="1" ht="12.75" x14ac:dyDescent="0.2">
      <c r="B86" s="73"/>
      <c r="C86" s="83">
        <v>51101</v>
      </c>
      <c r="D86" s="84" t="s">
        <v>88</v>
      </c>
      <c r="E86" s="85">
        <f>IFERROR(INDEX('2024'!$C$109:$AC$201,MATCH($C86,'2024'!$C$109:$C$201,0),19),0)</f>
        <v>120000</v>
      </c>
      <c r="F86" s="86">
        <f>IFERROR(INDEX('2024'!$C$7:$AC$99,MATCH($C86,'2024'!$C$7:$C$99,0),19),0)</f>
        <v>120000</v>
      </c>
      <c r="G86" s="87">
        <f t="shared" si="15"/>
        <v>1</v>
      </c>
      <c r="H86" s="88">
        <f t="shared" si="16"/>
        <v>1.705999431333523E-5</v>
      </c>
      <c r="I86" s="89">
        <f t="shared" si="17"/>
        <v>0</v>
      </c>
      <c r="J86" s="90">
        <f t="shared" si="18"/>
        <v>0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30000</v>
      </c>
      <c r="M86" s="92">
        <f t="shared" si="19"/>
        <v>1</v>
      </c>
      <c r="N86" s="88">
        <f t="shared" si="20"/>
        <v>4.2649985783338076E-6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12.75" x14ac:dyDescent="0.2">
      <c r="B87" s="73"/>
      <c r="C87" s="83">
        <v>51301</v>
      </c>
      <c r="D87" s="84" t="s">
        <v>89</v>
      </c>
      <c r="E87" s="85">
        <f>IFERROR(INDEX('2024'!$C$109:$AC$201,MATCH($C87,'2024'!$C$109:$C$201,0),19),0)</f>
        <v>185425.37000000005</v>
      </c>
      <c r="F87" s="86">
        <f>IFERROR(INDEX('2024'!$C$7:$AC$99,MATCH($C87,'2024'!$C$7:$C$99,0),19),0)</f>
        <v>131623.75999999998</v>
      </c>
      <c r="G87" s="87">
        <f t="shared" si="15"/>
        <v>0.70984763303964249</v>
      </c>
      <c r="H87" s="88">
        <f t="shared" si="16"/>
        <v>1.8712504975831671E-5</v>
      </c>
      <c r="I87" s="89">
        <f t="shared" si="17"/>
        <v>-53801.610000000073</v>
      </c>
      <c r="J87" s="90">
        <f t="shared" si="18"/>
        <v>-0.29015236696035746</v>
      </c>
      <c r="K87" s="91">
        <f>VLOOKUP($C87,'2024'!$C$110:$U$201,VLOOKUP($L$4,Master!$D$9:$G$20,4,FALSE),FALSE)</f>
        <v>47692.050000000017</v>
      </c>
      <c r="L87" s="92">
        <f>VLOOKUP($C87,'2024'!$C$8:$U$100,VLOOKUP($L$4,Master!$D$9:$G$20,4,FALSE),FALSE)</f>
        <v>45045.71</v>
      </c>
      <c r="M87" s="92">
        <f t="shared" si="19"/>
        <v>0.94451192599185785</v>
      </c>
      <c r="N87" s="88">
        <f t="shared" si="20"/>
        <v>6.4039963036678989E-6</v>
      </c>
      <c r="O87" s="92">
        <f t="shared" si="21"/>
        <v>-2646.3400000000183</v>
      </c>
      <c r="P87" s="93">
        <f t="shared" si="22"/>
        <v>-5.548807400814218E-2</v>
      </c>
      <c r="Q87" s="81"/>
    </row>
    <row r="88" spans="2:17" s="82" customFormat="1" ht="12.75" x14ac:dyDescent="0.2">
      <c r="B88" s="73"/>
      <c r="C88" s="83">
        <v>51401</v>
      </c>
      <c r="D88" s="84" t="s">
        <v>90</v>
      </c>
      <c r="E88" s="85">
        <f>IFERROR(INDEX('2024'!$C$109:$AC$201,MATCH($C88,'2024'!$C$109:$C$201,0),19),0)</f>
        <v>31670.129999999997</v>
      </c>
      <c r="F88" s="86">
        <f>IFERROR(INDEX('2024'!$C$7:$AC$99,MATCH($C88,'2024'!$C$7:$C$99,0),19),0)</f>
        <v>31669.809999999998</v>
      </c>
      <c r="G88" s="87">
        <f t="shared" si="15"/>
        <v>0.99998989584191789</v>
      </c>
      <c r="H88" s="88">
        <f t="shared" si="16"/>
        <v>4.5023898208700598E-6</v>
      </c>
      <c r="I88" s="89">
        <f t="shared" si="17"/>
        <v>-0.31999999999970896</v>
      </c>
      <c r="J88" s="90">
        <f t="shared" si="18"/>
        <v>-1.0104158082070044E-5</v>
      </c>
      <c r="K88" s="91">
        <f>VLOOKUP($C88,'2024'!$C$110:$U$201,VLOOKUP($L$4,Master!$D$9:$G$20,4,FALSE),FALSE)</f>
        <v>7917.5299999999988</v>
      </c>
      <c r="L88" s="92">
        <f>VLOOKUP($C88,'2024'!$C$8:$U$100,VLOOKUP($L$4,Master!$D$9:$G$20,4,FALSE),FALSE)</f>
        <v>7917.4499999999989</v>
      </c>
      <c r="M88" s="92">
        <f t="shared" si="19"/>
        <v>0.99998989583872744</v>
      </c>
      <c r="N88" s="88">
        <f t="shared" si="20"/>
        <v>1.1255970998009667E-6</v>
      </c>
      <c r="O88" s="92">
        <f t="shared" si="21"/>
        <v>-7.999999999992724E-2</v>
      </c>
      <c r="P88" s="93">
        <f t="shared" si="22"/>
        <v>-1.0104161272508882E-5</v>
      </c>
      <c r="Q88" s="81"/>
    </row>
    <row r="89" spans="2:17" s="82" customFormat="1" ht="12.75" x14ac:dyDescent="0.2">
      <c r="B89" s="73"/>
      <c r="C89" s="83">
        <v>51601</v>
      </c>
      <c r="D89" s="84" t="s">
        <v>91</v>
      </c>
      <c r="E89" s="85">
        <f>IFERROR(INDEX('2024'!$C$109:$AC$201,MATCH($C89,'2024'!$C$109:$C$201,0),19),0)</f>
        <v>181940.20000000007</v>
      </c>
      <c r="F89" s="86">
        <f>IFERROR(INDEX('2024'!$C$7:$AC$99,MATCH($C89,'2024'!$C$7:$C$99,0),19),0)</f>
        <v>150368.83000000002</v>
      </c>
      <c r="G89" s="87">
        <f t="shared" si="15"/>
        <v>0.82647391835339279</v>
      </c>
      <c r="H89" s="88">
        <f t="shared" si="16"/>
        <v>2.1377428205857266E-5</v>
      </c>
      <c r="I89" s="89">
        <f t="shared" si="17"/>
        <v>-31571.370000000054</v>
      </c>
      <c r="J89" s="90">
        <f t="shared" si="18"/>
        <v>-0.17352608164660718</v>
      </c>
      <c r="K89" s="91">
        <f>VLOOKUP($C89,'2024'!$C$110:$U$201,VLOOKUP($L$4,Master!$D$9:$G$20,4,FALSE),FALSE)</f>
        <v>44775.400000000009</v>
      </c>
      <c r="L89" s="92">
        <f>VLOOKUP($C89,'2024'!$C$8:$U$100,VLOOKUP($L$4,Master!$D$9:$G$20,4,FALSE),FALSE)</f>
        <v>37445.779999999992</v>
      </c>
      <c r="M89" s="92">
        <f t="shared" si="19"/>
        <v>0.83630252326054</v>
      </c>
      <c r="N89" s="88">
        <f t="shared" si="20"/>
        <v>5.3235399488200156E-6</v>
      </c>
      <c r="O89" s="92">
        <f t="shared" si="21"/>
        <v>-7329.6200000000172</v>
      </c>
      <c r="P89" s="93">
        <f t="shared" si="22"/>
        <v>-0.16369747673945997</v>
      </c>
      <c r="Q89" s="81"/>
    </row>
    <row r="90" spans="2:17" s="82" customFormat="1" ht="12.75" x14ac:dyDescent="0.2">
      <c r="B90" s="73"/>
      <c r="C90" s="83">
        <v>51801</v>
      </c>
      <c r="D90" s="84" t="s">
        <v>92</v>
      </c>
      <c r="E90" s="85">
        <f>IFERROR(INDEX('2024'!$C$109:$AC$201,MATCH($C90,'2024'!$C$109:$C$201,0),19),0)</f>
        <v>6237905.4400000004</v>
      </c>
      <c r="F90" s="86">
        <f>IFERROR(INDEX('2024'!$C$7:$AC$99,MATCH($C90,'2024'!$C$7:$C$99,0),19),0)</f>
        <v>6237905.4400000004</v>
      </c>
      <c r="G90" s="87">
        <f t="shared" si="15"/>
        <v>1</v>
      </c>
      <c r="H90" s="88">
        <f t="shared" si="16"/>
        <v>8.8682192777935745E-4</v>
      </c>
      <c r="I90" s="89">
        <f t="shared" si="17"/>
        <v>0</v>
      </c>
      <c r="J90" s="90">
        <f t="shared" si="18"/>
        <v>0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1705327.72</v>
      </c>
      <c r="M90" s="92">
        <f t="shared" si="19"/>
        <v>1.0935258550504734</v>
      </c>
      <c r="N90" s="88">
        <f t="shared" si="20"/>
        <v>2.4244067671310777E-4</v>
      </c>
      <c r="O90" s="92">
        <f t="shared" si="21"/>
        <v>145851.35999999987</v>
      </c>
      <c r="P90" s="93">
        <f t="shared" si="22"/>
        <v>9.3525855050473394E-2</v>
      </c>
      <c r="Q90" s="81"/>
    </row>
    <row r="91" spans="2:17" s="82" customFormat="1" ht="25.5" x14ac:dyDescent="0.2">
      <c r="B91" s="73"/>
      <c r="C91" s="83">
        <v>51901</v>
      </c>
      <c r="D91" s="84" t="s">
        <v>93</v>
      </c>
      <c r="E91" s="85">
        <f>IFERROR(INDEX('2024'!$C$109:$AC$201,MATCH($C91,'2024'!$C$109:$C$201,0),19),0)</f>
        <v>151568.40000000005</v>
      </c>
      <c r="F91" s="86">
        <f>IFERROR(INDEX('2024'!$C$7:$AC$99,MATCH($C91,'2024'!$C$7:$C$99,0),19),0)</f>
        <v>142491.37000000002</v>
      </c>
      <c r="G91" s="87">
        <f t="shared" si="15"/>
        <v>0.94011264881070178</v>
      </c>
      <c r="H91" s="88">
        <f t="shared" si="16"/>
        <v>2.0257516349161222E-5</v>
      </c>
      <c r="I91" s="89">
        <f t="shared" si="17"/>
        <v>-9077.0300000000279</v>
      </c>
      <c r="J91" s="90">
        <f t="shared" si="18"/>
        <v>-5.9887351189298194E-2</v>
      </c>
      <c r="K91" s="91">
        <f>VLOOKUP($C91,'2024'!$C$110:$U$201,VLOOKUP($L$4,Master!$D$9:$G$20,4,FALSE),FALSE)</f>
        <v>37840.74000000002</v>
      </c>
      <c r="L91" s="92">
        <f>VLOOKUP($C91,'2024'!$C$8:$U$100,VLOOKUP($L$4,Master!$D$9:$G$20,4,FALSE),FALSE)</f>
        <v>41242.610000000022</v>
      </c>
      <c r="M91" s="92">
        <f t="shared" si="19"/>
        <v>1.0898996689811034</v>
      </c>
      <c r="N91" s="88">
        <f t="shared" si="20"/>
        <v>5.8633224338925252E-6</v>
      </c>
      <c r="O91" s="92">
        <f t="shared" si="21"/>
        <v>3401.8700000000026</v>
      </c>
      <c r="P91" s="93">
        <f t="shared" si="22"/>
        <v>8.9899668981103451E-2</v>
      </c>
      <c r="Q91" s="81"/>
    </row>
    <row r="92" spans="2:17" s="82" customFormat="1" ht="12.75" x14ac:dyDescent="0.2">
      <c r="B92" s="73"/>
      <c r="C92" s="94">
        <v>52001</v>
      </c>
      <c r="D92" s="95" t="s">
        <v>94</v>
      </c>
      <c r="E92" s="96">
        <f>IFERROR(INDEX('2024'!$C$109:$AC$201,MATCH($C92,'2024'!$C$109:$C$201,0),19),0)</f>
        <v>795578.74999999988</v>
      </c>
      <c r="F92" s="97">
        <f>IFERROR(INDEX('2024'!$C$7:$AC$99,MATCH($C92,'2024'!$C$7:$C$99,0),19),0)</f>
        <v>547705.45000000007</v>
      </c>
      <c r="G92" s="98">
        <f t="shared" si="15"/>
        <v>0.6884364998436675</v>
      </c>
      <c r="H92" s="99">
        <f t="shared" si="16"/>
        <v>7.7865432186522614E-5</v>
      </c>
      <c r="I92" s="100">
        <f t="shared" si="17"/>
        <v>-247873.29999999981</v>
      </c>
      <c r="J92" s="101">
        <f t="shared" si="18"/>
        <v>-0.31156350015633255</v>
      </c>
      <c r="K92" s="102">
        <f>VLOOKUP($C92,'2024'!$C$110:$U$201,VLOOKUP($L$4,Master!$D$9:$G$20,4,FALSE),FALSE)</f>
        <v>208724.06999999992</v>
      </c>
      <c r="L92" s="104">
        <f>VLOOKUP($C92,'2024'!$C$8:$U$100,VLOOKUP($L$4,Master!$D$9:$G$20,4,FALSE),FALSE)</f>
        <v>115239.59999999999</v>
      </c>
      <c r="M92" s="103">
        <f t="shared" si="19"/>
        <v>0.55211456924924873</v>
      </c>
      <c r="N92" s="99">
        <f t="shared" si="20"/>
        <v>1.6383224338925219E-5</v>
      </c>
      <c r="O92" s="104">
        <f t="shared" si="21"/>
        <v>-93484.469999999928</v>
      </c>
      <c r="P92" s="105">
        <f t="shared" si="22"/>
        <v>-0.44788543075075127</v>
      </c>
      <c r="Q92" s="81"/>
    </row>
    <row r="93" spans="2:17" s="82" customFormat="1" ht="12.75" x14ac:dyDescent="0.2">
      <c r="B93" s="73"/>
      <c r="C93" s="94">
        <v>52301</v>
      </c>
      <c r="D93" s="95" t="s">
        <v>95</v>
      </c>
      <c r="E93" s="96">
        <f>IFERROR(INDEX('2024'!$C$109:$AC$201,MATCH($C93,'2024'!$C$109:$C$201,0),19),0)</f>
        <v>126585.00000000001</v>
      </c>
      <c r="F93" s="97">
        <f>IFERROR(INDEX('2024'!$C$7:$AC$99,MATCH($C93,'2024'!$C$7:$C$99,0),19),0)</f>
        <v>143111.98000000001</v>
      </c>
      <c r="G93" s="98">
        <f t="shared" si="15"/>
        <v>1.1305603349527984</v>
      </c>
      <c r="H93" s="99">
        <f t="shared" si="16"/>
        <v>2.0345746374751211E-5</v>
      </c>
      <c r="I93" s="100">
        <f t="shared" si="17"/>
        <v>16526.979999999996</v>
      </c>
      <c r="J93" s="101">
        <f t="shared" si="18"/>
        <v>0.13056033495279848</v>
      </c>
      <c r="K93" s="102">
        <f>VLOOKUP($C93,'2024'!$C$110:$U$201,VLOOKUP($L$4,Master!$D$9:$G$20,4,FALSE),FALSE)</f>
        <v>29932.320000000003</v>
      </c>
      <c r="L93" s="104">
        <f>VLOOKUP($C93,'2024'!$C$8:$U$100,VLOOKUP($L$4,Master!$D$9:$G$20,4,FALSE),FALSE)</f>
        <v>38160.39</v>
      </c>
      <c r="M93" s="104">
        <f t="shared" si="19"/>
        <v>1.2748891499222244</v>
      </c>
      <c r="N93" s="99">
        <f t="shared" si="20"/>
        <v>5.4251336366221207E-6</v>
      </c>
      <c r="O93" s="104">
        <f t="shared" si="21"/>
        <v>8228.0699999999961</v>
      </c>
      <c r="P93" s="105">
        <f t="shared" si="22"/>
        <v>0.27488914992222435</v>
      </c>
      <c r="Q93" s="81"/>
    </row>
    <row r="94" spans="2:17" s="82" customFormat="1" ht="12.75" x14ac:dyDescent="0.2">
      <c r="B94" s="73"/>
      <c r="C94" s="94">
        <v>52401</v>
      </c>
      <c r="D94" s="95" t="s">
        <v>96</v>
      </c>
      <c r="E94" s="96">
        <f>IFERROR(INDEX('2024'!$C$109:$AC$201,MATCH($C94,'2024'!$C$109:$C$201,0),19),0)</f>
        <v>61372.81</v>
      </c>
      <c r="F94" s="97">
        <f>IFERROR(INDEX('2024'!$C$7:$AC$99,MATCH($C94,'2024'!$C$7:$C$99,0),19),0)</f>
        <v>61372.81</v>
      </c>
      <c r="G94" s="98">
        <f t="shared" ref="G94:G100" si="23">IFERROR(F94/E94,0)</f>
        <v>1</v>
      </c>
      <c r="H94" s="99">
        <f t="shared" ref="H94:H100" si="24">F94/$D$4</f>
        <v>8.7251649132783613E-6</v>
      </c>
      <c r="I94" s="100">
        <f t="shared" ref="I94:I100" si="25">F94-E94</f>
        <v>0</v>
      </c>
      <c r="J94" s="101">
        <f t="shared" ref="J94:J100" si="26">IFERROR(I94/E94,0)</f>
        <v>0</v>
      </c>
      <c r="K94" s="102">
        <f>VLOOKUP($C94,'2024'!$C$110:$U$201,VLOOKUP($L$4,Master!$D$9:$G$20,4,FALSE),FALSE)</f>
        <v>29643.69</v>
      </c>
      <c r="L94" s="104">
        <f>VLOOKUP($C94,'2024'!$C$8:$U$100,VLOOKUP($L$4,Master!$D$9:$G$20,4,FALSE),FALSE)</f>
        <v>43158.25</v>
      </c>
      <c r="M94" s="104">
        <f t="shared" ref="M94:M100" si="27">IFERROR(L94/K94,0)</f>
        <v>1.4559000583260722</v>
      </c>
      <c r="N94" s="99">
        <f t="shared" ref="N94:N100" si="28">L94/$D$4</f>
        <v>6.1356624964458348E-6</v>
      </c>
      <c r="O94" s="104">
        <f t="shared" ref="O94:O100" si="29">L94-K94</f>
        <v>13514.560000000001</v>
      </c>
      <c r="P94" s="105">
        <f t="shared" ref="P94:P100" si="30">IFERROR(O94/K94,0)</f>
        <v>0.45590005832607217</v>
      </c>
      <c r="Q94" s="81"/>
    </row>
    <row r="95" spans="2:17" s="82" customFormat="1" ht="12.75" x14ac:dyDescent="0.2">
      <c r="B95" s="73"/>
      <c r="C95" s="94">
        <v>52601</v>
      </c>
      <c r="D95" s="95" t="s">
        <v>97</v>
      </c>
      <c r="E95" s="96">
        <f>IFERROR(INDEX('2024'!$C$109:$AC$201,MATCH($C95,'2024'!$C$109:$C$201,0),19),0)</f>
        <v>976214.33</v>
      </c>
      <c r="F95" s="97">
        <f>IFERROR(INDEX('2024'!$C$7:$AC$99,MATCH($C95,'2024'!$C$7:$C$99,0),19),0)</f>
        <v>105182.39999999999</v>
      </c>
      <c r="G95" s="98">
        <f t="shared" si="23"/>
        <v>0.10774519157078959</v>
      </c>
      <c r="H95" s="99">
        <f t="shared" si="24"/>
        <v>1.4953426215524594E-5</v>
      </c>
      <c r="I95" s="100">
        <f t="shared" si="25"/>
        <v>-871031.92999999993</v>
      </c>
      <c r="J95" s="101">
        <f t="shared" si="26"/>
        <v>-0.89225480842921034</v>
      </c>
      <c r="K95" s="102">
        <f>VLOOKUP($C95,'2024'!$C$110:$U$201,VLOOKUP($L$4,Master!$D$9:$G$20,4,FALSE),FALSE)</f>
        <v>826876.11</v>
      </c>
      <c r="L95" s="104">
        <f>VLOOKUP($C95,'2024'!$C$8:$U$100,VLOOKUP($L$4,Master!$D$9:$G$20,4,FALSE),FALSE)</f>
        <v>36910.139999999992</v>
      </c>
      <c r="M95" s="104">
        <f t="shared" si="27"/>
        <v>4.4638053456399887E-2</v>
      </c>
      <c r="N95" s="99">
        <f t="shared" si="28"/>
        <v>5.2473898208700585E-6</v>
      </c>
      <c r="O95" s="104">
        <f t="shared" si="29"/>
        <v>-789965.97</v>
      </c>
      <c r="P95" s="105">
        <f t="shared" si="30"/>
        <v>-0.95536194654360007</v>
      </c>
      <c r="Q95" s="81"/>
    </row>
    <row r="96" spans="2:17" s="82" customFormat="1" ht="12.75" x14ac:dyDescent="0.2">
      <c r="B96" s="73"/>
      <c r="C96" s="94">
        <v>60101</v>
      </c>
      <c r="D96" s="95" t="s">
        <v>98</v>
      </c>
      <c r="E96" s="96">
        <f>IFERROR(INDEX('2024'!$C$109:$AC$201,MATCH($C96,'2024'!$C$109:$C$201,0),19),0)</f>
        <v>237207592.42000002</v>
      </c>
      <c r="F96" s="97">
        <f>IFERROR(INDEX('2024'!$C$7:$AC$99,MATCH($C96,'2024'!$C$7:$C$99,0),19),0)</f>
        <v>234005757.75999999</v>
      </c>
      <c r="G96" s="98">
        <f t="shared" si="23"/>
        <v>0.98650197227106096</v>
      </c>
      <c r="H96" s="99">
        <f t="shared" si="24"/>
        <v>3.3267807472277505E-2</v>
      </c>
      <c r="I96" s="100">
        <f t="shared" si="25"/>
        <v>-3201834.6600000262</v>
      </c>
      <c r="J96" s="101">
        <f t="shared" si="26"/>
        <v>-1.3498027728939023E-2</v>
      </c>
      <c r="K96" s="102">
        <f>VLOOKUP($C96,'2024'!$C$110:$U$201,VLOOKUP($L$4,Master!$D$9:$G$20,4,FALSE),FALSE)</f>
        <v>61705875.550000004</v>
      </c>
      <c r="L96" s="104">
        <f>VLOOKUP($C96,'2024'!$C$8:$U$100,VLOOKUP($L$4,Master!$D$9:$G$20,4,FALSE),FALSE)</f>
        <v>61518583.140000001</v>
      </c>
      <c r="M96" s="104">
        <f t="shared" si="27"/>
        <v>0.99696475565202469</v>
      </c>
      <c r="N96" s="99">
        <f t="shared" si="28"/>
        <v>8.7458889877736704E-3</v>
      </c>
      <c r="O96" s="104">
        <f t="shared" si="29"/>
        <v>-187292.41000000387</v>
      </c>
      <c r="P96" s="105">
        <f t="shared" si="30"/>
        <v>-3.0352443479752856E-3</v>
      </c>
      <c r="Q96" s="81"/>
    </row>
    <row r="97" spans="2:17" s="82" customFormat="1" ht="12.75" x14ac:dyDescent="0.2">
      <c r="B97" s="73"/>
      <c r="C97" s="94">
        <v>60201</v>
      </c>
      <c r="D97" s="95" t="s">
        <v>99</v>
      </c>
      <c r="E97" s="96">
        <f>IFERROR(INDEX('2024'!$C$109:$AC$201,MATCH($C97,'2024'!$C$109:$C$201,0),19),0)</f>
        <v>133927467.56</v>
      </c>
      <c r="F97" s="97">
        <f>IFERROR(INDEX('2024'!$C$7:$AC$99,MATCH($C97,'2024'!$C$7:$C$99,0),19),0)</f>
        <v>128707279.93000001</v>
      </c>
      <c r="G97" s="98">
        <f t="shared" si="23"/>
        <v>0.96102227776642357</v>
      </c>
      <c r="H97" s="99">
        <f t="shared" si="24"/>
        <v>1.8297878864088714E-2</v>
      </c>
      <c r="I97" s="100">
        <f t="shared" si="25"/>
        <v>-5220187.6299999952</v>
      </c>
      <c r="J97" s="101">
        <f t="shared" si="26"/>
        <v>-3.8977722233576408E-2</v>
      </c>
      <c r="K97" s="102">
        <f>VLOOKUP($C97,'2024'!$C$110:$U$201,VLOOKUP($L$4,Master!$D$9:$G$20,4,FALSE),FALSE)</f>
        <v>36140984.254999995</v>
      </c>
      <c r="L97" s="104">
        <f>VLOOKUP($C97,'2024'!$C$8:$U$100,VLOOKUP($L$4,Master!$D$9:$G$20,4,FALSE),FALSE)</f>
        <v>36822698.270000003</v>
      </c>
      <c r="M97" s="104">
        <f t="shared" si="27"/>
        <v>1.018862630032155</v>
      </c>
      <c r="N97" s="99">
        <f t="shared" si="28"/>
        <v>5.2349585257321588E-3</v>
      </c>
      <c r="O97" s="104">
        <f t="shared" si="29"/>
        <v>681714.01500000805</v>
      </c>
      <c r="P97" s="105">
        <f t="shared" si="30"/>
        <v>1.8862630032155114E-2</v>
      </c>
      <c r="Q97" s="81"/>
    </row>
    <row r="98" spans="2:17" s="82" customFormat="1" ht="12.75" x14ac:dyDescent="0.2">
      <c r="B98" s="73"/>
      <c r="C98" s="94">
        <v>60301</v>
      </c>
      <c r="D98" s="95" t="s">
        <v>100</v>
      </c>
      <c r="E98" s="96">
        <f>IFERROR(INDEX('2024'!$C$109:$AC$201,MATCH($C98,'2024'!$C$109:$C$201,0),19),0)</f>
        <v>20514075.970000003</v>
      </c>
      <c r="F98" s="97">
        <f>IFERROR(INDEX('2024'!$C$7:$AC$99,MATCH($C98,'2024'!$C$7:$C$99,0),19),0)</f>
        <v>17730632.019999985</v>
      </c>
      <c r="G98" s="98">
        <f t="shared" si="23"/>
        <v>0.86431541181428029</v>
      </c>
      <c r="H98" s="99">
        <f t="shared" si="24"/>
        <v>2.5207040119419937E-3</v>
      </c>
      <c r="I98" s="100">
        <f t="shared" si="25"/>
        <v>-2783443.9500000179</v>
      </c>
      <c r="J98" s="101">
        <f t="shared" si="26"/>
        <v>-0.13568458818571966</v>
      </c>
      <c r="K98" s="102">
        <f>VLOOKUP($C98,'2024'!$C$110:$U$201,VLOOKUP($L$4,Master!$D$9:$G$20,4,FALSE),FALSE)</f>
        <v>5657331.9400000004</v>
      </c>
      <c r="L98" s="104">
        <f>VLOOKUP($C98,'2024'!$C$8:$U$100,VLOOKUP($L$4,Master!$D$9:$G$20,4,FALSE),FALSE)</f>
        <v>4698061.1800000006</v>
      </c>
      <c r="M98" s="104">
        <f t="shared" si="27"/>
        <v>0.83043760377263642</v>
      </c>
      <c r="N98" s="99">
        <f t="shared" si="28"/>
        <v>6.6790747512084168E-4</v>
      </c>
      <c r="O98" s="104">
        <f t="shared" si="29"/>
        <v>-959270.75999999978</v>
      </c>
      <c r="P98" s="105">
        <f t="shared" si="30"/>
        <v>-0.16956239622736363</v>
      </c>
      <c r="Q98" s="81"/>
    </row>
    <row r="99" spans="2:17" s="82" customFormat="1" ht="12.75" x14ac:dyDescent="0.2">
      <c r="B99" s="73"/>
      <c r="C99" s="94">
        <v>60501</v>
      </c>
      <c r="D99" s="95" t="s">
        <v>101</v>
      </c>
      <c r="E99" s="96">
        <f>IFERROR(INDEX('2024'!$C$109:$AC$201,MATCH($C99,'2024'!$C$109:$C$201,0),19),0)</f>
        <v>79556.239999999991</v>
      </c>
      <c r="F99" s="97">
        <f>IFERROR(INDEX('2024'!$C$7:$AC$99,MATCH($C99,'2024'!$C$7:$C$99,0),19),0)</f>
        <v>57638.319999999992</v>
      </c>
      <c r="G99" s="98">
        <f t="shared" si="23"/>
        <v>0.72449778923689701</v>
      </c>
      <c r="H99" s="99">
        <f t="shared" si="24"/>
        <v>8.1942450952516332E-6</v>
      </c>
      <c r="I99" s="100">
        <f t="shared" si="25"/>
        <v>-21917.919999999998</v>
      </c>
      <c r="J99" s="101">
        <f t="shared" si="26"/>
        <v>-0.27550221076310294</v>
      </c>
      <c r="K99" s="102">
        <f>VLOOKUP($C99,'2024'!$C$110:$U$201,VLOOKUP($L$4,Master!$D$9:$G$20,4,FALSE),FALSE)</f>
        <v>19407.879999999997</v>
      </c>
      <c r="L99" s="104">
        <f>VLOOKUP($C99,'2024'!$C$8:$U$100,VLOOKUP($L$4,Master!$D$9:$G$20,4,FALSE),FALSE)</f>
        <v>17229.16</v>
      </c>
      <c r="M99" s="104">
        <f t="shared" si="27"/>
        <v>0.88774044357240467</v>
      </c>
      <c r="N99" s="99">
        <f t="shared" si="28"/>
        <v>2.4494114301961897E-6</v>
      </c>
      <c r="O99" s="104">
        <f t="shared" si="29"/>
        <v>-2178.7199999999975</v>
      </c>
      <c r="P99" s="105">
        <f t="shared" si="30"/>
        <v>-0.11225955642759528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102</v>
      </c>
      <c r="E100" s="96">
        <f>IFERROR(INDEX('2024'!$C$109:$AC$201,MATCH($C100,'2024'!$C$109:$C$201,0),19),0)</f>
        <v>430428.52</v>
      </c>
      <c r="F100" s="97">
        <f>IFERROR(INDEX('2024'!$C$7:$AC$99,MATCH($C100,'2024'!$C$7:$C$99,0),19),0)</f>
        <v>96500.94</v>
      </c>
      <c r="G100" s="98">
        <f t="shared" si="23"/>
        <v>0.22419736498873261</v>
      </c>
      <c r="H100" s="99">
        <f t="shared" si="24"/>
        <v>1.3719212396929201E-5</v>
      </c>
      <c r="I100" s="100">
        <f t="shared" si="25"/>
        <v>-333927.58</v>
      </c>
      <c r="J100" s="101">
        <f t="shared" si="26"/>
        <v>-0.77580263501126734</v>
      </c>
      <c r="K100" s="102">
        <f>VLOOKUP($C100,'2024'!$C$110:$U$201,VLOOKUP($L$4,Master!$D$9:$G$20,4,FALSE),FALSE)</f>
        <v>107984.94</v>
      </c>
      <c r="L100" s="104">
        <f>VLOOKUP($C100,'2024'!$C$8:$U$100,VLOOKUP($L$4,Master!$D$9:$G$20,4,FALSE),FALSE)</f>
        <v>23680.750000000004</v>
      </c>
      <c r="M100" s="104">
        <f t="shared" si="27"/>
        <v>0.21929678342183645</v>
      </c>
      <c r="N100" s="99">
        <f t="shared" si="28"/>
        <v>3.3666121694626105E-6</v>
      </c>
      <c r="O100" s="104">
        <f t="shared" si="29"/>
        <v>-84304.19</v>
      </c>
      <c r="P100" s="105">
        <f t="shared" si="30"/>
        <v>-0.78070321657816355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PNXMGNrGI5X08j8lXp7FLshTz83/avl52cfhaGUMHKg9KAyQb4Z7DuTZiHAkJ7gQyN/iaMNngLWXzTl8EuuDfA==" saltValue="wffBQgTneJr/L1C2df2CUw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zoomScale="80" zoomScaleNormal="80" workbookViewId="0">
      <selection activeCell="G15" sqref="G1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128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103</v>
      </c>
      <c r="G5" s="125" t="s">
        <v>104</v>
      </c>
      <c r="H5" s="125" t="s">
        <v>105</v>
      </c>
      <c r="I5" s="125" t="s">
        <v>106</v>
      </c>
      <c r="J5" s="125" t="s">
        <v>107</v>
      </c>
      <c r="K5" s="125" t="s">
        <v>108</v>
      </c>
      <c r="L5" s="125" t="s">
        <v>109</v>
      </c>
      <c r="M5" s="125" t="s">
        <v>110</v>
      </c>
      <c r="N5" s="125" t="s">
        <v>111</v>
      </c>
      <c r="O5" s="125" t="s">
        <v>112</v>
      </c>
      <c r="P5" s="125" t="s">
        <v>113</v>
      </c>
      <c r="Q5" s="125" t="s">
        <v>114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117</v>
      </c>
      <c r="D6" s="127" t="s">
        <v>115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120</v>
      </c>
      <c r="D7" s="185"/>
      <c r="E7" s="132">
        <f t="shared" ref="E7:Q7" si="0">SUM(E8:E100)</f>
        <v>173405279.23000005</v>
      </c>
      <c r="F7" s="132">
        <f t="shared" si="0"/>
        <v>221669074.04000005</v>
      </c>
      <c r="G7" s="132">
        <f t="shared" si="0"/>
        <v>293199745.29999995</v>
      </c>
      <c r="H7" s="132">
        <f t="shared" si="0"/>
        <v>376123803.74000001</v>
      </c>
      <c r="I7" s="132">
        <f t="shared" si="0"/>
        <v>0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1064397902.3099998</v>
      </c>
      <c r="R7" s="133"/>
      <c r="S7" s="134"/>
      <c r="T7" s="131"/>
      <c r="U7" s="132">
        <f>SUM(U8:U100)</f>
        <v>1064397902.3099998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/>
      <c r="J8" s="137"/>
      <c r="K8" s="137"/>
      <c r="L8" s="137"/>
      <c r="M8" s="137"/>
      <c r="N8" s="137"/>
      <c r="O8" s="137"/>
      <c r="P8" s="137"/>
      <c r="Q8" s="137">
        <f>SUM(E8:P8)</f>
        <v>545780.92000000004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545780.92000000004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/>
      <c r="J9" s="137"/>
      <c r="K9" s="137"/>
      <c r="L9" s="137"/>
      <c r="M9" s="137"/>
      <c r="N9" s="137"/>
      <c r="O9" s="137"/>
      <c r="P9" s="137"/>
      <c r="Q9" s="137">
        <f t="shared" ref="Q9:Q60" si="1">SUM(E9:P9)</f>
        <v>3489204.82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3489204.82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/>
      <c r="J10" s="137"/>
      <c r="K10" s="137"/>
      <c r="L10" s="137"/>
      <c r="M10" s="137"/>
      <c r="N10" s="137"/>
      <c r="O10" s="137"/>
      <c r="P10" s="137"/>
      <c r="Q10" s="137">
        <f t="shared" si="1"/>
        <v>115632.97999999998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115632.97999999998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/>
      <c r="J11" s="137"/>
      <c r="K11" s="137"/>
      <c r="L11" s="137"/>
      <c r="M11" s="137"/>
      <c r="N11" s="137"/>
      <c r="O11" s="137"/>
      <c r="P11" s="137"/>
      <c r="Q11" s="137">
        <f t="shared" si="1"/>
        <v>11520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11520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/>
      <c r="J12" s="137"/>
      <c r="K12" s="137"/>
      <c r="L12" s="137"/>
      <c r="M12" s="137"/>
      <c r="N12" s="137"/>
      <c r="O12" s="137"/>
      <c r="P12" s="137"/>
      <c r="Q12" s="137">
        <f t="shared" si="1"/>
        <v>355922.71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355922.71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2069006.31</v>
      </c>
      <c r="F13" s="137">
        <v>2788066.9800000032</v>
      </c>
      <c r="G13" s="137">
        <v>2663670.8699999987</v>
      </c>
      <c r="H13" s="137">
        <v>2644471.680000003</v>
      </c>
      <c r="I13" s="137"/>
      <c r="J13" s="137"/>
      <c r="K13" s="137"/>
      <c r="L13" s="137"/>
      <c r="M13" s="137"/>
      <c r="N13" s="137"/>
      <c r="O13" s="137"/>
      <c r="P13" s="137"/>
      <c r="Q13" s="137">
        <f t="shared" si="1"/>
        <v>10165215.840000005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10165215.840000005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/>
      <c r="J14" s="137"/>
      <c r="K14" s="137"/>
      <c r="L14" s="137"/>
      <c r="M14" s="137"/>
      <c r="N14" s="137"/>
      <c r="O14" s="137"/>
      <c r="P14" s="137"/>
      <c r="Q14" s="137">
        <f t="shared" si="1"/>
        <v>3641104.5900000008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3641104.5900000008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19983.62</v>
      </c>
      <c r="F15" s="137">
        <v>39914.880000000005</v>
      </c>
      <c r="G15" s="137">
        <v>47805.61</v>
      </c>
      <c r="H15" s="137">
        <v>53847.83</v>
      </c>
      <c r="I15" s="137"/>
      <c r="J15" s="137"/>
      <c r="K15" s="137"/>
      <c r="L15" s="137"/>
      <c r="M15" s="137"/>
      <c r="N15" s="137"/>
      <c r="O15" s="137"/>
      <c r="P15" s="137"/>
      <c r="Q15" s="137">
        <f t="shared" si="1"/>
        <v>161551.94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161551.94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443515.15999999992</v>
      </c>
      <c r="G16" s="137">
        <v>488512.98999999987</v>
      </c>
      <c r="H16" s="137">
        <v>371709.78000000009</v>
      </c>
      <c r="I16" s="137"/>
      <c r="J16" s="137"/>
      <c r="K16" s="137"/>
      <c r="L16" s="137"/>
      <c r="M16" s="137"/>
      <c r="N16" s="137"/>
      <c r="O16" s="137"/>
      <c r="P16" s="137"/>
      <c r="Q16" s="137">
        <f t="shared" si="1"/>
        <v>1562909.16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1562909.16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/>
      <c r="J17" s="137"/>
      <c r="K17" s="137"/>
      <c r="L17" s="137"/>
      <c r="M17" s="137"/>
      <c r="N17" s="137"/>
      <c r="O17" s="137"/>
      <c r="P17" s="137"/>
      <c r="Q17" s="137">
        <f t="shared" si="1"/>
        <v>318955.15000000002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318955.15000000002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/>
      <c r="J18" s="137"/>
      <c r="K18" s="137"/>
      <c r="L18" s="137"/>
      <c r="M18" s="137"/>
      <c r="N18" s="137"/>
      <c r="O18" s="137"/>
      <c r="P18" s="137"/>
      <c r="Q18" s="137">
        <f t="shared" si="1"/>
        <v>193088.97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193088.97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/>
      <c r="J19" s="137"/>
      <c r="K19" s="137"/>
      <c r="L19" s="137"/>
      <c r="M19" s="137"/>
      <c r="N19" s="137"/>
      <c r="O19" s="137"/>
      <c r="P19" s="137"/>
      <c r="Q19" s="137">
        <f t="shared" si="1"/>
        <v>132358.86000000002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132358.86000000002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/>
      <c r="J20" s="137"/>
      <c r="K20" s="137"/>
      <c r="L20" s="137"/>
      <c r="M20" s="137"/>
      <c r="N20" s="137"/>
      <c r="O20" s="137"/>
      <c r="P20" s="137"/>
      <c r="Q20" s="137">
        <f t="shared" si="1"/>
        <v>8750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8750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/>
      <c r="J21" s="137"/>
      <c r="K21" s="137"/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295610.45000000007</v>
      </c>
      <c r="G22" s="137">
        <v>394829.58</v>
      </c>
      <c r="H22" s="137">
        <v>339929.68000000005</v>
      </c>
      <c r="I22" s="137"/>
      <c r="J22" s="137"/>
      <c r="K22" s="137"/>
      <c r="L22" s="137"/>
      <c r="M22" s="137"/>
      <c r="N22" s="137"/>
      <c r="O22" s="137"/>
      <c r="P22" s="137"/>
      <c r="Q22" s="137">
        <f t="shared" si="1"/>
        <v>1133113.9100000001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1133113.9100000001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/>
      <c r="J23" s="137"/>
      <c r="K23" s="137"/>
      <c r="L23" s="137"/>
      <c r="M23" s="137"/>
      <c r="N23" s="137"/>
      <c r="O23" s="137"/>
      <c r="P23" s="137"/>
      <c r="Q23" s="137">
        <f t="shared" si="1"/>
        <v>4367082.2500000009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4367082.2500000009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/>
      <c r="J24" s="137"/>
      <c r="K24" s="137"/>
      <c r="L24" s="137"/>
      <c r="M24" s="137"/>
      <c r="N24" s="137"/>
      <c r="O24" s="137"/>
      <c r="P24" s="137"/>
      <c r="Q24" s="137">
        <f t="shared" si="1"/>
        <v>152847.18000000002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152847.18000000002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9730114.2500000019</v>
      </c>
      <c r="H25" s="137">
        <v>9184887.6500000022</v>
      </c>
      <c r="I25" s="137"/>
      <c r="J25" s="137"/>
      <c r="K25" s="137"/>
      <c r="L25" s="137"/>
      <c r="M25" s="137"/>
      <c r="N25" s="137"/>
      <c r="O25" s="137"/>
      <c r="P25" s="137"/>
      <c r="Q25" s="137">
        <f t="shared" si="1"/>
        <v>35825321.829999998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35825321.829999998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2919383.9899999998</v>
      </c>
      <c r="F26" s="137">
        <v>5256801.9100000011</v>
      </c>
      <c r="G26" s="137">
        <v>4805353.01</v>
      </c>
      <c r="H26" s="137">
        <v>7639598.040000001</v>
      </c>
      <c r="I26" s="137"/>
      <c r="J26" s="137"/>
      <c r="K26" s="137"/>
      <c r="L26" s="137"/>
      <c r="M26" s="137"/>
      <c r="N26" s="137"/>
      <c r="O26" s="137"/>
      <c r="P26" s="137"/>
      <c r="Q26" s="137">
        <f t="shared" si="1"/>
        <v>20621136.950000003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20621136.950000003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/>
      <c r="J27" s="137"/>
      <c r="K27" s="137"/>
      <c r="L27" s="137"/>
      <c r="M27" s="137"/>
      <c r="N27" s="137"/>
      <c r="O27" s="137"/>
      <c r="P27" s="137"/>
      <c r="Q27" s="137">
        <f t="shared" si="1"/>
        <v>139729.87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139729.87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41560960.590000004</v>
      </c>
      <c r="F28" s="137">
        <v>15157428.720000003</v>
      </c>
      <c r="G28" s="137">
        <v>77619190.570000008</v>
      </c>
      <c r="H28" s="137">
        <v>157125685.97</v>
      </c>
      <c r="I28" s="137"/>
      <c r="J28" s="137"/>
      <c r="K28" s="137"/>
      <c r="L28" s="137"/>
      <c r="M28" s="137"/>
      <c r="N28" s="137"/>
      <c r="O28" s="137"/>
      <c r="P28" s="137"/>
      <c r="Q28" s="137">
        <f t="shared" si="1"/>
        <v>291463265.85000002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291463265.85000002</v>
      </c>
      <c r="V28" s="133"/>
    </row>
    <row r="29" spans="2:22" x14ac:dyDescent="0.2">
      <c r="B29" s="131"/>
      <c r="C29" s="135">
        <v>40503</v>
      </c>
      <c r="D29" s="136" t="s">
        <v>130</v>
      </c>
      <c r="E29" s="137">
        <v>652458.78000000014</v>
      </c>
      <c r="F29" s="137">
        <v>667060.74</v>
      </c>
      <c r="G29" s="137">
        <v>929945.22</v>
      </c>
      <c r="H29" s="137">
        <v>891096.88999999966</v>
      </c>
      <c r="I29" s="137"/>
      <c r="J29" s="137"/>
      <c r="K29" s="137"/>
      <c r="L29" s="137"/>
      <c r="M29" s="137"/>
      <c r="N29" s="137"/>
      <c r="O29" s="137"/>
      <c r="P29" s="137"/>
      <c r="Q29" s="137">
        <f t="shared" si="1"/>
        <v>3140561.63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3140561.63</v>
      </c>
      <c r="V29" s="133"/>
    </row>
    <row r="30" spans="2:22" x14ac:dyDescent="0.2">
      <c r="B30" s="131"/>
      <c r="C30" s="135">
        <v>40504</v>
      </c>
      <c r="D30" s="136" t="s">
        <v>131</v>
      </c>
      <c r="E30" s="137">
        <v>589823.87999999989</v>
      </c>
      <c r="F30" s="137">
        <v>894692.47000000009</v>
      </c>
      <c r="G30" s="137">
        <v>767156.05</v>
      </c>
      <c r="H30" s="137">
        <v>823526.24999999977</v>
      </c>
      <c r="I30" s="137"/>
      <c r="J30" s="137"/>
      <c r="K30" s="137"/>
      <c r="L30" s="137"/>
      <c r="M30" s="137"/>
      <c r="N30" s="137"/>
      <c r="O30" s="137"/>
      <c r="P30" s="137"/>
      <c r="Q30" s="137">
        <f t="shared" si="1"/>
        <v>3075198.6500000004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3075198.6500000004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/>
      <c r="J31" s="137"/>
      <c r="K31" s="137"/>
      <c r="L31" s="137"/>
      <c r="M31" s="137"/>
      <c r="N31" s="137"/>
      <c r="O31" s="137"/>
      <c r="P31" s="137"/>
      <c r="Q31" s="137">
        <f t="shared" si="1"/>
        <v>4990447.9299999978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4990447.9299999978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/>
      <c r="J32" s="137"/>
      <c r="K32" s="137"/>
      <c r="L32" s="137"/>
      <c r="M32" s="137"/>
      <c r="N32" s="137"/>
      <c r="O32" s="137"/>
      <c r="P32" s="137"/>
      <c r="Q32" s="137">
        <f t="shared" si="1"/>
        <v>137192.34000000003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137192.34000000003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/>
      <c r="J33" s="137"/>
      <c r="K33" s="137"/>
      <c r="L33" s="137"/>
      <c r="M33" s="137"/>
      <c r="N33" s="137"/>
      <c r="O33" s="137"/>
      <c r="P33" s="137"/>
      <c r="Q33" s="137">
        <f t="shared" si="1"/>
        <v>345298.80999999994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345298.80999999994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/>
      <c r="J34" s="137"/>
      <c r="K34" s="137"/>
      <c r="L34" s="137"/>
      <c r="M34" s="137"/>
      <c r="N34" s="137"/>
      <c r="O34" s="137"/>
      <c r="P34" s="137"/>
      <c r="Q34" s="137">
        <f t="shared" si="1"/>
        <v>184032.86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184032.86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/>
      <c r="J35" s="137"/>
      <c r="K35" s="137"/>
      <c r="L35" s="137"/>
      <c r="M35" s="137"/>
      <c r="N35" s="137"/>
      <c r="O35" s="137"/>
      <c r="P35" s="137"/>
      <c r="Q35" s="137">
        <f t="shared" si="1"/>
        <v>5954659.4700000007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5954659.4700000007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/>
      <c r="J36" s="137"/>
      <c r="K36" s="137"/>
      <c r="L36" s="137"/>
      <c r="M36" s="137"/>
      <c r="N36" s="137"/>
      <c r="O36" s="137"/>
      <c r="P36" s="137"/>
      <c r="Q36" s="137">
        <f t="shared" si="1"/>
        <v>81777.41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81777.41</v>
      </c>
      <c r="V36" s="133"/>
    </row>
    <row r="37" spans="2:22" x14ac:dyDescent="0.2">
      <c r="B37" s="131"/>
      <c r="C37" s="135">
        <v>40701</v>
      </c>
      <c r="D37" s="136" t="s">
        <v>48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/>
      <c r="J37" s="137"/>
      <c r="K37" s="137"/>
      <c r="L37" s="137"/>
      <c r="M37" s="137"/>
      <c r="N37" s="137"/>
      <c r="O37" s="137"/>
      <c r="P37" s="137"/>
      <c r="Q37" s="137">
        <f t="shared" si="1"/>
        <v>91546013.580000028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91546013.580000028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69856.810000000012</v>
      </c>
      <c r="F38" s="137">
        <v>205570.09000000003</v>
      </c>
      <c r="G38" s="137">
        <v>146126.17000000001</v>
      </c>
      <c r="H38" s="137">
        <v>184471.66000000003</v>
      </c>
      <c r="I38" s="137"/>
      <c r="J38" s="137"/>
      <c r="K38" s="137"/>
      <c r="L38" s="137"/>
      <c r="M38" s="137"/>
      <c r="N38" s="137"/>
      <c r="O38" s="137"/>
      <c r="P38" s="137"/>
      <c r="Q38" s="137">
        <f t="shared" si="1"/>
        <v>606024.7300000001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606024.7300000001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/>
      <c r="J39" s="137"/>
      <c r="K39" s="137"/>
      <c r="L39" s="137"/>
      <c r="M39" s="137"/>
      <c r="N39" s="137"/>
      <c r="O39" s="137"/>
      <c r="P39" s="137"/>
      <c r="Q39" s="137">
        <f t="shared" si="1"/>
        <v>347394.29000000004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347394.29000000004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/>
      <c r="J40" s="137"/>
      <c r="K40" s="137"/>
      <c r="L40" s="137"/>
      <c r="M40" s="137"/>
      <c r="N40" s="137"/>
      <c r="O40" s="137"/>
      <c r="P40" s="137"/>
      <c r="Q40" s="137">
        <f t="shared" si="1"/>
        <v>206282.06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206282.06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/>
      <c r="J41" s="137"/>
      <c r="K41" s="137"/>
      <c r="L41" s="137"/>
      <c r="M41" s="137"/>
      <c r="N41" s="137"/>
      <c r="O41" s="137"/>
      <c r="P41" s="137"/>
      <c r="Q41" s="137">
        <f t="shared" si="1"/>
        <v>102214.71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102214.71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/>
      <c r="J42" s="137"/>
      <c r="K42" s="137"/>
      <c r="L42" s="137"/>
      <c r="M42" s="137"/>
      <c r="N42" s="137"/>
      <c r="O42" s="137"/>
      <c r="P42" s="137"/>
      <c r="Q42" s="137">
        <f t="shared" si="1"/>
        <v>5746434.5299999993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5746434.5299999993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158558.65</v>
      </c>
      <c r="F43" s="137">
        <v>172357.82</v>
      </c>
      <c r="G43" s="137">
        <v>181090.99</v>
      </c>
      <c r="H43" s="137">
        <v>169350.33999999997</v>
      </c>
      <c r="I43" s="137"/>
      <c r="J43" s="137"/>
      <c r="K43" s="137"/>
      <c r="L43" s="137"/>
      <c r="M43" s="137"/>
      <c r="N43" s="137"/>
      <c r="O43" s="137"/>
      <c r="P43" s="137"/>
      <c r="Q43" s="137">
        <f t="shared" si="1"/>
        <v>681357.79999999993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681357.79999999993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/>
      <c r="J44" s="137"/>
      <c r="K44" s="137"/>
      <c r="L44" s="137"/>
      <c r="M44" s="137"/>
      <c r="N44" s="137"/>
      <c r="O44" s="137"/>
      <c r="P44" s="137"/>
      <c r="Q44" s="137">
        <f t="shared" si="1"/>
        <v>170069.96000000002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170069.96000000002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/>
      <c r="J45" s="137"/>
      <c r="K45" s="137"/>
      <c r="L45" s="137"/>
      <c r="M45" s="137"/>
      <c r="N45" s="137"/>
      <c r="O45" s="137"/>
      <c r="P45" s="137"/>
      <c r="Q45" s="137">
        <f t="shared" si="1"/>
        <v>2620228.41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2620228.41</v>
      </c>
      <c r="V45" s="133"/>
    </row>
    <row r="46" spans="2:22" x14ac:dyDescent="0.2">
      <c r="B46" s="131"/>
      <c r="C46" s="135">
        <v>40903</v>
      </c>
      <c r="D46" s="136" t="s">
        <v>74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/>
      <c r="J46" s="137"/>
      <c r="K46" s="137"/>
      <c r="L46" s="137"/>
      <c r="M46" s="137"/>
      <c r="N46" s="137"/>
      <c r="O46" s="137"/>
      <c r="P46" s="137"/>
      <c r="Q46" s="137">
        <f t="shared" si="1"/>
        <v>25997304.540000007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25997304.540000007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/>
      <c r="J47" s="137"/>
      <c r="K47" s="137"/>
      <c r="L47" s="137"/>
      <c r="M47" s="137"/>
      <c r="N47" s="137"/>
      <c r="O47" s="137"/>
      <c r="P47" s="137"/>
      <c r="Q47" s="137">
        <f t="shared" si="1"/>
        <v>287132.44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287132.44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40122.270000000004</v>
      </c>
      <c r="F48" s="137">
        <v>62823.839999999989</v>
      </c>
      <c r="G48" s="137">
        <v>62276.259999999995</v>
      </c>
      <c r="H48" s="137">
        <v>56049.919999999991</v>
      </c>
      <c r="I48" s="137"/>
      <c r="J48" s="137"/>
      <c r="K48" s="137"/>
      <c r="L48" s="137"/>
      <c r="M48" s="137"/>
      <c r="N48" s="137"/>
      <c r="O48" s="137"/>
      <c r="P48" s="137"/>
      <c r="Q48" s="137">
        <f t="shared" si="1"/>
        <v>221272.28999999998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221272.28999999998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/>
      <c r="J49" s="137"/>
      <c r="K49" s="137"/>
      <c r="L49" s="137"/>
      <c r="M49" s="137"/>
      <c r="N49" s="137"/>
      <c r="O49" s="137"/>
      <c r="P49" s="137"/>
      <c r="Q49" s="137">
        <f t="shared" si="1"/>
        <v>148924.14000000001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148924.14000000001</v>
      </c>
      <c r="V49" s="133"/>
    </row>
    <row r="50" spans="2:22" x14ac:dyDescent="0.2">
      <c r="B50" s="131"/>
      <c r="C50" s="135">
        <v>41001</v>
      </c>
      <c r="D50" s="136" t="s">
        <v>135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/>
      <c r="J50" s="137"/>
      <c r="K50" s="137"/>
      <c r="L50" s="137"/>
      <c r="M50" s="137"/>
      <c r="N50" s="137"/>
      <c r="O50" s="137"/>
      <c r="P50" s="137"/>
      <c r="Q50" s="137">
        <f t="shared" si="1"/>
        <v>1260702.71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1260702.71</v>
      </c>
      <c r="V50" s="133"/>
    </row>
    <row r="51" spans="2:22" x14ac:dyDescent="0.2">
      <c r="B51" s="131"/>
      <c r="C51" s="135">
        <v>41002</v>
      </c>
      <c r="D51" s="136" t="s">
        <v>61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/>
      <c r="J51" s="137"/>
      <c r="K51" s="137"/>
      <c r="L51" s="137"/>
      <c r="M51" s="137"/>
      <c r="N51" s="137"/>
      <c r="O51" s="137"/>
      <c r="P51" s="137"/>
      <c r="Q51" s="137">
        <f t="shared" si="1"/>
        <v>341993.82999999996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341993.82999999996</v>
      </c>
      <c r="V51" s="133"/>
    </row>
    <row r="52" spans="2:22" x14ac:dyDescent="0.2">
      <c r="B52" s="131"/>
      <c r="C52" s="135">
        <v>41003</v>
      </c>
      <c r="D52" s="136" t="s">
        <v>62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/>
      <c r="J52" s="137"/>
      <c r="K52" s="137"/>
      <c r="L52" s="137"/>
      <c r="M52" s="137"/>
      <c r="N52" s="137"/>
      <c r="O52" s="137"/>
      <c r="P52" s="137"/>
      <c r="Q52" s="137">
        <f t="shared" si="1"/>
        <v>24153012.02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24153012.02</v>
      </c>
      <c r="V52" s="133"/>
    </row>
    <row r="53" spans="2:22" x14ac:dyDescent="0.2">
      <c r="B53" s="131"/>
      <c r="C53" s="135">
        <v>41005</v>
      </c>
      <c r="D53" s="136" t="s">
        <v>63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/>
      <c r="J53" s="137"/>
      <c r="K53" s="137"/>
      <c r="L53" s="137"/>
      <c r="M53" s="137"/>
      <c r="N53" s="137"/>
      <c r="O53" s="137"/>
      <c r="P53" s="137"/>
      <c r="Q53" s="137">
        <f t="shared" si="1"/>
        <v>6474786.0899999999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6474786.0899999999</v>
      </c>
      <c r="V53" s="133"/>
    </row>
    <row r="54" spans="2:22" ht="38.25" x14ac:dyDescent="0.2">
      <c r="B54" s="131"/>
      <c r="C54" s="135">
        <v>41007</v>
      </c>
      <c r="D54" s="136" t="s">
        <v>64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/>
      <c r="J54" s="137"/>
      <c r="K54" s="137"/>
      <c r="L54" s="137"/>
      <c r="M54" s="137"/>
      <c r="N54" s="137"/>
      <c r="O54" s="137"/>
      <c r="P54" s="137"/>
      <c r="Q54" s="137">
        <f t="shared" si="1"/>
        <v>16540.04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16540.04</v>
      </c>
      <c r="V54" s="133"/>
    </row>
    <row r="55" spans="2:22" x14ac:dyDescent="0.2">
      <c r="B55" s="131"/>
      <c r="C55" s="135">
        <v>41101</v>
      </c>
      <c r="D55" s="136" t="s">
        <v>66</v>
      </c>
      <c r="E55" s="137">
        <v>254678.12000000002</v>
      </c>
      <c r="F55" s="137">
        <v>412608.85999999993</v>
      </c>
      <c r="G55" s="137">
        <v>3524343.8499999996</v>
      </c>
      <c r="H55" s="137">
        <v>4890532.5299999984</v>
      </c>
      <c r="I55" s="137"/>
      <c r="J55" s="137"/>
      <c r="K55" s="137"/>
      <c r="L55" s="137"/>
      <c r="M55" s="137"/>
      <c r="N55" s="137"/>
      <c r="O55" s="137"/>
      <c r="P55" s="137"/>
      <c r="Q55" s="137">
        <f t="shared" si="1"/>
        <v>9082163.3599999975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9082163.3599999975</v>
      </c>
      <c r="V55" s="133"/>
    </row>
    <row r="56" spans="2:22" x14ac:dyDescent="0.2">
      <c r="B56" s="131"/>
      <c r="C56" s="135">
        <v>41103</v>
      </c>
      <c r="D56" s="136" t="s">
        <v>67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/>
      <c r="J56" s="137"/>
      <c r="K56" s="137"/>
      <c r="L56" s="137"/>
      <c r="M56" s="137"/>
      <c r="N56" s="137"/>
      <c r="O56" s="137"/>
      <c r="P56" s="137"/>
      <c r="Q56" s="137">
        <f t="shared" si="1"/>
        <v>1987191.6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1987191.6</v>
      </c>
      <c r="V56" s="133"/>
    </row>
    <row r="57" spans="2:22" x14ac:dyDescent="0.2">
      <c r="B57" s="131"/>
      <c r="C57" s="135">
        <v>41104</v>
      </c>
      <c r="D57" s="136" t="s">
        <v>68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/>
      <c r="J57" s="137"/>
      <c r="K57" s="137"/>
      <c r="L57" s="137"/>
      <c r="M57" s="137"/>
      <c r="N57" s="137"/>
      <c r="O57" s="137"/>
      <c r="P57" s="137"/>
      <c r="Q57" s="137">
        <f t="shared" si="1"/>
        <v>74032.31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74032.31</v>
      </c>
      <c r="V57" s="133"/>
    </row>
    <row r="58" spans="2:22" x14ac:dyDescent="0.2">
      <c r="B58" s="131"/>
      <c r="C58" s="135">
        <v>41107</v>
      </c>
      <c r="D58" s="136" t="s">
        <v>69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/>
      <c r="J58" s="137"/>
      <c r="K58" s="137"/>
      <c r="L58" s="137"/>
      <c r="M58" s="137"/>
      <c r="N58" s="137"/>
      <c r="O58" s="137"/>
      <c r="P58" s="137"/>
      <c r="Q58" s="137">
        <f t="shared" si="1"/>
        <v>1070742.04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1070742.04</v>
      </c>
      <c r="V58" s="133"/>
    </row>
    <row r="59" spans="2:22" x14ac:dyDescent="0.2">
      <c r="B59" s="131"/>
      <c r="C59" s="135">
        <v>41301</v>
      </c>
      <c r="D59" s="136" t="s">
        <v>70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/>
      <c r="J59" s="137"/>
      <c r="K59" s="137"/>
      <c r="L59" s="137"/>
      <c r="M59" s="137"/>
      <c r="N59" s="137"/>
      <c r="O59" s="137"/>
      <c r="P59" s="137"/>
      <c r="Q59" s="137">
        <f t="shared" si="1"/>
        <v>858246.28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858246.28</v>
      </c>
      <c r="V59" s="133"/>
    </row>
    <row r="60" spans="2:22" x14ac:dyDescent="0.2">
      <c r="B60" s="131"/>
      <c r="C60" s="135">
        <v>41401</v>
      </c>
      <c r="D60" s="136" t="s">
        <v>71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/>
      <c r="J60" s="137"/>
      <c r="K60" s="137"/>
      <c r="L60" s="137"/>
      <c r="M60" s="137"/>
      <c r="N60" s="137"/>
      <c r="O60" s="137"/>
      <c r="P60" s="137"/>
      <c r="Q60" s="137">
        <f t="shared" si="1"/>
        <v>673503.9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673503.9</v>
      </c>
      <c r="V60" s="133"/>
    </row>
    <row r="61" spans="2:22" x14ac:dyDescent="0.2">
      <c r="B61" s="131"/>
      <c r="C61" s="135">
        <v>41501</v>
      </c>
      <c r="D61" s="136" t="s">
        <v>72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/>
      <c r="J61" s="137"/>
      <c r="K61" s="137"/>
      <c r="L61" s="137"/>
      <c r="M61" s="137"/>
      <c r="N61" s="137"/>
      <c r="O61" s="137"/>
      <c r="P61" s="137"/>
      <c r="Q61" s="137">
        <f t="shared" ref="Q61:Q90" si="2">SUM(E61:P61)</f>
        <v>2385804.8400000003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2385804.8400000003</v>
      </c>
      <c r="V61" s="133"/>
    </row>
    <row r="62" spans="2:22" x14ac:dyDescent="0.2">
      <c r="B62" s="131"/>
      <c r="C62" s="135">
        <v>41503</v>
      </c>
      <c r="D62" s="136" t="s">
        <v>132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/>
      <c r="J62" s="137"/>
      <c r="K62" s="137"/>
      <c r="L62" s="137"/>
      <c r="M62" s="137"/>
      <c r="N62" s="137"/>
      <c r="O62" s="137"/>
      <c r="P62" s="137"/>
      <c r="Q62" s="137">
        <f t="shared" si="2"/>
        <v>1750470.29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1750470.29</v>
      </c>
      <c r="V62" s="133"/>
    </row>
    <row r="63" spans="2:22" x14ac:dyDescent="0.2">
      <c r="B63" s="131"/>
      <c r="C63" s="135">
        <v>41505</v>
      </c>
      <c r="D63" s="136" t="s">
        <v>133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/>
      <c r="J63" s="137"/>
      <c r="K63" s="137"/>
      <c r="L63" s="137"/>
      <c r="M63" s="137"/>
      <c r="N63" s="137"/>
      <c r="O63" s="137"/>
      <c r="P63" s="137"/>
      <c r="Q63" s="137">
        <f t="shared" ref="Q63:Q81" si="3">SUM(E63:P63)</f>
        <v>4971900.84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4971900.84</v>
      </c>
      <c r="V63" s="133"/>
    </row>
    <row r="64" spans="2:22" x14ac:dyDescent="0.2">
      <c r="B64" s="131"/>
      <c r="C64" s="135">
        <v>41506</v>
      </c>
      <c r="D64" s="136" t="s">
        <v>74</v>
      </c>
      <c r="E64" s="137">
        <v>0</v>
      </c>
      <c r="F64" s="137">
        <v>0</v>
      </c>
      <c r="G64" s="137">
        <v>0</v>
      </c>
      <c r="H64" s="137">
        <v>0</v>
      </c>
      <c r="I64" s="137"/>
      <c r="J64" s="137"/>
      <c r="K64" s="137"/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76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/>
      <c r="J65" s="137"/>
      <c r="K65" s="137"/>
      <c r="L65" s="137"/>
      <c r="M65" s="137"/>
      <c r="N65" s="137"/>
      <c r="O65" s="137"/>
      <c r="P65" s="137"/>
      <c r="Q65" s="137">
        <f t="shared" si="3"/>
        <v>77649521.539999992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77649521.539999992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/>
      <c r="J66" s="137"/>
      <c r="K66" s="137"/>
      <c r="L66" s="137"/>
      <c r="M66" s="137"/>
      <c r="N66" s="137"/>
      <c r="O66" s="137"/>
      <c r="P66" s="137"/>
      <c r="Q66" s="137">
        <f t="shared" si="3"/>
        <v>15110.68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15110.68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/>
      <c r="J67" s="137"/>
      <c r="K67" s="137"/>
      <c r="L67" s="137"/>
      <c r="M67" s="137"/>
      <c r="N67" s="137"/>
      <c r="O67" s="137"/>
      <c r="P67" s="137"/>
      <c r="Q67" s="137">
        <f t="shared" si="3"/>
        <v>107226.61000000003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107226.61000000003</v>
      </c>
      <c r="V67" s="133"/>
    </row>
    <row r="68" spans="2:22" x14ac:dyDescent="0.2">
      <c r="B68" s="131"/>
      <c r="C68" s="135">
        <v>41801</v>
      </c>
      <c r="D68" s="136" t="s">
        <v>77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/>
      <c r="J68" s="137"/>
      <c r="K68" s="137"/>
      <c r="L68" s="137"/>
      <c r="M68" s="137"/>
      <c r="N68" s="137"/>
      <c r="O68" s="137"/>
      <c r="P68" s="137"/>
      <c r="Q68" s="137">
        <f t="shared" si="3"/>
        <v>662961.55999999994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662961.55999999994</v>
      </c>
      <c r="V68" s="133"/>
    </row>
    <row r="69" spans="2:22" x14ac:dyDescent="0.2">
      <c r="B69" s="131"/>
      <c r="C69" s="135">
        <v>42001</v>
      </c>
      <c r="D69" s="136" t="s">
        <v>78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/>
      <c r="J69" s="137"/>
      <c r="K69" s="137"/>
      <c r="L69" s="137"/>
      <c r="M69" s="137"/>
      <c r="N69" s="137"/>
      <c r="O69" s="137"/>
      <c r="P69" s="137"/>
      <c r="Q69" s="137">
        <f t="shared" si="3"/>
        <v>2559989.9899999998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2559989.9899999998</v>
      </c>
      <c r="V69" s="133"/>
    </row>
    <row r="70" spans="2:22" x14ac:dyDescent="0.2">
      <c r="B70" s="131"/>
      <c r="C70" s="135">
        <v>42002</v>
      </c>
      <c r="D70" s="136" t="s">
        <v>79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/>
      <c r="J70" s="137"/>
      <c r="K70" s="137"/>
      <c r="L70" s="137"/>
      <c r="M70" s="137"/>
      <c r="N70" s="137"/>
      <c r="O70" s="137"/>
      <c r="P70" s="137"/>
      <c r="Q70" s="137">
        <f t="shared" si="3"/>
        <v>495627.37999999989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495627.37999999989</v>
      </c>
      <c r="V70" s="133"/>
    </row>
    <row r="71" spans="2:22" x14ac:dyDescent="0.2">
      <c r="B71" s="131"/>
      <c r="C71" s="135">
        <v>42004</v>
      </c>
      <c r="D71" s="136" t="s">
        <v>80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/>
      <c r="J71" s="137"/>
      <c r="K71" s="137"/>
      <c r="L71" s="137"/>
      <c r="M71" s="137"/>
      <c r="N71" s="137"/>
      <c r="O71" s="137"/>
      <c r="P71" s="137"/>
      <c r="Q71" s="137">
        <f t="shared" si="3"/>
        <v>2130466.7999999998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2130466.7999999998</v>
      </c>
      <c r="V71" s="133"/>
    </row>
    <row r="72" spans="2:22" x14ac:dyDescent="0.2">
      <c r="B72" s="131"/>
      <c r="C72" s="135">
        <v>42101</v>
      </c>
      <c r="D72" s="136" t="s">
        <v>81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/>
      <c r="J72" s="137"/>
      <c r="K72" s="137"/>
      <c r="L72" s="137"/>
      <c r="M72" s="137"/>
      <c r="N72" s="137"/>
      <c r="O72" s="137"/>
      <c r="P72" s="137"/>
      <c r="Q72" s="137">
        <f t="shared" si="3"/>
        <v>4103623.28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4103623.28</v>
      </c>
      <c r="V72" s="133"/>
    </row>
    <row r="73" spans="2:22" x14ac:dyDescent="0.2">
      <c r="B73" s="131"/>
      <c r="C73" s="135">
        <v>42401</v>
      </c>
      <c r="D73" s="136" t="s">
        <v>126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/>
      <c r="J73" s="137"/>
      <c r="K73" s="137"/>
      <c r="L73" s="137"/>
      <c r="M73" s="137"/>
      <c r="N73" s="137"/>
      <c r="O73" s="137"/>
      <c r="P73" s="137"/>
      <c r="Q73" s="137">
        <f t="shared" si="3"/>
        <v>1847506.3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1847506.3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/>
      <c r="J74" s="137"/>
      <c r="K74" s="137"/>
      <c r="L74" s="137"/>
      <c r="M74" s="137"/>
      <c r="N74" s="137"/>
      <c r="O74" s="137"/>
      <c r="P74" s="137"/>
      <c r="Q74" s="137">
        <f t="shared" si="3"/>
        <v>688802.65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688802.65</v>
      </c>
      <c r="V74" s="133"/>
    </row>
    <row r="75" spans="2:22" x14ac:dyDescent="0.2">
      <c r="B75" s="131"/>
      <c r="C75" s="135">
        <v>42403</v>
      </c>
      <c r="D75" s="136" t="s">
        <v>73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/>
      <c r="J75" s="137"/>
      <c r="K75" s="137"/>
      <c r="L75" s="137"/>
      <c r="M75" s="137"/>
      <c r="N75" s="137"/>
      <c r="O75" s="137"/>
      <c r="P75" s="137"/>
      <c r="Q75" s="137">
        <f t="shared" si="3"/>
        <v>2876941.2300000004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2876941.2300000004</v>
      </c>
      <c r="V75" s="133"/>
    </row>
    <row r="76" spans="2:22" x14ac:dyDescent="0.2">
      <c r="B76" s="131"/>
      <c r="C76" s="135">
        <v>42404</v>
      </c>
      <c r="D76" s="136" t="s">
        <v>75</v>
      </c>
      <c r="E76" s="137">
        <v>117445.75999999999</v>
      </c>
      <c r="F76" s="137">
        <v>155146.25</v>
      </c>
      <c r="G76" s="137">
        <v>136756.92000000004</v>
      </c>
      <c r="H76" s="137">
        <v>132175</v>
      </c>
      <c r="I76" s="137"/>
      <c r="J76" s="137"/>
      <c r="K76" s="137"/>
      <c r="L76" s="137"/>
      <c r="M76" s="137"/>
      <c r="N76" s="137"/>
      <c r="O76" s="137"/>
      <c r="P76" s="137"/>
      <c r="Q76" s="137">
        <f t="shared" si="3"/>
        <v>541523.93000000005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541523.93000000005</v>
      </c>
      <c r="V76" s="133"/>
    </row>
    <row r="77" spans="2:22" x14ac:dyDescent="0.2">
      <c r="B77" s="131"/>
      <c r="C77" s="135">
        <v>42501</v>
      </c>
      <c r="D77" s="136" t="s">
        <v>127</v>
      </c>
      <c r="E77" s="137">
        <v>427050.17000000004</v>
      </c>
      <c r="F77" s="137">
        <v>86289.880000000019</v>
      </c>
      <c r="G77" s="137">
        <v>203428.4</v>
      </c>
      <c r="H77" s="137">
        <v>139380.77000000002</v>
      </c>
      <c r="I77" s="137"/>
      <c r="J77" s="137"/>
      <c r="K77" s="137"/>
      <c r="L77" s="137"/>
      <c r="M77" s="137"/>
      <c r="N77" s="137"/>
      <c r="O77" s="137"/>
      <c r="P77" s="137"/>
      <c r="Q77" s="137">
        <f t="shared" si="3"/>
        <v>856149.22000000009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856149.22000000009</v>
      </c>
      <c r="V77" s="133"/>
    </row>
    <row r="78" spans="2:22" x14ac:dyDescent="0.2">
      <c r="B78" s="131"/>
      <c r="C78" s="135">
        <v>42502</v>
      </c>
      <c r="D78" s="136" t="s">
        <v>65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/>
      <c r="J78" s="137"/>
      <c r="K78" s="137"/>
      <c r="L78" s="137"/>
      <c r="M78" s="137"/>
      <c r="N78" s="137"/>
      <c r="O78" s="137"/>
      <c r="P78" s="137"/>
      <c r="Q78" s="137">
        <f t="shared" si="3"/>
        <v>51321.59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51321.59</v>
      </c>
      <c r="V78" s="133"/>
    </row>
    <row r="79" spans="2:22" x14ac:dyDescent="0.2">
      <c r="B79" s="131"/>
      <c r="C79" s="135">
        <v>50201</v>
      </c>
      <c r="D79" s="136" t="s">
        <v>82</v>
      </c>
      <c r="E79" s="137">
        <v>46800.61</v>
      </c>
      <c r="F79" s="137">
        <v>60320.890000000014</v>
      </c>
      <c r="G79" s="137">
        <v>63050.550000000017</v>
      </c>
      <c r="H79" s="137">
        <v>62176.55</v>
      </c>
      <c r="I79" s="137"/>
      <c r="J79" s="137"/>
      <c r="K79" s="137"/>
      <c r="L79" s="137"/>
      <c r="M79" s="137"/>
      <c r="N79" s="137"/>
      <c r="O79" s="137"/>
      <c r="P79" s="137"/>
      <c r="Q79" s="137">
        <f t="shared" si="3"/>
        <v>232348.60000000003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232348.60000000003</v>
      </c>
      <c r="V79" s="133"/>
    </row>
    <row r="80" spans="2:22" x14ac:dyDescent="0.2">
      <c r="B80" s="131"/>
      <c r="C80" s="135">
        <v>50301</v>
      </c>
      <c r="D80" s="136" t="s">
        <v>83</v>
      </c>
      <c r="E80" s="137">
        <v>157630.54000000004</v>
      </c>
      <c r="F80" s="137">
        <v>171504.35000000009</v>
      </c>
      <c r="G80" s="137">
        <v>179608.22000000003</v>
      </c>
      <c r="H80" s="137">
        <v>213990.08000000007</v>
      </c>
      <c r="I80" s="137"/>
      <c r="J80" s="137"/>
      <c r="K80" s="137"/>
      <c r="L80" s="137"/>
      <c r="M80" s="137"/>
      <c r="N80" s="137"/>
      <c r="O80" s="137"/>
      <c r="P80" s="137"/>
      <c r="Q80" s="137">
        <f t="shared" si="3"/>
        <v>722733.19000000018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722733.19000000018</v>
      </c>
      <c r="V80" s="133"/>
    </row>
    <row r="81" spans="2:22" x14ac:dyDescent="0.2">
      <c r="B81" s="131"/>
      <c r="C81" s="135">
        <v>50401</v>
      </c>
      <c r="D81" s="136" t="s">
        <v>84</v>
      </c>
      <c r="E81" s="137">
        <v>113881.1</v>
      </c>
      <c r="F81" s="137">
        <v>181340.53</v>
      </c>
      <c r="G81" s="137">
        <v>282174.88999999996</v>
      </c>
      <c r="H81" s="137">
        <v>183102.97999999998</v>
      </c>
      <c r="I81" s="137"/>
      <c r="J81" s="137"/>
      <c r="K81" s="137"/>
      <c r="L81" s="137"/>
      <c r="M81" s="137"/>
      <c r="N81" s="137"/>
      <c r="O81" s="137"/>
      <c r="P81" s="137"/>
      <c r="Q81" s="137">
        <f t="shared" si="3"/>
        <v>760499.5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760499.5</v>
      </c>
      <c r="V81" s="133"/>
    </row>
    <row r="82" spans="2:22" x14ac:dyDescent="0.2">
      <c r="B82" s="131"/>
      <c r="C82" s="135">
        <v>50801</v>
      </c>
      <c r="D82" s="136" t="s">
        <v>85</v>
      </c>
      <c r="E82" s="137">
        <v>0</v>
      </c>
      <c r="F82" s="137">
        <v>78783.34</v>
      </c>
      <c r="G82" s="137">
        <v>39391.67</v>
      </c>
      <c r="H82" s="137">
        <v>39391.67</v>
      </c>
      <c r="I82" s="137"/>
      <c r="J82" s="137"/>
      <c r="K82" s="137"/>
      <c r="L82" s="137"/>
      <c r="M82" s="137"/>
      <c r="N82" s="137"/>
      <c r="O82" s="137"/>
      <c r="P82" s="137"/>
      <c r="Q82" s="137">
        <f t="shared" si="2"/>
        <v>157566.68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157566.68</v>
      </c>
      <c r="V82" s="133"/>
    </row>
    <row r="83" spans="2:22" x14ac:dyDescent="0.2">
      <c r="B83" s="131"/>
      <c r="C83" s="135">
        <v>50901</v>
      </c>
      <c r="D83" s="136" t="s">
        <v>86</v>
      </c>
      <c r="E83" s="137">
        <v>679230.62000000011</v>
      </c>
      <c r="F83" s="137">
        <v>858826.38999999966</v>
      </c>
      <c r="G83" s="137">
        <v>900940.57999999973</v>
      </c>
      <c r="H83" s="137">
        <v>826678.29000000027</v>
      </c>
      <c r="I83" s="137"/>
      <c r="J83" s="137"/>
      <c r="K83" s="137"/>
      <c r="L83" s="137"/>
      <c r="M83" s="137"/>
      <c r="N83" s="137"/>
      <c r="O83" s="137"/>
      <c r="P83" s="137"/>
      <c r="Q83" s="137">
        <f t="shared" si="2"/>
        <v>3265675.88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3265675.88</v>
      </c>
      <c r="V83" s="133"/>
    </row>
    <row r="84" spans="2:22" ht="25.5" x14ac:dyDescent="0.2">
      <c r="B84" s="131"/>
      <c r="C84" s="135">
        <v>51001</v>
      </c>
      <c r="D84" s="136" t="s">
        <v>87</v>
      </c>
      <c r="E84" s="137">
        <v>61941.31</v>
      </c>
      <c r="F84" s="137">
        <v>76561.010000000009</v>
      </c>
      <c r="G84" s="137">
        <v>90445.319999999992</v>
      </c>
      <c r="H84" s="137">
        <v>78710.729999999981</v>
      </c>
      <c r="I84" s="137"/>
      <c r="J84" s="137"/>
      <c r="K84" s="137"/>
      <c r="L84" s="137"/>
      <c r="M84" s="137"/>
      <c r="N84" s="137"/>
      <c r="O84" s="137"/>
      <c r="P84" s="137"/>
      <c r="Q84" s="137">
        <f t="shared" si="2"/>
        <v>307658.37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307658.37</v>
      </c>
      <c r="V84" s="133"/>
    </row>
    <row r="85" spans="2:22" x14ac:dyDescent="0.2">
      <c r="B85" s="131"/>
      <c r="C85" s="135">
        <v>51101</v>
      </c>
      <c r="D85" s="136" t="s">
        <v>88</v>
      </c>
      <c r="E85" s="137">
        <v>0</v>
      </c>
      <c r="F85" s="137">
        <v>60000</v>
      </c>
      <c r="G85" s="137">
        <v>30000</v>
      </c>
      <c r="H85" s="137">
        <v>30000</v>
      </c>
      <c r="I85" s="137"/>
      <c r="J85" s="137"/>
      <c r="K85" s="137"/>
      <c r="L85" s="137"/>
      <c r="M85" s="137"/>
      <c r="N85" s="137"/>
      <c r="O85" s="137"/>
      <c r="P85" s="137"/>
      <c r="Q85" s="137">
        <f t="shared" si="2"/>
        <v>120000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120000</v>
      </c>
      <c r="V85" s="133"/>
    </row>
    <row r="86" spans="2:22" x14ac:dyDescent="0.2">
      <c r="B86" s="131"/>
      <c r="C86" s="135">
        <v>51301</v>
      </c>
      <c r="D86" s="136" t="s">
        <v>89</v>
      </c>
      <c r="E86" s="137">
        <v>14875.329999999998</v>
      </c>
      <c r="F86" s="137">
        <v>31286.91</v>
      </c>
      <c r="G86" s="137">
        <v>40415.81</v>
      </c>
      <c r="H86" s="137">
        <v>45045.71</v>
      </c>
      <c r="I86" s="137"/>
      <c r="J86" s="137"/>
      <c r="K86" s="137"/>
      <c r="L86" s="137"/>
      <c r="M86" s="137"/>
      <c r="N86" s="137"/>
      <c r="O86" s="137"/>
      <c r="P86" s="137"/>
      <c r="Q86" s="137">
        <f t="shared" si="2"/>
        <v>131623.75999999998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131623.75999999998</v>
      </c>
      <c r="V86" s="133"/>
    </row>
    <row r="87" spans="2:22" x14ac:dyDescent="0.2">
      <c r="B87" s="131"/>
      <c r="C87" s="135">
        <v>51401</v>
      </c>
      <c r="D87" s="136" t="s">
        <v>90</v>
      </c>
      <c r="E87" s="137">
        <v>6933.4299999999994</v>
      </c>
      <c r="F87" s="137">
        <v>8238.6899999999987</v>
      </c>
      <c r="G87" s="137">
        <v>8580.239999999998</v>
      </c>
      <c r="H87" s="137">
        <v>7917.4499999999989</v>
      </c>
      <c r="I87" s="137"/>
      <c r="J87" s="137"/>
      <c r="K87" s="137"/>
      <c r="L87" s="137"/>
      <c r="M87" s="137"/>
      <c r="N87" s="137"/>
      <c r="O87" s="137"/>
      <c r="P87" s="137"/>
      <c r="Q87" s="137">
        <f t="shared" si="2"/>
        <v>31669.809999999998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31669.809999999998</v>
      </c>
      <c r="V87" s="133"/>
    </row>
    <row r="88" spans="2:22" x14ac:dyDescent="0.2">
      <c r="B88" s="131"/>
      <c r="C88" s="135">
        <v>51601</v>
      </c>
      <c r="D88" s="136" t="s">
        <v>91</v>
      </c>
      <c r="E88" s="137">
        <v>32243.27</v>
      </c>
      <c r="F88" s="137">
        <v>37552.459999999992</v>
      </c>
      <c r="G88" s="137">
        <v>43127.320000000022</v>
      </c>
      <c r="H88" s="137">
        <v>37445.779999999992</v>
      </c>
      <c r="I88" s="137"/>
      <c r="J88" s="137"/>
      <c r="K88" s="137"/>
      <c r="L88" s="137"/>
      <c r="M88" s="137"/>
      <c r="N88" s="137"/>
      <c r="O88" s="137"/>
      <c r="P88" s="137"/>
      <c r="Q88" s="137">
        <f t="shared" si="2"/>
        <v>150368.83000000002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150368.83000000002</v>
      </c>
      <c r="V88" s="133"/>
    </row>
    <row r="89" spans="2:22" x14ac:dyDescent="0.2">
      <c r="B89" s="131"/>
      <c r="C89" s="135">
        <v>51801</v>
      </c>
      <c r="D89" s="136" t="s">
        <v>92</v>
      </c>
      <c r="E89" s="137">
        <v>0</v>
      </c>
      <c r="F89" s="137">
        <v>3118952.72</v>
      </c>
      <c r="G89" s="137">
        <v>1413625</v>
      </c>
      <c r="H89" s="137">
        <v>1705327.72</v>
      </c>
      <c r="I89" s="137"/>
      <c r="J89" s="137"/>
      <c r="K89" s="137"/>
      <c r="L89" s="137"/>
      <c r="M89" s="137"/>
      <c r="N89" s="137"/>
      <c r="O89" s="137"/>
      <c r="P89" s="137"/>
      <c r="Q89" s="137">
        <f t="shared" si="2"/>
        <v>6237905.4400000004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6237905.4400000004</v>
      </c>
      <c r="V89" s="133"/>
    </row>
    <row r="90" spans="2:22" ht="25.5" x14ac:dyDescent="0.2">
      <c r="B90" s="131"/>
      <c r="C90" s="135">
        <v>51901</v>
      </c>
      <c r="D90" s="136" t="s">
        <v>93</v>
      </c>
      <c r="E90" s="137">
        <v>20469.059999999998</v>
      </c>
      <c r="F90" s="137">
        <v>49806.270000000004</v>
      </c>
      <c r="G90" s="137">
        <v>30973.430000000008</v>
      </c>
      <c r="H90" s="137">
        <v>41242.610000000022</v>
      </c>
      <c r="I90" s="137"/>
      <c r="J90" s="137"/>
      <c r="K90" s="137"/>
      <c r="L90" s="137"/>
      <c r="M90" s="137"/>
      <c r="N90" s="137"/>
      <c r="O90" s="137"/>
      <c r="P90" s="137"/>
      <c r="Q90" s="137">
        <f t="shared" si="2"/>
        <v>142491.37000000002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142491.37000000002</v>
      </c>
      <c r="V90" s="133"/>
    </row>
    <row r="91" spans="2:22" x14ac:dyDescent="0.2">
      <c r="B91" s="131"/>
      <c r="C91" s="135">
        <v>52001</v>
      </c>
      <c r="D91" s="136" t="s">
        <v>94</v>
      </c>
      <c r="E91" s="137">
        <v>111779.54</v>
      </c>
      <c r="F91" s="137">
        <v>154965.41</v>
      </c>
      <c r="G91" s="137">
        <v>165720.90000000005</v>
      </c>
      <c r="H91" s="137">
        <v>115239.59999999999</v>
      </c>
      <c r="I91" s="137"/>
      <c r="J91" s="137"/>
      <c r="K91" s="137"/>
      <c r="L91" s="137"/>
      <c r="M91" s="137"/>
      <c r="N91" s="137"/>
      <c r="O91" s="137"/>
      <c r="P91" s="137"/>
      <c r="Q91" s="137">
        <f t="shared" ref="Q91:Q99" si="4">SUM(E91:P91)</f>
        <v>547705.45000000007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547705.45000000007</v>
      </c>
      <c r="V91" s="133"/>
    </row>
    <row r="92" spans="2:22" x14ac:dyDescent="0.2">
      <c r="B92" s="131"/>
      <c r="C92" s="135">
        <v>52301</v>
      </c>
      <c r="D92" s="136" t="s">
        <v>95</v>
      </c>
      <c r="E92" s="137">
        <v>27153.62</v>
      </c>
      <c r="F92" s="137">
        <v>31200.420000000002</v>
      </c>
      <c r="G92" s="137">
        <v>46597.55000000001</v>
      </c>
      <c r="H92" s="137">
        <v>38160.39</v>
      </c>
      <c r="I92" s="137"/>
      <c r="J92" s="137"/>
      <c r="K92" s="137"/>
      <c r="L92" s="137"/>
      <c r="M92" s="137"/>
      <c r="N92" s="137"/>
      <c r="O92" s="137"/>
      <c r="P92" s="137"/>
      <c r="Q92" s="137">
        <f t="shared" si="4"/>
        <v>143111.98000000001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143111.98000000001</v>
      </c>
      <c r="V92" s="133"/>
    </row>
    <row r="93" spans="2:22" x14ac:dyDescent="0.2">
      <c r="B93" s="131"/>
      <c r="C93" s="135">
        <v>52401</v>
      </c>
      <c r="D93" s="136" t="s">
        <v>96</v>
      </c>
      <c r="E93" s="137">
        <v>0</v>
      </c>
      <c r="F93" s="137">
        <v>18214.559999999998</v>
      </c>
      <c r="G93" s="137">
        <v>0</v>
      </c>
      <c r="H93" s="137">
        <v>43158.25</v>
      </c>
      <c r="I93" s="137"/>
      <c r="J93" s="137"/>
      <c r="K93" s="137"/>
      <c r="L93" s="137"/>
      <c r="M93" s="137"/>
      <c r="N93" s="137"/>
      <c r="O93" s="137"/>
      <c r="P93" s="137"/>
      <c r="Q93" s="137">
        <f t="shared" si="4"/>
        <v>61372.81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61372.81</v>
      </c>
      <c r="V93" s="133"/>
    </row>
    <row r="94" spans="2:22" x14ac:dyDescent="0.2">
      <c r="B94" s="131"/>
      <c r="C94" s="135">
        <v>52601</v>
      </c>
      <c r="D94" s="136" t="s">
        <v>97</v>
      </c>
      <c r="E94" s="137">
        <v>13406.569999999998</v>
      </c>
      <c r="F94" s="137">
        <v>35834.179999999993</v>
      </c>
      <c r="G94" s="137">
        <v>19031.509999999998</v>
      </c>
      <c r="H94" s="137">
        <v>36910.139999999992</v>
      </c>
      <c r="I94" s="137"/>
      <c r="J94" s="137"/>
      <c r="K94" s="137"/>
      <c r="L94" s="137"/>
      <c r="M94" s="137"/>
      <c r="N94" s="137"/>
      <c r="O94" s="137"/>
      <c r="P94" s="137"/>
      <c r="Q94" s="137">
        <f t="shared" si="4"/>
        <v>105182.39999999999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105182.39999999999</v>
      </c>
      <c r="V94" s="133"/>
    </row>
    <row r="95" spans="2:22" x14ac:dyDescent="0.2">
      <c r="B95" s="131"/>
      <c r="C95" s="135">
        <v>60101</v>
      </c>
      <c r="D95" s="136" t="s">
        <v>98</v>
      </c>
      <c r="E95" s="137">
        <v>50196381.689999998</v>
      </c>
      <c r="F95" s="137">
        <v>60762757.430000007</v>
      </c>
      <c r="G95" s="137">
        <v>61528035.5</v>
      </c>
      <c r="H95" s="137">
        <v>61518583.140000001</v>
      </c>
      <c r="I95" s="137"/>
      <c r="J95" s="137"/>
      <c r="K95" s="137"/>
      <c r="L95" s="137"/>
      <c r="M95" s="137"/>
      <c r="N95" s="137"/>
      <c r="O95" s="137"/>
      <c r="P95" s="137"/>
      <c r="Q95" s="137">
        <f t="shared" si="4"/>
        <v>234005757.75999999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234005757.75999999</v>
      </c>
      <c r="V95" s="133"/>
    </row>
    <row r="96" spans="2:22" x14ac:dyDescent="0.2">
      <c r="B96" s="131"/>
      <c r="C96" s="135">
        <v>60201</v>
      </c>
      <c r="D96" s="136" t="s">
        <v>99</v>
      </c>
      <c r="E96" s="137">
        <v>17592987.049999997</v>
      </c>
      <c r="F96" s="137">
        <v>37587317.230000004</v>
      </c>
      <c r="G96" s="137">
        <v>36704277.379999995</v>
      </c>
      <c r="H96" s="137">
        <v>36822698.270000003</v>
      </c>
      <c r="I96" s="137"/>
      <c r="J96" s="137"/>
      <c r="K96" s="137"/>
      <c r="L96" s="137"/>
      <c r="M96" s="137"/>
      <c r="N96" s="137"/>
      <c r="O96" s="137"/>
      <c r="P96" s="137"/>
      <c r="Q96" s="137">
        <f t="shared" si="4"/>
        <v>128707279.93000001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128707279.93000001</v>
      </c>
      <c r="V96" s="133"/>
    </row>
    <row r="97" spans="2:22" x14ac:dyDescent="0.2">
      <c r="B97" s="131"/>
      <c r="C97" s="135">
        <v>60301</v>
      </c>
      <c r="D97" s="136" t="s">
        <v>100</v>
      </c>
      <c r="E97" s="137">
        <v>1610157.3499999987</v>
      </c>
      <c r="F97" s="137">
        <v>5519046.3999999939</v>
      </c>
      <c r="G97" s="137">
        <v>5903367.0899999915</v>
      </c>
      <c r="H97" s="137">
        <v>4698061.1800000006</v>
      </c>
      <c r="I97" s="137"/>
      <c r="J97" s="137"/>
      <c r="K97" s="137"/>
      <c r="L97" s="137"/>
      <c r="M97" s="137"/>
      <c r="N97" s="137"/>
      <c r="O97" s="137"/>
      <c r="P97" s="137"/>
      <c r="Q97" s="137">
        <f t="shared" si="4"/>
        <v>17730632.019999985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17730632.019999985</v>
      </c>
      <c r="V97" s="133"/>
    </row>
    <row r="98" spans="2:22" x14ac:dyDescent="0.2">
      <c r="B98" s="131"/>
      <c r="C98" s="135">
        <v>60501</v>
      </c>
      <c r="D98" s="136" t="s">
        <v>101</v>
      </c>
      <c r="E98" s="137">
        <v>7906.9700000000012</v>
      </c>
      <c r="F98" s="137">
        <v>15933.31</v>
      </c>
      <c r="G98" s="137">
        <v>16568.879999999997</v>
      </c>
      <c r="H98" s="137">
        <v>17229.16</v>
      </c>
      <c r="I98" s="137"/>
      <c r="J98" s="137"/>
      <c r="K98" s="137"/>
      <c r="L98" s="137"/>
      <c r="M98" s="137"/>
      <c r="N98" s="137"/>
      <c r="O98" s="137"/>
      <c r="P98" s="137"/>
      <c r="Q98" s="137">
        <f t="shared" si="4"/>
        <v>57638.319999999992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57638.319999999992</v>
      </c>
      <c r="V98" s="133"/>
    </row>
    <row r="99" spans="2:22" x14ac:dyDescent="0.2">
      <c r="B99" s="131"/>
      <c r="C99" s="135">
        <v>60601</v>
      </c>
      <c r="D99" s="136" t="s">
        <v>102</v>
      </c>
      <c r="E99" s="137">
        <v>11388.289999999999</v>
      </c>
      <c r="F99" s="137">
        <v>38497.310000000005</v>
      </c>
      <c r="G99" s="137">
        <v>22934.589999999997</v>
      </c>
      <c r="H99" s="137">
        <v>23680.750000000004</v>
      </c>
      <c r="I99" s="137"/>
      <c r="J99" s="137"/>
      <c r="K99" s="137"/>
      <c r="L99" s="137"/>
      <c r="M99" s="137"/>
      <c r="N99" s="137"/>
      <c r="O99" s="137"/>
      <c r="P99" s="137"/>
      <c r="Q99" s="137">
        <f t="shared" si="4"/>
        <v>96500.94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96500.94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129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103</v>
      </c>
      <c r="G107" s="125" t="s">
        <v>104</v>
      </c>
      <c r="H107" s="125" t="s">
        <v>105</v>
      </c>
      <c r="I107" s="125" t="s">
        <v>106</v>
      </c>
      <c r="J107" s="125" t="s">
        <v>107</v>
      </c>
      <c r="K107" s="125" t="s">
        <v>108</v>
      </c>
      <c r="L107" s="125" t="s">
        <v>109</v>
      </c>
      <c r="M107" s="125" t="s">
        <v>110</v>
      </c>
      <c r="N107" s="125" t="s">
        <v>111</v>
      </c>
      <c r="O107" s="125" t="s">
        <v>112</v>
      </c>
      <c r="P107" s="125" t="s">
        <v>113</v>
      </c>
      <c r="Q107" s="125" t="s">
        <v>114</v>
      </c>
      <c r="R107" s="55"/>
      <c r="S107" s="123"/>
      <c r="T107" s="51"/>
      <c r="U107" s="125" t="s">
        <v>114</v>
      </c>
      <c r="V107" s="55"/>
    </row>
    <row r="108" spans="2:22" s="130" customFormat="1" ht="13.5" thickBot="1" x14ac:dyDescent="0.3">
      <c r="B108" s="67"/>
      <c r="C108" s="126" t="s">
        <v>117</v>
      </c>
      <c r="D108" s="127" t="s">
        <v>115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120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1126352782.8500004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530438.08000000007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4103835.0199999996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166733.60000000003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14633.68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425572.80000000005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10869622.530000038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4349408.439999993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267375.45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2100809.8099999996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416950.00000000006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203350.5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149424.86000000002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13075.16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4200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2152747.7399999998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5498285.3900000015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212169.38000000003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40281669.150000021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21098658.169999994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203987.60000000003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298287175.58000004</v>
      </c>
      <c r="V130" s="133"/>
    </row>
    <row r="131" spans="2:22" x14ac:dyDescent="0.2">
      <c r="B131" s="131"/>
      <c r="C131" s="135">
        <v>40503</v>
      </c>
      <c r="D131" s="136" t="s">
        <v>130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3486521.9200000013</v>
      </c>
      <c r="V131" s="133"/>
    </row>
    <row r="132" spans="2:22" x14ac:dyDescent="0.2">
      <c r="B132" s="131"/>
      <c r="C132" s="135">
        <v>40504</v>
      </c>
      <c r="D132" s="136" t="s">
        <v>131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3754397.2499999986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8265660.8700000001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212386.35000000003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376305.03000000009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269648.33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7107455.2100000028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186679.27</v>
      </c>
      <c r="V138" s="133"/>
    </row>
    <row r="139" spans="2:22" x14ac:dyDescent="0.2">
      <c r="B139" s="131"/>
      <c r="C139" s="135">
        <v>40701</v>
      </c>
      <c r="D139" s="136" t="s">
        <v>48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96006871.839999974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670371.36999999965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398423.07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258076.71000000002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148048.41000000006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10161027.720000008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871483.89999999991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375494.05000000005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3304246.7299999991</v>
      </c>
      <c r="V147" s="133"/>
    </row>
    <row r="148" spans="2:22" x14ac:dyDescent="0.2">
      <c r="B148" s="131"/>
      <c r="C148" s="135">
        <v>40903</v>
      </c>
      <c r="D148" s="136" t="s">
        <v>74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17633566.079999998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335106.15000000002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270300.25000000006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194735.32</v>
      </c>
      <c r="V151" s="133"/>
    </row>
    <row r="152" spans="2:22" x14ac:dyDescent="0.2">
      <c r="B152" s="131"/>
      <c r="C152" s="135">
        <v>41001</v>
      </c>
      <c r="D152" s="136" t="s">
        <v>135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1413181.6500000018</v>
      </c>
      <c r="V152" s="133"/>
    </row>
    <row r="153" spans="2:22" x14ac:dyDescent="0.2">
      <c r="B153" s="131"/>
      <c r="C153" s="135">
        <v>41002</v>
      </c>
      <c r="D153" s="136" t="s">
        <v>61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556300.01</v>
      </c>
      <c r="V153" s="133"/>
    </row>
    <row r="154" spans="2:22" x14ac:dyDescent="0.2">
      <c r="B154" s="131"/>
      <c r="C154" s="135">
        <v>41003</v>
      </c>
      <c r="D154" s="136" t="s">
        <v>62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29040268.82</v>
      </c>
      <c r="V154" s="133"/>
    </row>
    <row r="155" spans="2:22" x14ac:dyDescent="0.2">
      <c r="B155" s="131"/>
      <c r="C155" s="135">
        <v>41005</v>
      </c>
      <c r="D155" s="136" t="s">
        <v>63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6414596.9800000004</v>
      </c>
      <c r="V155" s="133"/>
    </row>
    <row r="156" spans="2:22" ht="38.25" x14ac:dyDescent="0.2">
      <c r="B156" s="131"/>
      <c r="C156" s="135">
        <v>41007</v>
      </c>
      <c r="D156" s="136" t="s">
        <v>64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20146.009999999998</v>
      </c>
      <c r="V156" s="133"/>
    </row>
    <row r="157" spans="2:22" x14ac:dyDescent="0.2">
      <c r="B157" s="131"/>
      <c r="C157" s="135">
        <v>41101</v>
      </c>
      <c r="D157" s="136" t="s">
        <v>66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12703851.110000003</v>
      </c>
      <c r="V157" s="133"/>
    </row>
    <row r="158" spans="2:22" x14ac:dyDescent="0.2">
      <c r="B158" s="131"/>
      <c r="C158" s="135">
        <v>41103</v>
      </c>
      <c r="D158" s="136" t="s">
        <v>67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1924900.9900000002</v>
      </c>
      <c r="V158" s="133"/>
    </row>
    <row r="159" spans="2:22" x14ac:dyDescent="0.2">
      <c r="B159" s="131"/>
      <c r="C159" s="135">
        <v>41104</v>
      </c>
      <c r="D159" s="136" t="s">
        <v>68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85418.210000000021</v>
      </c>
      <c r="V159" s="133"/>
    </row>
    <row r="160" spans="2:22" x14ac:dyDescent="0.2">
      <c r="B160" s="131"/>
      <c r="C160" s="135">
        <v>41107</v>
      </c>
      <c r="D160" s="136" t="s">
        <v>69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1655090.71</v>
      </c>
      <c r="V160" s="133"/>
    </row>
    <row r="161" spans="2:22" x14ac:dyDescent="0.2">
      <c r="B161" s="131"/>
      <c r="C161" s="135">
        <v>41301</v>
      </c>
      <c r="D161" s="136" t="s">
        <v>70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1943682.0100000002</v>
      </c>
      <c r="V161" s="133"/>
    </row>
    <row r="162" spans="2:22" x14ac:dyDescent="0.2">
      <c r="B162" s="131"/>
      <c r="C162" s="135">
        <v>41401</v>
      </c>
      <c r="D162" s="136" t="s">
        <v>71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1597785.5899999999</v>
      </c>
      <c r="V162" s="133"/>
    </row>
    <row r="163" spans="2:22" x14ac:dyDescent="0.2">
      <c r="B163" s="131"/>
      <c r="C163" s="135">
        <v>41501</v>
      </c>
      <c r="D163" s="136" t="s">
        <v>72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2502122.17</v>
      </c>
      <c r="V163" s="133"/>
    </row>
    <row r="164" spans="2:22" x14ac:dyDescent="0.2">
      <c r="B164" s="131"/>
      <c r="C164" s="135">
        <v>41503</v>
      </c>
      <c r="D164" s="136" t="s">
        <v>132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2363794.2400000002</v>
      </c>
      <c r="V164" s="133"/>
    </row>
    <row r="165" spans="2:22" x14ac:dyDescent="0.2">
      <c r="B165" s="131"/>
      <c r="C165" s="135">
        <v>41505</v>
      </c>
      <c r="D165" s="136" t="s">
        <v>133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7852740.7200000007</v>
      </c>
      <c r="V165" s="133"/>
    </row>
    <row r="166" spans="2:22" x14ac:dyDescent="0.2">
      <c r="B166" s="131"/>
      <c r="C166" s="135">
        <v>41506</v>
      </c>
      <c r="D166" s="136" t="s">
        <v>74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76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82850155.660000011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24447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134226.57000000004</v>
      </c>
      <c r="V169" s="133"/>
    </row>
    <row r="170" spans="2:22" x14ac:dyDescent="0.2">
      <c r="B170" s="131"/>
      <c r="C170" s="135">
        <v>41801</v>
      </c>
      <c r="D170" s="136" t="s">
        <v>77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694977.81999999948</v>
      </c>
      <c r="V170" s="133"/>
    </row>
    <row r="171" spans="2:22" x14ac:dyDescent="0.2">
      <c r="B171" s="131"/>
      <c r="C171" s="135">
        <v>42001</v>
      </c>
      <c r="D171" s="136" t="s">
        <v>78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4621195.6900000004</v>
      </c>
      <c r="V171" s="133"/>
    </row>
    <row r="172" spans="2:22" x14ac:dyDescent="0.2">
      <c r="B172" s="131"/>
      <c r="C172" s="135">
        <v>42002</v>
      </c>
      <c r="D172" s="136" t="s">
        <v>79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739850.88000000012</v>
      </c>
      <c r="V172" s="133"/>
    </row>
    <row r="173" spans="2:22" x14ac:dyDescent="0.2">
      <c r="B173" s="131"/>
      <c r="C173" s="135">
        <v>42004</v>
      </c>
      <c r="D173" s="136" t="s">
        <v>80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2352428.8200000003</v>
      </c>
      <c r="V173" s="133"/>
    </row>
    <row r="174" spans="2:22" x14ac:dyDescent="0.2">
      <c r="B174" s="131"/>
      <c r="C174" s="135">
        <v>42101</v>
      </c>
      <c r="D174" s="136" t="s">
        <v>81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5726373.5800000001</v>
      </c>
      <c r="V174" s="133"/>
    </row>
    <row r="175" spans="2:22" x14ac:dyDescent="0.2">
      <c r="B175" s="131"/>
      <c r="C175" s="135">
        <v>42401</v>
      </c>
      <c r="D175" s="136" t="s">
        <v>126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2564847.9999999991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1087011.0899999999</v>
      </c>
      <c r="V176" s="133"/>
    </row>
    <row r="177" spans="2:22" x14ac:dyDescent="0.2">
      <c r="B177" s="131"/>
      <c r="C177" s="135">
        <v>42403</v>
      </c>
      <c r="D177" s="136" t="s">
        <v>73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883416.59999999974</v>
      </c>
      <c r="V177" s="133"/>
    </row>
    <row r="178" spans="2:22" x14ac:dyDescent="0.2">
      <c r="B178" s="131"/>
      <c r="C178" s="135">
        <v>42404</v>
      </c>
      <c r="D178" s="136" t="s">
        <v>75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676259.18000000028</v>
      </c>
      <c r="V178" s="133"/>
    </row>
    <row r="179" spans="2:22" x14ac:dyDescent="0.2">
      <c r="B179" s="131"/>
      <c r="C179" s="135">
        <v>42501</v>
      </c>
      <c r="D179" s="136" t="s">
        <v>127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632141.34999999986</v>
      </c>
      <c r="V179" s="133"/>
    </row>
    <row r="180" spans="2:22" x14ac:dyDescent="0.2">
      <c r="B180" s="131"/>
      <c r="C180" s="135">
        <v>42502</v>
      </c>
      <c r="D180" s="136" t="s">
        <v>65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185133.84000000003</v>
      </c>
      <c r="V180" s="133"/>
    </row>
    <row r="181" spans="2:22" x14ac:dyDescent="0.2">
      <c r="B181" s="131"/>
      <c r="C181" s="135">
        <v>50201</v>
      </c>
      <c r="D181" s="136" t="s">
        <v>82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258003.93000000002</v>
      </c>
      <c r="V181" s="133"/>
    </row>
    <row r="182" spans="2:22" x14ac:dyDescent="0.2">
      <c r="B182" s="131"/>
      <c r="C182" s="135">
        <v>50301</v>
      </c>
      <c r="D182" s="136" t="s">
        <v>83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1157653.54</v>
      </c>
      <c r="V182" s="133"/>
    </row>
    <row r="183" spans="2:22" x14ac:dyDescent="0.2">
      <c r="B183" s="131"/>
      <c r="C183" s="135">
        <v>50401</v>
      </c>
      <c r="D183" s="136" t="s">
        <v>84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860665.99999999988</v>
      </c>
      <c r="V183" s="133"/>
    </row>
    <row r="184" spans="2:22" x14ac:dyDescent="0.2">
      <c r="B184" s="131"/>
      <c r="C184" s="135">
        <v>50801</v>
      </c>
      <c r="D184" s="136" t="s">
        <v>85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157566.68</v>
      </c>
      <c r="V184" s="133"/>
    </row>
    <row r="185" spans="2:22" x14ac:dyDescent="0.2">
      <c r="B185" s="131"/>
      <c r="C185" s="135">
        <v>50901</v>
      </c>
      <c r="D185" s="136" t="s">
        <v>86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3740690.1299999985</v>
      </c>
      <c r="V185" s="133"/>
    </row>
    <row r="186" spans="2:22" ht="25.5" x14ac:dyDescent="0.2">
      <c r="B186" s="131"/>
      <c r="C186" s="135">
        <v>51001</v>
      </c>
      <c r="D186" s="136" t="s">
        <v>87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267547.36</v>
      </c>
      <c r="V186" s="133"/>
    </row>
    <row r="187" spans="2:22" x14ac:dyDescent="0.2">
      <c r="B187" s="131"/>
      <c r="C187" s="135">
        <v>51101</v>
      </c>
      <c r="D187" s="136" t="s">
        <v>88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120000</v>
      </c>
      <c r="V187" s="133"/>
    </row>
    <row r="188" spans="2:22" x14ac:dyDescent="0.2">
      <c r="B188" s="131"/>
      <c r="C188" s="135">
        <v>51301</v>
      </c>
      <c r="D188" s="136" t="s">
        <v>89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185425.37000000005</v>
      </c>
      <c r="V188" s="133"/>
    </row>
    <row r="189" spans="2:22" x14ac:dyDescent="0.2">
      <c r="B189" s="131"/>
      <c r="C189" s="135">
        <v>51401</v>
      </c>
      <c r="D189" s="136" t="s">
        <v>90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31670.129999999997</v>
      </c>
      <c r="V189" s="133"/>
    </row>
    <row r="190" spans="2:22" x14ac:dyDescent="0.2">
      <c r="B190" s="131"/>
      <c r="C190" s="135">
        <v>51601</v>
      </c>
      <c r="D190" s="136" t="s">
        <v>91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181940.20000000007</v>
      </c>
      <c r="V190" s="133"/>
    </row>
    <row r="191" spans="2:22" x14ac:dyDescent="0.2">
      <c r="B191" s="131"/>
      <c r="C191" s="135">
        <v>51801</v>
      </c>
      <c r="D191" s="136" t="s">
        <v>92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6237905.4400000004</v>
      </c>
      <c r="V191" s="133"/>
    </row>
    <row r="192" spans="2:22" ht="25.5" x14ac:dyDescent="0.2">
      <c r="B192" s="131"/>
      <c r="C192" s="135">
        <v>51901</v>
      </c>
      <c r="D192" s="136" t="s">
        <v>93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151568.40000000005</v>
      </c>
      <c r="V192" s="133"/>
    </row>
    <row r="193" spans="2:22" x14ac:dyDescent="0.2">
      <c r="B193" s="131"/>
      <c r="C193" s="135">
        <v>52001</v>
      </c>
      <c r="D193" s="136" t="s">
        <v>94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795578.74999999988</v>
      </c>
      <c r="V193" s="133"/>
    </row>
    <row r="194" spans="2:22" x14ac:dyDescent="0.2">
      <c r="B194" s="131"/>
      <c r="C194" s="135">
        <v>52301</v>
      </c>
      <c r="D194" s="136" t="s">
        <v>95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126585.00000000001</v>
      </c>
      <c r="V194" s="133"/>
    </row>
    <row r="195" spans="2:22" x14ac:dyDescent="0.2">
      <c r="B195" s="131"/>
      <c r="C195" s="135">
        <v>52401</v>
      </c>
      <c r="D195" s="136" t="s">
        <v>96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61372.81</v>
      </c>
      <c r="V195" s="133"/>
    </row>
    <row r="196" spans="2:22" x14ac:dyDescent="0.2">
      <c r="B196" s="131"/>
      <c r="C196" s="135">
        <v>52601</v>
      </c>
      <c r="D196" s="136" t="s">
        <v>97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976214.33</v>
      </c>
      <c r="V196" s="133"/>
    </row>
    <row r="197" spans="2:22" x14ac:dyDescent="0.2">
      <c r="B197" s="131"/>
      <c r="C197" s="135">
        <v>60101</v>
      </c>
      <c r="D197" s="136" t="s">
        <v>98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237207592.42000002</v>
      </c>
      <c r="V197" s="133"/>
    </row>
    <row r="198" spans="2:22" x14ac:dyDescent="0.2">
      <c r="B198" s="131"/>
      <c r="C198" s="135">
        <v>60201</v>
      </c>
      <c r="D198" s="136" t="s">
        <v>99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133927467.56</v>
      </c>
      <c r="V198" s="133"/>
    </row>
    <row r="199" spans="2:22" x14ac:dyDescent="0.2">
      <c r="B199" s="131"/>
      <c r="C199" s="135">
        <v>60301</v>
      </c>
      <c r="D199" s="136" t="s">
        <v>100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20514075.970000003</v>
      </c>
      <c r="V199" s="133"/>
    </row>
    <row r="200" spans="2:22" x14ac:dyDescent="0.2">
      <c r="B200" s="131"/>
      <c r="C200" s="135">
        <v>60501</v>
      </c>
      <c r="D200" s="136" t="s">
        <v>101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79556.239999999991</v>
      </c>
      <c r="V200" s="133"/>
    </row>
    <row r="201" spans="2:22" x14ac:dyDescent="0.2">
      <c r="B201" s="131"/>
      <c r="C201" s="135">
        <v>60601</v>
      </c>
      <c r="D201" s="136" t="s">
        <v>102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430428.52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aNCAT8VbSxl7v9mSfyFr8VCjC0e2PhwGwI8WJrDCZ3f6N4Cpgayb1vby26QguFIl09SnbUSpEeNmDNYkNOvzkw==" saltValue="4at3iYcIcOlNDnF2ajVwvA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2024-05-31T13:58:40Z</dcterms:modified>
</cp:coreProperties>
</file>