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zecevic\Desktop\2025\PROGRAM\FINAL BODOVNA\"/>
    </mc:Choice>
  </mc:AlternateContent>
  <xr:revisionPtr revIDLastSave="0" documentId="13_ncr:1_{B051CD19-7854-47B2-9FCA-188AD27BBA0B}" xr6:coauthVersionLast="36" xr6:coauthVersionMax="36" xr10:uidLastSave="{00000000-0000-0000-0000-000000000000}"/>
  <bookViews>
    <workbookView xWindow="0" yWindow="0" windowWidth="28800" windowHeight="11625" xr2:uid="{0509ECB7-CFA4-42B6-8C22-56A77AE35DC3}"/>
  </bookViews>
  <sheets>
    <sheet name="Kommponenta 1" sheetId="2" r:id="rId1"/>
    <sheet name="Kommponenta 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2" l="1"/>
  <c r="AA20" i="3"/>
  <c r="N3" i="2" l="1"/>
  <c r="K12" i="3" l="1"/>
  <c r="L12" i="3" s="1"/>
  <c r="K10" i="3"/>
  <c r="L10" i="3" s="1"/>
  <c r="K37" i="3"/>
  <c r="L37" i="3" s="1"/>
  <c r="K5" i="3"/>
  <c r="L5" i="3" s="1"/>
  <c r="K53" i="3"/>
  <c r="L53" i="3" s="1"/>
  <c r="K31" i="3"/>
  <c r="L31" i="3" s="1"/>
  <c r="K58" i="3"/>
  <c r="L58" i="3" s="1"/>
  <c r="K24" i="3"/>
  <c r="L24" i="3" s="1"/>
  <c r="K49" i="3"/>
  <c r="L49" i="3" s="1"/>
  <c r="K55" i="3"/>
  <c r="L55" i="3" s="1"/>
  <c r="K4" i="3"/>
  <c r="L4" i="3" s="1"/>
  <c r="K44" i="3"/>
  <c r="L44" i="3" s="1"/>
  <c r="K23" i="3"/>
  <c r="L23" i="3" s="1"/>
  <c r="K54" i="3"/>
  <c r="L54" i="3" s="1"/>
  <c r="K48" i="3"/>
  <c r="L48" i="3" s="1"/>
  <c r="K9" i="3"/>
  <c r="L9" i="3" s="1"/>
  <c r="K52" i="3"/>
  <c r="L52" i="3" s="1"/>
  <c r="K30" i="3"/>
  <c r="L30" i="3" s="1"/>
  <c r="K22" i="3"/>
  <c r="L22" i="3" s="1"/>
  <c r="K60" i="3"/>
  <c r="L60" i="3" s="1"/>
  <c r="K36" i="3"/>
  <c r="L36" i="3" s="1"/>
  <c r="K3" i="3"/>
  <c r="L3" i="3" s="1"/>
  <c r="K11" i="3"/>
  <c r="L11" i="3" s="1"/>
  <c r="K43" i="3"/>
  <c r="L43" i="3" s="1"/>
  <c r="K57" i="3"/>
  <c r="L57" i="3" s="1"/>
  <c r="K56" i="3"/>
  <c r="L56" i="3" s="1"/>
  <c r="K61" i="3"/>
  <c r="L61" i="3" s="1"/>
  <c r="K8" i="3"/>
  <c r="L8" i="3" s="1"/>
  <c r="K19" i="3"/>
  <c r="L19" i="3" s="1"/>
  <c r="K18" i="3"/>
  <c r="L18" i="3" s="1"/>
  <c r="K7" i="3"/>
  <c r="L7" i="3" s="1"/>
  <c r="K59" i="3"/>
  <c r="L59" i="3" s="1"/>
  <c r="K47" i="3"/>
  <c r="L47" i="3" s="1"/>
  <c r="K6" i="3"/>
  <c r="L6" i="3" s="1"/>
  <c r="K29" i="3"/>
  <c r="L29" i="3" s="1"/>
  <c r="K42" i="3"/>
  <c r="L42" i="3" s="1"/>
  <c r="K35" i="3"/>
  <c r="L35" i="3" s="1"/>
  <c r="K17" i="3"/>
  <c r="L17" i="3" s="1"/>
  <c r="K34" i="3"/>
  <c r="L34" i="3" s="1"/>
  <c r="K13" i="3"/>
  <c r="L13" i="3" s="1"/>
  <c r="K28" i="3"/>
  <c r="L28" i="3" s="1"/>
  <c r="K46" i="3"/>
  <c r="L46" i="3" s="1"/>
  <c r="K45" i="3"/>
  <c r="L45" i="3" s="1"/>
  <c r="K33" i="3"/>
  <c r="L33" i="3" s="1"/>
  <c r="K16" i="3"/>
  <c r="L16" i="3" s="1"/>
  <c r="K15" i="3"/>
  <c r="L15" i="3" s="1"/>
  <c r="K51" i="3"/>
  <c r="L51" i="3" s="1"/>
  <c r="K14" i="3"/>
  <c r="L14" i="3" s="1"/>
  <c r="K32" i="3"/>
  <c r="L32" i="3" s="1"/>
  <c r="K27" i="3"/>
  <c r="L27" i="3" s="1"/>
  <c r="K26" i="3"/>
  <c r="L26" i="3" s="1"/>
  <c r="K41" i="3"/>
  <c r="L41" i="3" s="1"/>
  <c r="K50" i="3"/>
  <c r="L50" i="3" s="1"/>
  <c r="K40" i="3"/>
  <c r="L40" i="3" s="1"/>
  <c r="K39" i="3"/>
  <c r="L39" i="3" s="1"/>
  <c r="K25" i="3"/>
  <c r="L25" i="3" s="1"/>
  <c r="K38" i="3"/>
  <c r="L38" i="3" s="1"/>
  <c r="K283" i="3"/>
  <c r="L283" i="3" s="1"/>
  <c r="V37" i="3"/>
  <c r="V5" i="3"/>
  <c r="V53" i="3"/>
  <c r="V31" i="3"/>
  <c r="V58" i="3"/>
  <c r="V24" i="3"/>
  <c r="V49" i="3"/>
  <c r="V55" i="3"/>
  <c r="V4" i="3"/>
  <c r="V44" i="3"/>
  <c r="V23" i="3"/>
  <c r="V54" i="3"/>
  <c r="V48" i="3"/>
  <c r="V9" i="3"/>
  <c r="V52" i="3"/>
  <c r="V30" i="3"/>
  <c r="V22" i="3"/>
  <c r="V60" i="3"/>
  <c r="V36" i="3"/>
  <c r="V3" i="3"/>
  <c r="V11" i="3"/>
  <c r="V43" i="3"/>
  <c r="V57" i="3"/>
  <c r="V56" i="3"/>
  <c r="V61" i="3"/>
  <c r="V8" i="3"/>
  <c r="V19" i="3"/>
  <c r="V18" i="3"/>
  <c r="V7" i="3"/>
  <c r="V59" i="3"/>
  <c r="V47" i="3"/>
  <c r="V6" i="3"/>
  <c r="V29" i="3"/>
  <c r="V42" i="3"/>
  <c r="V35" i="3"/>
  <c r="V17" i="3"/>
  <c r="V34" i="3"/>
  <c r="V13" i="3"/>
  <c r="V28" i="3"/>
  <c r="V46" i="3"/>
  <c r="V45" i="3"/>
  <c r="V33" i="3"/>
  <c r="V16" i="3"/>
  <c r="V15" i="3"/>
  <c r="V51" i="3"/>
  <c r="V14" i="3"/>
  <c r="V32" i="3"/>
  <c r="V27" i="3"/>
  <c r="V26" i="3"/>
  <c r="V41" i="3"/>
  <c r="V50" i="3"/>
  <c r="V40" i="3"/>
  <c r="V39" i="3"/>
  <c r="V25" i="3"/>
  <c r="V10" i="3"/>
  <c r="V12" i="3"/>
  <c r="V38" i="3"/>
  <c r="V283" i="3"/>
  <c r="R37" i="3"/>
  <c r="R5" i="3"/>
  <c r="R53" i="3"/>
  <c r="R31" i="3"/>
  <c r="R58" i="3"/>
  <c r="R24" i="3"/>
  <c r="R49" i="3"/>
  <c r="R55" i="3"/>
  <c r="R4" i="3"/>
  <c r="R44" i="3"/>
  <c r="R23" i="3"/>
  <c r="R54" i="3"/>
  <c r="R48" i="3"/>
  <c r="R9" i="3"/>
  <c r="R52" i="3"/>
  <c r="R30" i="3"/>
  <c r="R22" i="3"/>
  <c r="R60" i="3"/>
  <c r="R36" i="3"/>
  <c r="R3" i="3"/>
  <c r="R11" i="3"/>
  <c r="R43" i="3"/>
  <c r="R57" i="3"/>
  <c r="R56" i="3"/>
  <c r="R61" i="3"/>
  <c r="R8" i="3"/>
  <c r="R19" i="3"/>
  <c r="R18" i="3"/>
  <c r="R7" i="3"/>
  <c r="R59" i="3"/>
  <c r="R47" i="3"/>
  <c r="R6" i="3"/>
  <c r="R29" i="3"/>
  <c r="R42" i="3"/>
  <c r="R35" i="3"/>
  <c r="R17" i="3"/>
  <c r="R34" i="3"/>
  <c r="R13" i="3"/>
  <c r="R28" i="3"/>
  <c r="R46" i="3"/>
  <c r="R45" i="3"/>
  <c r="R33" i="3"/>
  <c r="R16" i="3"/>
  <c r="R15" i="3"/>
  <c r="R51" i="3"/>
  <c r="R14" i="3"/>
  <c r="R32" i="3"/>
  <c r="R27" i="3"/>
  <c r="R26" i="3"/>
  <c r="R41" i="3"/>
  <c r="R50" i="3"/>
  <c r="R40" i="3"/>
  <c r="R39" i="3"/>
  <c r="R25" i="3"/>
  <c r="R10" i="3"/>
  <c r="R12" i="3"/>
  <c r="R38" i="3"/>
  <c r="R285" i="3"/>
  <c r="R284" i="3"/>
  <c r="R283" i="3"/>
  <c r="N37" i="3"/>
  <c r="N5" i="3"/>
  <c r="N53" i="3"/>
  <c r="N31" i="3"/>
  <c r="N58" i="3"/>
  <c r="N24" i="3"/>
  <c r="N49" i="3"/>
  <c r="N55" i="3"/>
  <c r="N4" i="3"/>
  <c r="N44" i="3"/>
  <c r="N23" i="3"/>
  <c r="N54" i="3"/>
  <c r="N48" i="3"/>
  <c r="N9" i="3"/>
  <c r="N52" i="3"/>
  <c r="N30" i="3"/>
  <c r="N22" i="3"/>
  <c r="N60" i="3"/>
  <c r="N36" i="3"/>
  <c r="N3" i="3"/>
  <c r="N11" i="3"/>
  <c r="N43" i="3"/>
  <c r="N57" i="3"/>
  <c r="N56" i="3"/>
  <c r="N61" i="3"/>
  <c r="N8" i="3"/>
  <c r="N19" i="3"/>
  <c r="N18" i="3"/>
  <c r="N7" i="3"/>
  <c r="N59" i="3"/>
  <c r="N47" i="3"/>
  <c r="N6" i="3"/>
  <c r="N29" i="3"/>
  <c r="N42" i="3"/>
  <c r="N35" i="3"/>
  <c r="N17" i="3"/>
  <c r="N34" i="3"/>
  <c r="N13" i="3"/>
  <c r="N28" i="3"/>
  <c r="N46" i="3"/>
  <c r="N45" i="3"/>
  <c r="N33" i="3"/>
  <c r="N16" i="3"/>
  <c r="N15" i="3"/>
  <c r="N51" i="3"/>
  <c r="N14" i="3"/>
  <c r="N32" i="3"/>
  <c r="N27" i="3"/>
  <c r="N26" i="3"/>
  <c r="N41" i="3"/>
  <c r="N50" i="3"/>
  <c r="N40" i="3"/>
  <c r="N39" i="3"/>
  <c r="N25" i="3"/>
  <c r="N10" i="3"/>
  <c r="N12" i="3"/>
  <c r="N38" i="3"/>
  <c r="N284" i="3"/>
  <c r="N283" i="3"/>
  <c r="H37" i="3"/>
  <c r="H5" i="3"/>
  <c r="H53" i="3"/>
  <c r="H31" i="3"/>
  <c r="H58" i="3"/>
  <c r="H24" i="3"/>
  <c r="H49" i="3"/>
  <c r="H55" i="3"/>
  <c r="H4" i="3"/>
  <c r="H44" i="3"/>
  <c r="H23" i="3"/>
  <c r="H54" i="3"/>
  <c r="H48" i="3"/>
  <c r="H9" i="3"/>
  <c r="H52" i="3"/>
  <c r="H30" i="3"/>
  <c r="H22" i="3"/>
  <c r="H60" i="3"/>
  <c r="H36" i="3"/>
  <c r="H3" i="3"/>
  <c r="H11" i="3"/>
  <c r="H43" i="3"/>
  <c r="H57" i="3"/>
  <c r="H56" i="3"/>
  <c r="H61" i="3"/>
  <c r="H8" i="3"/>
  <c r="H19" i="3"/>
  <c r="H18" i="3"/>
  <c r="H7" i="3"/>
  <c r="H59" i="3"/>
  <c r="H47" i="3"/>
  <c r="H6" i="3"/>
  <c r="H29" i="3"/>
  <c r="H42" i="3"/>
  <c r="H35" i="3"/>
  <c r="H17" i="3"/>
  <c r="H34" i="3"/>
  <c r="H13" i="3"/>
  <c r="H28" i="3"/>
  <c r="H46" i="3"/>
  <c r="H45" i="3"/>
  <c r="H33" i="3"/>
  <c r="H16" i="3"/>
  <c r="H15" i="3"/>
  <c r="H51" i="3"/>
  <c r="H14" i="3"/>
  <c r="H32" i="3"/>
  <c r="H27" i="3"/>
  <c r="H26" i="3"/>
  <c r="H41" i="3"/>
  <c r="H50" i="3"/>
  <c r="H40" i="3"/>
  <c r="H39" i="3"/>
  <c r="H25" i="3"/>
  <c r="H10" i="3"/>
  <c r="H12" i="3"/>
  <c r="H38" i="3"/>
  <c r="H285" i="3"/>
  <c r="H284" i="3"/>
  <c r="H283" i="3"/>
  <c r="X37" i="3"/>
  <c r="X5" i="3"/>
  <c r="X53" i="3"/>
  <c r="X31" i="3"/>
  <c r="X58" i="3"/>
  <c r="X24" i="3"/>
  <c r="X49" i="3"/>
  <c r="X55" i="3"/>
  <c r="X4" i="3"/>
  <c r="X44" i="3"/>
  <c r="X23" i="3"/>
  <c r="X54" i="3"/>
  <c r="X48" i="3"/>
  <c r="X9" i="3"/>
  <c r="X52" i="3"/>
  <c r="X30" i="3"/>
  <c r="X22" i="3"/>
  <c r="X60" i="3"/>
  <c r="X36" i="3"/>
  <c r="X3" i="3"/>
  <c r="X11" i="3"/>
  <c r="X43" i="3"/>
  <c r="X57" i="3"/>
  <c r="X56" i="3"/>
  <c r="X61" i="3"/>
  <c r="X8" i="3"/>
  <c r="T37" i="3"/>
  <c r="T5" i="3"/>
  <c r="T53" i="3"/>
  <c r="T31" i="3"/>
  <c r="T58" i="3"/>
  <c r="T24" i="3"/>
  <c r="T49" i="3"/>
  <c r="T55" i="3"/>
  <c r="T4" i="3"/>
  <c r="T44" i="3"/>
  <c r="T23" i="3"/>
  <c r="T54" i="3"/>
  <c r="T48" i="3"/>
  <c r="T9" i="3"/>
  <c r="T52" i="3"/>
  <c r="T30" i="3"/>
  <c r="T22" i="3"/>
  <c r="T60" i="3"/>
  <c r="T36" i="3"/>
  <c r="T3" i="3"/>
  <c r="T11" i="3"/>
  <c r="T43" i="3"/>
  <c r="T57" i="3"/>
  <c r="T56" i="3"/>
  <c r="T61" i="3"/>
  <c r="T8" i="3"/>
  <c r="P37" i="3"/>
  <c r="P5" i="3"/>
  <c r="P53" i="3"/>
  <c r="P31" i="3"/>
  <c r="P58" i="3"/>
  <c r="P24" i="3"/>
  <c r="P49" i="3"/>
  <c r="P55" i="3"/>
  <c r="P4" i="3"/>
  <c r="P44" i="3"/>
  <c r="P23" i="3"/>
  <c r="P54" i="3"/>
  <c r="P48" i="3"/>
  <c r="P9" i="3"/>
  <c r="P52" i="3"/>
  <c r="P30" i="3"/>
  <c r="P22" i="3"/>
  <c r="P60" i="3"/>
  <c r="P36" i="3"/>
  <c r="P3" i="3"/>
  <c r="P11" i="3"/>
  <c r="P43" i="3"/>
  <c r="P57" i="3"/>
  <c r="P56" i="3"/>
  <c r="P61" i="3"/>
  <c r="P8" i="3"/>
  <c r="V285" i="3"/>
  <c r="X284" i="3"/>
  <c r="V284" i="3"/>
  <c r="T284" i="3"/>
  <c r="P284" i="3"/>
  <c r="X283" i="3"/>
  <c r="T283" i="3"/>
  <c r="P283" i="3"/>
  <c r="X19" i="3"/>
  <c r="T19" i="3"/>
  <c r="P19" i="3"/>
  <c r="X18" i="3"/>
  <c r="T18" i="3"/>
  <c r="P18" i="3"/>
  <c r="X7" i="3"/>
  <c r="T7" i="3"/>
  <c r="P7" i="3"/>
  <c r="X59" i="3"/>
  <c r="T59" i="3"/>
  <c r="P59" i="3"/>
  <c r="X47" i="3"/>
  <c r="T47" i="3"/>
  <c r="P47" i="3"/>
  <c r="X6" i="3"/>
  <c r="T6" i="3"/>
  <c r="P6" i="3"/>
  <c r="X29" i="3"/>
  <c r="T29" i="3"/>
  <c r="P29" i="3"/>
  <c r="X42" i="3"/>
  <c r="T42" i="3"/>
  <c r="P42" i="3"/>
  <c r="X35" i="3"/>
  <c r="T35" i="3"/>
  <c r="P35" i="3"/>
  <c r="X17" i="3"/>
  <c r="T17" i="3"/>
  <c r="P17" i="3"/>
  <c r="X34" i="3"/>
  <c r="T34" i="3"/>
  <c r="P34" i="3"/>
  <c r="X13" i="3"/>
  <c r="T13" i="3"/>
  <c r="P13" i="3"/>
  <c r="X28" i="3"/>
  <c r="T28" i="3"/>
  <c r="P28" i="3"/>
  <c r="X46" i="3"/>
  <c r="T46" i="3"/>
  <c r="P46" i="3"/>
  <c r="X45" i="3"/>
  <c r="T45" i="3"/>
  <c r="P45" i="3"/>
  <c r="X33" i="3"/>
  <c r="T33" i="3"/>
  <c r="P33" i="3"/>
  <c r="X16" i="3"/>
  <c r="T16" i="3"/>
  <c r="P16" i="3"/>
  <c r="X15" i="3"/>
  <c r="T15" i="3"/>
  <c r="P15" i="3"/>
  <c r="X51" i="3"/>
  <c r="T51" i="3"/>
  <c r="P51" i="3"/>
  <c r="X14" i="3"/>
  <c r="T14" i="3"/>
  <c r="P14" i="3"/>
  <c r="X32" i="3"/>
  <c r="T32" i="3"/>
  <c r="P32" i="3"/>
  <c r="X27" i="3"/>
  <c r="T27" i="3"/>
  <c r="P27" i="3"/>
  <c r="X26" i="3"/>
  <c r="T26" i="3"/>
  <c r="P26" i="3"/>
  <c r="X41" i="3"/>
  <c r="T41" i="3"/>
  <c r="P41" i="3"/>
  <c r="X50" i="3"/>
  <c r="T50" i="3"/>
  <c r="P50" i="3"/>
  <c r="X40" i="3"/>
  <c r="T40" i="3"/>
  <c r="P40" i="3"/>
  <c r="X39" i="3"/>
  <c r="T39" i="3"/>
  <c r="P39" i="3"/>
  <c r="X25" i="3"/>
  <c r="T25" i="3"/>
  <c r="P25" i="3"/>
  <c r="X10" i="3"/>
  <c r="T10" i="3"/>
  <c r="P10" i="3"/>
  <c r="X12" i="3"/>
  <c r="T12" i="3"/>
  <c r="P12" i="3"/>
  <c r="X38" i="3"/>
  <c r="T38" i="3"/>
  <c r="P38" i="3"/>
  <c r="T27" i="2"/>
  <c r="T7" i="2"/>
  <c r="T21" i="2"/>
  <c r="T25" i="2"/>
  <c r="T26" i="2"/>
  <c r="T18" i="2"/>
  <c r="T22" i="2"/>
  <c r="T15" i="2"/>
  <c r="T4" i="2"/>
  <c r="T11" i="2"/>
  <c r="T3" i="2"/>
  <c r="T6" i="2"/>
  <c r="T24" i="2"/>
  <c r="T10" i="2"/>
  <c r="T23" i="2"/>
  <c r="T14" i="2"/>
  <c r="T17" i="2"/>
  <c r="T13" i="2"/>
  <c r="T9" i="2"/>
  <c r="T5" i="2"/>
  <c r="T16" i="2"/>
  <c r="T20" i="2"/>
  <c r="T19" i="2"/>
  <c r="T12" i="2"/>
  <c r="T8" i="2"/>
  <c r="T248" i="2"/>
  <c r="T247" i="2"/>
  <c r="R27" i="2"/>
  <c r="R7" i="2"/>
  <c r="R21" i="2"/>
  <c r="R25" i="2"/>
  <c r="R26" i="2"/>
  <c r="R18" i="2"/>
  <c r="R22" i="2"/>
  <c r="R15" i="2"/>
  <c r="R4" i="2"/>
  <c r="R11" i="2"/>
  <c r="R3" i="2"/>
  <c r="R6" i="2"/>
  <c r="R24" i="2"/>
  <c r="R10" i="2"/>
  <c r="R23" i="2"/>
  <c r="R14" i="2"/>
  <c r="R17" i="2"/>
  <c r="R13" i="2"/>
  <c r="R9" i="2"/>
  <c r="R5" i="2"/>
  <c r="R16" i="2"/>
  <c r="R20" i="2"/>
  <c r="R19" i="2"/>
  <c r="R12" i="2"/>
  <c r="R8" i="2"/>
  <c r="R249" i="2"/>
  <c r="R248" i="2"/>
  <c r="R247" i="2"/>
  <c r="P27" i="2"/>
  <c r="P7" i="2"/>
  <c r="P21" i="2"/>
  <c r="P25" i="2"/>
  <c r="P26" i="2"/>
  <c r="P18" i="2"/>
  <c r="P22" i="2"/>
  <c r="P15" i="2"/>
  <c r="P4" i="2"/>
  <c r="P11" i="2"/>
  <c r="P3" i="2"/>
  <c r="P6" i="2"/>
  <c r="P24" i="2"/>
  <c r="P10" i="2"/>
  <c r="P23" i="2"/>
  <c r="P14" i="2"/>
  <c r="P17" i="2"/>
  <c r="P13" i="2"/>
  <c r="P9" i="2"/>
  <c r="P5" i="2"/>
  <c r="P16" i="2"/>
  <c r="P20" i="2"/>
  <c r="P19" i="2"/>
  <c r="P12" i="2"/>
  <c r="P8" i="2"/>
  <c r="P248" i="2"/>
  <c r="P247" i="2"/>
  <c r="N27" i="2"/>
  <c r="N7" i="2"/>
  <c r="N21" i="2"/>
  <c r="N25" i="2"/>
  <c r="N26" i="2"/>
  <c r="N18" i="2"/>
  <c r="N22" i="2"/>
  <c r="N15" i="2"/>
  <c r="N4" i="2"/>
  <c r="N11" i="2"/>
  <c r="N6" i="2"/>
  <c r="N24" i="2"/>
  <c r="N10" i="2"/>
  <c r="N23" i="2"/>
  <c r="N14" i="2"/>
  <c r="N17" i="2"/>
  <c r="N13" i="2"/>
  <c r="N9" i="2"/>
  <c r="N5" i="2"/>
  <c r="N16" i="2"/>
  <c r="N20" i="2"/>
  <c r="N19" i="2"/>
  <c r="N12" i="2"/>
  <c r="N8" i="2"/>
  <c r="N248" i="2"/>
  <c r="N249" i="2"/>
  <c r="N247" i="2"/>
  <c r="L27" i="2"/>
  <c r="L7" i="2"/>
  <c r="L21" i="2"/>
  <c r="L25" i="2"/>
  <c r="L26" i="2"/>
  <c r="L18" i="2"/>
  <c r="L22" i="2"/>
  <c r="L15" i="2"/>
  <c r="L4" i="2"/>
  <c r="L11" i="2"/>
  <c r="L3" i="2"/>
  <c r="L6" i="2"/>
  <c r="L24" i="2"/>
  <c r="L10" i="2"/>
  <c r="L23" i="2"/>
  <c r="L14" i="2"/>
  <c r="L17" i="2"/>
  <c r="L13" i="2"/>
  <c r="L9" i="2"/>
  <c r="L5" i="2"/>
  <c r="L16" i="2"/>
  <c r="L20" i="2"/>
  <c r="L19" i="2"/>
  <c r="L12" i="2"/>
  <c r="L8" i="2"/>
  <c r="L248" i="2"/>
  <c r="L247" i="2"/>
  <c r="J27" i="2"/>
  <c r="J7" i="2"/>
  <c r="J21" i="2"/>
  <c r="J25" i="2"/>
  <c r="J26" i="2"/>
  <c r="J18" i="2"/>
  <c r="J22" i="2"/>
  <c r="J15" i="2"/>
  <c r="J4" i="2"/>
  <c r="J11" i="2"/>
  <c r="J3" i="2"/>
  <c r="J6" i="2"/>
  <c r="J24" i="2"/>
  <c r="J10" i="2"/>
  <c r="J23" i="2"/>
  <c r="J14" i="2"/>
  <c r="J17" i="2"/>
  <c r="J13" i="2"/>
  <c r="J9" i="2"/>
  <c r="J5" i="2"/>
  <c r="J16" i="2"/>
  <c r="J20" i="2"/>
  <c r="J19" i="2"/>
  <c r="J12" i="2"/>
  <c r="J8" i="2"/>
  <c r="J248" i="2"/>
  <c r="J247" i="2"/>
  <c r="H27" i="2"/>
  <c r="H7" i="2"/>
  <c r="H21" i="2"/>
  <c r="H25" i="2"/>
  <c r="H26" i="2"/>
  <c r="H18" i="2"/>
  <c r="H22" i="2"/>
  <c r="H15" i="2"/>
  <c r="H4" i="2"/>
  <c r="H11" i="2"/>
  <c r="H3" i="2"/>
  <c r="H6" i="2"/>
  <c r="H24" i="2"/>
  <c r="H10" i="2"/>
  <c r="H23" i="2"/>
  <c r="H14" i="2"/>
  <c r="H17" i="2"/>
  <c r="H13" i="2"/>
  <c r="H9" i="2"/>
  <c r="H5" i="2"/>
  <c r="H16" i="2"/>
  <c r="H20" i="2"/>
  <c r="H19" i="2"/>
  <c r="H12" i="2"/>
  <c r="H8" i="2"/>
  <c r="H247" i="2"/>
  <c r="H249" i="2"/>
  <c r="H248" i="2"/>
  <c r="Y46" i="3" l="1"/>
  <c r="Y6" i="3"/>
  <c r="Y61" i="3"/>
  <c r="Y48" i="3"/>
  <c r="Y44" i="3"/>
  <c r="Y37" i="3"/>
  <c r="Y19" i="3"/>
  <c r="Y18" i="3"/>
  <c r="Y31" i="3"/>
  <c r="Y59" i="3"/>
  <c r="Y11" i="3"/>
  <c r="Y7" i="3"/>
  <c r="Y8" i="3"/>
  <c r="Y30" i="3"/>
  <c r="Y9" i="3"/>
  <c r="Y55" i="3"/>
  <c r="Y58" i="3"/>
  <c r="Y5" i="3"/>
  <c r="U20" i="2"/>
  <c r="U13" i="2"/>
  <c r="U27" i="2"/>
  <c r="Y38" i="3"/>
  <c r="Y25" i="3"/>
  <c r="Y28" i="3"/>
  <c r="Y10" i="3"/>
  <c r="Y12" i="3"/>
  <c r="Y39" i="3"/>
  <c r="Y50" i="3"/>
  <c r="Y41" i="3"/>
  <c r="Y33" i="3"/>
  <c r="Y40" i="3"/>
  <c r="Y53" i="3"/>
  <c r="Y27" i="3"/>
  <c r="Y51" i="3"/>
  <c r="Y26" i="3"/>
  <c r="Y56" i="3"/>
  <c r="Y32" i="3"/>
  <c r="Y45" i="3"/>
  <c r="Y16" i="3"/>
  <c r="Y14" i="3"/>
  <c r="Y15" i="3"/>
  <c r="Y47" i="3"/>
  <c r="Y34" i="3"/>
  <c r="Y17" i="3"/>
  <c r="Y13" i="3"/>
  <c r="Y29" i="3"/>
  <c r="Y35" i="3"/>
  <c r="Y42" i="3"/>
  <c r="Y57" i="3"/>
  <c r="Y4" i="3"/>
  <c r="Y60" i="3"/>
  <c r="Y24" i="3"/>
  <c r="Y22" i="3"/>
  <c r="Y23" i="3"/>
  <c r="Y3" i="3"/>
  <c r="Y43" i="3"/>
  <c r="Y54" i="3"/>
  <c r="Y52" i="3"/>
  <c r="Y36" i="3"/>
  <c r="Y49" i="3"/>
  <c r="U7" i="2"/>
  <c r="U18" i="2"/>
  <c r="U11" i="2"/>
  <c r="U4" i="2"/>
  <c r="U22" i="2"/>
  <c r="U10" i="2"/>
  <c r="U3" i="2"/>
  <c r="U15" i="2"/>
  <c r="U5" i="2"/>
  <c r="U19" i="2"/>
  <c r="U9" i="2"/>
  <c r="U23" i="2"/>
  <c r="U6" i="2"/>
  <c r="U21" i="2"/>
  <c r="U12" i="2"/>
  <c r="U14" i="2"/>
  <c r="U25" i="2"/>
  <c r="U17" i="2"/>
  <c r="U24" i="2"/>
  <c r="U26" i="2"/>
  <c r="U8" i="2"/>
  <c r="U16" i="2"/>
</calcChain>
</file>

<file path=xl/sharedStrings.xml><?xml version="1.0" encoding="utf-8"?>
<sst xmlns="http://schemas.openxmlformats.org/spreadsheetml/2006/main" count="1037" uniqueCount="234">
  <si>
    <t>Redni broj</t>
  </si>
  <si>
    <t>PIB</t>
  </si>
  <si>
    <t>Komponenta</t>
  </si>
  <si>
    <t>Opština</t>
  </si>
  <si>
    <t>Naziv preduzeća</t>
  </si>
  <si>
    <t>Manje razvijena opština</t>
  </si>
  <si>
    <t>Prosječan broj zaposlenih</t>
  </si>
  <si>
    <t>Vrsta djelatnosti</t>
  </si>
  <si>
    <t>Stepen razvijenosti opštine</t>
  </si>
  <si>
    <t>Vlasnička struktura</t>
  </si>
  <si>
    <t>Preduzećem upravlja žena</t>
  </si>
  <si>
    <t>Vrijednost ulaganja</t>
  </si>
  <si>
    <t>Korišćenje sredstava</t>
  </si>
  <si>
    <t>Prihod</t>
  </si>
  <si>
    <t>Rast</t>
  </si>
  <si>
    <t>Broj zaposlenih</t>
  </si>
  <si>
    <t>Bodovi</t>
  </si>
  <si>
    <t>Djelatnost</t>
  </si>
  <si>
    <t>Ženski žig</t>
  </si>
  <si>
    <t>Ulaganje</t>
  </si>
  <si>
    <t>Podrška u 2024</t>
  </si>
  <si>
    <t>I</t>
  </si>
  <si>
    <t>Ukupno bodova</t>
  </si>
  <si>
    <t>1-5 zaposlenih</t>
  </si>
  <si>
    <t>6-10 zaposlenih</t>
  </si>
  <si>
    <t>10+ zaposlenih</t>
  </si>
  <si>
    <t>Proizvodna</t>
  </si>
  <si>
    <t>Uslužna</t>
  </si>
  <si>
    <t>DA</t>
  </si>
  <si>
    <t>NE</t>
  </si>
  <si>
    <t>Ispod prosjeka</t>
  </si>
  <si>
    <t>Žena do 35 god</t>
  </si>
  <si>
    <t>Žena sa invaliditetom</t>
  </si>
  <si>
    <t>do 5,000 €</t>
  </si>
  <si>
    <t>od 5,001-10,000 €</t>
  </si>
  <si>
    <t>više od 10,001 €</t>
  </si>
  <si>
    <t>Korišćeno</t>
  </si>
  <si>
    <t>Nije korišćeno</t>
  </si>
  <si>
    <t>03766365</t>
  </si>
  <si>
    <t>03743730</t>
  </si>
  <si>
    <t>03607429</t>
  </si>
  <si>
    <t>03624293</t>
  </si>
  <si>
    <t>03663159</t>
  </si>
  <si>
    <t>03522121</t>
  </si>
  <si>
    <t>03768104</t>
  </si>
  <si>
    <t>03750531</t>
  </si>
  <si>
    <t>03729044</t>
  </si>
  <si>
    <t>03707911</t>
  </si>
  <si>
    <t>03477789</t>
  </si>
  <si>
    <t>03589854</t>
  </si>
  <si>
    <t>03561984</t>
  </si>
  <si>
    <t>03684202</t>
  </si>
  <si>
    <t>03641619</t>
  </si>
  <si>
    <t>03737136</t>
  </si>
  <si>
    <t>03609286</t>
  </si>
  <si>
    <t>03748120</t>
  </si>
  <si>
    <t>03696391</t>
  </si>
  <si>
    <t>03657949</t>
  </si>
  <si>
    <t>03724492</t>
  </si>
  <si>
    <t>03456013</t>
  </si>
  <si>
    <t>03581730</t>
  </si>
  <si>
    <t>03688321</t>
  </si>
  <si>
    <t>03730298</t>
  </si>
  <si>
    <t>DRUŠTVO SA OGRANICENOM ODGOVORNOŠCU "BRING" DANILOVGRAD</t>
  </si>
  <si>
    <t>PRIVATNA ZDRAVSTVENA USTANOVA - OPŠTA STOMATOLOŠKA ORDINACIJA "STEFANIJA DENTAL" PODGORICA</t>
  </si>
  <si>
    <t>DRUŠTVO SA OGRANICENOM ODGOVORNOŠCU  "CAMAJ COMPANY L&amp;N"  PODGORICA</t>
  </si>
  <si>
    <t>"A LINIJA"  DRUŠTVO SA OGRANICENOM ODGOVORNOŠCU  PODGORICA</t>
  </si>
  <si>
    <t>DRUŠTVO SA OGRANICENOM ODGOVORNOŠCU "TAL COMPANY" PODGORICA</t>
  </si>
  <si>
    <t>"SOURSEO" D.O.O. ŽABLJAK</t>
  </si>
  <si>
    <t>PRIVATNA ZDRAVSTVENA USTANOVA OPŠTA STOMATOLOŠKA AMBULANTA  "KALUÐEROVIC DENTAL AESTHETICS"  PODGORICA</t>
  </si>
  <si>
    <t>"M.B. METAL" D.O.O. DRUŠTVO ZA PROIZVODNJU I PROMET ROBA I USLUGA, EXPORT - IMPORT PODGORICA</t>
  </si>
  <si>
    <t>DRUŠTVO SA OGRANICENOM ODGOVORNOŠCU "PRINCIPIUM" TIVAT</t>
  </si>
  <si>
    <t>DRUŠTVO SA OGRANICENOM ODGOVORNOŠCU "VOLTING" PODGORICA</t>
  </si>
  <si>
    <t>DRUŠTVO SA OGRANICENOM ODGOVORNOŠCU "NUMEN" PODGORICA</t>
  </si>
  <si>
    <t>"ALU FAB" DRUŠTVO SA OGRANICENOM ODGOVORNOŠCU PODGORICA</t>
  </si>
  <si>
    <t>D.O.O. "STUDIO SIX" KOTOR</t>
  </si>
  <si>
    <t>DRUŠTVO SA OGRANICENOM ODGOVORNOŠCU  "PROTEIN TO GO"  PODGORICA</t>
  </si>
  <si>
    <t>"STUDIO NR" D.O.O. ROŽAJE</t>
  </si>
  <si>
    <t>"APARTMENTS AERODROM" DRUŠTVO SA OGRANICENOM ODGOVORNOŠCU - ZETA</t>
  </si>
  <si>
    <t>"TABRIZ" D.O.O. ROŽAJE</t>
  </si>
  <si>
    <t>"ENVISIA" D.O.O. PODGORICA</t>
  </si>
  <si>
    <t>DRUŠTVO SA OGRANICENOM ODGOVORNOŠCU "BRANCA" PODGORICA</t>
  </si>
  <si>
    <t>DRUŠTVO SA OGRANICENOM ODGOVORNOŠCU "MYTURN" PODGORICA</t>
  </si>
  <si>
    <t>ZDRAVSTVENA USTANOVA OPŠTA STOMATOLOŠKA AMBULANTA  "AM DENTAL CLINIC"  PODGORICA</t>
  </si>
  <si>
    <t>ZDRAVSTVENA USTANOVA OPŠTA STOMATOLOŠKA AMBULANTA "M DENT" PODGORICA</t>
  </si>
  <si>
    <t>DRUŠTVO SA OGRANICENOM ODGOVORNOŠCU "ITANADAM31" PODGORICA</t>
  </si>
  <si>
    <t>"PRO - TOK INŽENJERING"  D.O.O. DANILOVGRAD</t>
  </si>
  <si>
    <t>D.O.O. "SPARK R&amp;D" PODGORICA</t>
  </si>
  <si>
    <t>DANILOVGRAD</t>
  </si>
  <si>
    <t>PODGORICA</t>
  </si>
  <si>
    <t>ŽABLJAK</t>
  </si>
  <si>
    <t>TIVAT</t>
  </si>
  <si>
    <t>KOTOR</t>
  </si>
  <si>
    <t>HERCEG NOVI</t>
  </si>
  <si>
    <t>ROŽAJE</t>
  </si>
  <si>
    <t>ZETA</t>
  </si>
  <si>
    <t>Da</t>
  </si>
  <si>
    <t>Ne</t>
  </si>
  <si>
    <t>02701901</t>
  </si>
  <si>
    <t>03158535</t>
  </si>
  <si>
    <t>03333884</t>
  </si>
  <si>
    <t>03075974</t>
  </si>
  <si>
    <t>03153983</t>
  </si>
  <si>
    <t>02707217</t>
  </si>
  <si>
    <t>03338509</t>
  </si>
  <si>
    <t>03035638</t>
  </si>
  <si>
    <t>03396096</t>
  </si>
  <si>
    <t>03065758</t>
  </si>
  <si>
    <t>02697335</t>
  </si>
  <si>
    <t>03154297</t>
  </si>
  <si>
    <t>03243966</t>
  </si>
  <si>
    <t>03382826</t>
  </si>
  <si>
    <t>02394901</t>
  </si>
  <si>
    <t>03222853</t>
  </si>
  <si>
    <t>03235726</t>
  </si>
  <si>
    <t>03039471</t>
  </si>
  <si>
    <t>02160102</t>
  </si>
  <si>
    <t>03378411</t>
  </si>
  <si>
    <t>02440954</t>
  </si>
  <si>
    <t>03393445</t>
  </si>
  <si>
    <t>03221849</t>
  </si>
  <si>
    <t>03230490</t>
  </si>
  <si>
    <t>03000214</t>
  </si>
  <si>
    <t>02806436</t>
  </si>
  <si>
    <t>03256634</t>
  </si>
  <si>
    <t>03200752</t>
  </si>
  <si>
    <t>02752239</t>
  </si>
  <si>
    <t>03308359</t>
  </si>
  <si>
    <t>02832798</t>
  </si>
  <si>
    <t>02708264</t>
  </si>
  <si>
    <t>03240231</t>
  </si>
  <si>
    <t>03243214</t>
  </si>
  <si>
    <t>02695049</t>
  </si>
  <si>
    <t>03385922</t>
  </si>
  <si>
    <t>03430812</t>
  </si>
  <si>
    <t>03343138</t>
  </si>
  <si>
    <t>02698188</t>
  </si>
  <si>
    <t>03132447</t>
  </si>
  <si>
    <t>03235483</t>
  </si>
  <si>
    <t>03387593</t>
  </si>
  <si>
    <t>03174506</t>
  </si>
  <si>
    <t>02638142</t>
  </si>
  <si>
    <t>02728559</t>
  </si>
  <si>
    <t>03066240</t>
  </si>
  <si>
    <t>02732602</t>
  </si>
  <si>
    <t>03391647</t>
  </si>
  <si>
    <t>1301990275010</t>
  </si>
  <si>
    <t>03432289</t>
  </si>
  <si>
    <t>03195279</t>
  </si>
  <si>
    <t>02433435</t>
  </si>
  <si>
    <t>02770164</t>
  </si>
  <si>
    <t>03379655</t>
  </si>
  <si>
    <t>02726858</t>
  </si>
  <si>
    <t>03339033</t>
  </si>
  <si>
    <t>02421488</t>
  </si>
  <si>
    <t>II</t>
  </si>
  <si>
    <t>STOMATOLOŠKA ORDINACIJA SA ZUBOTEHNICKOM LABARATORIJOM "DENTITIO" - ULCINJ</t>
  </si>
  <si>
    <t>DRUŠTVO SA OGRANICENOM ODGOVORNOŠCU "VUJOŠEVIC" - BERANE</t>
  </si>
  <si>
    <t>D.O.O. "MEDIPAN" BIJELO POLJE</t>
  </si>
  <si>
    <t>DRUŠTVO SA OGRANICENOM ODGOVORNOŠCU "PRO&amp;O VENT" D.O.O. PODGORICA</t>
  </si>
  <si>
    <t>D.O.O. "GINGER"  ZA PROIZVODNJU, PROMET I USLUGE, EXPORT - IMPORT  - NIKŠIC</t>
  </si>
  <si>
    <t>DRUŠTVO SA OGRANICENOM ODGOVORNOŠCU ZA PROIZVODNJU , PROMET I USLUGE , EXPORT-IMPORT " VIRAL " PODGORICA</t>
  </si>
  <si>
    <t>ZDRAVSTVENA USTANOVA OPŠTA STOMATOLOŠKA AMBULANTA SA ORTODONCIJOM "VITA - DENT - ORT"  ŽABLJAK</t>
  </si>
  <si>
    <t>D.O.O. "INTRO DESIGN STUDIO"  ZA PROIZVODNJU, PROMET I USLUGE, EXPORT - IMPORT - DANILOVGRAD</t>
  </si>
  <si>
    <t>"MEDITERA" DRUŠTVO SA OGRANICENOM ODGOVORNOŠCU PODGORICA</t>
  </si>
  <si>
    <t>"OLANDO"  D.O.O. PODGORICA</t>
  </si>
  <si>
    <t>OPŠTA STOMATOLOŠKA AMBULANTA SA ORTODONCIJOM "MERIDENT" - PLAV</t>
  </si>
  <si>
    <t>D.O.O. "A PLUS CONSTRUCTION"  PODGORICA</t>
  </si>
  <si>
    <t>D.O.O. "AI"  PODGORICA</t>
  </si>
  <si>
    <t>DRUŠTVO SA OGRANICENOM ODGOVORNOŠCU "FACTUM" NIKŠIC</t>
  </si>
  <si>
    <t>DRUŠTVO ZA PROIZVODNJU, PROMET I USLUGE "VELMA" D.O.O. PODGORICA</t>
  </si>
  <si>
    <t>DRUŠTVO SA OGRANICENOM ODGOVORNOŠCU  "ZVJEZDANA DOLINA"  PODGORICA</t>
  </si>
  <si>
    <t>DRUŠTVO SA OGRANICENOM ODGOVORNOŠCU "GAIA COMMERCE" DOO PODGORICA</t>
  </si>
  <si>
    <t>PRIVATNA ZDRAVSTVENA USTANOVA OPŠTA STOMATOLOŠKA AMBULANTA  "DR FILIMANOVIC"  - PODGORICA</t>
  </si>
  <si>
    <t>DRUŠTVO ZA SANITARNU I EKOLOŠKU ZAŠTITU, PROIZVODNJU I TRGOVINU "HEMOSAN" D.O.O. BAR</t>
  </si>
  <si>
    <t>DRUŠTVO SA OGRANICENOM ODGOVORNOŠCU "VUK HOME LINE" DOO NIKŠIC</t>
  </si>
  <si>
    <t>ZDRAVSTVENA USTANOVA "LUXDENTA" NIKŠIC</t>
  </si>
  <si>
    <t>DRUŠTVO ZA PREVOZ, TRGOVINU I USLUGE "ALEXPORT" DOO NIKŠIC</t>
  </si>
  <si>
    <t>PRIVATNA ZDRAVSTVENA USTANOVA OPŠTA STOMATOLOŠKA AMBULANTA   "DENTAL STUDIO TANJA"  NIKŠIC</t>
  </si>
  <si>
    <t>PRIVATNA ZDRAVSTVENA USTANOVA STOMATOLOŠKA AMBULANTA  "N - DENTAL"  CETINJE</t>
  </si>
  <si>
    <t>DRUŠTVO ZA KOMPJUTERSKO PROGRAMIRANJE  "RUBIK"  D.O.O. NIKŠIC</t>
  </si>
  <si>
    <t>STOMATOLOŠKA AMBULANTA SA ORTODONCIJOM "DENTAL ART" BIJELO POLJE</t>
  </si>
  <si>
    <t>D.O.O. "HIRON CREATIVE LAB" ZA PROIZVODNJU, PROMET I USLUGE NIKŠIC</t>
  </si>
  <si>
    <t>"AGRO BOJANA" DRUŠTVO SA OGRANICENOM ODGOVORNOŠCU - PODGORICA</t>
  </si>
  <si>
    <t>OPŠTA STOMATOLOŠKA AMBULANTA " STOMADENT" BIJELO POLJE</t>
  </si>
  <si>
    <t>PRIVATNA ZDRAVSTVENA USTANOVA - OPŠTA STOMATOLOŠKA AMBULANTA "I DENT OFFICE" NIKŠIC</t>
  </si>
  <si>
    <t>PRIVATNA  ZDRAVSTVENA USTANOVA " TOMAŠEVIC" NIKŠIC</t>
  </si>
  <si>
    <t>STOMATOLOŠKA AMBULANTA " CORONA DENTIS"</t>
  </si>
  <si>
    <t>DRUŠTVO SA OGRANICENOM ODGOVORNOŠCU ARTBUK PODGORICA</t>
  </si>
  <si>
    <t>DRUŠTVO ZA PROIZVODNJU, PROMET I USLUGE EXPORT - IMPORT  "HIPERING"  DRUŠTVO SA OGRANICENOM ODGOVORNOŠCU  PODGORICA</t>
  </si>
  <si>
    <t>" STUDIO SYNTHESIS ARCHITECTURE &amp; DESIGN " D.O.O. PODGORICA</t>
  </si>
  <si>
    <t>DRUŠTVO SA OGRANICENOM ODGOVORNOŠCU ZA PROIZVODNJU,PROMET I USLUGE "NAŠ SOKIC" BIJELO POLJE</t>
  </si>
  <si>
    <t>DRUŠTVO ZA TRGOVINU I USLUGE  "ELEMENTGROUP" DOO BAR</t>
  </si>
  <si>
    <t>DOO "ARRIZ&amp;COM" ZA PROIZVODNJU, PROMET I USLUGE, EXPORT - IMPORT - TUZI</t>
  </si>
  <si>
    <t>SPECIJALISTICKA ORTODONSKA ORDINACIJA  "BEODENT-BULATOVIC" ROŽAJE</t>
  </si>
  <si>
    <t>STUDIO ZA GRAFICKI DIZAJN I DRUGE KREATIVNE USLUGE  "RIBIZLA"  D.O.O. PODGORICA</t>
  </si>
  <si>
    <t>OPŠTA STOMATOLOŠKA AMBULANTA  "DENSIN DENTE"  PLAV</t>
  </si>
  <si>
    <t>DRUŠTVO SA OGRANICENOM ODGOVORNOŠCU "BTS COMPANY" PODGORICA</t>
  </si>
  <si>
    <t>DRUŠTVO SA OGRANICENOM ODGOVORNOŠCU - D.O.O. PERMAKULTURA. ME - AKADEMIJA ZA URBANI EKOLOŠKI INŽENJERING PODGORICA</t>
  </si>
  <si>
    <t>DRUŠTVO ZA TRGOVINU I USLUGE "ÐERDAN" D.O.O. NIKŠIC</t>
  </si>
  <si>
    <t>DRUŠTVO ZA PROMET,TRGOVINU I USLUGE "KOMO" D.O.O. NIKŠIC</t>
  </si>
  <si>
    <t>PRIVATNA ZDRAVSTVENA USTANOVA OPŠTA STOMATOLOŠKA AMBULANTA "SOTIR DENTAL CENTAR" - PODGORICA</t>
  </si>
  <si>
    <t>" VATROSTOP " D.O.O. ZA PROIZVODNJU , PROMET ROBA I USLUGA , EXPORT-IMPORT - DANILOVGRAD</t>
  </si>
  <si>
    <t>DOO "FORMA ENGINEERING" ZA PROJEKTOVANJE, INŽENJERING I TEHNICKO SAVJETOVANJE PODGORICA</t>
  </si>
  <si>
    <t>KRISTINA VLAHOVIC</t>
  </si>
  <si>
    <t>DOO "PRINTEX" ZA PROIZVODNJU, PROMET I USLUGE, EXPORT - IMPORT - PODGORICA</t>
  </si>
  <si>
    <t>DRUŠTVO SA OGRANICENOM ODGOVORNOŠCU  "MILLE BACI" PODGORICA</t>
  </si>
  <si>
    <t>DRUŠTVO ZA PROIZVODNJU, PROMET I USLUGE, EXPORT- IMPORT "V - MARINA" D.O.O. PODGORICA</t>
  </si>
  <si>
    <t>DRUŠTVO SA OGRANICENOM ODGOVORNOŠCU "LIGHTHOUSE OF MONTENEGRO" HERCEG NOVI</t>
  </si>
  <si>
    <t>DRUŠTVO SA OGRANICENOM ODGOVORNOŠCU "DIVNA DESIGN" PODGORICA</t>
  </si>
  <si>
    <t>"LOREANA DESIGN"  D.O.O. PODGORICA</t>
  </si>
  <si>
    <t>"FREŠKA PASTA"  DRUŠTVO SA OGRANICENOM ODGOVORNOŠCU - BUDVA</t>
  </si>
  <si>
    <t>DRUŠTVO ZA PROIZVODNJU, PROMET I USLUGE "ENTERIJER DIZAJN STUDIO" D.O.O. BAR</t>
  </si>
  <si>
    <t>Žena starija od 35 god</t>
  </si>
  <si>
    <t>do 10,000 €</t>
  </si>
  <si>
    <t>od 10,001-25,000 €</t>
  </si>
  <si>
    <t>više od 25,001 €</t>
  </si>
  <si>
    <t>ULCINJ</t>
  </si>
  <si>
    <t>BERANE</t>
  </si>
  <si>
    <t>BIJELO POLJE</t>
  </si>
  <si>
    <t>NIKŠIC</t>
  </si>
  <si>
    <t>PLAV</t>
  </si>
  <si>
    <t>BAR</t>
  </si>
  <si>
    <t>CETINJE</t>
  </si>
  <si>
    <t>TUZI</t>
  </si>
  <si>
    <t>BUDVA</t>
  </si>
  <si>
    <t>Odobreno</t>
  </si>
  <si>
    <t>prihvatljivi neto troškovi</t>
  </si>
  <si>
    <t>% podrške</t>
  </si>
  <si>
    <t>max</t>
  </si>
  <si>
    <t>TOTAL</t>
  </si>
  <si>
    <t>Redni broj prijave</t>
  </si>
  <si>
    <t>RANG</t>
  </si>
  <si>
    <t>Aplikacije koje su ispunile uslove ali  se ne mogu finansirati zbog utroška raspoloživih sredstava  namijenjenih za ovu Programsku liniju - komponentu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</si>
</sst>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  "/>
    </font>
    <font>
      <sz val="11"/>
      <color theme="1"/>
      <name val="Calibri  "/>
    </font>
    <font>
      <u/>
      <sz val="11"/>
      <color theme="1"/>
      <name val="Calibri  "/>
    </font>
    <font>
      <sz val="11"/>
      <color rgb="FF000000"/>
      <name val="Calibri  "/>
    </font>
    <font>
      <b/>
      <sz val="11"/>
      <color rgb="FFFF0000"/>
      <name val="Calibri"/>
      <family val="2"/>
      <scheme val="minor"/>
    </font>
    <font>
      <b/>
      <sz val="11"/>
      <color theme="1"/>
      <name val="Calibri   "/>
    </font>
    <font>
      <sz val="11"/>
      <color theme="1"/>
      <name val="Calibri   "/>
    </font>
    <font>
      <sz val="11"/>
      <color rgb="FF000000"/>
      <name val="Calibri   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16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1" fontId="4" fillId="0" borderId="0" xfId="0" applyNumberFormat="1" applyFont="1" applyAlignment="1">
      <alignment vertical="center"/>
    </xf>
    <xf numFmtId="4" fontId="4" fillId="0" borderId="9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6" borderId="4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" fontId="4" fillId="6" borderId="11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6" fillId="6" borderId="15" xfId="0" applyNumberFormat="1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vertical="center" wrapText="1"/>
    </xf>
    <xf numFmtId="0" fontId="6" fillId="6" borderId="16" xfId="0" applyNumberFormat="1" applyFont="1" applyFill="1" applyBorder="1" applyAlignment="1">
      <alignment horizontal="left" vertical="center" wrapText="1"/>
    </xf>
    <xf numFmtId="0" fontId="6" fillId="6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4" fontId="4" fillId="5" borderId="9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" fontId="11" fillId="0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1" fontId="11" fillId="5" borderId="1" xfId="0" applyNumberFormat="1" applyFont="1" applyFill="1" applyBorder="1" applyAlignment="1">
      <alignment vertical="center"/>
    </xf>
    <xf numFmtId="9" fontId="11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4" fillId="5" borderId="24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1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9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4" fontId="10" fillId="0" borderId="2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16" fontId="16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6" fillId="0" borderId="0" xfId="0" applyNumberFormat="1" applyFont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0" fontId="17" fillId="0" borderId="1" xfId="0" applyNumberFormat="1" applyFont="1" applyBorder="1" applyAlignment="1">
      <alignment horizontal="left" vertical="center" wrapText="1"/>
    </xf>
    <xf numFmtId="0" fontId="17" fillId="5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vertical="center"/>
    </xf>
    <xf numFmtId="0" fontId="16" fillId="2" borderId="25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vertical="center"/>
    </xf>
    <xf numFmtId="9" fontId="15" fillId="0" borderId="1" xfId="0" applyNumberFormat="1" applyFont="1" applyBorder="1" applyAlignment="1">
      <alignment vertical="center"/>
    </xf>
    <xf numFmtId="4" fontId="15" fillId="2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0EE0-721C-43EB-8E60-FA104549CA19}">
  <dimension ref="A1:AH250"/>
  <sheetViews>
    <sheetView tabSelected="1" zoomScale="73" zoomScaleNormal="73" workbookViewId="0">
      <pane ySplit="1" topLeftCell="A2" activePane="bottomLeft" state="frozen"/>
      <selection pane="bottomLeft" activeCell="D12" sqref="D12"/>
    </sheetView>
  </sheetViews>
  <sheetFormatPr defaultColWidth="9.140625" defaultRowHeight="15"/>
  <cols>
    <col min="1" max="1" width="9.140625" style="118"/>
    <col min="2" max="2" width="6.140625" style="101" customWidth="1"/>
    <col min="3" max="3" width="13.5703125" style="101" customWidth="1"/>
    <col min="4" max="4" width="83.42578125" style="101" customWidth="1"/>
    <col min="5" max="5" width="12.42578125" style="101" bestFit="1" customWidth="1"/>
    <col min="6" max="6" width="14.85546875" style="101" customWidth="1"/>
    <col min="7" max="7" width="15.140625" style="101" customWidth="1"/>
    <col min="8" max="8" width="8.42578125" style="101" customWidth="1"/>
    <col min="9" max="9" width="14.5703125" style="101" customWidth="1"/>
    <col min="10" max="10" width="8.85546875" style="101" customWidth="1"/>
    <col min="11" max="11" width="15.42578125" style="118" customWidth="1"/>
    <col min="12" max="12" width="10.85546875" style="101" customWidth="1"/>
    <col min="13" max="13" width="18" style="101" bestFit="1" customWidth="1"/>
    <col min="14" max="14" width="9" style="101" customWidth="1"/>
    <col min="15" max="15" width="13.42578125" style="101" customWidth="1"/>
    <col min="16" max="16" width="13.5703125" style="101" customWidth="1"/>
    <col min="17" max="17" width="13.85546875" style="101" customWidth="1"/>
    <col min="18" max="18" width="10.5703125" style="101" customWidth="1"/>
    <col min="19" max="19" width="16.140625" style="101" customWidth="1"/>
    <col min="20" max="20" width="9.140625" style="101"/>
    <col min="21" max="21" width="11.7109375" style="101" customWidth="1"/>
    <col min="22" max="23" width="13.42578125" style="119" customWidth="1"/>
    <col min="24" max="24" width="13.28515625" style="101" customWidth="1"/>
    <col min="25" max="34" width="9.140625" style="91"/>
    <col min="35" max="16384" width="9.140625" style="1"/>
  </cols>
  <sheetData>
    <row r="1" spans="1:26" ht="45">
      <c r="A1" s="93" t="s">
        <v>232</v>
      </c>
      <c r="B1" s="93" t="s">
        <v>0</v>
      </c>
      <c r="C1" s="93" t="s">
        <v>1</v>
      </c>
      <c r="D1" s="93" t="s">
        <v>4</v>
      </c>
      <c r="E1" s="93" t="s">
        <v>2</v>
      </c>
      <c r="F1" s="93" t="s">
        <v>3</v>
      </c>
      <c r="G1" s="94" t="s">
        <v>6</v>
      </c>
      <c r="H1" s="94"/>
      <c r="I1" s="94" t="s">
        <v>7</v>
      </c>
      <c r="J1" s="94"/>
      <c r="K1" s="94" t="s">
        <v>8</v>
      </c>
      <c r="L1" s="94"/>
      <c r="M1" s="94" t="s">
        <v>9</v>
      </c>
      <c r="N1" s="94"/>
      <c r="O1" s="94" t="s">
        <v>10</v>
      </c>
      <c r="P1" s="94"/>
      <c r="Q1" s="94" t="s">
        <v>11</v>
      </c>
      <c r="R1" s="94"/>
      <c r="S1" s="94" t="s">
        <v>12</v>
      </c>
      <c r="T1" s="94"/>
      <c r="U1" s="132" t="s">
        <v>22</v>
      </c>
      <c r="V1" s="95" t="s">
        <v>227</v>
      </c>
      <c r="W1" s="96" t="s">
        <v>226</v>
      </c>
      <c r="X1" s="135" t="s">
        <v>228</v>
      </c>
      <c r="Z1" s="37"/>
    </row>
    <row r="2" spans="1:26">
      <c r="A2" s="93"/>
      <c r="B2" s="93"/>
      <c r="C2" s="93"/>
      <c r="D2" s="93"/>
      <c r="E2" s="93"/>
      <c r="F2" s="93"/>
      <c r="G2" s="97" t="s">
        <v>15</v>
      </c>
      <c r="H2" s="98" t="s">
        <v>16</v>
      </c>
      <c r="I2" s="97" t="s">
        <v>17</v>
      </c>
      <c r="J2" s="98" t="s">
        <v>16</v>
      </c>
      <c r="K2" s="99" t="s">
        <v>30</v>
      </c>
      <c r="L2" s="98" t="s">
        <v>16</v>
      </c>
      <c r="M2" s="97" t="s">
        <v>9</v>
      </c>
      <c r="N2" s="98" t="s">
        <v>16</v>
      </c>
      <c r="O2" s="97" t="s">
        <v>18</v>
      </c>
      <c r="P2" s="98" t="s">
        <v>16</v>
      </c>
      <c r="Q2" s="97" t="s">
        <v>19</v>
      </c>
      <c r="R2" s="98" t="s">
        <v>16</v>
      </c>
      <c r="S2" s="97" t="s">
        <v>20</v>
      </c>
      <c r="T2" s="98" t="s">
        <v>16</v>
      </c>
      <c r="U2" s="132"/>
      <c r="V2" s="100"/>
      <c r="W2" s="96"/>
      <c r="X2" s="104"/>
      <c r="Z2" s="37"/>
    </row>
    <row r="3" spans="1:26">
      <c r="A3" s="106">
        <v>1</v>
      </c>
      <c r="B3" s="103">
        <v>22</v>
      </c>
      <c r="C3" s="103" t="s">
        <v>61</v>
      </c>
      <c r="D3" s="129" t="s">
        <v>77</v>
      </c>
      <c r="E3" s="102" t="s">
        <v>21</v>
      </c>
      <c r="F3" s="103" t="s">
        <v>94</v>
      </c>
      <c r="G3" s="104" t="s">
        <v>23</v>
      </c>
      <c r="H3" s="105">
        <f t="shared" ref="H3:H27" si="0">IF(G3="1-5 zaposlenih",3,IF(G3="6-10 zaposlenih",5,IF(G3="10+ zaposlenih",10,0)))</f>
        <v>3</v>
      </c>
      <c r="I3" s="104" t="s">
        <v>26</v>
      </c>
      <c r="J3" s="105">
        <f t="shared" ref="J3:J27" si="1">IF(I3="Proizvodna",10,IF(I3="Uslužna",5,0))</f>
        <v>10</v>
      </c>
      <c r="K3" s="106" t="s">
        <v>96</v>
      </c>
      <c r="L3" s="105">
        <f t="shared" ref="L3:L27" si="2">IF(K3="DA",5,0)</f>
        <v>5</v>
      </c>
      <c r="M3" s="104" t="s">
        <v>31</v>
      </c>
      <c r="N3" s="105">
        <f t="shared" ref="N3:N27" si="3">IF(OR(M3="Žena do 35 god",M3="Žena sa invaliditetom"),5,0)</f>
        <v>5</v>
      </c>
      <c r="O3" s="104" t="s">
        <v>28</v>
      </c>
      <c r="P3" s="105">
        <f t="shared" ref="P3:P27" si="4">IF(O3="DA",5,0)</f>
        <v>5</v>
      </c>
      <c r="Q3" s="104" t="s">
        <v>35</v>
      </c>
      <c r="R3" s="105">
        <f t="shared" ref="R3:R27" si="5">IF(Q3="do 5,000 €",2,IF(Q3="od 5,001-10,000 €",3,IF(Q3="više od 10,001 €",5,0)))</f>
        <v>5</v>
      </c>
      <c r="S3" s="104" t="s">
        <v>37</v>
      </c>
      <c r="T3" s="105">
        <f t="shared" ref="T3:T27" si="6">IF(S3="Nije korišćeno",10,0)</f>
        <v>10</v>
      </c>
      <c r="U3" s="133">
        <f t="shared" ref="U3:U27" si="7">H3+J3+L3+N3+P3+R3+T3</f>
        <v>43</v>
      </c>
      <c r="V3" s="100">
        <v>9884.75</v>
      </c>
      <c r="W3" s="100">
        <v>7907.8</v>
      </c>
      <c r="X3" s="136">
        <v>0.8</v>
      </c>
      <c r="Z3" s="139"/>
    </row>
    <row r="4" spans="1:26">
      <c r="A4" s="106">
        <v>2</v>
      </c>
      <c r="B4" s="103">
        <v>24</v>
      </c>
      <c r="C4" s="103" t="s">
        <v>38</v>
      </c>
      <c r="D4" s="129" t="s">
        <v>79</v>
      </c>
      <c r="E4" s="102" t="s">
        <v>21</v>
      </c>
      <c r="F4" s="103" t="s">
        <v>94</v>
      </c>
      <c r="G4" s="104" t="s">
        <v>23</v>
      </c>
      <c r="H4" s="105">
        <f t="shared" si="0"/>
        <v>3</v>
      </c>
      <c r="I4" s="104" t="s">
        <v>26</v>
      </c>
      <c r="J4" s="105">
        <f t="shared" si="1"/>
        <v>10</v>
      </c>
      <c r="K4" s="106" t="s">
        <v>96</v>
      </c>
      <c r="L4" s="105">
        <f t="shared" si="2"/>
        <v>5</v>
      </c>
      <c r="M4" s="104" t="s">
        <v>31</v>
      </c>
      <c r="N4" s="105">
        <f t="shared" si="3"/>
        <v>5</v>
      </c>
      <c r="O4" s="104" t="s">
        <v>28</v>
      </c>
      <c r="P4" s="105">
        <f t="shared" si="4"/>
        <v>5</v>
      </c>
      <c r="Q4" s="104" t="s">
        <v>35</v>
      </c>
      <c r="R4" s="105">
        <f t="shared" si="5"/>
        <v>5</v>
      </c>
      <c r="S4" s="104" t="s">
        <v>37</v>
      </c>
      <c r="T4" s="105">
        <f t="shared" si="6"/>
        <v>10</v>
      </c>
      <c r="U4" s="133">
        <f t="shared" si="7"/>
        <v>43</v>
      </c>
      <c r="V4" s="100">
        <v>11874.41</v>
      </c>
      <c r="W4" s="100">
        <v>9499.5300000000007</v>
      </c>
      <c r="X4" s="136">
        <v>0.8</v>
      </c>
      <c r="Z4" s="139"/>
    </row>
    <row r="5" spans="1:26">
      <c r="A5" s="106">
        <v>3</v>
      </c>
      <c r="B5" s="103">
        <v>6</v>
      </c>
      <c r="C5" s="103" t="s">
        <v>52</v>
      </c>
      <c r="D5" s="129" t="s">
        <v>68</v>
      </c>
      <c r="E5" s="102" t="s">
        <v>21</v>
      </c>
      <c r="F5" s="103" t="s">
        <v>90</v>
      </c>
      <c r="G5" s="104" t="s">
        <v>23</v>
      </c>
      <c r="H5" s="105">
        <f t="shared" si="0"/>
        <v>3</v>
      </c>
      <c r="I5" s="104" t="s">
        <v>27</v>
      </c>
      <c r="J5" s="105">
        <f t="shared" si="1"/>
        <v>5</v>
      </c>
      <c r="K5" s="106" t="s">
        <v>96</v>
      </c>
      <c r="L5" s="105">
        <f t="shared" si="2"/>
        <v>5</v>
      </c>
      <c r="M5" s="104" t="s">
        <v>31</v>
      </c>
      <c r="N5" s="105">
        <f t="shared" si="3"/>
        <v>5</v>
      </c>
      <c r="O5" s="104" t="s">
        <v>28</v>
      </c>
      <c r="P5" s="105">
        <f t="shared" si="4"/>
        <v>5</v>
      </c>
      <c r="Q5" s="104" t="s">
        <v>35</v>
      </c>
      <c r="R5" s="105">
        <f t="shared" si="5"/>
        <v>5</v>
      </c>
      <c r="S5" s="104" t="s">
        <v>37</v>
      </c>
      <c r="T5" s="105">
        <f t="shared" si="6"/>
        <v>10</v>
      </c>
      <c r="U5" s="133">
        <f t="shared" si="7"/>
        <v>38</v>
      </c>
      <c r="V5" s="100">
        <v>27550</v>
      </c>
      <c r="W5" s="108">
        <v>22040</v>
      </c>
      <c r="X5" s="136">
        <v>0.8</v>
      </c>
      <c r="Z5" s="37"/>
    </row>
    <row r="6" spans="1:26" ht="28.5">
      <c r="A6" s="106">
        <v>4</v>
      </c>
      <c r="B6" s="103">
        <v>19</v>
      </c>
      <c r="C6" s="103" t="s">
        <v>60</v>
      </c>
      <c r="D6" s="129" t="s">
        <v>76</v>
      </c>
      <c r="E6" s="102" t="s">
        <v>21</v>
      </c>
      <c r="F6" s="103" t="s">
        <v>89</v>
      </c>
      <c r="G6" s="104" t="s">
        <v>23</v>
      </c>
      <c r="H6" s="105">
        <f t="shared" si="0"/>
        <v>3</v>
      </c>
      <c r="I6" s="104" t="s">
        <v>26</v>
      </c>
      <c r="J6" s="105">
        <f t="shared" si="1"/>
        <v>10</v>
      </c>
      <c r="K6" s="106" t="s">
        <v>97</v>
      </c>
      <c r="L6" s="105">
        <f t="shared" si="2"/>
        <v>0</v>
      </c>
      <c r="M6" s="104" t="s">
        <v>31</v>
      </c>
      <c r="N6" s="105">
        <f t="shared" si="3"/>
        <v>5</v>
      </c>
      <c r="O6" s="104" t="s">
        <v>28</v>
      </c>
      <c r="P6" s="105">
        <f t="shared" si="4"/>
        <v>5</v>
      </c>
      <c r="Q6" s="104" t="s">
        <v>35</v>
      </c>
      <c r="R6" s="105">
        <f t="shared" si="5"/>
        <v>5</v>
      </c>
      <c r="S6" s="104" t="s">
        <v>37</v>
      </c>
      <c r="T6" s="105">
        <f t="shared" si="6"/>
        <v>10</v>
      </c>
      <c r="U6" s="133">
        <f t="shared" si="7"/>
        <v>38</v>
      </c>
      <c r="V6" s="100">
        <v>15000</v>
      </c>
      <c r="W6" s="100">
        <v>12000</v>
      </c>
      <c r="X6" s="136">
        <v>0.8</v>
      </c>
      <c r="Z6" s="37"/>
    </row>
    <row r="7" spans="1:26" ht="28.5" customHeight="1">
      <c r="A7" s="106">
        <v>5</v>
      </c>
      <c r="B7" s="103">
        <v>36</v>
      </c>
      <c r="C7" s="103" t="s">
        <v>45</v>
      </c>
      <c r="D7" s="129" t="s">
        <v>86</v>
      </c>
      <c r="E7" s="102" t="s">
        <v>21</v>
      </c>
      <c r="F7" s="103" t="s">
        <v>88</v>
      </c>
      <c r="G7" s="104"/>
      <c r="H7" s="105">
        <f t="shared" si="0"/>
        <v>0</v>
      </c>
      <c r="I7" s="104" t="s">
        <v>27</v>
      </c>
      <c r="J7" s="105">
        <f t="shared" si="1"/>
        <v>5</v>
      </c>
      <c r="K7" s="106" t="s">
        <v>96</v>
      </c>
      <c r="L7" s="105">
        <f t="shared" si="2"/>
        <v>5</v>
      </c>
      <c r="M7" s="104" t="s">
        <v>31</v>
      </c>
      <c r="N7" s="105">
        <f t="shared" si="3"/>
        <v>5</v>
      </c>
      <c r="O7" s="104" t="s">
        <v>28</v>
      </c>
      <c r="P7" s="105">
        <f t="shared" si="4"/>
        <v>5</v>
      </c>
      <c r="Q7" s="104" t="s">
        <v>35</v>
      </c>
      <c r="R7" s="105">
        <f t="shared" si="5"/>
        <v>5</v>
      </c>
      <c r="S7" s="104" t="s">
        <v>37</v>
      </c>
      <c r="T7" s="105">
        <f t="shared" si="6"/>
        <v>10</v>
      </c>
      <c r="U7" s="133">
        <f t="shared" si="7"/>
        <v>35</v>
      </c>
      <c r="V7" s="100">
        <v>9959.67</v>
      </c>
      <c r="W7" s="100">
        <v>7967.74</v>
      </c>
      <c r="X7" s="136">
        <v>0.8</v>
      </c>
      <c r="Z7" s="37"/>
    </row>
    <row r="8" spans="1:26" ht="28.5">
      <c r="A8" s="106">
        <v>6</v>
      </c>
      <c r="B8" s="103">
        <v>1</v>
      </c>
      <c r="C8" s="103" t="s">
        <v>47</v>
      </c>
      <c r="D8" s="129" t="s">
        <v>63</v>
      </c>
      <c r="E8" s="102" t="s">
        <v>21</v>
      </c>
      <c r="F8" s="103" t="s">
        <v>88</v>
      </c>
      <c r="G8" s="104" t="s">
        <v>23</v>
      </c>
      <c r="H8" s="105">
        <f t="shared" si="0"/>
        <v>3</v>
      </c>
      <c r="I8" s="104" t="s">
        <v>27</v>
      </c>
      <c r="J8" s="105">
        <f t="shared" si="1"/>
        <v>5</v>
      </c>
      <c r="K8" s="106" t="s">
        <v>96</v>
      </c>
      <c r="L8" s="105">
        <f t="shared" si="2"/>
        <v>5</v>
      </c>
      <c r="M8" s="104"/>
      <c r="N8" s="105">
        <f t="shared" si="3"/>
        <v>0</v>
      </c>
      <c r="O8" s="104" t="s">
        <v>28</v>
      </c>
      <c r="P8" s="105">
        <f t="shared" si="4"/>
        <v>5</v>
      </c>
      <c r="Q8" s="104" t="s">
        <v>35</v>
      </c>
      <c r="R8" s="105">
        <f t="shared" si="5"/>
        <v>5</v>
      </c>
      <c r="S8" s="104" t="s">
        <v>37</v>
      </c>
      <c r="T8" s="105">
        <f t="shared" si="6"/>
        <v>10</v>
      </c>
      <c r="U8" s="133">
        <f t="shared" si="7"/>
        <v>33</v>
      </c>
      <c r="V8" s="100">
        <v>11974.88</v>
      </c>
      <c r="W8" s="100">
        <v>9579.9</v>
      </c>
      <c r="X8" s="136">
        <v>0.8</v>
      </c>
      <c r="Z8" s="37"/>
    </row>
    <row r="9" spans="1:26" ht="28.5">
      <c r="A9" s="106">
        <v>7</v>
      </c>
      <c r="B9" s="103">
        <v>7</v>
      </c>
      <c r="C9" s="103" t="s">
        <v>53</v>
      </c>
      <c r="D9" s="129" t="s">
        <v>69</v>
      </c>
      <c r="E9" s="102" t="s">
        <v>21</v>
      </c>
      <c r="F9" s="103" t="s">
        <v>89</v>
      </c>
      <c r="G9" s="104" t="s">
        <v>23</v>
      </c>
      <c r="H9" s="105">
        <f t="shared" si="0"/>
        <v>3</v>
      </c>
      <c r="I9" s="104" t="s">
        <v>27</v>
      </c>
      <c r="J9" s="105">
        <f t="shared" si="1"/>
        <v>5</v>
      </c>
      <c r="K9" s="106" t="s">
        <v>97</v>
      </c>
      <c r="L9" s="105">
        <f t="shared" si="2"/>
        <v>0</v>
      </c>
      <c r="M9" s="104" t="s">
        <v>31</v>
      </c>
      <c r="N9" s="105">
        <f t="shared" si="3"/>
        <v>5</v>
      </c>
      <c r="O9" s="104" t="s">
        <v>28</v>
      </c>
      <c r="P9" s="105">
        <f t="shared" si="4"/>
        <v>5</v>
      </c>
      <c r="Q9" s="104" t="s">
        <v>35</v>
      </c>
      <c r="R9" s="105">
        <f t="shared" si="5"/>
        <v>5</v>
      </c>
      <c r="S9" s="104" t="s">
        <v>37</v>
      </c>
      <c r="T9" s="105">
        <f t="shared" si="6"/>
        <v>10</v>
      </c>
      <c r="U9" s="133">
        <f t="shared" si="7"/>
        <v>33</v>
      </c>
      <c r="V9" s="100">
        <v>25744.46</v>
      </c>
      <c r="W9" s="100">
        <v>20595.57</v>
      </c>
      <c r="X9" s="136">
        <v>0.8</v>
      </c>
      <c r="Z9" s="37"/>
    </row>
    <row r="10" spans="1:26">
      <c r="A10" s="106">
        <v>8</v>
      </c>
      <c r="B10" s="103">
        <v>14</v>
      </c>
      <c r="C10" s="103" t="s">
        <v>58</v>
      </c>
      <c r="D10" s="129" t="s">
        <v>74</v>
      </c>
      <c r="E10" s="102" t="s">
        <v>21</v>
      </c>
      <c r="F10" s="103" t="s">
        <v>89</v>
      </c>
      <c r="G10" s="104" t="s">
        <v>23</v>
      </c>
      <c r="H10" s="105">
        <f t="shared" si="0"/>
        <v>3</v>
      </c>
      <c r="I10" s="104" t="s">
        <v>26</v>
      </c>
      <c r="J10" s="105">
        <f t="shared" si="1"/>
        <v>10</v>
      </c>
      <c r="K10" s="106" t="s">
        <v>97</v>
      </c>
      <c r="L10" s="105">
        <f t="shared" si="2"/>
        <v>0</v>
      </c>
      <c r="M10" s="104"/>
      <c r="N10" s="105">
        <f t="shared" si="3"/>
        <v>0</v>
      </c>
      <c r="O10" s="104" t="s">
        <v>28</v>
      </c>
      <c r="P10" s="105">
        <f t="shared" si="4"/>
        <v>5</v>
      </c>
      <c r="Q10" s="104" t="s">
        <v>35</v>
      </c>
      <c r="R10" s="105">
        <f t="shared" si="5"/>
        <v>5</v>
      </c>
      <c r="S10" s="104" t="s">
        <v>37</v>
      </c>
      <c r="T10" s="105">
        <f t="shared" si="6"/>
        <v>10</v>
      </c>
      <c r="U10" s="133">
        <f t="shared" si="7"/>
        <v>33</v>
      </c>
      <c r="V10" s="100">
        <v>26500</v>
      </c>
      <c r="W10" s="100">
        <v>21200</v>
      </c>
      <c r="X10" s="136">
        <v>0.8</v>
      </c>
      <c r="Z10" s="37"/>
    </row>
    <row r="11" spans="1:26" ht="28.5">
      <c r="A11" s="106">
        <v>9</v>
      </c>
      <c r="B11" s="103">
        <v>23</v>
      </c>
      <c r="C11" s="103" t="s">
        <v>62</v>
      </c>
      <c r="D11" s="129" t="s">
        <v>78</v>
      </c>
      <c r="E11" s="102" t="s">
        <v>21</v>
      </c>
      <c r="F11" s="103" t="s">
        <v>95</v>
      </c>
      <c r="G11" s="104" t="s">
        <v>23</v>
      </c>
      <c r="H11" s="105">
        <f t="shared" si="0"/>
        <v>3</v>
      </c>
      <c r="I11" s="104" t="s">
        <v>27</v>
      </c>
      <c r="J11" s="105">
        <f t="shared" si="1"/>
        <v>5</v>
      </c>
      <c r="K11" s="106" t="s">
        <v>96</v>
      </c>
      <c r="L11" s="105">
        <f t="shared" si="2"/>
        <v>5</v>
      </c>
      <c r="M11" s="104"/>
      <c r="N11" s="105">
        <f t="shared" si="3"/>
        <v>0</v>
      </c>
      <c r="O11" s="104" t="s">
        <v>28</v>
      </c>
      <c r="P11" s="105">
        <f t="shared" si="4"/>
        <v>5</v>
      </c>
      <c r="Q11" s="104" t="s">
        <v>35</v>
      </c>
      <c r="R11" s="105">
        <f t="shared" si="5"/>
        <v>5</v>
      </c>
      <c r="S11" s="104" t="s">
        <v>37</v>
      </c>
      <c r="T11" s="105">
        <f t="shared" si="6"/>
        <v>10</v>
      </c>
      <c r="U11" s="133">
        <f t="shared" si="7"/>
        <v>33</v>
      </c>
      <c r="V11" s="100">
        <v>14350</v>
      </c>
      <c r="W11" s="100">
        <v>11480</v>
      </c>
      <c r="X11" s="136">
        <v>0.8</v>
      </c>
      <c r="Z11" s="37"/>
    </row>
    <row r="12" spans="1:26" ht="28.5">
      <c r="A12" s="106">
        <v>10</v>
      </c>
      <c r="B12" s="103">
        <v>2</v>
      </c>
      <c r="C12" s="103" t="s">
        <v>48</v>
      </c>
      <c r="D12" s="129" t="s">
        <v>64</v>
      </c>
      <c r="E12" s="102" t="s">
        <v>21</v>
      </c>
      <c r="F12" s="103" t="s">
        <v>89</v>
      </c>
      <c r="G12" s="104" t="s">
        <v>23</v>
      </c>
      <c r="H12" s="105">
        <f t="shared" si="0"/>
        <v>3</v>
      </c>
      <c r="I12" s="104" t="s">
        <v>27</v>
      </c>
      <c r="J12" s="105">
        <f t="shared" si="1"/>
        <v>5</v>
      </c>
      <c r="K12" s="106" t="s">
        <v>97</v>
      </c>
      <c r="L12" s="105">
        <f t="shared" si="2"/>
        <v>0</v>
      </c>
      <c r="M12" s="104" t="s">
        <v>31</v>
      </c>
      <c r="N12" s="105">
        <f t="shared" si="3"/>
        <v>5</v>
      </c>
      <c r="O12" s="104" t="s">
        <v>28</v>
      </c>
      <c r="P12" s="105">
        <f t="shared" si="4"/>
        <v>5</v>
      </c>
      <c r="Q12" s="104" t="s">
        <v>34</v>
      </c>
      <c r="R12" s="105">
        <f t="shared" si="5"/>
        <v>3</v>
      </c>
      <c r="S12" s="104" t="s">
        <v>37</v>
      </c>
      <c r="T12" s="105">
        <f t="shared" si="6"/>
        <v>10</v>
      </c>
      <c r="U12" s="133">
        <f t="shared" si="7"/>
        <v>31</v>
      </c>
      <c r="V12" s="100">
        <v>7438.02</v>
      </c>
      <c r="W12" s="100">
        <v>5950.4160000000011</v>
      </c>
      <c r="X12" s="136">
        <v>0.8</v>
      </c>
    </row>
    <row r="13" spans="1:26" ht="28.5">
      <c r="A13" s="106">
        <v>11</v>
      </c>
      <c r="B13" s="103">
        <v>8</v>
      </c>
      <c r="C13" s="103" t="s">
        <v>54</v>
      </c>
      <c r="D13" s="129" t="s">
        <v>70</v>
      </c>
      <c r="E13" s="102" t="s">
        <v>21</v>
      </c>
      <c r="F13" s="103" t="s">
        <v>89</v>
      </c>
      <c r="G13" s="104" t="s">
        <v>23</v>
      </c>
      <c r="H13" s="105">
        <f t="shared" si="0"/>
        <v>3</v>
      </c>
      <c r="I13" s="104" t="s">
        <v>26</v>
      </c>
      <c r="J13" s="105">
        <f t="shared" si="1"/>
        <v>10</v>
      </c>
      <c r="K13" s="106" t="s">
        <v>97</v>
      </c>
      <c r="L13" s="105">
        <f t="shared" si="2"/>
        <v>0</v>
      </c>
      <c r="M13" s="104"/>
      <c r="N13" s="105">
        <f t="shared" si="3"/>
        <v>0</v>
      </c>
      <c r="O13" s="104" t="s">
        <v>28</v>
      </c>
      <c r="P13" s="105">
        <f t="shared" si="4"/>
        <v>5</v>
      </c>
      <c r="Q13" s="104" t="s">
        <v>34</v>
      </c>
      <c r="R13" s="105">
        <f t="shared" si="5"/>
        <v>3</v>
      </c>
      <c r="S13" s="104" t="s">
        <v>37</v>
      </c>
      <c r="T13" s="105">
        <f t="shared" si="6"/>
        <v>10</v>
      </c>
      <c r="U13" s="133">
        <f t="shared" si="7"/>
        <v>31</v>
      </c>
      <c r="V13" s="100">
        <v>6686.46</v>
      </c>
      <c r="W13" s="100">
        <v>5349.17</v>
      </c>
      <c r="X13" s="136">
        <v>0.8</v>
      </c>
    </row>
    <row r="14" spans="1:26">
      <c r="A14" s="106">
        <v>12</v>
      </c>
      <c r="B14" s="103">
        <v>10</v>
      </c>
      <c r="C14" s="103" t="s">
        <v>56</v>
      </c>
      <c r="D14" s="129" t="s">
        <v>72</v>
      </c>
      <c r="E14" s="102" t="s">
        <v>21</v>
      </c>
      <c r="F14" s="103" t="s">
        <v>89</v>
      </c>
      <c r="G14" s="104" t="s">
        <v>23</v>
      </c>
      <c r="H14" s="105">
        <f t="shared" si="0"/>
        <v>3</v>
      </c>
      <c r="I14" s="104" t="s">
        <v>27</v>
      </c>
      <c r="J14" s="105">
        <f t="shared" si="1"/>
        <v>5</v>
      </c>
      <c r="K14" s="106" t="s">
        <v>97</v>
      </c>
      <c r="L14" s="105">
        <f t="shared" si="2"/>
        <v>0</v>
      </c>
      <c r="M14" s="104" t="s">
        <v>31</v>
      </c>
      <c r="N14" s="105">
        <f t="shared" si="3"/>
        <v>5</v>
      </c>
      <c r="O14" s="104" t="s">
        <v>28</v>
      </c>
      <c r="P14" s="105">
        <f t="shared" si="4"/>
        <v>5</v>
      </c>
      <c r="Q14" s="104" t="s">
        <v>34</v>
      </c>
      <c r="R14" s="105">
        <f t="shared" si="5"/>
        <v>3</v>
      </c>
      <c r="S14" s="104" t="s">
        <v>37</v>
      </c>
      <c r="T14" s="105">
        <f t="shared" si="6"/>
        <v>10</v>
      </c>
      <c r="U14" s="133">
        <f t="shared" si="7"/>
        <v>31</v>
      </c>
      <c r="V14" s="100">
        <v>4182.6000000000004</v>
      </c>
      <c r="W14" s="100">
        <v>3346.08</v>
      </c>
      <c r="X14" s="136">
        <v>0.8</v>
      </c>
    </row>
    <row r="15" spans="1:26">
      <c r="A15" s="106">
        <v>13</v>
      </c>
      <c r="B15" s="103">
        <v>30</v>
      </c>
      <c r="C15" s="103" t="s">
        <v>39</v>
      </c>
      <c r="D15" s="129" t="s">
        <v>80</v>
      </c>
      <c r="E15" s="102" t="s">
        <v>21</v>
      </c>
      <c r="F15" s="103" t="s">
        <v>89</v>
      </c>
      <c r="G15" s="104" t="s">
        <v>23</v>
      </c>
      <c r="H15" s="105">
        <f t="shared" si="0"/>
        <v>3</v>
      </c>
      <c r="I15" s="104" t="s">
        <v>27</v>
      </c>
      <c r="J15" s="105">
        <f t="shared" si="1"/>
        <v>5</v>
      </c>
      <c r="K15" s="106" t="s">
        <v>97</v>
      </c>
      <c r="L15" s="105">
        <f t="shared" si="2"/>
        <v>0</v>
      </c>
      <c r="M15" s="104" t="s">
        <v>31</v>
      </c>
      <c r="N15" s="105">
        <f t="shared" si="3"/>
        <v>5</v>
      </c>
      <c r="O15" s="104" t="s">
        <v>28</v>
      </c>
      <c r="P15" s="105">
        <f t="shared" si="4"/>
        <v>5</v>
      </c>
      <c r="Q15" s="104" t="s">
        <v>34</v>
      </c>
      <c r="R15" s="105">
        <f t="shared" si="5"/>
        <v>3</v>
      </c>
      <c r="S15" s="104" t="s">
        <v>37</v>
      </c>
      <c r="T15" s="105">
        <f t="shared" si="6"/>
        <v>10</v>
      </c>
      <c r="U15" s="133">
        <f t="shared" si="7"/>
        <v>31</v>
      </c>
      <c r="V15" s="100">
        <v>11620.21</v>
      </c>
      <c r="W15" s="100">
        <v>9296.1679999999997</v>
      </c>
      <c r="X15" s="136">
        <v>0.8</v>
      </c>
    </row>
    <row r="16" spans="1:26">
      <c r="A16" s="106">
        <v>14</v>
      </c>
      <c r="B16" s="103">
        <v>5</v>
      </c>
      <c r="C16" s="103" t="s">
        <v>51</v>
      </c>
      <c r="D16" s="129" t="s">
        <v>67</v>
      </c>
      <c r="E16" s="102" t="s">
        <v>21</v>
      </c>
      <c r="F16" s="103" t="s">
        <v>89</v>
      </c>
      <c r="G16" s="104" t="s">
        <v>23</v>
      </c>
      <c r="H16" s="105">
        <f t="shared" si="0"/>
        <v>3</v>
      </c>
      <c r="I16" s="104" t="s">
        <v>27</v>
      </c>
      <c r="J16" s="105">
        <f t="shared" si="1"/>
        <v>5</v>
      </c>
      <c r="K16" s="106" t="s">
        <v>97</v>
      </c>
      <c r="L16" s="105">
        <f t="shared" si="2"/>
        <v>0</v>
      </c>
      <c r="M16" s="104" t="s">
        <v>31</v>
      </c>
      <c r="N16" s="105">
        <f t="shared" si="3"/>
        <v>5</v>
      </c>
      <c r="O16" s="104" t="s">
        <v>28</v>
      </c>
      <c r="P16" s="105">
        <f t="shared" si="4"/>
        <v>5</v>
      </c>
      <c r="Q16" s="104" t="s">
        <v>33</v>
      </c>
      <c r="R16" s="105">
        <f t="shared" si="5"/>
        <v>2</v>
      </c>
      <c r="S16" s="104" t="s">
        <v>37</v>
      </c>
      <c r="T16" s="105">
        <f t="shared" si="6"/>
        <v>10</v>
      </c>
      <c r="U16" s="133">
        <f t="shared" si="7"/>
        <v>30</v>
      </c>
      <c r="V16" s="100">
        <v>3700</v>
      </c>
      <c r="W16" s="108">
        <v>2960</v>
      </c>
      <c r="X16" s="136">
        <v>0.8</v>
      </c>
    </row>
    <row r="17" spans="1:34">
      <c r="A17" s="106">
        <v>15</v>
      </c>
      <c r="B17" s="103">
        <v>9</v>
      </c>
      <c r="C17" s="103" t="s">
        <v>55</v>
      </c>
      <c r="D17" s="129" t="s">
        <v>71</v>
      </c>
      <c r="E17" s="102" t="s">
        <v>21</v>
      </c>
      <c r="F17" s="103" t="s">
        <v>91</v>
      </c>
      <c r="G17" s="104" t="s">
        <v>23</v>
      </c>
      <c r="H17" s="105">
        <f t="shared" si="0"/>
        <v>3</v>
      </c>
      <c r="I17" s="104" t="s">
        <v>27</v>
      </c>
      <c r="J17" s="105">
        <f t="shared" si="1"/>
        <v>5</v>
      </c>
      <c r="K17" s="106" t="s">
        <v>97</v>
      </c>
      <c r="L17" s="105">
        <f t="shared" si="2"/>
        <v>0</v>
      </c>
      <c r="M17" s="104" t="s">
        <v>31</v>
      </c>
      <c r="N17" s="105">
        <f t="shared" si="3"/>
        <v>5</v>
      </c>
      <c r="O17" s="104" t="s">
        <v>28</v>
      </c>
      <c r="P17" s="105">
        <f t="shared" si="4"/>
        <v>5</v>
      </c>
      <c r="Q17" s="104" t="s">
        <v>33</v>
      </c>
      <c r="R17" s="105">
        <f t="shared" si="5"/>
        <v>2</v>
      </c>
      <c r="S17" s="104" t="s">
        <v>37</v>
      </c>
      <c r="T17" s="105">
        <f t="shared" si="6"/>
        <v>10</v>
      </c>
      <c r="U17" s="133">
        <f t="shared" si="7"/>
        <v>30</v>
      </c>
      <c r="V17" s="100">
        <v>4775.5200000000004</v>
      </c>
      <c r="W17" s="108">
        <v>3820.42</v>
      </c>
      <c r="X17" s="136">
        <v>0.8</v>
      </c>
    </row>
    <row r="18" spans="1:34">
      <c r="A18" s="106">
        <v>16</v>
      </c>
      <c r="B18" s="103">
        <v>32</v>
      </c>
      <c r="C18" s="103" t="s">
        <v>41</v>
      </c>
      <c r="D18" s="129" t="s">
        <v>82</v>
      </c>
      <c r="E18" s="102" t="s">
        <v>21</v>
      </c>
      <c r="F18" s="103" t="s">
        <v>89</v>
      </c>
      <c r="G18" s="104" t="s">
        <v>23</v>
      </c>
      <c r="H18" s="105">
        <f t="shared" si="0"/>
        <v>3</v>
      </c>
      <c r="I18" s="104" t="s">
        <v>27</v>
      </c>
      <c r="J18" s="105">
        <f t="shared" si="1"/>
        <v>5</v>
      </c>
      <c r="K18" s="106" t="s">
        <v>97</v>
      </c>
      <c r="L18" s="105">
        <f t="shared" si="2"/>
        <v>0</v>
      </c>
      <c r="M18" s="104" t="s">
        <v>31</v>
      </c>
      <c r="N18" s="105">
        <f t="shared" si="3"/>
        <v>5</v>
      </c>
      <c r="O18" s="104" t="s">
        <v>28</v>
      </c>
      <c r="P18" s="105">
        <f t="shared" si="4"/>
        <v>5</v>
      </c>
      <c r="Q18" s="104" t="s">
        <v>33</v>
      </c>
      <c r="R18" s="105">
        <f t="shared" si="5"/>
        <v>2</v>
      </c>
      <c r="S18" s="104" t="s">
        <v>37</v>
      </c>
      <c r="T18" s="105">
        <f t="shared" si="6"/>
        <v>10</v>
      </c>
      <c r="U18" s="133">
        <f t="shared" si="7"/>
        <v>30</v>
      </c>
      <c r="V18" s="100">
        <v>2566.9</v>
      </c>
      <c r="W18" s="108">
        <v>2053.58</v>
      </c>
      <c r="X18" s="136">
        <v>0.8</v>
      </c>
    </row>
    <row r="19" spans="1:34" ht="28.5">
      <c r="A19" s="106">
        <v>17</v>
      </c>
      <c r="B19" s="103">
        <v>3</v>
      </c>
      <c r="C19" s="103" t="s">
        <v>49</v>
      </c>
      <c r="D19" s="129" t="s">
        <v>65</v>
      </c>
      <c r="E19" s="102" t="s">
        <v>21</v>
      </c>
      <c r="F19" s="103" t="s">
        <v>89</v>
      </c>
      <c r="G19" s="104" t="s">
        <v>23</v>
      </c>
      <c r="H19" s="105">
        <f t="shared" si="0"/>
        <v>3</v>
      </c>
      <c r="I19" s="104" t="s">
        <v>27</v>
      </c>
      <c r="J19" s="105">
        <f t="shared" si="1"/>
        <v>5</v>
      </c>
      <c r="K19" s="106" t="s">
        <v>97</v>
      </c>
      <c r="L19" s="105">
        <f t="shared" si="2"/>
        <v>0</v>
      </c>
      <c r="M19" s="104"/>
      <c r="N19" s="105">
        <f t="shared" si="3"/>
        <v>0</v>
      </c>
      <c r="O19" s="104" t="s">
        <v>28</v>
      </c>
      <c r="P19" s="105">
        <f t="shared" si="4"/>
        <v>5</v>
      </c>
      <c r="Q19" s="104" t="s">
        <v>35</v>
      </c>
      <c r="R19" s="105">
        <f t="shared" si="5"/>
        <v>5</v>
      </c>
      <c r="S19" s="104" t="s">
        <v>37</v>
      </c>
      <c r="T19" s="105">
        <f t="shared" si="6"/>
        <v>10</v>
      </c>
      <c r="U19" s="133">
        <f t="shared" si="7"/>
        <v>28</v>
      </c>
      <c r="V19" s="100">
        <v>29496.17</v>
      </c>
      <c r="W19" s="100">
        <v>23596.94</v>
      </c>
      <c r="X19" s="136">
        <v>0.8</v>
      </c>
    </row>
    <row r="20" spans="1:34">
      <c r="A20" s="106">
        <v>18</v>
      </c>
      <c r="B20" s="103">
        <v>4</v>
      </c>
      <c r="C20" s="103" t="s">
        <v>50</v>
      </c>
      <c r="D20" s="129" t="s">
        <v>66</v>
      </c>
      <c r="E20" s="102" t="s">
        <v>21</v>
      </c>
      <c r="F20" s="103" t="s">
        <v>89</v>
      </c>
      <c r="G20" s="104" t="s">
        <v>23</v>
      </c>
      <c r="H20" s="105">
        <f t="shared" si="0"/>
        <v>3</v>
      </c>
      <c r="I20" s="104" t="s">
        <v>27</v>
      </c>
      <c r="J20" s="105">
        <f t="shared" si="1"/>
        <v>5</v>
      </c>
      <c r="K20" s="106" t="s">
        <v>97</v>
      </c>
      <c r="L20" s="105">
        <f t="shared" si="2"/>
        <v>0</v>
      </c>
      <c r="M20" s="104"/>
      <c r="N20" s="105">
        <f t="shared" si="3"/>
        <v>0</v>
      </c>
      <c r="O20" s="104" t="s">
        <v>28</v>
      </c>
      <c r="P20" s="105">
        <f t="shared" si="4"/>
        <v>5</v>
      </c>
      <c r="Q20" s="104" t="s">
        <v>35</v>
      </c>
      <c r="R20" s="105">
        <f t="shared" si="5"/>
        <v>5</v>
      </c>
      <c r="S20" s="104" t="s">
        <v>37</v>
      </c>
      <c r="T20" s="105">
        <f t="shared" si="6"/>
        <v>10</v>
      </c>
      <c r="U20" s="133">
        <f t="shared" si="7"/>
        <v>28</v>
      </c>
      <c r="V20" s="100">
        <v>16687.93</v>
      </c>
      <c r="W20" s="100">
        <v>13350.34</v>
      </c>
      <c r="X20" s="136">
        <v>0.8</v>
      </c>
    </row>
    <row r="21" spans="1:34">
      <c r="A21" s="106">
        <v>19</v>
      </c>
      <c r="B21" s="103">
        <v>35</v>
      </c>
      <c r="C21" s="103" t="s">
        <v>44</v>
      </c>
      <c r="D21" s="130" t="s">
        <v>85</v>
      </c>
      <c r="E21" s="102" t="s">
        <v>21</v>
      </c>
      <c r="F21" s="103" t="s">
        <v>89</v>
      </c>
      <c r="G21" s="104" t="s">
        <v>23</v>
      </c>
      <c r="H21" s="105">
        <f t="shared" si="0"/>
        <v>3</v>
      </c>
      <c r="I21" s="104" t="s">
        <v>27</v>
      </c>
      <c r="J21" s="105">
        <f t="shared" si="1"/>
        <v>5</v>
      </c>
      <c r="K21" s="106" t="s">
        <v>97</v>
      </c>
      <c r="L21" s="105">
        <f t="shared" si="2"/>
        <v>0</v>
      </c>
      <c r="M21" s="104"/>
      <c r="N21" s="105">
        <f t="shared" si="3"/>
        <v>0</v>
      </c>
      <c r="O21" s="104" t="s">
        <v>28</v>
      </c>
      <c r="P21" s="105">
        <f t="shared" si="4"/>
        <v>5</v>
      </c>
      <c r="Q21" s="104" t="s">
        <v>35</v>
      </c>
      <c r="R21" s="105">
        <f t="shared" si="5"/>
        <v>5</v>
      </c>
      <c r="S21" s="104" t="s">
        <v>37</v>
      </c>
      <c r="T21" s="105">
        <f t="shared" si="6"/>
        <v>10</v>
      </c>
      <c r="U21" s="133">
        <f t="shared" si="7"/>
        <v>28</v>
      </c>
      <c r="V21" s="100">
        <v>24793.39</v>
      </c>
      <c r="W21" s="100">
        <v>19834.71</v>
      </c>
      <c r="X21" s="136">
        <v>0.8</v>
      </c>
    </row>
    <row r="22" spans="1:34">
      <c r="A22" s="106">
        <v>20</v>
      </c>
      <c r="B22" s="103">
        <v>31</v>
      </c>
      <c r="C22" s="103" t="s">
        <v>40</v>
      </c>
      <c r="D22" s="129" t="s">
        <v>81</v>
      </c>
      <c r="E22" s="102" t="s">
        <v>21</v>
      </c>
      <c r="F22" s="103" t="s">
        <v>89</v>
      </c>
      <c r="G22" s="104" t="s">
        <v>23</v>
      </c>
      <c r="H22" s="105">
        <f t="shared" si="0"/>
        <v>3</v>
      </c>
      <c r="I22" s="104" t="s">
        <v>27</v>
      </c>
      <c r="J22" s="105">
        <f t="shared" si="1"/>
        <v>5</v>
      </c>
      <c r="K22" s="106" t="s">
        <v>97</v>
      </c>
      <c r="L22" s="105">
        <f t="shared" si="2"/>
        <v>0</v>
      </c>
      <c r="M22" s="104"/>
      <c r="N22" s="105">
        <f t="shared" si="3"/>
        <v>0</v>
      </c>
      <c r="O22" s="104" t="s">
        <v>28</v>
      </c>
      <c r="P22" s="105">
        <f t="shared" si="4"/>
        <v>5</v>
      </c>
      <c r="Q22" s="104" t="s">
        <v>34</v>
      </c>
      <c r="R22" s="105">
        <f t="shared" si="5"/>
        <v>3</v>
      </c>
      <c r="S22" s="104" t="s">
        <v>37</v>
      </c>
      <c r="T22" s="105">
        <f t="shared" si="6"/>
        <v>10</v>
      </c>
      <c r="U22" s="133">
        <f t="shared" si="7"/>
        <v>26</v>
      </c>
      <c r="V22" s="100">
        <v>4986.04</v>
      </c>
      <c r="W22" s="108">
        <v>3988.83</v>
      </c>
      <c r="X22" s="136">
        <v>0.8</v>
      </c>
    </row>
    <row r="23" spans="1:34">
      <c r="A23" s="106">
        <v>21</v>
      </c>
      <c r="B23" s="103">
        <v>11</v>
      </c>
      <c r="C23" s="110" t="s">
        <v>57</v>
      </c>
      <c r="D23" s="131" t="s">
        <v>73</v>
      </c>
      <c r="E23" s="109" t="s">
        <v>21</v>
      </c>
      <c r="F23" s="110" t="s">
        <v>89</v>
      </c>
      <c r="G23" s="111" t="s">
        <v>23</v>
      </c>
      <c r="H23" s="105">
        <f t="shared" si="0"/>
        <v>3</v>
      </c>
      <c r="I23" s="111" t="s">
        <v>27</v>
      </c>
      <c r="J23" s="105">
        <f t="shared" si="1"/>
        <v>5</v>
      </c>
      <c r="K23" s="112" t="s">
        <v>97</v>
      </c>
      <c r="L23" s="105">
        <f t="shared" si="2"/>
        <v>0</v>
      </c>
      <c r="M23" s="111"/>
      <c r="N23" s="105">
        <f t="shared" si="3"/>
        <v>0</v>
      </c>
      <c r="O23" s="111" t="s">
        <v>28</v>
      </c>
      <c r="P23" s="105">
        <f t="shared" si="4"/>
        <v>5</v>
      </c>
      <c r="Q23" s="111" t="s">
        <v>33</v>
      </c>
      <c r="R23" s="105">
        <f t="shared" si="5"/>
        <v>2</v>
      </c>
      <c r="S23" s="111" t="s">
        <v>37</v>
      </c>
      <c r="T23" s="105">
        <f t="shared" si="6"/>
        <v>10</v>
      </c>
      <c r="U23" s="134">
        <f t="shared" si="7"/>
        <v>25</v>
      </c>
      <c r="V23" s="100">
        <v>2550.41</v>
      </c>
      <c r="W23" s="108">
        <v>2040.33</v>
      </c>
      <c r="X23" s="136">
        <v>0.8</v>
      </c>
    </row>
    <row r="24" spans="1:34" ht="22.5" customHeight="1">
      <c r="A24" s="106">
        <v>22</v>
      </c>
      <c r="B24" s="110">
        <v>17</v>
      </c>
      <c r="C24" s="110" t="s">
        <v>59</v>
      </c>
      <c r="D24" s="131" t="s">
        <v>75</v>
      </c>
      <c r="E24" s="113" t="s">
        <v>21</v>
      </c>
      <c r="F24" s="114" t="s">
        <v>92</v>
      </c>
      <c r="G24" s="115" t="s">
        <v>23</v>
      </c>
      <c r="H24" s="105">
        <f t="shared" si="0"/>
        <v>3</v>
      </c>
      <c r="I24" s="115" t="s">
        <v>27</v>
      </c>
      <c r="J24" s="105">
        <f t="shared" si="1"/>
        <v>5</v>
      </c>
      <c r="K24" s="116" t="s">
        <v>97</v>
      </c>
      <c r="L24" s="105">
        <f t="shared" si="2"/>
        <v>0</v>
      </c>
      <c r="M24" s="115"/>
      <c r="N24" s="105">
        <f t="shared" si="3"/>
        <v>0</v>
      </c>
      <c r="O24" s="115" t="s">
        <v>28</v>
      </c>
      <c r="P24" s="105">
        <f t="shared" si="4"/>
        <v>5</v>
      </c>
      <c r="Q24" s="115" t="s">
        <v>33</v>
      </c>
      <c r="R24" s="105">
        <f t="shared" si="5"/>
        <v>2</v>
      </c>
      <c r="S24" s="115" t="s">
        <v>37</v>
      </c>
      <c r="T24" s="105">
        <f t="shared" si="6"/>
        <v>10</v>
      </c>
      <c r="U24" s="133">
        <f t="shared" si="7"/>
        <v>25</v>
      </c>
      <c r="V24" s="100">
        <v>3779</v>
      </c>
      <c r="W24" s="100">
        <v>3023.2</v>
      </c>
      <c r="X24" s="136">
        <v>0.8</v>
      </c>
    </row>
    <row r="25" spans="1:34" ht="45.75" customHeight="1">
      <c r="A25" s="106">
        <v>23</v>
      </c>
      <c r="B25" s="110">
        <v>34</v>
      </c>
      <c r="C25" s="110" t="s">
        <v>43</v>
      </c>
      <c r="D25" s="131" t="s">
        <v>84</v>
      </c>
      <c r="E25" s="113" t="s">
        <v>21</v>
      </c>
      <c r="F25" s="114" t="s">
        <v>89</v>
      </c>
      <c r="G25" s="115" t="s">
        <v>23</v>
      </c>
      <c r="H25" s="105">
        <f t="shared" si="0"/>
        <v>3</v>
      </c>
      <c r="I25" s="115" t="s">
        <v>27</v>
      </c>
      <c r="J25" s="105">
        <f t="shared" si="1"/>
        <v>5</v>
      </c>
      <c r="K25" s="116" t="s">
        <v>97</v>
      </c>
      <c r="L25" s="105">
        <f t="shared" si="2"/>
        <v>0</v>
      </c>
      <c r="M25" s="115"/>
      <c r="N25" s="105">
        <f t="shared" si="3"/>
        <v>0</v>
      </c>
      <c r="O25" s="115" t="s">
        <v>28</v>
      </c>
      <c r="P25" s="105">
        <f t="shared" si="4"/>
        <v>5</v>
      </c>
      <c r="Q25" s="115" t="s">
        <v>33</v>
      </c>
      <c r="R25" s="105">
        <f t="shared" si="5"/>
        <v>2</v>
      </c>
      <c r="S25" s="115" t="s">
        <v>37</v>
      </c>
      <c r="T25" s="105">
        <f t="shared" si="6"/>
        <v>10</v>
      </c>
      <c r="U25" s="133">
        <f t="shared" si="7"/>
        <v>25</v>
      </c>
      <c r="V25" s="100">
        <v>2190.08</v>
      </c>
      <c r="W25" s="100">
        <v>1752.06</v>
      </c>
      <c r="X25" s="136">
        <v>0.8</v>
      </c>
    </row>
    <row r="26" spans="1:34" ht="39.75" customHeight="1">
      <c r="A26" s="106">
        <v>24</v>
      </c>
      <c r="B26" s="110">
        <v>33</v>
      </c>
      <c r="C26" s="110" t="s">
        <v>42</v>
      </c>
      <c r="D26" s="131" t="s">
        <v>83</v>
      </c>
      <c r="E26" s="113" t="s">
        <v>21</v>
      </c>
      <c r="F26" s="114" t="s">
        <v>89</v>
      </c>
      <c r="G26" s="115" t="s">
        <v>23</v>
      </c>
      <c r="H26" s="105">
        <f t="shared" si="0"/>
        <v>3</v>
      </c>
      <c r="I26" s="115" t="s">
        <v>27</v>
      </c>
      <c r="J26" s="105">
        <f t="shared" si="1"/>
        <v>5</v>
      </c>
      <c r="K26" s="116" t="s">
        <v>97</v>
      </c>
      <c r="L26" s="105">
        <f t="shared" si="2"/>
        <v>0</v>
      </c>
      <c r="M26" s="115"/>
      <c r="N26" s="105">
        <f t="shared" si="3"/>
        <v>0</v>
      </c>
      <c r="O26" s="115" t="s">
        <v>29</v>
      </c>
      <c r="P26" s="105">
        <f t="shared" si="4"/>
        <v>0</v>
      </c>
      <c r="Q26" s="115" t="s">
        <v>35</v>
      </c>
      <c r="R26" s="105">
        <f t="shared" si="5"/>
        <v>5</v>
      </c>
      <c r="S26" s="115" t="s">
        <v>37</v>
      </c>
      <c r="T26" s="105">
        <f t="shared" si="6"/>
        <v>10</v>
      </c>
      <c r="U26" s="133">
        <f t="shared" si="7"/>
        <v>23</v>
      </c>
      <c r="V26" s="100">
        <v>24793.39</v>
      </c>
      <c r="W26" s="100">
        <v>19834.71</v>
      </c>
      <c r="X26" s="136">
        <v>0.8</v>
      </c>
    </row>
    <row r="27" spans="1:34" s="40" customFormat="1">
      <c r="A27" s="106">
        <v>25</v>
      </c>
      <c r="B27" s="110">
        <v>37</v>
      </c>
      <c r="C27" s="110" t="s">
        <v>46</v>
      </c>
      <c r="D27" s="131" t="s">
        <v>87</v>
      </c>
      <c r="E27" s="113" t="s">
        <v>21</v>
      </c>
      <c r="F27" s="114" t="s">
        <v>89</v>
      </c>
      <c r="G27" s="115" t="s">
        <v>23</v>
      </c>
      <c r="H27" s="105">
        <f t="shared" si="0"/>
        <v>3</v>
      </c>
      <c r="I27" s="115" t="s">
        <v>27</v>
      </c>
      <c r="J27" s="105">
        <f t="shared" si="1"/>
        <v>5</v>
      </c>
      <c r="K27" s="116" t="s">
        <v>97</v>
      </c>
      <c r="L27" s="105">
        <f t="shared" si="2"/>
        <v>0</v>
      </c>
      <c r="M27" s="115"/>
      <c r="N27" s="105">
        <f t="shared" si="3"/>
        <v>0</v>
      </c>
      <c r="O27" s="115" t="s">
        <v>29</v>
      </c>
      <c r="P27" s="105">
        <f t="shared" si="4"/>
        <v>0</v>
      </c>
      <c r="Q27" s="115" t="s">
        <v>34</v>
      </c>
      <c r="R27" s="105">
        <f t="shared" si="5"/>
        <v>3</v>
      </c>
      <c r="S27" s="115" t="s">
        <v>37</v>
      </c>
      <c r="T27" s="105">
        <f t="shared" si="6"/>
        <v>10</v>
      </c>
      <c r="U27" s="134">
        <f t="shared" si="7"/>
        <v>21</v>
      </c>
      <c r="V27" s="100">
        <v>4709.92</v>
      </c>
      <c r="W27" s="100">
        <v>3767.93</v>
      </c>
      <c r="X27" s="137">
        <v>0.8</v>
      </c>
      <c r="Y27" s="92"/>
      <c r="Z27" s="92"/>
      <c r="AA27" s="92"/>
      <c r="AB27" s="92"/>
      <c r="AC27" s="92"/>
      <c r="AD27" s="92"/>
      <c r="AE27" s="92"/>
      <c r="AF27" s="92"/>
      <c r="AG27" s="92"/>
      <c r="AH27" s="92"/>
    </row>
    <row r="28" spans="1:34">
      <c r="B28" s="117"/>
      <c r="C28" s="117"/>
      <c r="D28" s="117"/>
      <c r="V28" s="138" t="s">
        <v>230</v>
      </c>
      <c r="W28" s="138">
        <f>SUM(W3:W27)</f>
        <v>246235.42399999997</v>
      </c>
      <c r="X28" s="107"/>
    </row>
    <row r="244" spans="7:20" ht="15.75" thickBot="1"/>
    <row r="245" spans="7:20">
      <c r="G245" s="120" t="s">
        <v>6</v>
      </c>
      <c r="H245" s="121"/>
      <c r="I245" s="120" t="s">
        <v>7</v>
      </c>
      <c r="J245" s="121"/>
      <c r="K245" s="120" t="s">
        <v>8</v>
      </c>
      <c r="L245" s="121"/>
      <c r="M245" s="120" t="s">
        <v>9</v>
      </c>
      <c r="N245" s="121"/>
      <c r="O245" s="120" t="s">
        <v>10</v>
      </c>
      <c r="P245" s="121"/>
      <c r="Q245" s="120" t="s">
        <v>11</v>
      </c>
      <c r="R245" s="121"/>
      <c r="S245" s="120" t="s">
        <v>12</v>
      </c>
      <c r="T245" s="121"/>
    </row>
    <row r="246" spans="7:20" ht="15.75" thickBot="1">
      <c r="G246" s="122" t="s">
        <v>15</v>
      </c>
      <c r="H246" s="123" t="s">
        <v>16</v>
      </c>
      <c r="I246" s="122" t="s">
        <v>17</v>
      </c>
      <c r="J246" s="123" t="s">
        <v>16</v>
      </c>
      <c r="K246" s="124" t="s">
        <v>5</v>
      </c>
      <c r="L246" s="123" t="s">
        <v>16</v>
      </c>
      <c r="M246" s="122" t="s">
        <v>9</v>
      </c>
      <c r="N246" s="123" t="s">
        <v>16</v>
      </c>
      <c r="O246" s="122" t="s">
        <v>18</v>
      </c>
      <c r="P246" s="123" t="s">
        <v>16</v>
      </c>
      <c r="Q246" s="122" t="s">
        <v>19</v>
      </c>
      <c r="R246" s="123" t="s">
        <v>16</v>
      </c>
      <c r="S246" s="122" t="s">
        <v>20</v>
      </c>
      <c r="T246" s="123" t="s">
        <v>16</v>
      </c>
    </row>
    <row r="247" spans="7:20">
      <c r="G247" s="125" t="s">
        <v>23</v>
      </c>
      <c r="H247" s="126">
        <f>IF(G247="1-5 zaposlenih",3,IF(G247="6-10 zaposlenih",5,IF(G247="10+ zaposlenih",10,0)))</f>
        <v>3</v>
      </c>
      <c r="I247" s="126" t="s">
        <v>26</v>
      </c>
      <c r="J247" s="126">
        <f>IF(I247="Proizvodna",10,IF(I247="Uslužna",5,0))</f>
        <v>10</v>
      </c>
      <c r="K247" s="127" t="s">
        <v>28</v>
      </c>
      <c r="L247" s="126">
        <f>IF(K247="DA",5,0)</f>
        <v>5</v>
      </c>
      <c r="M247" s="126" t="s">
        <v>31</v>
      </c>
      <c r="N247" s="126">
        <f>IF(OR(M247="Žena do 35 god",M247="Žena sa invaliditetom"),5,0)</f>
        <v>5</v>
      </c>
      <c r="O247" s="126" t="s">
        <v>28</v>
      </c>
      <c r="P247" s="126">
        <f>IF(O247="DA",5,0)</f>
        <v>5</v>
      </c>
      <c r="Q247" s="126" t="s">
        <v>33</v>
      </c>
      <c r="R247" s="126">
        <f>IF(Q247="do 5,000 €",2,IF(Q247="od 5,001-10,000 €",3,IF(Q247="više od 10,001 €",5,0)))</f>
        <v>2</v>
      </c>
      <c r="S247" s="126" t="s">
        <v>36</v>
      </c>
      <c r="T247" s="126">
        <f>IF(S247="Nije korišćeno",10,0)</f>
        <v>0</v>
      </c>
    </row>
    <row r="248" spans="7:20">
      <c r="G248" s="126" t="s">
        <v>24</v>
      </c>
      <c r="H248" s="126">
        <f t="shared" ref="H248:H249" si="8">IF(G248="1-5 zaposlenih", 3, IF(G248="6-10 zaposlenih", 5, 10))</f>
        <v>5</v>
      </c>
      <c r="I248" s="126" t="s">
        <v>27</v>
      </c>
      <c r="J248" s="126">
        <f>IF(I248="Proizvodna",10,IF(I248="Uslužna",5,0))</f>
        <v>5</v>
      </c>
      <c r="K248" s="127" t="s">
        <v>29</v>
      </c>
      <c r="L248" s="126">
        <f>IF(K248="DA",5,0)</f>
        <v>0</v>
      </c>
      <c r="M248" s="126" t="s">
        <v>32</v>
      </c>
      <c r="N248" s="126">
        <f t="shared" ref="N248:N249" si="9">IF(OR(M248="Žena do 35 god",M248="Žena sa invaliditetom"),5,0)</f>
        <v>5</v>
      </c>
      <c r="O248" s="126" t="s">
        <v>29</v>
      </c>
      <c r="P248" s="126">
        <f>IF(O248="DA",5,0)</f>
        <v>0</v>
      </c>
      <c r="Q248" s="126" t="s">
        <v>34</v>
      </c>
      <c r="R248" s="126">
        <f t="shared" ref="R248:R249" si="10">IF(Q248="do 5,000 €",2,IF(Q248="od 5,001-10,000 €",3,IF(Q248="više od 10,001 €",5,0)))</f>
        <v>3</v>
      </c>
      <c r="S248" s="126" t="s">
        <v>37</v>
      </c>
      <c r="T248" s="126">
        <f>IF(S248="Nije korišćeno",10,0)</f>
        <v>10</v>
      </c>
    </row>
    <row r="249" spans="7:20">
      <c r="G249" s="126" t="s">
        <v>25</v>
      </c>
      <c r="H249" s="126">
        <f t="shared" si="8"/>
        <v>10</v>
      </c>
      <c r="I249" s="126"/>
      <c r="J249" s="126"/>
      <c r="K249" s="127"/>
      <c r="L249" s="126"/>
      <c r="M249" s="126"/>
      <c r="N249" s="126">
        <f t="shared" si="9"/>
        <v>0</v>
      </c>
      <c r="O249" s="126"/>
      <c r="P249" s="126"/>
      <c r="Q249" s="128" t="s">
        <v>35</v>
      </c>
      <c r="R249" s="126">
        <f t="shared" si="10"/>
        <v>5</v>
      </c>
      <c r="S249" s="126"/>
      <c r="T249" s="126"/>
    </row>
    <row r="250" spans="7:20">
      <c r="G250" s="126"/>
      <c r="H250" s="126"/>
      <c r="I250" s="126"/>
      <c r="J250" s="126"/>
      <c r="K250" s="127"/>
      <c r="L250" s="126"/>
      <c r="M250" s="126"/>
      <c r="N250" s="126"/>
      <c r="O250" s="126"/>
      <c r="P250" s="126"/>
      <c r="Q250" s="126"/>
      <c r="R250" s="126"/>
      <c r="S250" s="126"/>
      <c r="T250" s="126"/>
    </row>
  </sheetData>
  <sortState ref="B4:W27">
    <sortCondition ref="B3:B27"/>
  </sortState>
  <mergeCells count="23">
    <mergeCell ref="A1:A2"/>
    <mergeCell ref="Q245:R245"/>
    <mergeCell ref="S245:T245"/>
    <mergeCell ref="S1:T1"/>
    <mergeCell ref="G1:H1"/>
    <mergeCell ref="I1:J1"/>
    <mergeCell ref="K1:L1"/>
    <mergeCell ref="M1:N1"/>
    <mergeCell ref="O1:P1"/>
    <mergeCell ref="Q1:R1"/>
    <mergeCell ref="G245:H245"/>
    <mergeCell ref="I245:J245"/>
    <mergeCell ref="K245:L245"/>
    <mergeCell ref="M245:N245"/>
    <mergeCell ref="O245:P245"/>
    <mergeCell ref="Z3:Z4"/>
    <mergeCell ref="W1:W2"/>
    <mergeCell ref="B1:B2"/>
    <mergeCell ref="C1:C2"/>
    <mergeCell ref="D1:D2"/>
    <mergeCell ref="E1:E2"/>
    <mergeCell ref="F1:F2"/>
    <mergeCell ref="U1:U2"/>
  </mergeCells>
  <dataValidations count="7">
    <dataValidation type="list" allowBlank="1" showInputMessage="1" showErrorMessage="1" sqref="G3:G27" xr:uid="{94C3FB34-1D42-46C1-89FD-35CDC12097C8}">
      <formula1>$G$247:$G$249</formula1>
    </dataValidation>
    <dataValidation type="list" allowBlank="1" showInputMessage="1" showErrorMessage="1" sqref="I3:I27" xr:uid="{0509278B-FC9F-4655-A12C-C7422B4FC8AD}">
      <formula1>$I$247:$I$248</formula1>
    </dataValidation>
    <dataValidation type="list" allowBlank="1" showInputMessage="1" showErrorMessage="1" sqref="K3:K27" xr:uid="{2711068A-3C06-4B1C-B0D4-0E10195ED8D9}">
      <formula1>$K$247:$K$248</formula1>
    </dataValidation>
    <dataValidation type="list" allowBlank="1" showInputMessage="1" showErrorMessage="1" sqref="M3:M27" xr:uid="{6EA2DC85-4211-4509-81FB-7047C03420AB}">
      <formula1>$M$247:$M$248</formula1>
    </dataValidation>
    <dataValidation type="list" allowBlank="1" showInputMessage="1" showErrorMessage="1" sqref="O3:O27" xr:uid="{5DF0A856-FC1C-4988-959C-B2050C4EF82C}">
      <formula1>$O$247:$O$248</formula1>
    </dataValidation>
    <dataValidation type="list" allowBlank="1" showInputMessage="1" showErrorMessage="1" sqref="Q3:Q27" xr:uid="{2A1878BF-7C2C-481F-B1B4-985A67716AAD}">
      <formula1>$Q$247:$Q$249</formula1>
    </dataValidation>
    <dataValidation type="list" allowBlank="1" showInputMessage="1" showErrorMessage="1" sqref="S3:S27" xr:uid="{DAA546B5-8310-4801-BD60-7640C2783B6D}">
      <formula1>$S$247:$S$248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9DA8D-A025-41DA-8D2B-810C548326B2}">
  <dimension ref="A1:AC286"/>
  <sheetViews>
    <sheetView zoomScale="71" zoomScaleNormal="71" workbookViewId="0">
      <pane ySplit="1" topLeftCell="A2" activePane="bottomLeft" state="frozen"/>
      <selection pane="bottomLeft" activeCell="C3" sqref="C3"/>
    </sheetView>
  </sheetViews>
  <sheetFormatPr defaultColWidth="9.140625" defaultRowHeight="15"/>
  <cols>
    <col min="1" max="1" width="9.140625" style="1"/>
    <col min="2" max="2" width="6.140625" style="1" customWidth="1"/>
    <col min="3" max="3" width="13.5703125" style="1" customWidth="1"/>
    <col min="4" max="4" width="52.28515625" style="1" customWidth="1"/>
    <col min="5" max="5" width="12.42578125" style="1" bestFit="1" customWidth="1"/>
    <col min="6" max="6" width="14.85546875" style="1" customWidth="1"/>
    <col min="7" max="7" width="15.140625" style="1" customWidth="1"/>
    <col min="8" max="8" width="16" style="1" customWidth="1"/>
    <col min="9" max="10" width="8.42578125" style="1" customWidth="1"/>
    <col min="11" max="11" width="12.140625" style="1" customWidth="1"/>
    <col min="12" max="12" width="8.42578125" style="1" customWidth="1"/>
    <col min="13" max="13" width="11.7109375" style="1" customWidth="1"/>
    <col min="14" max="14" width="11.28515625" style="1" customWidth="1"/>
    <col min="15" max="15" width="10" style="3" customWidth="1"/>
    <col min="16" max="16" width="6" style="1" customWidth="1"/>
    <col min="17" max="17" width="18" style="1" bestFit="1" customWidth="1"/>
    <col min="18" max="18" width="6.42578125" style="1" customWidth="1"/>
    <col min="19" max="19" width="12.140625" style="1" customWidth="1"/>
    <col min="20" max="20" width="9.28515625" style="1" customWidth="1"/>
    <col min="21" max="21" width="15.5703125" style="1" customWidth="1"/>
    <col min="22" max="22" width="10.5703125" style="1" customWidth="1"/>
    <col min="23" max="23" width="16.140625" style="1" customWidth="1"/>
    <col min="24" max="24" width="9.140625" style="1"/>
    <col min="25" max="25" width="11.7109375" style="1" customWidth="1"/>
    <col min="26" max="26" width="19.140625" style="15" customWidth="1"/>
    <col min="27" max="27" width="14.28515625" style="15" customWidth="1"/>
    <col min="28" max="28" width="10.7109375" style="1" customWidth="1"/>
    <col min="29" max="29" width="15.7109375" style="15" customWidth="1"/>
    <col min="30" max="16384" width="9.140625" style="1"/>
  </cols>
  <sheetData>
    <row r="1" spans="1:29" s="41" customFormat="1" ht="48" customHeight="1">
      <c r="A1" s="49" t="s">
        <v>232</v>
      </c>
      <c r="B1" s="49" t="s">
        <v>231</v>
      </c>
      <c r="C1" s="49" t="s">
        <v>1</v>
      </c>
      <c r="D1" s="49" t="s">
        <v>4</v>
      </c>
      <c r="E1" s="49" t="s">
        <v>2</v>
      </c>
      <c r="F1" s="49" t="s">
        <v>3</v>
      </c>
      <c r="G1" s="49" t="s">
        <v>6</v>
      </c>
      <c r="H1" s="49"/>
      <c r="I1" s="49" t="s">
        <v>13</v>
      </c>
      <c r="J1" s="49"/>
      <c r="K1" s="49"/>
      <c r="L1" s="49"/>
      <c r="M1" s="49" t="s">
        <v>7</v>
      </c>
      <c r="N1" s="49"/>
      <c r="O1" s="49" t="s">
        <v>8</v>
      </c>
      <c r="P1" s="49"/>
      <c r="Q1" s="49" t="s">
        <v>9</v>
      </c>
      <c r="R1" s="49"/>
      <c r="S1" s="49" t="s">
        <v>10</v>
      </c>
      <c r="T1" s="49"/>
      <c r="U1" s="49" t="s">
        <v>11</v>
      </c>
      <c r="V1" s="49"/>
      <c r="W1" s="49" t="s">
        <v>12</v>
      </c>
      <c r="X1" s="49"/>
      <c r="Y1" s="50" t="s">
        <v>22</v>
      </c>
      <c r="Z1" s="88" t="s">
        <v>227</v>
      </c>
      <c r="AA1" s="88" t="s">
        <v>226</v>
      </c>
      <c r="AB1" s="88" t="s">
        <v>228</v>
      </c>
      <c r="AC1" s="48"/>
    </row>
    <row r="2" spans="1:29" s="41" customFormat="1" ht="54.75" customHeight="1">
      <c r="A2" s="49"/>
      <c r="B2" s="49"/>
      <c r="C2" s="49"/>
      <c r="D2" s="49"/>
      <c r="E2" s="49"/>
      <c r="F2" s="49"/>
      <c r="G2" s="52" t="s">
        <v>15</v>
      </c>
      <c r="H2" s="53" t="s">
        <v>16</v>
      </c>
      <c r="I2" s="54">
        <v>2023</v>
      </c>
      <c r="J2" s="54">
        <v>2024</v>
      </c>
      <c r="K2" s="54" t="s">
        <v>14</v>
      </c>
      <c r="L2" s="53" t="s">
        <v>16</v>
      </c>
      <c r="M2" s="52" t="s">
        <v>17</v>
      </c>
      <c r="N2" s="53" t="s">
        <v>16</v>
      </c>
      <c r="O2" s="51" t="s">
        <v>30</v>
      </c>
      <c r="P2" s="53" t="s">
        <v>16</v>
      </c>
      <c r="Q2" s="52" t="s">
        <v>9</v>
      </c>
      <c r="R2" s="53" t="s">
        <v>16</v>
      </c>
      <c r="S2" s="52" t="s">
        <v>18</v>
      </c>
      <c r="T2" s="53" t="s">
        <v>16</v>
      </c>
      <c r="U2" s="52" t="s">
        <v>11</v>
      </c>
      <c r="V2" s="53" t="s">
        <v>16</v>
      </c>
      <c r="W2" s="52" t="s">
        <v>20</v>
      </c>
      <c r="X2" s="53" t="s">
        <v>16</v>
      </c>
      <c r="Y2" s="50"/>
      <c r="Z2" s="89"/>
      <c r="AA2" s="89"/>
      <c r="AB2" s="89"/>
      <c r="AC2" s="48"/>
    </row>
    <row r="3" spans="1:29" ht="28.5">
      <c r="A3" s="90">
        <v>1</v>
      </c>
      <c r="B3" s="55">
        <v>46</v>
      </c>
      <c r="C3" s="56" t="s">
        <v>135</v>
      </c>
      <c r="D3" s="55" t="s">
        <v>193</v>
      </c>
      <c r="E3" s="57" t="s">
        <v>155</v>
      </c>
      <c r="F3" s="56" t="s">
        <v>224</v>
      </c>
      <c r="G3" s="56" t="s">
        <v>23</v>
      </c>
      <c r="H3" s="58">
        <f t="shared" ref="H3:H36" si="0">IF(G3="1-5 zaposlenih",2,IF(G3="6-10 zaposlenih",3,IF(G3="10+ zaposlenih",5,0)))</f>
        <v>2</v>
      </c>
      <c r="I3" s="59">
        <v>42714</v>
      </c>
      <c r="J3" s="59">
        <v>78915</v>
      </c>
      <c r="K3" s="60">
        <f t="shared" ref="K3:K36" si="1">(J3/I3)*100-100</f>
        <v>84.752071920213524</v>
      </c>
      <c r="L3" s="58">
        <f t="shared" ref="L3:L36" si="2">IF(K3&gt;0,IF(K3&lt;=10,2,IF(K3&lt;=50,3,IF(K3&gt;50,5,0))),0)</f>
        <v>5</v>
      </c>
      <c r="M3" s="56" t="s">
        <v>26</v>
      </c>
      <c r="N3" s="58">
        <f t="shared" ref="N3:N36" si="3">IF(M3="Proizvodna",5,IF(M3="Uslužna",3,0))</f>
        <v>5</v>
      </c>
      <c r="O3" s="61" t="s">
        <v>96</v>
      </c>
      <c r="P3" s="58">
        <f t="shared" ref="P3:P36" si="4">IF(O3="DA",5,0)</f>
        <v>5</v>
      </c>
      <c r="Q3" s="56" t="s">
        <v>31</v>
      </c>
      <c r="R3" s="58">
        <f t="shared" ref="R3:R36" si="5">IF(Q3="Žena do 35 god",10,IF(Q3="Žena starija od 35 god",5,IF(Q3="Žena sa invaliditetom",10,0)))</f>
        <v>10</v>
      </c>
      <c r="S3" s="56" t="s">
        <v>28</v>
      </c>
      <c r="T3" s="58">
        <f t="shared" ref="T3:T36" si="6">IF(S3="DA",5,0)</f>
        <v>5</v>
      </c>
      <c r="U3" s="56" t="s">
        <v>216</v>
      </c>
      <c r="V3" s="58">
        <f t="shared" ref="V3:V36" si="7">IF(U3="do 10,000 €",2,IF(U3="od 10,001-25,000 €",3,IF(U3="više od 25,001 €",5,0)))</f>
        <v>5</v>
      </c>
      <c r="W3" s="56" t="s">
        <v>37</v>
      </c>
      <c r="X3" s="58">
        <f t="shared" ref="X3:X36" si="8">IF(W3="Nije korišćeno",10,0)</f>
        <v>10</v>
      </c>
      <c r="Y3" s="62">
        <f t="shared" ref="Y3:Y36" si="9">H3+N3+P3+R3+T3+V3+X3+L3</f>
        <v>47</v>
      </c>
      <c r="Z3" s="63">
        <v>57400</v>
      </c>
      <c r="AA3" s="63">
        <v>30000</v>
      </c>
      <c r="AB3" s="56" t="s">
        <v>229</v>
      </c>
    </row>
    <row r="4" spans="1:29" ht="30" customHeight="1">
      <c r="A4" s="90">
        <v>2</v>
      </c>
      <c r="B4" s="55">
        <v>64</v>
      </c>
      <c r="C4" s="56" t="s">
        <v>146</v>
      </c>
      <c r="D4" s="55" t="s">
        <v>204</v>
      </c>
      <c r="E4" s="57" t="s">
        <v>155</v>
      </c>
      <c r="F4" s="56" t="s">
        <v>218</v>
      </c>
      <c r="G4" s="56" t="s">
        <v>23</v>
      </c>
      <c r="H4" s="58">
        <f t="shared" si="0"/>
        <v>2</v>
      </c>
      <c r="I4" s="64">
        <v>0.1</v>
      </c>
      <c r="J4" s="64">
        <v>99050</v>
      </c>
      <c r="K4" s="65">
        <f t="shared" si="1"/>
        <v>99049900</v>
      </c>
      <c r="L4" s="58">
        <f t="shared" si="2"/>
        <v>5</v>
      </c>
      <c r="M4" s="56" t="s">
        <v>26</v>
      </c>
      <c r="N4" s="58">
        <f t="shared" si="3"/>
        <v>5</v>
      </c>
      <c r="O4" s="61" t="s">
        <v>96</v>
      </c>
      <c r="P4" s="58">
        <f t="shared" si="4"/>
        <v>5</v>
      </c>
      <c r="Q4" s="56" t="s">
        <v>31</v>
      </c>
      <c r="R4" s="58">
        <f t="shared" si="5"/>
        <v>10</v>
      </c>
      <c r="S4" s="56" t="s">
        <v>28</v>
      </c>
      <c r="T4" s="58">
        <f t="shared" si="6"/>
        <v>5</v>
      </c>
      <c r="U4" s="56" t="s">
        <v>216</v>
      </c>
      <c r="V4" s="58">
        <f t="shared" si="7"/>
        <v>5</v>
      </c>
      <c r="W4" s="56" t="s">
        <v>37</v>
      </c>
      <c r="X4" s="58">
        <f t="shared" si="8"/>
        <v>10</v>
      </c>
      <c r="Y4" s="62">
        <f t="shared" si="9"/>
        <v>47</v>
      </c>
      <c r="Z4" s="63">
        <v>23174</v>
      </c>
      <c r="AA4" s="63">
        <v>18539.2</v>
      </c>
      <c r="AB4" s="66">
        <v>0.8</v>
      </c>
    </row>
    <row r="5" spans="1:29" ht="28.5">
      <c r="A5" s="90">
        <v>3</v>
      </c>
      <c r="B5" s="55">
        <v>74</v>
      </c>
      <c r="C5" s="56" t="s">
        <v>153</v>
      </c>
      <c r="D5" s="55" t="s">
        <v>211</v>
      </c>
      <c r="E5" s="57" t="s">
        <v>155</v>
      </c>
      <c r="F5" s="56" t="s">
        <v>225</v>
      </c>
      <c r="G5" s="56" t="s">
        <v>23</v>
      </c>
      <c r="H5" s="58">
        <f t="shared" si="0"/>
        <v>2</v>
      </c>
      <c r="I5" s="59">
        <v>20220</v>
      </c>
      <c r="J5" s="59">
        <v>37773</v>
      </c>
      <c r="K5" s="60">
        <f t="shared" si="1"/>
        <v>86.810089020771528</v>
      </c>
      <c r="L5" s="58">
        <f t="shared" si="2"/>
        <v>5</v>
      </c>
      <c r="M5" s="56" t="s">
        <v>26</v>
      </c>
      <c r="N5" s="58">
        <f t="shared" si="3"/>
        <v>5</v>
      </c>
      <c r="O5" s="61" t="s">
        <v>97</v>
      </c>
      <c r="P5" s="58">
        <f t="shared" si="4"/>
        <v>0</v>
      </c>
      <c r="Q5" s="56" t="s">
        <v>31</v>
      </c>
      <c r="R5" s="58">
        <f t="shared" si="5"/>
        <v>10</v>
      </c>
      <c r="S5" s="56" t="s">
        <v>28</v>
      </c>
      <c r="T5" s="58">
        <f t="shared" si="6"/>
        <v>5</v>
      </c>
      <c r="U5" s="56" t="s">
        <v>216</v>
      </c>
      <c r="V5" s="58">
        <f t="shared" si="7"/>
        <v>5</v>
      </c>
      <c r="W5" s="56" t="s">
        <v>37</v>
      </c>
      <c r="X5" s="58">
        <f t="shared" si="8"/>
        <v>10</v>
      </c>
      <c r="Y5" s="62">
        <f t="shared" si="9"/>
        <v>42</v>
      </c>
      <c r="Z5" s="63">
        <v>23242</v>
      </c>
      <c r="AA5" s="63">
        <v>18593.599999999999</v>
      </c>
      <c r="AB5" s="66">
        <v>0.8</v>
      </c>
    </row>
    <row r="6" spans="1:29" ht="36.75" customHeight="1">
      <c r="A6" s="90">
        <v>4</v>
      </c>
      <c r="B6" s="55">
        <v>31</v>
      </c>
      <c r="C6" s="55" t="s">
        <v>123</v>
      </c>
      <c r="D6" s="70" t="s">
        <v>181</v>
      </c>
      <c r="E6" s="57" t="s">
        <v>155</v>
      </c>
      <c r="F6" s="55" t="s">
        <v>219</v>
      </c>
      <c r="G6" s="56" t="s">
        <v>23</v>
      </c>
      <c r="H6" s="58">
        <f t="shared" si="0"/>
        <v>2</v>
      </c>
      <c r="I6" s="59">
        <v>45356</v>
      </c>
      <c r="J6" s="59">
        <v>59545</v>
      </c>
      <c r="K6" s="60">
        <f t="shared" si="1"/>
        <v>31.283622894435126</v>
      </c>
      <c r="L6" s="58">
        <f t="shared" si="2"/>
        <v>3</v>
      </c>
      <c r="M6" s="56" t="s">
        <v>27</v>
      </c>
      <c r="N6" s="58">
        <f t="shared" si="3"/>
        <v>3</v>
      </c>
      <c r="O6" s="61" t="s">
        <v>96</v>
      </c>
      <c r="P6" s="58">
        <f t="shared" si="4"/>
        <v>5</v>
      </c>
      <c r="Q6" s="56" t="s">
        <v>32</v>
      </c>
      <c r="R6" s="58">
        <f t="shared" si="5"/>
        <v>10</v>
      </c>
      <c r="S6" s="56" t="s">
        <v>28</v>
      </c>
      <c r="T6" s="58">
        <f t="shared" si="6"/>
        <v>5</v>
      </c>
      <c r="U6" s="56" t="s">
        <v>215</v>
      </c>
      <c r="V6" s="58">
        <f t="shared" si="7"/>
        <v>3</v>
      </c>
      <c r="W6" s="56" t="s">
        <v>37</v>
      </c>
      <c r="X6" s="58">
        <f t="shared" si="8"/>
        <v>10</v>
      </c>
      <c r="Y6" s="62">
        <f t="shared" si="9"/>
        <v>41</v>
      </c>
      <c r="Z6" s="63">
        <v>10743.8</v>
      </c>
      <c r="AA6" s="63">
        <v>8595.0400000000009</v>
      </c>
      <c r="AB6" s="66">
        <v>0.8</v>
      </c>
    </row>
    <row r="7" spans="1:29" ht="32.25" customHeight="1">
      <c r="A7" s="90">
        <v>5</v>
      </c>
      <c r="B7" s="55">
        <v>34</v>
      </c>
      <c r="C7" s="55" t="s">
        <v>126</v>
      </c>
      <c r="D7" s="70" t="s">
        <v>184</v>
      </c>
      <c r="E7" s="57" t="s">
        <v>155</v>
      </c>
      <c r="F7" s="55" t="s">
        <v>219</v>
      </c>
      <c r="G7" s="56" t="s">
        <v>23</v>
      </c>
      <c r="H7" s="58">
        <f t="shared" si="0"/>
        <v>2</v>
      </c>
      <c r="I7" s="59">
        <v>37760</v>
      </c>
      <c r="J7" s="59">
        <v>47208</v>
      </c>
      <c r="K7" s="60">
        <f t="shared" si="1"/>
        <v>25.021186440677965</v>
      </c>
      <c r="L7" s="58">
        <f t="shared" si="2"/>
        <v>3</v>
      </c>
      <c r="M7" s="56" t="s">
        <v>27</v>
      </c>
      <c r="N7" s="58">
        <f t="shared" si="3"/>
        <v>3</v>
      </c>
      <c r="O7" s="61" t="s">
        <v>96</v>
      </c>
      <c r="P7" s="58">
        <f t="shared" si="4"/>
        <v>5</v>
      </c>
      <c r="Q7" s="59" t="s">
        <v>32</v>
      </c>
      <c r="R7" s="58">
        <f t="shared" si="5"/>
        <v>10</v>
      </c>
      <c r="S7" s="56" t="s">
        <v>28</v>
      </c>
      <c r="T7" s="58">
        <f t="shared" si="6"/>
        <v>5</v>
      </c>
      <c r="U7" s="56" t="s">
        <v>215</v>
      </c>
      <c r="V7" s="58">
        <f t="shared" si="7"/>
        <v>3</v>
      </c>
      <c r="W7" s="56" t="s">
        <v>37</v>
      </c>
      <c r="X7" s="58">
        <f t="shared" si="8"/>
        <v>10</v>
      </c>
      <c r="Y7" s="62">
        <f t="shared" si="9"/>
        <v>41</v>
      </c>
      <c r="Z7" s="63">
        <v>23362.799999999999</v>
      </c>
      <c r="AA7" s="63">
        <v>18690.240000000002</v>
      </c>
      <c r="AB7" s="66">
        <v>0.8</v>
      </c>
    </row>
    <row r="8" spans="1:29" ht="28.5">
      <c r="A8" s="90">
        <v>6</v>
      </c>
      <c r="B8" s="55">
        <v>38</v>
      </c>
      <c r="C8" s="56" t="s">
        <v>129</v>
      </c>
      <c r="D8" s="55" t="s">
        <v>187</v>
      </c>
      <c r="E8" s="57" t="s">
        <v>155</v>
      </c>
      <c r="F8" s="56" t="s">
        <v>218</v>
      </c>
      <c r="G8" s="56" t="s">
        <v>23</v>
      </c>
      <c r="H8" s="58">
        <f t="shared" si="0"/>
        <v>2</v>
      </c>
      <c r="I8" s="59">
        <v>34758</v>
      </c>
      <c r="J8" s="59">
        <v>46782</v>
      </c>
      <c r="K8" s="60">
        <f t="shared" si="1"/>
        <v>34.59347488348007</v>
      </c>
      <c r="L8" s="58">
        <f t="shared" si="2"/>
        <v>3</v>
      </c>
      <c r="M8" s="56" t="s">
        <v>27</v>
      </c>
      <c r="N8" s="58">
        <f t="shared" si="3"/>
        <v>3</v>
      </c>
      <c r="O8" s="61" t="s">
        <v>96</v>
      </c>
      <c r="P8" s="58">
        <f t="shared" si="4"/>
        <v>5</v>
      </c>
      <c r="Q8" s="56" t="s">
        <v>32</v>
      </c>
      <c r="R8" s="58">
        <f t="shared" si="5"/>
        <v>10</v>
      </c>
      <c r="S8" s="56" t="s">
        <v>28</v>
      </c>
      <c r="T8" s="58">
        <f t="shared" si="6"/>
        <v>5</v>
      </c>
      <c r="U8" s="56" t="s">
        <v>215</v>
      </c>
      <c r="V8" s="58">
        <f t="shared" si="7"/>
        <v>3</v>
      </c>
      <c r="W8" s="56" t="s">
        <v>37</v>
      </c>
      <c r="X8" s="58">
        <f t="shared" si="8"/>
        <v>10</v>
      </c>
      <c r="Y8" s="62">
        <f t="shared" si="9"/>
        <v>41</v>
      </c>
      <c r="Z8" s="63">
        <v>20082.650000000001</v>
      </c>
      <c r="AA8" s="63">
        <v>16066.12</v>
      </c>
      <c r="AB8" s="66">
        <v>0.8</v>
      </c>
    </row>
    <row r="9" spans="1:29" ht="28.5">
      <c r="A9" s="90">
        <v>7</v>
      </c>
      <c r="B9" s="55">
        <v>54</v>
      </c>
      <c r="C9" s="56" t="s">
        <v>141</v>
      </c>
      <c r="D9" s="55" t="s">
        <v>199</v>
      </c>
      <c r="E9" s="57" t="s">
        <v>155</v>
      </c>
      <c r="F9" s="56" t="s">
        <v>220</v>
      </c>
      <c r="G9" s="56" t="s">
        <v>24</v>
      </c>
      <c r="H9" s="58">
        <f t="shared" si="0"/>
        <v>3</v>
      </c>
      <c r="I9" s="59">
        <v>295406</v>
      </c>
      <c r="J9" s="59">
        <v>326257</v>
      </c>
      <c r="K9" s="60">
        <f t="shared" si="1"/>
        <v>10.44359288572339</v>
      </c>
      <c r="L9" s="58">
        <f t="shared" si="2"/>
        <v>3</v>
      </c>
      <c r="M9" s="56" t="s">
        <v>26</v>
      </c>
      <c r="N9" s="58">
        <f t="shared" si="3"/>
        <v>5</v>
      </c>
      <c r="O9" s="61" t="s">
        <v>96</v>
      </c>
      <c r="P9" s="58">
        <f t="shared" si="4"/>
        <v>5</v>
      </c>
      <c r="Q9" s="56" t="s">
        <v>213</v>
      </c>
      <c r="R9" s="58">
        <f t="shared" si="5"/>
        <v>5</v>
      </c>
      <c r="S9" s="56" t="s">
        <v>28</v>
      </c>
      <c r="T9" s="58">
        <f t="shared" si="6"/>
        <v>5</v>
      </c>
      <c r="U9" s="56" t="s">
        <v>216</v>
      </c>
      <c r="V9" s="58">
        <f t="shared" si="7"/>
        <v>5</v>
      </c>
      <c r="W9" s="56" t="s">
        <v>37</v>
      </c>
      <c r="X9" s="58">
        <f t="shared" si="8"/>
        <v>10</v>
      </c>
      <c r="Y9" s="62">
        <f t="shared" si="9"/>
        <v>41</v>
      </c>
      <c r="Z9" s="63">
        <v>32800</v>
      </c>
      <c r="AA9" s="63">
        <v>26240</v>
      </c>
      <c r="AB9" s="66">
        <v>0.8</v>
      </c>
    </row>
    <row r="10" spans="1:29" ht="28.5">
      <c r="A10" s="90">
        <v>8</v>
      </c>
      <c r="B10" s="55">
        <v>3</v>
      </c>
      <c r="C10" s="55" t="s">
        <v>100</v>
      </c>
      <c r="D10" s="71" t="s">
        <v>158</v>
      </c>
      <c r="E10" s="57" t="s">
        <v>155</v>
      </c>
      <c r="F10" s="55" t="s">
        <v>219</v>
      </c>
      <c r="G10" s="56" t="s">
        <v>23</v>
      </c>
      <c r="H10" s="58">
        <f t="shared" si="0"/>
        <v>2</v>
      </c>
      <c r="I10" s="59">
        <v>73672</v>
      </c>
      <c r="J10" s="59">
        <v>101318</v>
      </c>
      <c r="K10" s="60">
        <f t="shared" si="1"/>
        <v>37.525789988055152</v>
      </c>
      <c r="L10" s="58">
        <f t="shared" si="2"/>
        <v>3</v>
      </c>
      <c r="M10" s="56" t="s">
        <v>26</v>
      </c>
      <c r="N10" s="58">
        <f t="shared" si="3"/>
        <v>5</v>
      </c>
      <c r="O10" s="61" t="s">
        <v>96</v>
      </c>
      <c r="P10" s="58">
        <f t="shared" si="4"/>
        <v>5</v>
      </c>
      <c r="Q10" s="56" t="s">
        <v>213</v>
      </c>
      <c r="R10" s="58">
        <f t="shared" si="5"/>
        <v>5</v>
      </c>
      <c r="S10" s="56" t="s">
        <v>28</v>
      </c>
      <c r="T10" s="58">
        <f t="shared" si="6"/>
        <v>5</v>
      </c>
      <c r="U10" s="56" t="s">
        <v>216</v>
      </c>
      <c r="V10" s="58">
        <f t="shared" si="7"/>
        <v>5</v>
      </c>
      <c r="W10" s="56" t="s">
        <v>37</v>
      </c>
      <c r="X10" s="58">
        <f t="shared" si="8"/>
        <v>10</v>
      </c>
      <c r="Y10" s="62">
        <f t="shared" si="9"/>
        <v>40</v>
      </c>
      <c r="Z10" s="63">
        <v>30000</v>
      </c>
      <c r="AA10" s="63">
        <v>24000</v>
      </c>
      <c r="AB10" s="66">
        <v>0.8</v>
      </c>
    </row>
    <row r="11" spans="1:29" ht="28.5">
      <c r="A11" s="90">
        <v>9</v>
      </c>
      <c r="B11" s="72">
        <v>45</v>
      </c>
      <c r="C11" s="59" t="s">
        <v>134</v>
      </c>
      <c r="D11" s="72" t="s">
        <v>192</v>
      </c>
      <c r="E11" s="67" t="s">
        <v>155</v>
      </c>
      <c r="F11" s="59" t="s">
        <v>222</v>
      </c>
      <c r="G11" s="59" t="s">
        <v>23</v>
      </c>
      <c r="H11" s="58">
        <f t="shared" si="0"/>
        <v>2</v>
      </c>
      <c r="I11" s="59">
        <v>114600</v>
      </c>
      <c r="J11" s="59">
        <v>127949</v>
      </c>
      <c r="K11" s="60">
        <f t="shared" si="1"/>
        <v>11.648342059336827</v>
      </c>
      <c r="L11" s="58">
        <f t="shared" si="2"/>
        <v>3</v>
      </c>
      <c r="M11" s="59" t="s">
        <v>27</v>
      </c>
      <c r="N11" s="58">
        <f t="shared" si="3"/>
        <v>3</v>
      </c>
      <c r="O11" s="68" t="s">
        <v>96</v>
      </c>
      <c r="P11" s="58">
        <f t="shared" si="4"/>
        <v>5</v>
      </c>
      <c r="Q11" s="59" t="s">
        <v>31</v>
      </c>
      <c r="R11" s="58">
        <f t="shared" si="5"/>
        <v>10</v>
      </c>
      <c r="S11" s="59" t="s">
        <v>28</v>
      </c>
      <c r="T11" s="58">
        <f t="shared" si="6"/>
        <v>5</v>
      </c>
      <c r="U11" s="59" t="s">
        <v>214</v>
      </c>
      <c r="V11" s="58">
        <f t="shared" si="7"/>
        <v>2</v>
      </c>
      <c r="W11" s="59" t="s">
        <v>37</v>
      </c>
      <c r="X11" s="58">
        <f t="shared" si="8"/>
        <v>10</v>
      </c>
      <c r="Y11" s="62">
        <f t="shared" si="9"/>
        <v>40</v>
      </c>
      <c r="Z11" s="63">
        <v>4148.99</v>
      </c>
      <c r="AA11" s="63">
        <v>3319.19</v>
      </c>
      <c r="AB11" s="66">
        <v>0.8</v>
      </c>
    </row>
    <row r="12" spans="1:29" ht="21.75" customHeight="1">
      <c r="A12" s="90">
        <v>10</v>
      </c>
      <c r="B12" s="55">
        <v>2</v>
      </c>
      <c r="C12" s="55" t="s">
        <v>99</v>
      </c>
      <c r="D12" s="71" t="s">
        <v>157</v>
      </c>
      <c r="E12" s="57" t="s">
        <v>155</v>
      </c>
      <c r="F12" s="55" t="s">
        <v>218</v>
      </c>
      <c r="G12" s="56" t="s">
        <v>23</v>
      </c>
      <c r="H12" s="58">
        <f t="shared" si="0"/>
        <v>2</v>
      </c>
      <c r="I12" s="59">
        <v>14031</v>
      </c>
      <c r="J12" s="59">
        <v>11000</v>
      </c>
      <c r="K12" s="60">
        <f t="shared" si="1"/>
        <v>-21.602166631031281</v>
      </c>
      <c r="L12" s="58">
        <f t="shared" si="2"/>
        <v>0</v>
      </c>
      <c r="M12" s="56" t="s">
        <v>26</v>
      </c>
      <c r="N12" s="58">
        <f t="shared" si="3"/>
        <v>5</v>
      </c>
      <c r="O12" s="61" t="s">
        <v>96</v>
      </c>
      <c r="P12" s="58">
        <f t="shared" si="4"/>
        <v>5</v>
      </c>
      <c r="Q12" s="56" t="s">
        <v>32</v>
      </c>
      <c r="R12" s="58">
        <f t="shared" si="5"/>
        <v>10</v>
      </c>
      <c r="S12" s="56" t="s">
        <v>28</v>
      </c>
      <c r="T12" s="58">
        <f t="shared" si="6"/>
        <v>5</v>
      </c>
      <c r="U12" s="56" t="s">
        <v>214</v>
      </c>
      <c r="V12" s="58">
        <f t="shared" si="7"/>
        <v>2</v>
      </c>
      <c r="W12" s="56" t="s">
        <v>37</v>
      </c>
      <c r="X12" s="58">
        <f t="shared" si="8"/>
        <v>10</v>
      </c>
      <c r="Y12" s="62">
        <f t="shared" si="9"/>
        <v>39</v>
      </c>
      <c r="Z12" s="63">
        <v>2200</v>
      </c>
      <c r="AA12" s="63">
        <v>1760</v>
      </c>
      <c r="AB12" s="66">
        <v>0.8</v>
      </c>
    </row>
    <row r="13" spans="1:29" ht="33" customHeight="1">
      <c r="A13" s="90">
        <v>11</v>
      </c>
      <c r="B13" s="55">
        <v>25</v>
      </c>
      <c r="C13" s="55" t="s">
        <v>117</v>
      </c>
      <c r="D13" s="71" t="s">
        <v>175</v>
      </c>
      <c r="E13" s="57" t="s">
        <v>155</v>
      </c>
      <c r="F13" s="55" t="s">
        <v>220</v>
      </c>
      <c r="G13" s="56" t="s">
        <v>23</v>
      </c>
      <c r="H13" s="58">
        <f t="shared" si="0"/>
        <v>2</v>
      </c>
      <c r="I13" s="59">
        <v>63252</v>
      </c>
      <c r="J13" s="59">
        <v>67249</v>
      </c>
      <c r="K13" s="60">
        <f t="shared" si="1"/>
        <v>6.3191677733510403</v>
      </c>
      <c r="L13" s="58">
        <f t="shared" si="2"/>
        <v>2</v>
      </c>
      <c r="M13" s="56" t="s">
        <v>26</v>
      </c>
      <c r="N13" s="58">
        <f t="shared" si="3"/>
        <v>5</v>
      </c>
      <c r="O13" s="61" t="s">
        <v>96</v>
      </c>
      <c r="P13" s="58">
        <f t="shared" si="4"/>
        <v>5</v>
      </c>
      <c r="Q13" s="56" t="s">
        <v>31</v>
      </c>
      <c r="R13" s="58">
        <f t="shared" si="5"/>
        <v>10</v>
      </c>
      <c r="S13" s="56" t="s">
        <v>29</v>
      </c>
      <c r="T13" s="58">
        <f t="shared" si="6"/>
        <v>0</v>
      </c>
      <c r="U13" s="56" t="s">
        <v>216</v>
      </c>
      <c r="V13" s="58">
        <f t="shared" si="7"/>
        <v>5</v>
      </c>
      <c r="W13" s="56" t="s">
        <v>37</v>
      </c>
      <c r="X13" s="58">
        <f t="shared" si="8"/>
        <v>10</v>
      </c>
      <c r="Y13" s="62">
        <f t="shared" si="9"/>
        <v>39</v>
      </c>
      <c r="Z13" s="63">
        <v>66000</v>
      </c>
      <c r="AA13" s="63">
        <v>30000</v>
      </c>
      <c r="AB13" s="56" t="s">
        <v>229</v>
      </c>
      <c r="AC13" s="42"/>
    </row>
    <row r="14" spans="1:29" ht="22.5" customHeight="1">
      <c r="A14" s="90">
        <v>12</v>
      </c>
      <c r="B14" s="55">
        <v>14</v>
      </c>
      <c r="C14" s="55" t="s">
        <v>109</v>
      </c>
      <c r="D14" s="71" t="s">
        <v>167</v>
      </c>
      <c r="E14" s="57" t="s">
        <v>155</v>
      </c>
      <c r="F14" s="55" t="s">
        <v>89</v>
      </c>
      <c r="G14" s="56" t="s">
        <v>23</v>
      </c>
      <c r="H14" s="58">
        <f t="shared" si="0"/>
        <v>2</v>
      </c>
      <c r="I14" s="59">
        <v>3621</v>
      </c>
      <c r="J14" s="59">
        <v>18280</v>
      </c>
      <c r="K14" s="60">
        <f t="shared" si="1"/>
        <v>404.83291908312617</v>
      </c>
      <c r="L14" s="58">
        <f t="shared" si="2"/>
        <v>5</v>
      </c>
      <c r="M14" s="56" t="s">
        <v>27</v>
      </c>
      <c r="N14" s="58">
        <f t="shared" si="3"/>
        <v>3</v>
      </c>
      <c r="O14" s="61" t="s">
        <v>97</v>
      </c>
      <c r="P14" s="58">
        <f t="shared" si="4"/>
        <v>0</v>
      </c>
      <c r="Q14" s="56" t="s">
        <v>31</v>
      </c>
      <c r="R14" s="58">
        <f t="shared" si="5"/>
        <v>10</v>
      </c>
      <c r="S14" s="56" t="s">
        <v>28</v>
      </c>
      <c r="T14" s="58">
        <f t="shared" si="6"/>
        <v>5</v>
      </c>
      <c r="U14" s="64" t="s">
        <v>215</v>
      </c>
      <c r="V14" s="58">
        <f t="shared" si="7"/>
        <v>3</v>
      </c>
      <c r="W14" s="56" t="s">
        <v>37</v>
      </c>
      <c r="X14" s="58">
        <f t="shared" si="8"/>
        <v>10</v>
      </c>
      <c r="Y14" s="62">
        <f t="shared" si="9"/>
        <v>38</v>
      </c>
      <c r="Z14" s="63">
        <v>20487.400000000001</v>
      </c>
      <c r="AA14" s="63">
        <v>16389.919999999998</v>
      </c>
      <c r="AB14" s="66">
        <v>0.8</v>
      </c>
    </row>
    <row r="15" spans="1:29" ht="28.5">
      <c r="A15" s="90">
        <v>13</v>
      </c>
      <c r="B15" s="55">
        <v>16</v>
      </c>
      <c r="C15" s="55" t="s">
        <v>111</v>
      </c>
      <c r="D15" s="71" t="s">
        <v>169</v>
      </c>
      <c r="E15" s="57" t="s">
        <v>155</v>
      </c>
      <c r="F15" s="55" t="s">
        <v>220</v>
      </c>
      <c r="G15" s="56" t="s">
        <v>23</v>
      </c>
      <c r="H15" s="58">
        <f t="shared" si="0"/>
        <v>2</v>
      </c>
      <c r="I15" s="59">
        <v>13070</v>
      </c>
      <c r="J15" s="59">
        <v>9410</v>
      </c>
      <c r="K15" s="60">
        <f t="shared" si="1"/>
        <v>-28.003060443764355</v>
      </c>
      <c r="L15" s="58">
        <f t="shared" si="2"/>
        <v>0</v>
      </c>
      <c r="M15" s="56" t="s">
        <v>27</v>
      </c>
      <c r="N15" s="58">
        <f t="shared" si="3"/>
        <v>3</v>
      </c>
      <c r="O15" s="61" t="s">
        <v>96</v>
      </c>
      <c r="P15" s="58">
        <f t="shared" si="4"/>
        <v>5</v>
      </c>
      <c r="Q15" s="56" t="s">
        <v>31</v>
      </c>
      <c r="R15" s="58">
        <f t="shared" si="5"/>
        <v>10</v>
      </c>
      <c r="S15" s="56" t="s">
        <v>28</v>
      </c>
      <c r="T15" s="58">
        <f t="shared" si="6"/>
        <v>5</v>
      </c>
      <c r="U15" s="56" t="s">
        <v>215</v>
      </c>
      <c r="V15" s="58">
        <f t="shared" si="7"/>
        <v>3</v>
      </c>
      <c r="W15" s="56" t="s">
        <v>37</v>
      </c>
      <c r="X15" s="58">
        <f t="shared" si="8"/>
        <v>10</v>
      </c>
      <c r="Y15" s="62">
        <f t="shared" si="9"/>
        <v>38</v>
      </c>
      <c r="Z15" s="63">
        <v>12491</v>
      </c>
      <c r="AA15" s="63">
        <v>9992.7999999999993</v>
      </c>
      <c r="AB15" s="66">
        <v>0.8</v>
      </c>
    </row>
    <row r="16" spans="1:29" ht="28.5">
      <c r="A16" s="90">
        <v>14</v>
      </c>
      <c r="B16" s="55">
        <v>17</v>
      </c>
      <c r="C16" s="55" t="s">
        <v>112</v>
      </c>
      <c r="D16" s="71" t="s">
        <v>170</v>
      </c>
      <c r="E16" s="57" t="s">
        <v>155</v>
      </c>
      <c r="F16" s="55" t="s">
        <v>89</v>
      </c>
      <c r="G16" s="56" t="s">
        <v>25</v>
      </c>
      <c r="H16" s="58">
        <f t="shared" si="0"/>
        <v>5</v>
      </c>
      <c r="I16" s="59">
        <v>1267945</v>
      </c>
      <c r="J16" s="59">
        <v>1920202</v>
      </c>
      <c r="K16" s="60">
        <f t="shared" si="1"/>
        <v>51.442057817965292</v>
      </c>
      <c r="L16" s="58">
        <f t="shared" si="2"/>
        <v>5</v>
      </c>
      <c r="M16" s="56" t="s">
        <v>27</v>
      </c>
      <c r="N16" s="58">
        <f t="shared" si="3"/>
        <v>3</v>
      </c>
      <c r="O16" s="61" t="s">
        <v>97</v>
      </c>
      <c r="P16" s="58">
        <f t="shared" si="4"/>
        <v>0</v>
      </c>
      <c r="Q16" s="56" t="s">
        <v>213</v>
      </c>
      <c r="R16" s="58">
        <f t="shared" si="5"/>
        <v>5</v>
      </c>
      <c r="S16" s="56" t="s">
        <v>28</v>
      </c>
      <c r="T16" s="58">
        <f t="shared" si="6"/>
        <v>5</v>
      </c>
      <c r="U16" s="56" t="s">
        <v>216</v>
      </c>
      <c r="V16" s="58">
        <f t="shared" si="7"/>
        <v>5</v>
      </c>
      <c r="W16" s="56" t="s">
        <v>37</v>
      </c>
      <c r="X16" s="58">
        <f t="shared" si="8"/>
        <v>10</v>
      </c>
      <c r="Y16" s="62">
        <f t="shared" si="9"/>
        <v>38</v>
      </c>
      <c r="Z16" s="63">
        <v>40295.35</v>
      </c>
      <c r="AA16" s="63">
        <v>30000</v>
      </c>
      <c r="AB16" s="56" t="s">
        <v>229</v>
      </c>
    </row>
    <row r="17" spans="1:28" ht="28.5">
      <c r="A17" s="90">
        <v>15</v>
      </c>
      <c r="B17" s="55">
        <v>27</v>
      </c>
      <c r="C17" s="55" t="s">
        <v>119</v>
      </c>
      <c r="D17" s="71" t="s">
        <v>177</v>
      </c>
      <c r="E17" s="57" t="s">
        <v>155</v>
      </c>
      <c r="F17" s="55" t="s">
        <v>220</v>
      </c>
      <c r="G17" s="56" t="s">
        <v>23</v>
      </c>
      <c r="H17" s="58">
        <f t="shared" si="0"/>
        <v>2</v>
      </c>
      <c r="I17" s="59">
        <v>194395</v>
      </c>
      <c r="J17" s="59">
        <v>270424</v>
      </c>
      <c r="K17" s="60">
        <f t="shared" si="1"/>
        <v>39.110573831631484</v>
      </c>
      <c r="L17" s="58">
        <f t="shared" si="2"/>
        <v>3</v>
      </c>
      <c r="M17" s="56" t="s">
        <v>26</v>
      </c>
      <c r="N17" s="58">
        <f t="shared" si="3"/>
        <v>5</v>
      </c>
      <c r="O17" s="61" t="s">
        <v>96</v>
      </c>
      <c r="P17" s="58">
        <f t="shared" si="4"/>
        <v>5</v>
      </c>
      <c r="Q17" s="56" t="s">
        <v>213</v>
      </c>
      <c r="R17" s="58">
        <f t="shared" si="5"/>
        <v>5</v>
      </c>
      <c r="S17" s="56" t="s">
        <v>28</v>
      </c>
      <c r="T17" s="58">
        <f t="shared" si="6"/>
        <v>5</v>
      </c>
      <c r="U17" s="56" t="s">
        <v>215</v>
      </c>
      <c r="V17" s="58">
        <f t="shared" si="7"/>
        <v>3</v>
      </c>
      <c r="W17" s="56" t="s">
        <v>37</v>
      </c>
      <c r="X17" s="58">
        <f t="shared" si="8"/>
        <v>10</v>
      </c>
      <c r="Y17" s="62">
        <f t="shared" si="9"/>
        <v>38</v>
      </c>
      <c r="Z17" s="63">
        <v>21717.86</v>
      </c>
      <c r="AA17" s="63">
        <v>17374.29</v>
      </c>
      <c r="AB17" s="66">
        <v>0.8</v>
      </c>
    </row>
    <row r="18" spans="1:28" ht="42.75">
      <c r="A18" s="90">
        <v>16</v>
      </c>
      <c r="B18" s="55">
        <v>36</v>
      </c>
      <c r="C18" s="55" t="s">
        <v>127</v>
      </c>
      <c r="D18" s="70" t="s">
        <v>185</v>
      </c>
      <c r="E18" s="57" t="s">
        <v>155</v>
      </c>
      <c r="F18" s="55" t="s">
        <v>220</v>
      </c>
      <c r="G18" s="56" t="s">
        <v>23</v>
      </c>
      <c r="H18" s="58">
        <f t="shared" si="0"/>
        <v>2</v>
      </c>
      <c r="I18" s="59">
        <v>23484</v>
      </c>
      <c r="J18" s="59">
        <v>38237</v>
      </c>
      <c r="K18" s="60">
        <f t="shared" si="1"/>
        <v>62.821495486288541</v>
      </c>
      <c r="L18" s="58">
        <f t="shared" si="2"/>
        <v>5</v>
      </c>
      <c r="M18" s="56" t="s">
        <v>27</v>
      </c>
      <c r="N18" s="58">
        <f t="shared" si="3"/>
        <v>3</v>
      </c>
      <c r="O18" s="61" t="s">
        <v>96</v>
      </c>
      <c r="P18" s="58">
        <f t="shared" si="4"/>
        <v>5</v>
      </c>
      <c r="Q18" s="56" t="s">
        <v>213</v>
      </c>
      <c r="R18" s="58">
        <f t="shared" si="5"/>
        <v>5</v>
      </c>
      <c r="S18" s="56" t="s">
        <v>28</v>
      </c>
      <c r="T18" s="58">
        <f t="shared" si="6"/>
        <v>5</v>
      </c>
      <c r="U18" s="56" t="s">
        <v>215</v>
      </c>
      <c r="V18" s="58">
        <f t="shared" si="7"/>
        <v>3</v>
      </c>
      <c r="W18" s="56" t="s">
        <v>37</v>
      </c>
      <c r="X18" s="58">
        <f t="shared" si="8"/>
        <v>10</v>
      </c>
      <c r="Y18" s="62">
        <f t="shared" si="9"/>
        <v>38</v>
      </c>
      <c r="Z18" s="63">
        <v>9917.36</v>
      </c>
      <c r="AA18" s="63">
        <v>7933.89</v>
      </c>
      <c r="AB18" s="66">
        <v>0.8</v>
      </c>
    </row>
    <row r="19" spans="1:28" ht="28.5">
      <c r="A19" s="90">
        <v>17</v>
      </c>
      <c r="B19" s="55">
        <v>37</v>
      </c>
      <c r="C19" s="55" t="s">
        <v>128</v>
      </c>
      <c r="D19" s="70" t="s">
        <v>186</v>
      </c>
      <c r="E19" s="57" t="s">
        <v>155</v>
      </c>
      <c r="F19" s="55" t="s">
        <v>220</v>
      </c>
      <c r="G19" s="56" t="s">
        <v>23</v>
      </c>
      <c r="H19" s="58">
        <f t="shared" si="0"/>
        <v>2</v>
      </c>
      <c r="I19" s="59">
        <v>38141</v>
      </c>
      <c r="J19" s="59">
        <v>45564</v>
      </c>
      <c r="K19" s="60">
        <f t="shared" si="1"/>
        <v>19.461996276972286</v>
      </c>
      <c r="L19" s="58">
        <f t="shared" si="2"/>
        <v>3</v>
      </c>
      <c r="M19" s="56" t="s">
        <v>27</v>
      </c>
      <c r="N19" s="58">
        <f t="shared" si="3"/>
        <v>3</v>
      </c>
      <c r="O19" s="61" t="s">
        <v>96</v>
      </c>
      <c r="P19" s="58">
        <f t="shared" si="4"/>
        <v>5</v>
      </c>
      <c r="Q19" s="56" t="s">
        <v>213</v>
      </c>
      <c r="R19" s="58">
        <f t="shared" si="5"/>
        <v>5</v>
      </c>
      <c r="S19" s="56" t="s">
        <v>28</v>
      </c>
      <c r="T19" s="58">
        <f t="shared" si="6"/>
        <v>5</v>
      </c>
      <c r="U19" s="56" t="s">
        <v>216</v>
      </c>
      <c r="V19" s="58">
        <f t="shared" si="7"/>
        <v>5</v>
      </c>
      <c r="W19" s="56" t="s">
        <v>37</v>
      </c>
      <c r="X19" s="58">
        <f t="shared" si="8"/>
        <v>10</v>
      </c>
      <c r="Y19" s="62">
        <f t="shared" si="9"/>
        <v>38</v>
      </c>
      <c r="Z19" s="63">
        <v>21322.31</v>
      </c>
      <c r="AA19" s="63">
        <v>17057.849999999999</v>
      </c>
      <c r="AB19" s="69">
        <v>0.8</v>
      </c>
    </row>
    <row r="20" spans="1:28" ht="15.75">
      <c r="A20" s="83"/>
      <c r="B20" s="75"/>
      <c r="C20" s="76"/>
      <c r="D20" s="77"/>
      <c r="E20" s="78"/>
      <c r="F20" s="76"/>
      <c r="G20" s="79"/>
      <c r="H20" s="79"/>
      <c r="I20" s="79"/>
      <c r="J20" s="79"/>
      <c r="K20" s="80"/>
      <c r="L20" s="79"/>
      <c r="M20" s="79"/>
      <c r="N20" s="79"/>
      <c r="O20" s="81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85" t="s">
        <v>230</v>
      </c>
      <c r="AA20" s="82">
        <f>SUM(AA3:AA19)</f>
        <v>294552.13999999996</v>
      </c>
      <c r="AB20" s="84"/>
    </row>
    <row r="21" spans="1:28">
      <c r="B21" s="73" t="s">
        <v>233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31.5">
      <c r="B22" s="17">
        <v>49</v>
      </c>
      <c r="C22" s="25" t="s">
        <v>138</v>
      </c>
      <c r="D22" s="38" t="s">
        <v>196</v>
      </c>
      <c r="E22" s="20" t="s">
        <v>155</v>
      </c>
      <c r="F22" s="23" t="s">
        <v>221</v>
      </c>
      <c r="G22" s="22" t="s">
        <v>23</v>
      </c>
      <c r="H22" s="23">
        <f t="shared" si="0"/>
        <v>2</v>
      </c>
      <c r="I22" s="24">
        <v>12590</v>
      </c>
      <c r="J22" s="25">
        <v>12228</v>
      </c>
      <c r="K22" s="26">
        <f t="shared" si="1"/>
        <v>-2.8752978554408344</v>
      </c>
      <c r="L22" s="24">
        <f t="shared" si="2"/>
        <v>0</v>
      </c>
      <c r="M22" s="22" t="s">
        <v>27</v>
      </c>
      <c r="N22" s="23">
        <f t="shared" si="3"/>
        <v>3</v>
      </c>
      <c r="O22" s="39" t="s">
        <v>96</v>
      </c>
      <c r="P22" s="23">
        <f t="shared" si="4"/>
        <v>5</v>
      </c>
      <c r="Q22" s="22" t="s">
        <v>31</v>
      </c>
      <c r="R22" s="23">
        <f t="shared" si="5"/>
        <v>10</v>
      </c>
      <c r="S22" s="22" t="s">
        <v>28</v>
      </c>
      <c r="T22" s="23">
        <f t="shared" si="6"/>
        <v>5</v>
      </c>
      <c r="U22" s="22" t="s">
        <v>215</v>
      </c>
      <c r="V22" s="23">
        <f t="shared" si="7"/>
        <v>3</v>
      </c>
      <c r="W22" s="22" t="s">
        <v>37</v>
      </c>
      <c r="X22" s="23">
        <f t="shared" si="8"/>
        <v>10</v>
      </c>
      <c r="Y22" s="86">
        <f t="shared" si="9"/>
        <v>38</v>
      </c>
      <c r="AA22" s="16">
        <v>13223.14</v>
      </c>
    </row>
    <row r="23" spans="1:28" ht="31.5">
      <c r="B23" s="17">
        <v>57</v>
      </c>
      <c r="C23" s="18" t="s">
        <v>144</v>
      </c>
      <c r="D23" s="19" t="s">
        <v>202</v>
      </c>
      <c r="E23" s="20" t="s">
        <v>155</v>
      </c>
      <c r="F23" s="21" t="s">
        <v>88</v>
      </c>
      <c r="G23" s="22" t="s">
        <v>23</v>
      </c>
      <c r="H23" s="23">
        <f t="shared" si="0"/>
        <v>2</v>
      </c>
      <c r="I23" s="24">
        <v>223457</v>
      </c>
      <c r="J23" s="25">
        <v>262728</v>
      </c>
      <c r="K23" s="26">
        <f t="shared" si="1"/>
        <v>17.574298410879948</v>
      </c>
      <c r="L23" s="24">
        <f t="shared" si="2"/>
        <v>3</v>
      </c>
      <c r="M23" s="27" t="s">
        <v>27</v>
      </c>
      <c r="N23" s="21">
        <f t="shared" si="3"/>
        <v>3</v>
      </c>
      <c r="O23" s="28" t="s">
        <v>96</v>
      </c>
      <c r="P23" s="21">
        <f t="shared" si="4"/>
        <v>5</v>
      </c>
      <c r="Q23" s="27" t="s">
        <v>213</v>
      </c>
      <c r="R23" s="21">
        <f t="shared" si="5"/>
        <v>5</v>
      </c>
      <c r="S23" s="27" t="s">
        <v>28</v>
      </c>
      <c r="T23" s="23">
        <f t="shared" si="6"/>
        <v>5</v>
      </c>
      <c r="U23" s="27" t="s">
        <v>216</v>
      </c>
      <c r="V23" s="21">
        <f t="shared" si="7"/>
        <v>5</v>
      </c>
      <c r="W23" s="27" t="s">
        <v>37</v>
      </c>
      <c r="X23" s="21">
        <f t="shared" si="8"/>
        <v>10</v>
      </c>
      <c r="Y23" s="87">
        <f t="shared" si="9"/>
        <v>38</v>
      </c>
      <c r="AA23" s="14">
        <v>17910.259999999998</v>
      </c>
    </row>
    <row r="24" spans="1:28" ht="31.5">
      <c r="B24" s="17">
        <v>68</v>
      </c>
      <c r="C24" s="18" t="s">
        <v>149</v>
      </c>
      <c r="D24" s="19" t="s">
        <v>207</v>
      </c>
      <c r="E24" s="20" t="s">
        <v>155</v>
      </c>
      <c r="F24" s="21" t="s">
        <v>89</v>
      </c>
      <c r="G24" s="22" t="s">
        <v>25</v>
      </c>
      <c r="H24" s="23">
        <f t="shared" si="0"/>
        <v>5</v>
      </c>
      <c r="I24" s="24">
        <v>261876</v>
      </c>
      <c r="J24" s="25">
        <v>323714</v>
      </c>
      <c r="K24" s="26">
        <f t="shared" si="1"/>
        <v>23.61346591516596</v>
      </c>
      <c r="L24" s="24">
        <f t="shared" si="2"/>
        <v>3</v>
      </c>
      <c r="M24" s="27" t="s">
        <v>26</v>
      </c>
      <c r="N24" s="21">
        <f t="shared" si="3"/>
        <v>5</v>
      </c>
      <c r="O24" s="28" t="s">
        <v>97</v>
      </c>
      <c r="P24" s="21">
        <f t="shared" si="4"/>
        <v>0</v>
      </c>
      <c r="Q24" s="27" t="s">
        <v>213</v>
      </c>
      <c r="R24" s="21">
        <f t="shared" si="5"/>
        <v>5</v>
      </c>
      <c r="S24" s="27" t="s">
        <v>28</v>
      </c>
      <c r="T24" s="23">
        <f t="shared" si="6"/>
        <v>5</v>
      </c>
      <c r="U24" s="27" t="s">
        <v>216</v>
      </c>
      <c r="V24" s="21">
        <f t="shared" si="7"/>
        <v>5</v>
      </c>
      <c r="W24" s="27" t="s">
        <v>37</v>
      </c>
      <c r="X24" s="21">
        <f t="shared" si="8"/>
        <v>10</v>
      </c>
      <c r="Y24" s="87">
        <f t="shared" si="9"/>
        <v>38</v>
      </c>
      <c r="AA24" s="14">
        <v>30000</v>
      </c>
    </row>
    <row r="25" spans="1:28" ht="31.5">
      <c r="B25" s="17">
        <v>4</v>
      </c>
      <c r="C25" s="29" t="s">
        <v>101</v>
      </c>
      <c r="D25" s="30" t="s">
        <v>159</v>
      </c>
      <c r="E25" s="20" t="s">
        <v>155</v>
      </c>
      <c r="F25" s="31" t="s">
        <v>89</v>
      </c>
      <c r="G25" s="22" t="s">
        <v>23</v>
      </c>
      <c r="H25" s="23">
        <f t="shared" si="0"/>
        <v>2</v>
      </c>
      <c r="I25" s="24">
        <v>111422</v>
      </c>
      <c r="J25" s="25">
        <v>206486</v>
      </c>
      <c r="K25" s="26">
        <f t="shared" si="1"/>
        <v>85.318877779971643</v>
      </c>
      <c r="L25" s="24">
        <f t="shared" si="2"/>
        <v>5</v>
      </c>
      <c r="M25" s="27" t="s">
        <v>26</v>
      </c>
      <c r="N25" s="21">
        <f t="shared" si="3"/>
        <v>5</v>
      </c>
      <c r="O25" s="28" t="s">
        <v>97</v>
      </c>
      <c r="P25" s="21">
        <f t="shared" si="4"/>
        <v>0</v>
      </c>
      <c r="Q25" s="27" t="s">
        <v>213</v>
      </c>
      <c r="R25" s="21">
        <f t="shared" si="5"/>
        <v>5</v>
      </c>
      <c r="S25" s="27" t="s">
        <v>28</v>
      </c>
      <c r="T25" s="23">
        <f t="shared" si="6"/>
        <v>5</v>
      </c>
      <c r="U25" s="27" t="s">
        <v>216</v>
      </c>
      <c r="V25" s="21">
        <f t="shared" si="7"/>
        <v>5</v>
      </c>
      <c r="W25" s="27" t="s">
        <v>37</v>
      </c>
      <c r="X25" s="21">
        <f t="shared" si="8"/>
        <v>10</v>
      </c>
      <c r="Y25" s="87">
        <f t="shared" si="9"/>
        <v>37</v>
      </c>
      <c r="AA25" s="14">
        <v>21457.599999999999</v>
      </c>
    </row>
    <row r="26" spans="1:28" ht="31.5">
      <c r="B26" s="17">
        <v>11</v>
      </c>
      <c r="C26" s="29" t="s">
        <v>106</v>
      </c>
      <c r="D26" s="30" t="s">
        <v>164</v>
      </c>
      <c r="E26" s="20" t="s">
        <v>155</v>
      </c>
      <c r="F26" s="31" t="s">
        <v>89</v>
      </c>
      <c r="G26" s="22" t="s">
        <v>23</v>
      </c>
      <c r="H26" s="23">
        <f t="shared" si="0"/>
        <v>2</v>
      </c>
      <c r="I26" s="24">
        <v>11235</v>
      </c>
      <c r="J26" s="25">
        <v>32280</v>
      </c>
      <c r="K26" s="26">
        <f t="shared" si="1"/>
        <v>187.31642189586114</v>
      </c>
      <c r="L26" s="24">
        <f t="shared" si="2"/>
        <v>5</v>
      </c>
      <c r="M26" s="27" t="s">
        <v>27</v>
      </c>
      <c r="N26" s="21">
        <f t="shared" si="3"/>
        <v>3</v>
      </c>
      <c r="O26" s="28" t="s">
        <v>97</v>
      </c>
      <c r="P26" s="21">
        <f t="shared" si="4"/>
        <v>0</v>
      </c>
      <c r="Q26" s="27" t="s">
        <v>31</v>
      </c>
      <c r="R26" s="21">
        <f t="shared" si="5"/>
        <v>10</v>
      </c>
      <c r="S26" s="27" t="s">
        <v>28</v>
      </c>
      <c r="T26" s="23">
        <f t="shared" si="6"/>
        <v>5</v>
      </c>
      <c r="U26" s="27" t="s">
        <v>214</v>
      </c>
      <c r="V26" s="21">
        <f t="shared" si="7"/>
        <v>2</v>
      </c>
      <c r="W26" s="27" t="s">
        <v>37</v>
      </c>
      <c r="X26" s="21">
        <f t="shared" si="8"/>
        <v>10</v>
      </c>
      <c r="Y26" s="87">
        <f t="shared" si="9"/>
        <v>37</v>
      </c>
      <c r="AA26" s="14">
        <v>4911.42</v>
      </c>
    </row>
    <row r="27" spans="1:28" ht="15.75">
      <c r="B27" s="17">
        <v>12</v>
      </c>
      <c r="C27" s="29" t="s">
        <v>107</v>
      </c>
      <c r="D27" s="30" t="s">
        <v>165</v>
      </c>
      <c r="E27" s="20" t="s">
        <v>155</v>
      </c>
      <c r="F27" s="31" t="s">
        <v>89</v>
      </c>
      <c r="G27" s="22" t="s">
        <v>23</v>
      </c>
      <c r="H27" s="23">
        <f t="shared" si="0"/>
        <v>2</v>
      </c>
      <c r="I27" s="24">
        <v>76462</v>
      </c>
      <c r="J27" s="25">
        <v>72253</v>
      </c>
      <c r="K27" s="26">
        <f t="shared" si="1"/>
        <v>-5.5046951426852502</v>
      </c>
      <c r="L27" s="24">
        <f t="shared" si="2"/>
        <v>0</v>
      </c>
      <c r="M27" s="27" t="s">
        <v>26</v>
      </c>
      <c r="N27" s="21">
        <f t="shared" si="3"/>
        <v>5</v>
      </c>
      <c r="O27" s="28" t="s">
        <v>97</v>
      </c>
      <c r="P27" s="21">
        <f t="shared" si="4"/>
        <v>0</v>
      </c>
      <c r="Q27" s="27" t="s">
        <v>31</v>
      </c>
      <c r="R27" s="21">
        <f t="shared" si="5"/>
        <v>10</v>
      </c>
      <c r="S27" s="27" t="s">
        <v>28</v>
      </c>
      <c r="T27" s="23">
        <f t="shared" si="6"/>
        <v>5</v>
      </c>
      <c r="U27" s="27" t="s">
        <v>216</v>
      </c>
      <c r="V27" s="21">
        <f t="shared" si="7"/>
        <v>5</v>
      </c>
      <c r="W27" s="27" t="s">
        <v>37</v>
      </c>
      <c r="X27" s="21">
        <f t="shared" si="8"/>
        <v>10</v>
      </c>
      <c r="Y27" s="87">
        <f t="shared" si="9"/>
        <v>37</v>
      </c>
      <c r="AA27" s="14">
        <v>20060</v>
      </c>
    </row>
    <row r="28" spans="1:28" ht="31.5">
      <c r="B28" s="17">
        <v>24</v>
      </c>
      <c r="C28" s="29" t="s">
        <v>116</v>
      </c>
      <c r="D28" s="30" t="s">
        <v>174</v>
      </c>
      <c r="E28" s="20" t="s">
        <v>155</v>
      </c>
      <c r="F28" s="31" t="s">
        <v>222</v>
      </c>
      <c r="G28" s="22" t="s">
        <v>25</v>
      </c>
      <c r="H28" s="23">
        <f t="shared" si="0"/>
        <v>5</v>
      </c>
      <c r="I28" s="24">
        <v>1933797</v>
      </c>
      <c r="J28" s="25">
        <v>1960483</v>
      </c>
      <c r="K28" s="26">
        <f t="shared" si="1"/>
        <v>1.3799793877020221</v>
      </c>
      <c r="L28" s="24">
        <f t="shared" si="2"/>
        <v>2</v>
      </c>
      <c r="M28" s="27" t="s">
        <v>26</v>
      </c>
      <c r="N28" s="21">
        <f t="shared" si="3"/>
        <v>5</v>
      </c>
      <c r="O28" s="28" t="s">
        <v>96</v>
      </c>
      <c r="P28" s="21">
        <f t="shared" si="4"/>
        <v>5</v>
      </c>
      <c r="Q28" s="27" t="s">
        <v>213</v>
      </c>
      <c r="R28" s="21">
        <f t="shared" si="5"/>
        <v>5</v>
      </c>
      <c r="S28" s="27" t="s">
        <v>29</v>
      </c>
      <c r="T28" s="23">
        <f t="shared" si="6"/>
        <v>0</v>
      </c>
      <c r="U28" s="27" t="s">
        <v>216</v>
      </c>
      <c r="V28" s="21">
        <f t="shared" si="7"/>
        <v>5</v>
      </c>
      <c r="W28" s="27" t="s">
        <v>37</v>
      </c>
      <c r="X28" s="21">
        <f t="shared" si="8"/>
        <v>10</v>
      </c>
      <c r="Y28" s="87">
        <f t="shared" si="9"/>
        <v>37</v>
      </c>
      <c r="AA28" s="14">
        <v>30000</v>
      </c>
    </row>
    <row r="29" spans="1:28" ht="30">
      <c r="B29" s="17">
        <v>30</v>
      </c>
      <c r="C29" s="29" t="s">
        <v>122</v>
      </c>
      <c r="D29" s="29" t="s">
        <v>180</v>
      </c>
      <c r="E29" s="29" t="s">
        <v>155</v>
      </c>
      <c r="F29" s="29" t="s">
        <v>220</v>
      </c>
      <c r="G29" s="29" t="s">
        <v>24</v>
      </c>
      <c r="H29" s="29">
        <f t="shared" si="0"/>
        <v>3</v>
      </c>
      <c r="I29" s="29">
        <v>233208</v>
      </c>
      <c r="J29" s="29">
        <v>301462</v>
      </c>
      <c r="K29" s="29">
        <f t="shared" si="1"/>
        <v>29.267435079414099</v>
      </c>
      <c r="L29" s="29">
        <f t="shared" si="2"/>
        <v>3</v>
      </c>
      <c r="M29" s="29" t="s">
        <v>27</v>
      </c>
      <c r="N29" s="29">
        <f t="shared" si="3"/>
        <v>3</v>
      </c>
      <c r="O29" s="29" t="s">
        <v>96</v>
      </c>
      <c r="P29" s="29">
        <f t="shared" si="4"/>
        <v>5</v>
      </c>
      <c r="Q29" s="29" t="s">
        <v>213</v>
      </c>
      <c r="R29" s="29">
        <f t="shared" si="5"/>
        <v>5</v>
      </c>
      <c r="S29" s="29" t="s">
        <v>28</v>
      </c>
      <c r="T29" s="29">
        <f t="shared" si="6"/>
        <v>5</v>
      </c>
      <c r="U29" s="29" t="s">
        <v>215</v>
      </c>
      <c r="V29" s="29">
        <f t="shared" si="7"/>
        <v>3</v>
      </c>
      <c r="W29" s="29" t="s">
        <v>37</v>
      </c>
      <c r="X29" s="29">
        <f t="shared" si="8"/>
        <v>10</v>
      </c>
      <c r="Y29" s="87">
        <f t="shared" si="9"/>
        <v>37</v>
      </c>
      <c r="AA29" s="36">
        <v>10016.799999999999</v>
      </c>
    </row>
    <row r="30" spans="1:28" ht="31.5">
      <c r="B30" s="17">
        <v>50</v>
      </c>
      <c r="C30" s="18" t="s">
        <v>139</v>
      </c>
      <c r="D30" s="19" t="s">
        <v>197</v>
      </c>
      <c r="E30" s="20" t="s">
        <v>155</v>
      </c>
      <c r="F30" s="21" t="s">
        <v>89</v>
      </c>
      <c r="G30" s="22" t="s">
        <v>23</v>
      </c>
      <c r="H30" s="23">
        <f t="shared" si="0"/>
        <v>2</v>
      </c>
      <c r="I30" s="24">
        <v>198372</v>
      </c>
      <c r="J30" s="25">
        <v>246773</v>
      </c>
      <c r="K30" s="26">
        <f t="shared" si="1"/>
        <v>24.399108745185799</v>
      </c>
      <c r="L30" s="24">
        <f t="shared" si="2"/>
        <v>3</v>
      </c>
      <c r="M30" s="27" t="s">
        <v>26</v>
      </c>
      <c r="N30" s="21">
        <f t="shared" si="3"/>
        <v>5</v>
      </c>
      <c r="O30" s="28" t="s">
        <v>97</v>
      </c>
      <c r="P30" s="21">
        <f t="shared" si="4"/>
        <v>0</v>
      </c>
      <c r="Q30" s="27" t="s">
        <v>31</v>
      </c>
      <c r="R30" s="21">
        <f t="shared" si="5"/>
        <v>10</v>
      </c>
      <c r="S30" s="27" t="s">
        <v>28</v>
      </c>
      <c r="T30" s="23">
        <f t="shared" si="6"/>
        <v>5</v>
      </c>
      <c r="U30" s="27" t="s">
        <v>214</v>
      </c>
      <c r="V30" s="21">
        <f t="shared" si="7"/>
        <v>2</v>
      </c>
      <c r="W30" s="27" t="s">
        <v>37</v>
      </c>
      <c r="X30" s="21">
        <f t="shared" si="8"/>
        <v>10</v>
      </c>
      <c r="Y30" s="87">
        <f t="shared" si="9"/>
        <v>37</v>
      </c>
      <c r="AA30" s="14">
        <v>4723.28</v>
      </c>
    </row>
    <row r="31" spans="1:28" ht="31.5">
      <c r="B31" s="17">
        <v>72</v>
      </c>
      <c r="C31" s="18" t="s">
        <v>151</v>
      </c>
      <c r="D31" s="19" t="s">
        <v>209</v>
      </c>
      <c r="E31" s="20" t="s">
        <v>155</v>
      </c>
      <c r="F31" s="21" t="s">
        <v>89</v>
      </c>
      <c r="G31" s="22" t="s">
        <v>23</v>
      </c>
      <c r="H31" s="23">
        <f t="shared" si="0"/>
        <v>2</v>
      </c>
      <c r="I31" s="24">
        <v>44210</v>
      </c>
      <c r="J31" s="25">
        <v>130260</v>
      </c>
      <c r="K31" s="26">
        <f t="shared" si="1"/>
        <v>194.63922189549874</v>
      </c>
      <c r="L31" s="24">
        <f t="shared" si="2"/>
        <v>5</v>
      </c>
      <c r="M31" s="27" t="s">
        <v>27</v>
      </c>
      <c r="N31" s="21">
        <f t="shared" si="3"/>
        <v>3</v>
      </c>
      <c r="O31" s="28" t="s">
        <v>97</v>
      </c>
      <c r="P31" s="21">
        <f t="shared" si="4"/>
        <v>0</v>
      </c>
      <c r="Q31" s="27" t="s">
        <v>31</v>
      </c>
      <c r="R31" s="21">
        <f t="shared" si="5"/>
        <v>10</v>
      </c>
      <c r="S31" s="27" t="s">
        <v>28</v>
      </c>
      <c r="T31" s="23">
        <f t="shared" si="6"/>
        <v>5</v>
      </c>
      <c r="U31" s="27" t="s">
        <v>214</v>
      </c>
      <c r="V31" s="21">
        <f t="shared" si="7"/>
        <v>2</v>
      </c>
      <c r="W31" s="27" t="s">
        <v>37</v>
      </c>
      <c r="X31" s="21">
        <f t="shared" si="8"/>
        <v>10</v>
      </c>
      <c r="Y31" s="87">
        <f t="shared" si="9"/>
        <v>37</v>
      </c>
      <c r="AA31" s="14">
        <v>3487.6</v>
      </c>
    </row>
    <row r="32" spans="1:28" ht="31.5">
      <c r="B32" s="17">
        <v>13</v>
      </c>
      <c r="C32" s="29" t="s">
        <v>108</v>
      </c>
      <c r="D32" s="30" t="s">
        <v>166</v>
      </c>
      <c r="E32" s="20" t="s">
        <v>155</v>
      </c>
      <c r="F32" s="31" t="s">
        <v>221</v>
      </c>
      <c r="G32" s="22" t="s">
        <v>23</v>
      </c>
      <c r="H32" s="23">
        <f t="shared" si="0"/>
        <v>2</v>
      </c>
      <c r="I32" s="24">
        <v>34411</v>
      </c>
      <c r="J32" s="25">
        <v>45746</v>
      </c>
      <c r="K32" s="26">
        <f t="shared" si="1"/>
        <v>32.940048240388251</v>
      </c>
      <c r="L32" s="24">
        <f t="shared" si="2"/>
        <v>3</v>
      </c>
      <c r="M32" s="27" t="s">
        <v>27</v>
      </c>
      <c r="N32" s="21">
        <f t="shared" si="3"/>
        <v>3</v>
      </c>
      <c r="O32" s="28" t="s">
        <v>96</v>
      </c>
      <c r="P32" s="21">
        <f t="shared" si="4"/>
        <v>5</v>
      </c>
      <c r="Q32" s="27" t="s">
        <v>213</v>
      </c>
      <c r="R32" s="21">
        <f t="shared" si="5"/>
        <v>5</v>
      </c>
      <c r="S32" s="27" t="s">
        <v>28</v>
      </c>
      <c r="T32" s="23">
        <f t="shared" si="6"/>
        <v>5</v>
      </c>
      <c r="U32" s="27" t="s">
        <v>215</v>
      </c>
      <c r="V32" s="21">
        <f t="shared" si="7"/>
        <v>3</v>
      </c>
      <c r="W32" s="27" t="s">
        <v>37</v>
      </c>
      <c r="X32" s="21">
        <f t="shared" si="8"/>
        <v>10</v>
      </c>
      <c r="Y32" s="87">
        <f t="shared" si="9"/>
        <v>36</v>
      </c>
      <c r="AA32" s="14">
        <v>12462.83</v>
      </c>
    </row>
    <row r="33" spans="2:27" ht="31.5">
      <c r="B33" s="17">
        <v>21</v>
      </c>
      <c r="C33" s="29" t="s">
        <v>113</v>
      </c>
      <c r="D33" s="30" t="s">
        <v>171</v>
      </c>
      <c r="E33" s="20" t="s">
        <v>155</v>
      </c>
      <c r="F33" s="31" t="s">
        <v>89</v>
      </c>
      <c r="G33" s="22" t="s">
        <v>23</v>
      </c>
      <c r="H33" s="23">
        <f t="shared" si="0"/>
        <v>2</v>
      </c>
      <c r="I33" s="24">
        <v>39379</v>
      </c>
      <c r="J33" s="25">
        <v>54452</v>
      </c>
      <c r="K33" s="26">
        <f t="shared" si="1"/>
        <v>38.276746489245539</v>
      </c>
      <c r="L33" s="24">
        <f t="shared" si="2"/>
        <v>3</v>
      </c>
      <c r="M33" s="27" t="s">
        <v>27</v>
      </c>
      <c r="N33" s="21">
        <f t="shared" si="3"/>
        <v>3</v>
      </c>
      <c r="O33" s="28" t="s">
        <v>28</v>
      </c>
      <c r="P33" s="21">
        <f t="shared" si="4"/>
        <v>5</v>
      </c>
      <c r="Q33" s="27" t="s">
        <v>213</v>
      </c>
      <c r="R33" s="21">
        <f t="shared" si="5"/>
        <v>5</v>
      </c>
      <c r="S33" s="27" t="s">
        <v>28</v>
      </c>
      <c r="T33" s="23">
        <f t="shared" si="6"/>
        <v>5</v>
      </c>
      <c r="U33" s="27" t="s">
        <v>215</v>
      </c>
      <c r="V33" s="21">
        <f t="shared" si="7"/>
        <v>3</v>
      </c>
      <c r="W33" s="27" t="s">
        <v>37</v>
      </c>
      <c r="X33" s="21">
        <f t="shared" si="8"/>
        <v>10</v>
      </c>
      <c r="Y33" s="87">
        <f t="shared" si="9"/>
        <v>36</v>
      </c>
      <c r="AA33" s="14">
        <v>10038.120000000001</v>
      </c>
    </row>
    <row r="34" spans="2:27" ht="15.75">
      <c r="B34" s="17">
        <v>26</v>
      </c>
      <c r="C34" s="29" t="s">
        <v>118</v>
      </c>
      <c r="D34" s="30" t="s">
        <v>176</v>
      </c>
      <c r="E34" s="20" t="s">
        <v>155</v>
      </c>
      <c r="F34" s="31" t="s">
        <v>220</v>
      </c>
      <c r="G34" s="22" t="s">
        <v>23</v>
      </c>
      <c r="H34" s="23">
        <f t="shared" si="0"/>
        <v>2</v>
      </c>
      <c r="I34" s="24">
        <v>23843</v>
      </c>
      <c r="J34" s="25">
        <v>27438</v>
      </c>
      <c r="K34" s="26">
        <f t="shared" si="1"/>
        <v>15.077800612339047</v>
      </c>
      <c r="L34" s="24">
        <f t="shared" si="2"/>
        <v>3</v>
      </c>
      <c r="M34" s="27" t="s">
        <v>27</v>
      </c>
      <c r="N34" s="21">
        <f t="shared" si="3"/>
        <v>3</v>
      </c>
      <c r="O34" s="28" t="s">
        <v>96</v>
      </c>
      <c r="P34" s="21">
        <f t="shared" si="4"/>
        <v>5</v>
      </c>
      <c r="Q34" s="27" t="s">
        <v>213</v>
      </c>
      <c r="R34" s="21">
        <f t="shared" si="5"/>
        <v>5</v>
      </c>
      <c r="S34" s="27" t="s">
        <v>28</v>
      </c>
      <c r="T34" s="23">
        <f t="shared" si="6"/>
        <v>5</v>
      </c>
      <c r="U34" s="27" t="s">
        <v>215</v>
      </c>
      <c r="V34" s="21">
        <f t="shared" si="7"/>
        <v>3</v>
      </c>
      <c r="W34" s="27" t="s">
        <v>37</v>
      </c>
      <c r="X34" s="21">
        <f t="shared" si="8"/>
        <v>10</v>
      </c>
      <c r="Y34" s="87">
        <f t="shared" si="9"/>
        <v>36</v>
      </c>
      <c r="AA34" s="14">
        <v>16033.06</v>
      </c>
    </row>
    <row r="35" spans="2:27" ht="47.25">
      <c r="B35" s="17">
        <v>28</v>
      </c>
      <c r="C35" s="29" t="s">
        <v>120</v>
      </c>
      <c r="D35" s="30" t="s">
        <v>178</v>
      </c>
      <c r="E35" s="20" t="s">
        <v>155</v>
      </c>
      <c r="F35" s="31" t="s">
        <v>220</v>
      </c>
      <c r="G35" s="22" t="s">
        <v>23</v>
      </c>
      <c r="H35" s="23">
        <f t="shared" si="0"/>
        <v>2</v>
      </c>
      <c r="I35" s="24">
        <v>13627</v>
      </c>
      <c r="J35" s="25">
        <v>18602</v>
      </c>
      <c r="K35" s="26">
        <f t="shared" si="1"/>
        <v>36.508402436339622</v>
      </c>
      <c r="L35" s="24">
        <f t="shared" si="2"/>
        <v>3</v>
      </c>
      <c r="M35" s="27" t="s">
        <v>27</v>
      </c>
      <c r="N35" s="21">
        <f t="shared" si="3"/>
        <v>3</v>
      </c>
      <c r="O35" s="28" t="s">
        <v>96</v>
      </c>
      <c r="P35" s="21">
        <f t="shared" si="4"/>
        <v>5</v>
      </c>
      <c r="Q35" s="27" t="s">
        <v>213</v>
      </c>
      <c r="R35" s="21">
        <f t="shared" si="5"/>
        <v>5</v>
      </c>
      <c r="S35" s="27" t="s">
        <v>28</v>
      </c>
      <c r="T35" s="23">
        <f t="shared" si="6"/>
        <v>5</v>
      </c>
      <c r="U35" s="27" t="s">
        <v>215</v>
      </c>
      <c r="V35" s="21">
        <f t="shared" si="7"/>
        <v>3</v>
      </c>
      <c r="W35" s="27" t="s">
        <v>37</v>
      </c>
      <c r="X35" s="21">
        <f t="shared" si="8"/>
        <v>10</v>
      </c>
      <c r="Y35" s="87">
        <f t="shared" si="9"/>
        <v>36</v>
      </c>
      <c r="AA35" s="14">
        <v>10975.2</v>
      </c>
    </row>
    <row r="36" spans="2:27" ht="31.5">
      <c r="B36" s="17">
        <v>47</v>
      </c>
      <c r="C36" s="18" t="s">
        <v>136</v>
      </c>
      <c r="D36" s="19" t="s">
        <v>194</v>
      </c>
      <c r="E36" s="20" t="s">
        <v>155</v>
      </c>
      <c r="F36" s="21" t="s">
        <v>94</v>
      </c>
      <c r="G36" s="22" t="s">
        <v>23</v>
      </c>
      <c r="H36" s="23">
        <f t="shared" si="0"/>
        <v>2</v>
      </c>
      <c r="I36" s="24">
        <v>34752</v>
      </c>
      <c r="J36" s="25">
        <v>49008</v>
      </c>
      <c r="K36" s="26">
        <f t="shared" si="1"/>
        <v>41.022099447513796</v>
      </c>
      <c r="L36" s="24">
        <f t="shared" si="2"/>
        <v>3</v>
      </c>
      <c r="M36" s="27" t="s">
        <v>27</v>
      </c>
      <c r="N36" s="21">
        <f t="shared" si="3"/>
        <v>3</v>
      </c>
      <c r="O36" s="28" t="s">
        <v>96</v>
      </c>
      <c r="P36" s="21">
        <f t="shared" si="4"/>
        <v>5</v>
      </c>
      <c r="Q36" s="27" t="s">
        <v>213</v>
      </c>
      <c r="R36" s="21">
        <f t="shared" si="5"/>
        <v>5</v>
      </c>
      <c r="S36" s="27" t="s">
        <v>28</v>
      </c>
      <c r="T36" s="23">
        <f t="shared" si="6"/>
        <v>5</v>
      </c>
      <c r="U36" s="27" t="s">
        <v>215</v>
      </c>
      <c r="V36" s="21">
        <f t="shared" si="7"/>
        <v>3</v>
      </c>
      <c r="W36" s="27" t="s">
        <v>37</v>
      </c>
      <c r="X36" s="21">
        <f t="shared" si="8"/>
        <v>10</v>
      </c>
      <c r="Y36" s="87">
        <f t="shared" si="9"/>
        <v>36</v>
      </c>
      <c r="AA36" s="14">
        <v>14413.22</v>
      </c>
    </row>
    <row r="37" spans="2:27" ht="31.5">
      <c r="B37" s="17">
        <v>75</v>
      </c>
      <c r="C37" s="18" t="s">
        <v>154</v>
      </c>
      <c r="D37" s="19" t="s">
        <v>212</v>
      </c>
      <c r="E37" s="20" t="s">
        <v>155</v>
      </c>
      <c r="F37" s="21" t="s">
        <v>222</v>
      </c>
      <c r="G37" s="22" t="s">
        <v>24</v>
      </c>
      <c r="H37" s="23">
        <f t="shared" ref="H37:H61" si="10">IF(G37="1-5 zaposlenih",2,IF(G37="6-10 zaposlenih",3,IF(G37="10+ zaposlenih",5,0)))</f>
        <v>3</v>
      </c>
      <c r="I37" s="24">
        <v>151202</v>
      </c>
      <c r="J37" s="25">
        <v>197037</v>
      </c>
      <c r="K37" s="26">
        <f t="shared" ref="K37:K61" si="11">(J37/I37)*100-100</f>
        <v>30.313752463591754</v>
      </c>
      <c r="L37" s="24">
        <f t="shared" ref="L37:L61" si="12">IF(K37&gt;0,IF(K37&lt;=10,2,IF(K37&lt;=50,3,IF(K37&gt;50,5,0))),0)</f>
        <v>3</v>
      </c>
      <c r="M37" s="27" t="s">
        <v>26</v>
      </c>
      <c r="N37" s="21">
        <f t="shared" ref="N37:N61" si="13">IF(M37="Proizvodna",5,IF(M37="Uslužna",3,0))</f>
        <v>5</v>
      </c>
      <c r="O37" s="28" t="s">
        <v>96</v>
      </c>
      <c r="P37" s="21">
        <f t="shared" ref="P37:P61" si="14">IF(O37="DA",5,0)</f>
        <v>5</v>
      </c>
      <c r="Q37" s="27" t="s">
        <v>213</v>
      </c>
      <c r="R37" s="21">
        <f t="shared" ref="R37:R61" si="15">IF(Q37="Žena do 35 god",10,IF(Q37="Žena starija od 35 god",5,IF(Q37="Žena sa invaliditetom",10,0)))</f>
        <v>5</v>
      </c>
      <c r="S37" s="27" t="s">
        <v>29</v>
      </c>
      <c r="T37" s="23">
        <f t="shared" ref="T37:T61" si="16">IF(S37="DA",5,0)</f>
        <v>0</v>
      </c>
      <c r="U37" s="27" t="s">
        <v>216</v>
      </c>
      <c r="V37" s="21">
        <f t="shared" ref="V37:V61" si="17">IF(U37="do 10,000 €",2,IF(U37="od 10,001-25,000 €",3,IF(U37="više od 25,001 €",5,0)))</f>
        <v>5</v>
      </c>
      <c r="W37" s="27" t="s">
        <v>37</v>
      </c>
      <c r="X37" s="21">
        <f t="shared" ref="X37:X61" si="18">IF(W37="Nije korišćeno",10,0)</f>
        <v>10</v>
      </c>
      <c r="Y37" s="87">
        <f t="shared" ref="Y37:Y61" si="19">H37+N37+P37+R37+T37+V37+X37+L37</f>
        <v>36</v>
      </c>
      <c r="AA37" s="14">
        <v>23076</v>
      </c>
    </row>
    <row r="38" spans="2:27" ht="31.5">
      <c r="B38" s="17">
        <v>1</v>
      </c>
      <c r="C38" s="29" t="s">
        <v>98</v>
      </c>
      <c r="D38" s="30" t="s">
        <v>156</v>
      </c>
      <c r="E38" s="20" t="s">
        <v>155</v>
      </c>
      <c r="F38" s="31" t="s">
        <v>217</v>
      </c>
      <c r="G38" s="22" t="s">
        <v>23</v>
      </c>
      <c r="H38" s="23">
        <f t="shared" si="10"/>
        <v>2</v>
      </c>
      <c r="I38" s="24">
        <v>51768</v>
      </c>
      <c r="J38" s="25">
        <v>49007</v>
      </c>
      <c r="K38" s="26">
        <f t="shared" si="11"/>
        <v>-5.3334106011435551</v>
      </c>
      <c r="L38" s="24">
        <f t="shared" si="12"/>
        <v>0</v>
      </c>
      <c r="M38" s="27" t="s">
        <v>27</v>
      </c>
      <c r="N38" s="21">
        <f t="shared" si="13"/>
        <v>3</v>
      </c>
      <c r="O38" s="28" t="s">
        <v>96</v>
      </c>
      <c r="P38" s="21">
        <f t="shared" si="14"/>
        <v>5</v>
      </c>
      <c r="Q38" s="27" t="s">
        <v>213</v>
      </c>
      <c r="R38" s="21">
        <f t="shared" si="15"/>
        <v>5</v>
      </c>
      <c r="S38" s="27" t="s">
        <v>28</v>
      </c>
      <c r="T38" s="23">
        <f t="shared" si="16"/>
        <v>5</v>
      </c>
      <c r="U38" s="27" t="s">
        <v>216</v>
      </c>
      <c r="V38" s="21">
        <f t="shared" si="17"/>
        <v>5</v>
      </c>
      <c r="W38" s="27" t="s">
        <v>37</v>
      </c>
      <c r="X38" s="21">
        <f t="shared" si="18"/>
        <v>10</v>
      </c>
      <c r="Y38" s="87">
        <f t="shared" si="19"/>
        <v>35</v>
      </c>
      <c r="AA38" s="14">
        <v>30000</v>
      </c>
    </row>
    <row r="39" spans="2:27" ht="31.5">
      <c r="B39" s="17">
        <v>6</v>
      </c>
      <c r="C39" s="29" t="s">
        <v>102</v>
      </c>
      <c r="D39" s="30" t="s">
        <v>160</v>
      </c>
      <c r="E39" s="20" t="s">
        <v>155</v>
      </c>
      <c r="F39" s="31" t="s">
        <v>220</v>
      </c>
      <c r="G39" s="22" t="s">
        <v>25</v>
      </c>
      <c r="H39" s="23">
        <f t="shared" si="10"/>
        <v>5</v>
      </c>
      <c r="I39" s="24">
        <v>246696</v>
      </c>
      <c r="J39" s="25">
        <v>256980</v>
      </c>
      <c r="K39" s="26">
        <f t="shared" si="11"/>
        <v>4.168693452670496</v>
      </c>
      <c r="L39" s="24">
        <f t="shared" si="12"/>
        <v>2</v>
      </c>
      <c r="M39" s="27" t="s">
        <v>26</v>
      </c>
      <c r="N39" s="21">
        <f t="shared" si="13"/>
        <v>5</v>
      </c>
      <c r="O39" s="28" t="s">
        <v>96</v>
      </c>
      <c r="P39" s="21">
        <f t="shared" si="14"/>
        <v>5</v>
      </c>
      <c r="Q39" s="27" t="s">
        <v>213</v>
      </c>
      <c r="R39" s="21">
        <f t="shared" si="15"/>
        <v>5</v>
      </c>
      <c r="S39" s="27" t="s">
        <v>29</v>
      </c>
      <c r="T39" s="23">
        <f t="shared" si="16"/>
        <v>0</v>
      </c>
      <c r="U39" s="27" t="s">
        <v>215</v>
      </c>
      <c r="V39" s="21">
        <f t="shared" si="17"/>
        <v>3</v>
      </c>
      <c r="W39" s="27" t="s">
        <v>37</v>
      </c>
      <c r="X39" s="21">
        <f t="shared" si="18"/>
        <v>10</v>
      </c>
      <c r="Y39" s="87">
        <f t="shared" si="19"/>
        <v>35</v>
      </c>
      <c r="AA39" s="14">
        <v>14500</v>
      </c>
    </row>
    <row r="40" spans="2:27" ht="47.25">
      <c r="B40" s="17">
        <v>7</v>
      </c>
      <c r="C40" s="29" t="s">
        <v>103</v>
      </c>
      <c r="D40" s="30" t="s">
        <v>161</v>
      </c>
      <c r="E40" s="20" t="s">
        <v>155</v>
      </c>
      <c r="F40" s="31" t="s">
        <v>89</v>
      </c>
      <c r="G40" s="22" t="s">
        <v>25</v>
      </c>
      <c r="H40" s="23">
        <f t="shared" si="10"/>
        <v>5</v>
      </c>
      <c r="I40" s="24">
        <v>4591335</v>
      </c>
      <c r="J40" s="25">
        <v>3809986</v>
      </c>
      <c r="K40" s="26">
        <f t="shared" si="11"/>
        <v>-17.017904378573988</v>
      </c>
      <c r="L40" s="24">
        <f t="shared" si="12"/>
        <v>0</v>
      </c>
      <c r="M40" s="27" t="s">
        <v>26</v>
      </c>
      <c r="N40" s="21">
        <f t="shared" si="13"/>
        <v>5</v>
      </c>
      <c r="O40" s="28" t="s">
        <v>97</v>
      </c>
      <c r="P40" s="21">
        <f t="shared" si="14"/>
        <v>0</v>
      </c>
      <c r="Q40" s="27" t="s">
        <v>213</v>
      </c>
      <c r="R40" s="21">
        <f t="shared" si="15"/>
        <v>5</v>
      </c>
      <c r="S40" s="27" t="s">
        <v>28</v>
      </c>
      <c r="T40" s="23">
        <f t="shared" si="16"/>
        <v>5</v>
      </c>
      <c r="U40" s="27" t="s">
        <v>216</v>
      </c>
      <c r="V40" s="21">
        <f t="shared" si="17"/>
        <v>5</v>
      </c>
      <c r="W40" s="27" t="s">
        <v>37</v>
      </c>
      <c r="X40" s="21">
        <f t="shared" si="18"/>
        <v>10</v>
      </c>
      <c r="Y40" s="87">
        <f t="shared" si="19"/>
        <v>35</v>
      </c>
      <c r="AA40" s="14">
        <v>30000</v>
      </c>
    </row>
    <row r="41" spans="2:27" ht="47.25">
      <c r="B41" s="17">
        <v>10</v>
      </c>
      <c r="C41" s="29" t="s">
        <v>105</v>
      </c>
      <c r="D41" s="32" t="s">
        <v>163</v>
      </c>
      <c r="E41" s="20" t="s">
        <v>155</v>
      </c>
      <c r="F41" s="31" t="s">
        <v>88</v>
      </c>
      <c r="G41" s="22" t="s">
        <v>23</v>
      </c>
      <c r="H41" s="23">
        <f t="shared" si="10"/>
        <v>2</v>
      </c>
      <c r="I41" s="24">
        <v>136348</v>
      </c>
      <c r="J41" s="25">
        <v>80492</v>
      </c>
      <c r="K41" s="26">
        <f t="shared" si="11"/>
        <v>-40.965764074280521</v>
      </c>
      <c r="L41" s="24">
        <f t="shared" si="12"/>
        <v>0</v>
      </c>
      <c r="M41" s="27" t="s">
        <v>27</v>
      </c>
      <c r="N41" s="21">
        <f t="shared" si="13"/>
        <v>3</v>
      </c>
      <c r="O41" s="28" t="s">
        <v>96</v>
      </c>
      <c r="P41" s="21">
        <f t="shared" si="14"/>
        <v>5</v>
      </c>
      <c r="Q41" s="27" t="s">
        <v>213</v>
      </c>
      <c r="R41" s="21">
        <f t="shared" si="15"/>
        <v>5</v>
      </c>
      <c r="S41" s="27" t="s">
        <v>28</v>
      </c>
      <c r="T41" s="23">
        <f t="shared" si="16"/>
        <v>5</v>
      </c>
      <c r="U41" s="27" t="s">
        <v>216</v>
      </c>
      <c r="V41" s="21">
        <f t="shared" si="17"/>
        <v>5</v>
      </c>
      <c r="W41" s="27" t="s">
        <v>37</v>
      </c>
      <c r="X41" s="21">
        <f t="shared" si="18"/>
        <v>10</v>
      </c>
      <c r="Y41" s="87">
        <f t="shared" si="19"/>
        <v>35</v>
      </c>
      <c r="AA41" s="14">
        <v>16583.22</v>
      </c>
    </row>
    <row r="42" spans="2:27" ht="47.25">
      <c r="B42" s="17">
        <v>29</v>
      </c>
      <c r="C42" s="29" t="s">
        <v>121</v>
      </c>
      <c r="D42" s="33" t="s">
        <v>179</v>
      </c>
      <c r="E42" s="34" t="s">
        <v>155</v>
      </c>
      <c r="F42" s="31" t="s">
        <v>223</v>
      </c>
      <c r="G42" s="27" t="s">
        <v>23</v>
      </c>
      <c r="H42" s="23">
        <f t="shared" si="10"/>
        <v>2</v>
      </c>
      <c r="I42" s="24">
        <v>31600</v>
      </c>
      <c r="J42" s="25">
        <v>33995</v>
      </c>
      <c r="K42" s="26">
        <f t="shared" si="11"/>
        <v>7.5791139240506453</v>
      </c>
      <c r="L42" s="24">
        <f t="shared" si="12"/>
        <v>2</v>
      </c>
      <c r="M42" s="27" t="s">
        <v>27</v>
      </c>
      <c r="N42" s="21">
        <f t="shared" si="13"/>
        <v>3</v>
      </c>
      <c r="O42" s="28" t="s">
        <v>96</v>
      </c>
      <c r="P42" s="21">
        <f t="shared" si="14"/>
        <v>5</v>
      </c>
      <c r="Q42" s="27" t="s">
        <v>213</v>
      </c>
      <c r="R42" s="21">
        <f t="shared" si="15"/>
        <v>5</v>
      </c>
      <c r="S42" s="27" t="s">
        <v>28</v>
      </c>
      <c r="T42" s="23">
        <f t="shared" si="16"/>
        <v>5</v>
      </c>
      <c r="U42" s="27" t="s">
        <v>215</v>
      </c>
      <c r="V42" s="21">
        <f t="shared" si="17"/>
        <v>3</v>
      </c>
      <c r="W42" s="27" t="s">
        <v>37</v>
      </c>
      <c r="X42" s="21">
        <f t="shared" si="18"/>
        <v>10</v>
      </c>
      <c r="Y42" s="87">
        <f t="shared" si="19"/>
        <v>35</v>
      </c>
      <c r="AA42" s="14">
        <v>8595.0400000000009</v>
      </c>
    </row>
    <row r="43" spans="2:27" ht="47.25">
      <c r="B43" s="17">
        <v>44</v>
      </c>
      <c r="C43" s="18" t="s">
        <v>133</v>
      </c>
      <c r="D43" s="35" t="s">
        <v>191</v>
      </c>
      <c r="E43" s="34" t="s">
        <v>155</v>
      </c>
      <c r="F43" s="21" t="s">
        <v>219</v>
      </c>
      <c r="G43" s="27" t="s">
        <v>23</v>
      </c>
      <c r="H43" s="23">
        <f t="shared" si="10"/>
        <v>2</v>
      </c>
      <c r="I43" s="24">
        <v>0.1</v>
      </c>
      <c r="J43" s="25">
        <v>0.1</v>
      </c>
      <c r="K43" s="26">
        <f t="shared" si="11"/>
        <v>0</v>
      </c>
      <c r="L43" s="24">
        <f t="shared" si="12"/>
        <v>0</v>
      </c>
      <c r="M43" s="27" t="s">
        <v>26</v>
      </c>
      <c r="N43" s="21">
        <f t="shared" si="13"/>
        <v>5</v>
      </c>
      <c r="O43" s="28" t="s">
        <v>96</v>
      </c>
      <c r="P43" s="21">
        <f t="shared" si="14"/>
        <v>5</v>
      </c>
      <c r="Q43" s="27" t="s">
        <v>213</v>
      </c>
      <c r="R43" s="21">
        <f t="shared" si="15"/>
        <v>5</v>
      </c>
      <c r="S43" s="27" t="s">
        <v>28</v>
      </c>
      <c r="T43" s="23">
        <f t="shared" si="16"/>
        <v>5</v>
      </c>
      <c r="U43" s="27" t="s">
        <v>215</v>
      </c>
      <c r="V43" s="21">
        <f t="shared" si="17"/>
        <v>3</v>
      </c>
      <c r="W43" s="27" t="s">
        <v>37</v>
      </c>
      <c r="X43" s="21">
        <f t="shared" si="18"/>
        <v>10</v>
      </c>
      <c r="Y43" s="87">
        <f t="shared" si="19"/>
        <v>35</v>
      </c>
      <c r="AA43" s="14">
        <v>19654.060000000001</v>
      </c>
    </row>
    <row r="44" spans="2:27" ht="47.25">
      <c r="B44" s="17">
        <v>59</v>
      </c>
      <c r="C44" s="18" t="s">
        <v>145</v>
      </c>
      <c r="D44" s="35" t="s">
        <v>203</v>
      </c>
      <c r="E44" s="34" t="s">
        <v>155</v>
      </c>
      <c r="F44" s="21" t="s">
        <v>89</v>
      </c>
      <c r="G44" s="27" t="s">
        <v>23</v>
      </c>
      <c r="H44" s="23">
        <f t="shared" si="10"/>
        <v>2</v>
      </c>
      <c r="I44" s="24">
        <v>156172</v>
      </c>
      <c r="J44" s="25">
        <v>1620799</v>
      </c>
      <c r="K44" s="26">
        <f t="shared" si="11"/>
        <v>937.82944445867383</v>
      </c>
      <c r="L44" s="24">
        <f t="shared" si="12"/>
        <v>5</v>
      </c>
      <c r="M44" s="27" t="s">
        <v>27</v>
      </c>
      <c r="N44" s="21">
        <f t="shared" si="13"/>
        <v>3</v>
      </c>
      <c r="O44" s="28" t="s">
        <v>97</v>
      </c>
      <c r="P44" s="21">
        <f t="shared" si="14"/>
        <v>0</v>
      </c>
      <c r="Q44" s="27" t="s">
        <v>213</v>
      </c>
      <c r="R44" s="21">
        <f t="shared" si="15"/>
        <v>5</v>
      </c>
      <c r="S44" s="27" t="s">
        <v>28</v>
      </c>
      <c r="T44" s="23">
        <f t="shared" si="16"/>
        <v>5</v>
      </c>
      <c r="U44" s="27" t="s">
        <v>216</v>
      </c>
      <c r="V44" s="21">
        <f t="shared" si="17"/>
        <v>5</v>
      </c>
      <c r="W44" s="27" t="s">
        <v>37</v>
      </c>
      <c r="X44" s="21">
        <f t="shared" si="18"/>
        <v>10</v>
      </c>
      <c r="Y44" s="87">
        <f t="shared" si="19"/>
        <v>35</v>
      </c>
      <c r="AA44" s="14">
        <v>30000</v>
      </c>
    </row>
    <row r="45" spans="2:27" ht="31.5">
      <c r="B45" s="17">
        <v>22</v>
      </c>
      <c r="C45" s="29" t="s">
        <v>114</v>
      </c>
      <c r="D45" s="33" t="s">
        <v>172</v>
      </c>
      <c r="E45" s="34" t="s">
        <v>155</v>
      </c>
      <c r="F45" s="31" t="s">
        <v>89</v>
      </c>
      <c r="G45" s="27" t="s">
        <v>23</v>
      </c>
      <c r="H45" s="23">
        <f t="shared" si="10"/>
        <v>2</v>
      </c>
      <c r="I45" s="24">
        <v>184011</v>
      </c>
      <c r="J45" s="25">
        <v>196150</v>
      </c>
      <c r="K45" s="26">
        <f t="shared" si="11"/>
        <v>6.5968882295080107</v>
      </c>
      <c r="L45" s="24">
        <f t="shared" si="12"/>
        <v>2</v>
      </c>
      <c r="M45" s="27" t="s">
        <v>26</v>
      </c>
      <c r="N45" s="21">
        <f t="shared" si="13"/>
        <v>5</v>
      </c>
      <c r="O45" s="28" t="s">
        <v>97</v>
      </c>
      <c r="P45" s="21">
        <f t="shared" si="14"/>
        <v>0</v>
      </c>
      <c r="Q45" s="27" t="s">
        <v>213</v>
      </c>
      <c r="R45" s="21">
        <f t="shared" si="15"/>
        <v>5</v>
      </c>
      <c r="S45" s="27" t="s">
        <v>28</v>
      </c>
      <c r="T45" s="23">
        <f t="shared" si="16"/>
        <v>5</v>
      </c>
      <c r="U45" s="27" t="s">
        <v>216</v>
      </c>
      <c r="V45" s="21">
        <f t="shared" si="17"/>
        <v>5</v>
      </c>
      <c r="W45" s="27" t="s">
        <v>37</v>
      </c>
      <c r="X45" s="21">
        <f t="shared" si="18"/>
        <v>10</v>
      </c>
      <c r="Y45" s="87">
        <f t="shared" si="19"/>
        <v>34</v>
      </c>
      <c r="AA45" s="14">
        <v>29920</v>
      </c>
    </row>
    <row r="46" spans="2:27" ht="47.25">
      <c r="B46" s="17">
        <v>23</v>
      </c>
      <c r="C46" s="18" t="s">
        <v>115</v>
      </c>
      <c r="D46" s="35" t="s">
        <v>173</v>
      </c>
      <c r="E46" s="34" t="s">
        <v>155</v>
      </c>
      <c r="F46" s="21" t="s">
        <v>89</v>
      </c>
      <c r="G46" s="27" t="s">
        <v>24</v>
      </c>
      <c r="H46" s="23">
        <f t="shared" si="10"/>
        <v>3</v>
      </c>
      <c r="I46" s="24">
        <v>73178</v>
      </c>
      <c r="J46" s="25">
        <v>100712</v>
      </c>
      <c r="K46" s="26">
        <f t="shared" si="11"/>
        <v>37.62606247779388</v>
      </c>
      <c r="L46" s="24">
        <f t="shared" si="12"/>
        <v>3</v>
      </c>
      <c r="M46" s="27" t="s">
        <v>27</v>
      </c>
      <c r="N46" s="21">
        <f t="shared" si="13"/>
        <v>3</v>
      </c>
      <c r="O46" s="28" t="s">
        <v>97</v>
      </c>
      <c r="P46" s="21">
        <f t="shared" si="14"/>
        <v>0</v>
      </c>
      <c r="Q46" s="27" t="s">
        <v>213</v>
      </c>
      <c r="R46" s="21">
        <f t="shared" si="15"/>
        <v>5</v>
      </c>
      <c r="S46" s="27" t="s">
        <v>28</v>
      </c>
      <c r="T46" s="23">
        <f t="shared" si="16"/>
        <v>5</v>
      </c>
      <c r="U46" s="27" t="s">
        <v>216</v>
      </c>
      <c r="V46" s="21">
        <f t="shared" si="17"/>
        <v>5</v>
      </c>
      <c r="W46" s="27" t="s">
        <v>37</v>
      </c>
      <c r="X46" s="21">
        <f t="shared" si="18"/>
        <v>10</v>
      </c>
      <c r="Y46" s="87">
        <f t="shared" si="19"/>
        <v>34</v>
      </c>
      <c r="AA46" s="14">
        <v>4958.68</v>
      </c>
    </row>
    <row r="47" spans="2:27" ht="31.5">
      <c r="B47" s="17">
        <v>32</v>
      </c>
      <c r="C47" s="29" t="s">
        <v>124</v>
      </c>
      <c r="D47" s="33" t="s">
        <v>182</v>
      </c>
      <c r="E47" s="34" t="s">
        <v>155</v>
      </c>
      <c r="F47" s="31" t="s">
        <v>220</v>
      </c>
      <c r="G47" s="27" t="s">
        <v>24</v>
      </c>
      <c r="H47" s="23">
        <f t="shared" si="10"/>
        <v>3</v>
      </c>
      <c r="I47" s="24">
        <v>511089</v>
      </c>
      <c r="J47" s="25">
        <v>445389</v>
      </c>
      <c r="K47" s="26">
        <f t="shared" si="11"/>
        <v>-12.854903940409599</v>
      </c>
      <c r="L47" s="24">
        <f t="shared" si="12"/>
        <v>0</v>
      </c>
      <c r="M47" s="27" t="s">
        <v>27</v>
      </c>
      <c r="N47" s="21">
        <f t="shared" si="13"/>
        <v>3</v>
      </c>
      <c r="O47" s="28" t="s">
        <v>96</v>
      </c>
      <c r="P47" s="21">
        <f t="shared" si="14"/>
        <v>5</v>
      </c>
      <c r="Q47" s="27" t="s">
        <v>213</v>
      </c>
      <c r="R47" s="21">
        <f t="shared" si="15"/>
        <v>5</v>
      </c>
      <c r="S47" s="27" t="s">
        <v>28</v>
      </c>
      <c r="T47" s="23">
        <f t="shared" si="16"/>
        <v>5</v>
      </c>
      <c r="U47" s="27" t="s">
        <v>215</v>
      </c>
      <c r="V47" s="21">
        <f t="shared" si="17"/>
        <v>3</v>
      </c>
      <c r="W47" s="27" t="s">
        <v>37</v>
      </c>
      <c r="X47" s="21">
        <f t="shared" si="18"/>
        <v>10</v>
      </c>
      <c r="Y47" s="87">
        <f t="shared" si="19"/>
        <v>34</v>
      </c>
      <c r="AA47" s="14">
        <v>11200</v>
      </c>
    </row>
    <row r="48" spans="2:27" ht="31.5">
      <c r="B48" s="17">
        <v>55</v>
      </c>
      <c r="C48" s="18" t="s">
        <v>142</v>
      </c>
      <c r="D48" s="35" t="s">
        <v>200</v>
      </c>
      <c r="E48" s="34" t="s">
        <v>155</v>
      </c>
      <c r="F48" s="21" t="s">
        <v>220</v>
      </c>
      <c r="G48" s="27" t="s">
        <v>24</v>
      </c>
      <c r="H48" s="23">
        <f t="shared" si="10"/>
        <v>3</v>
      </c>
      <c r="I48" s="24">
        <v>376208</v>
      </c>
      <c r="J48" s="25">
        <v>318088</v>
      </c>
      <c r="K48" s="26">
        <f t="shared" si="11"/>
        <v>-15.448900608174199</v>
      </c>
      <c r="L48" s="24">
        <f t="shared" si="12"/>
        <v>0</v>
      </c>
      <c r="M48" s="27" t="s">
        <v>27</v>
      </c>
      <c r="N48" s="21">
        <f t="shared" si="13"/>
        <v>3</v>
      </c>
      <c r="O48" s="28" t="s">
        <v>96</v>
      </c>
      <c r="P48" s="21">
        <f t="shared" si="14"/>
        <v>5</v>
      </c>
      <c r="Q48" s="27" t="s">
        <v>213</v>
      </c>
      <c r="R48" s="21">
        <f t="shared" si="15"/>
        <v>5</v>
      </c>
      <c r="S48" s="27" t="s">
        <v>28</v>
      </c>
      <c r="T48" s="23">
        <f t="shared" si="16"/>
        <v>5</v>
      </c>
      <c r="U48" s="27" t="s">
        <v>215</v>
      </c>
      <c r="V48" s="21">
        <f t="shared" si="17"/>
        <v>3</v>
      </c>
      <c r="W48" s="27" t="s">
        <v>37</v>
      </c>
      <c r="X48" s="21">
        <f t="shared" si="18"/>
        <v>10</v>
      </c>
      <c r="Y48" s="87">
        <f t="shared" si="19"/>
        <v>34</v>
      </c>
      <c r="AA48" s="14">
        <v>8000</v>
      </c>
    </row>
    <row r="49" spans="2:27" ht="31.5">
      <c r="B49" s="17">
        <v>67</v>
      </c>
      <c r="C49" s="18" t="s">
        <v>148</v>
      </c>
      <c r="D49" s="35" t="s">
        <v>206</v>
      </c>
      <c r="E49" s="34" t="s">
        <v>155</v>
      </c>
      <c r="F49" s="21" t="s">
        <v>89</v>
      </c>
      <c r="G49" s="27" t="s">
        <v>23</v>
      </c>
      <c r="H49" s="23">
        <f t="shared" si="10"/>
        <v>2</v>
      </c>
      <c r="I49" s="24">
        <v>160801</v>
      </c>
      <c r="J49" s="25">
        <v>176499</v>
      </c>
      <c r="K49" s="26">
        <f t="shared" si="11"/>
        <v>9.762377099644894</v>
      </c>
      <c r="L49" s="24">
        <f t="shared" si="12"/>
        <v>2</v>
      </c>
      <c r="M49" s="27" t="s">
        <v>26</v>
      </c>
      <c r="N49" s="21">
        <f t="shared" si="13"/>
        <v>5</v>
      </c>
      <c r="O49" s="28" t="s">
        <v>97</v>
      </c>
      <c r="P49" s="21">
        <f t="shared" si="14"/>
        <v>0</v>
      </c>
      <c r="Q49" s="27" t="s">
        <v>213</v>
      </c>
      <c r="R49" s="21">
        <f t="shared" si="15"/>
        <v>5</v>
      </c>
      <c r="S49" s="27" t="s">
        <v>28</v>
      </c>
      <c r="T49" s="23">
        <f t="shared" si="16"/>
        <v>5</v>
      </c>
      <c r="U49" s="27" t="s">
        <v>216</v>
      </c>
      <c r="V49" s="21">
        <f t="shared" si="17"/>
        <v>5</v>
      </c>
      <c r="W49" s="27" t="s">
        <v>37</v>
      </c>
      <c r="X49" s="21">
        <f t="shared" si="18"/>
        <v>10</v>
      </c>
      <c r="Y49" s="87">
        <f t="shared" si="19"/>
        <v>34</v>
      </c>
      <c r="AA49" s="14">
        <v>28072</v>
      </c>
    </row>
    <row r="50" spans="2:27" ht="47.25">
      <c r="B50" s="17">
        <v>8</v>
      </c>
      <c r="C50" s="29" t="s">
        <v>104</v>
      </c>
      <c r="D50" s="33" t="s">
        <v>162</v>
      </c>
      <c r="E50" s="34" t="s">
        <v>155</v>
      </c>
      <c r="F50" s="31" t="s">
        <v>90</v>
      </c>
      <c r="G50" s="27" t="s">
        <v>23</v>
      </c>
      <c r="H50" s="23">
        <f t="shared" si="10"/>
        <v>2</v>
      </c>
      <c r="I50" s="24">
        <v>25082</v>
      </c>
      <c r="J50" s="25">
        <v>21950</v>
      </c>
      <c r="K50" s="26">
        <f t="shared" si="11"/>
        <v>-12.487042500598037</v>
      </c>
      <c r="L50" s="24">
        <f t="shared" si="12"/>
        <v>0</v>
      </c>
      <c r="M50" s="27" t="s">
        <v>27</v>
      </c>
      <c r="N50" s="21">
        <f t="shared" si="13"/>
        <v>3</v>
      </c>
      <c r="O50" s="28" t="s">
        <v>96</v>
      </c>
      <c r="P50" s="21">
        <f t="shared" si="14"/>
        <v>5</v>
      </c>
      <c r="Q50" s="27" t="s">
        <v>213</v>
      </c>
      <c r="R50" s="21">
        <f t="shared" si="15"/>
        <v>5</v>
      </c>
      <c r="S50" s="27" t="s">
        <v>28</v>
      </c>
      <c r="T50" s="23">
        <f t="shared" si="16"/>
        <v>5</v>
      </c>
      <c r="U50" s="27" t="s">
        <v>215</v>
      </c>
      <c r="V50" s="21">
        <f t="shared" si="17"/>
        <v>3</v>
      </c>
      <c r="W50" s="27" t="s">
        <v>37</v>
      </c>
      <c r="X50" s="21">
        <f t="shared" si="18"/>
        <v>10</v>
      </c>
      <c r="Y50" s="87">
        <f t="shared" si="19"/>
        <v>33</v>
      </c>
      <c r="AA50" s="14">
        <v>12555.37</v>
      </c>
    </row>
    <row r="51" spans="2:27" ht="15.75">
      <c r="B51" s="17">
        <v>15</v>
      </c>
      <c r="C51" s="29" t="s">
        <v>110</v>
      </c>
      <c r="D51" s="33" t="s">
        <v>168</v>
      </c>
      <c r="E51" s="34" t="s">
        <v>155</v>
      </c>
      <c r="F51" s="31" t="s">
        <v>89</v>
      </c>
      <c r="G51" s="27" t="s">
        <v>25</v>
      </c>
      <c r="H51" s="23">
        <f t="shared" si="10"/>
        <v>5</v>
      </c>
      <c r="I51" s="24">
        <v>1119109</v>
      </c>
      <c r="J51" s="25">
        <v>1070631</v>
      </c>
      <c r="K51" s="26">
        <f t="shared" si="11"/>
        <v>-4.3318389897677605</v>
      </c>
      <c r="L51" s="24">
        <f t="shared" si="12"/>
        <v>0</v>
      </c>
      <c r="M51" s="27" t="s">
        <v>27</v>
      </c>
      <c r="N51" s="21">
        <f t="shared" si="13"/>
        <v>3</v>
      </c>
      <c r="O51" s="28" t="s">
        <v>97</v>
      </c>
      <c r="P51" s="21">
        <f t="shared" si="14"/>
        <v>0</v>
      </c>
      <c r="Q51" s="27" t="s">
        <v>213</v>
      </c>
      <c r="R51" s="21">
        <f t="shared" si="15"/>
        <v>5</v>
      </c>
      <c r="S51" s="27" t="s">
        <v>28</v>
      </c>
      <c r="T51" s="23">
        <f t="shared" si="16"/>
        <v>5</v>
      </c>
      <c r="U51" s="27" t="s">
        <v>216</v>
      </c>
      <c r="V51" s="21">
        <f t="shared" si="17"/>
        <v>5</v>
      </c>
      <c r="W51" s="27" t="s">
        <v>37</v>
      </c>
      <c r="X51" s="21">
        <f t="shared" si="18"/>
        <v>10</v>
      </c>
      <c r="Y51" s="87">
        <f t="shared" si="19"/>
        <v>33</v>
      </c>
      <c r="AA51" s="14">
        <v>30000</v>
      </c>
    </row>
    <row r="52" spans="2:27" ht="47.25">
      <c r="B52" s="17">
        <v>52</v>
      </c>
      <c r="C52" s="18" t="s">
        <v>140</v>
      </c>
      <c r="D52" s="35" t="s">
        <v>198</v>
      </c>
      <c r="E52" s="34" t="s">
        <v>155</v>
      </c>
      <c r="F52" s="21" t="s">
        <v>89</v>
      </c>
      <c r="G52" s="27" t="s">
        <v>23</v>
      </c>
      <c r="H52" s="23">
        <f t="shared" si="10"/>
        <v>2</v>
      </c>
      <c r="I52" s="24">
        <v>225</v>
      </c>
      <c r="J52" s="25">
        <v>21217</v>
      </c>
      <c r="K52" s="26">
        <f t="shared" si="11"/>
        <v>9329.7777777777774</v>
      </c>
      <c r="L52" s="24">
        <f t="shared" si="12"/>
        <v>5</v>
      </c>
      <c r="M52" s="27" t="s">
        <v>26</v>
      </c>
      <c r="N52" s="21">
        <f t="shared" si="13"/>
        <v>5</v>
      </c>
      <c r="O52" s="28" t="s">
        <v>97</v>
      </c>
      <c r="P52" s="21">
        <f t="shared" si="14"/>
        <v>0</v>
      </c>
      <c r="Q52" s="27" t="s">
        <v>213</v>
      </c>
      <c r="R52" s="21">
        <f t="shared" si="15"/>
        <v>5</v>
      </c>
      <c r="S52" s="27" t="s">
        <v>29</v>
      </c>
      <c r="T52" s="23">
        <f t="shared" si="16"/>
        <v>0</v>
      </c>
      <c r="U52" s="27" t="s">
        <v>216</v>
      </c>
      <c r="V52" s="21">
        <f t="shared" si="17"/>
        <v>5</v>
      </c>
      <c r="W52" s="27" t="s">
        <v>37</v>
      </c>
      <c r="X52" s="21">
        <f t="shared" si="18"/>
        <v>10</v>
      </c>
      <c r="Y52" s="87">
        <f t="shared" si="19"/>
        <v>32</v>
      </c>
      <c r="AA52" s="14">
        <v>30000</v>
      </c>
    </row>
    <row r="53" spans="2:27" ht="15.75">
      <c r="B53" s="17">
        <v>73</v>
      </c>
      <c r="C53" s="18" t="s">
        <v>152</v>
      </c>
      <c r="D53" s="35" t="s">
        <v>210</v>
      </c>
      <c r="E53" s="34" t="s">
        <v>155</v>
      </c>
      <c r="F53" s="21" t="s">
        <v>89</v>
      </c>
      <c r="G53" s="27" t="s">
        <v>23</v>
      </c>
      <c r="H53" s="23">
        <f t="shared" si="10"/>
        <v>2</v>
      </c>
      <c r="I53" s="24">
        <v>532945</v>
      </c>
      <c r="J53" s="25">
        <v>806666</v>
      </c>
      <c r="K53" s="26">
        <f t="shared" si="11"/>
        <v>51.360084061207061</v>
      </c>
      <c r="L53" s="24">
        <f t="shared" si="12"/>
        <v>5</v>
      </c>
      <c r="M53" s="27" t="s">
        <v>27</v>
      </c>
      <c r="N53" s="21">
        <f t="shared" si="13"/>
        <v>3</v>
      </c>
      <c r="O53" s="28" t="s">
        <v>97</v>
      </c>
      <c r="P53" s="21">
        <f t="shared" si="14"/>
        <v>0</v>
      </c>
      <c r="Q53" s="27" t="s">
        <v>213</v>
      </c>
      <c r="R53" s="21">
        <f t="shared" si="15"/>
        <v>5</v>
      </c>
      <c r="S53" s="27" t="s">
        <v>28</v>
      </c>
      <c r="T53" s="23">
        <f t="shared" si="16"/>
        <v>5</v>
      </c>
      <c r="U53" s="27" t="s">
        <v>214</v>
      </c>
      <c r="V53" s="21">
        <f t="shared" si="17"/>
        <v>2</v>
      </c>
      <c r="W53" s="27" t="s">
        <v>37</v>
      </c>
      <c r="X53" s="21">
        <f t="shared" si="18"/>
        <v>10</v>
      </c>
      <c r="Y53" s="87">
        <f t="shared" si="19"/>
        <v>32</v>
      </c>
      <c r="AA53" s="14">
        <v>6972.92</v>
      </c>
    </row>
    <row r="54" spans="2:27" ht="47.25">
      <c r="B54" s="17">
        <v>56</v>
      </c>
      <c r="C54" s="18" t="s">
        <v>143</v>
      </c>
      <c r="D54" s="35" t="s">
        <v>201</v>
      </c>
      <c r="E54" s="34" t="s">
        <v>155</v>
      </c>
      <c r="F54" s="21" t="s">
        <v>89</v>
      </c>
      <c r="G54" s="27" t="s">
        <v>23</v>
      </c>
      <c r="H54" s="23">
        <f t="shared" si="10"/>
        <v>2</v>
      </c>
      <c r="I54" s="24">
        <v>39471</v>
      </c>
      <c r="J54" s="25">
        <v>58460</v>
      </c>
      <c r="K54" s="26">
        <f t="shared" si="11"/>
        <v>48.108738060854819</v>
      </c>
      <c r="L54" s="24">
        <f t="shared" si="12"/>
        <v>3</v>
      </c>
      <c r="M54" s="27" t="s">
        <v>27</v>
      </c>
      <c r="N54" s="21">
        <f t="shared" si="13"/>
        <v>3</v>
      </c>
      <c r="O54" s="28" t="s">
        <v>97</v>
      </c>
      <c r="P54" s="21">
        <f t="shared" si="14"/>
        <v>0</v>
      </c>
      <c r="Q54" s="27" t="s">
        <v>213</v>
      </c>
      <c r="R54" s="21">
        <f t="shared" si="15"/>
        <v>5</v>
      </c>
      <c r="S54" s="27" t="s">
        <v>28</v>
      </c>
      <c r="T54" s="23">
        <f t="shared" si="16"/>
        <v>5</v>
      </c>
      <c r="U54" s="27" t="s">
        <v>215</v>
      </c>
      <c r="V54" s="21">
        <f t="shared" si="17"/>
        <v>3</v>
      </c>
      <c r="W54" s="27" t="s">
        <v>37</v>
      </c>
      <c r="X54" s="21">
        <f t="shared" si="18"/>
        <v>10</v>
      </c>
      <c r="Y54" s="87">
        <f t="shared" si="19"/>
        <v>31</v>
      </c>
      <c r="AA54" s="14">
        <v>10446.280000000001</v>
      </c>
    </row>
    <row r="55" spans="2:27" ht="31.5">
      <c r="B55" s="17">
        <v>66</v>
      </c>
      <c r="C55" s="18" t="s">
        <v>147</v>
      </c>
      <c r="D55" s="35" t="s">
        <v>205</v>
      </c>
      <c r="E55" s="34" t="s">
        <v>155</v>
      </c>
      <c r="F55" s="21" t="s">
        <v>89</v>
      </c>
      <c r="G55" s="27" t="s">
        <v>23</v>
      </c>
      <c r="H55" s="23">
        <f t="shared" si="10"/>
        <v>2</v>
      </c>
      <c r="I55" s="24">
        <v>23135</v>
      </c>
      <c r="J55" s="25">
        <v>30896</v>
      </c>
      <c r="K55" s="26">
        <f t="shared" si="11"/>
        <v>33.546574454290038</v>
      </c>
      <c r="L55" s="24">
        <f t="shared" si="12"/>
        <v>3</v>
      </c>
      <c r="M55" s="27" t="s">
        <v>27</v>
      </c>
      <c r="N55" s="21">
        <f t="shared" si="13"/>
        <v>3</v>
      </c>
      <c r="O55" s="28" t="s">
        <v>97</v>
      </c>
      <c r="P55" s="21">
        <f t="shared" si="14"/>
        <v>0</v>
      </c>
      <c r="Q55" s="27" t="s">
        <v>213</v>
      </c>
      <c r="R55" s="21">
        <f t="shared" si="15"/>
        <v>5</v>
      </c>
      <c r="S55" s="27" t="s">
        <v>28</v>
      </c>
      <c r="T55" s="23">
        <f t="shared" si="16"/>
        <v>5</v>
      </c>
      <c r="U55" s="27" t="s">
        <v>215</v>
      </c>
      <c r="V55" s="21">
        <f t="shared" si="17"/>
        <v>3</v>
      </c>
      <c r="W55" s="27" t="s">
        <v>37</v>
      </c>
      <c r="X55" s="21">
        <f t="shared" si="18"/>
        <v>10</v>
      </c>
      <c r="Y55" s="87">
        <f t="shared" si="19"/>
        <v>31</v>
      </c>
      <c r="AA55" s="14">
        <v>7200</v>
      </c>
    </row>
    <row r="56" spans="2:27" ht="47.25">
      <c r="B56" s="17">
        <v>40</v>
      </c>
      <c r="C56" s="18" t="s">
        <v>131</v>
      </c>
      <c r="D56" s="35" t="s">
        <v>189</v>
      </c>
      <c r="E56" s="34" t="s">
        <v>155</v>
      </c>
      <c r="F56" s="21" t="s">
        <v>89</v>
      </c>
      <c r="G56" s="27" t="s">
        <v>23</v>
      </c>
      <c r="H56" s="23">
        <f t="shared" si="10"/>
        <v>2</v>
      </c>
      <c r="I56" s="24">
        <v>122023</v>
      </c>
      <c r="J56" s="25">
        <v>1278</v>
      </c>
      <c r="K56" s="26">
        <f t="shared" si="11"/>
        <v>-98.95265646640388</v>
      </c>
      <c r="L56" s="24">
        <f t="shared" si="12"/>
        <v>0</v>
      </c>
      <c r="M56" s="27" t="s">
        <v>27</v>
      </c>
      <c r="N56" s="21">
        <f t="shared" si="13"/>
        <v>3</v>
      </c>
      <c r="O56" s="28" t="s">
        <v>97</v>
      </c>
      <c r="P56" s="21">
        <f t="shared" si="14"/>
        <v>0</v>
      </c>
      <c r="Q56" s="27" t="s">
        <v>31</v>
      </c>
      <c r="R56" s="21">
        <f t="shared" si="15"/>
        <v>10</v>
      </c>
      <c r="S56" s="27" t="s">
        <v>29</v>
      </c>
      <c r="T56" s="23">
        <f t="shared" si="16"/>
        <v>0</v>
      </c>
      <c r="U56" s="27" t="s">
        <v>216</v>
      </c>
      <c r="V56" s="21">
        <f t="shared" si="17"/>
        <v>5</v>
      </c>
      <c r="W56" s="27" t="s">
        <v>37</v>
      </c>
      <c r="X56" s="21">
        <f t="shared" si="18"/>
        <v>10</v>
      </c>
      <c r="Y56" s="87">
        <f t="shared" si="19"/>
        <v>30</v>
      </c>
      <c r="AA56" s="14">
        <v>30000</v>
      </c>
    </row>
    <row r="57" spans="2:27" ht="31.5">
      <c r="B57" s="17">
        <v>41</v>
      </c>
      <c r="C57" s="18" t="s">
        <v>132</v>
      </c>
      <c r="D57" s="35" t="s">
        <v>190</v>
      </c>
      <c r="E57" s="34" t="s">
        <v>155</v>
      </c>
      <c r="F57" s="21" t="s">
        <v>89</v>
      </c>
      <c r="G57" s="27" t="s">
        <v>25</v>
      </c>
      <c r="H57" s="23">
        <f t="shared" si="10"/>
        <v>5</v>
      </c>
      <c r="I57" s="24">
        <v>683971</v>
      </c>
      <c r="J57" s="25">
        <v>617042</v>
      </c>
      <c r="K57" s="26">
        <f t="shared" si="11"/>
        <v>-9.7853563966893375</v>
      </c>
      <c r="L57" s="24">
        <f t="shared" si="12"/>
        <v>0</v>
      </c>
      <c r="M57" s="27" t="s">
        <v>27</v>
      </c>
      <c r="N57" s="21">
        <f t="shared" si="13"/>
        <v>3</v>
      </c>
      <c r="O57" s="28" t="s">
        <v>97</v>
      </c>
      <c r="P57" s="21">
        <f t="shared" si="14"/>
        <v>0</v>
      </c>
      <c r="Q57" s="27" t="s">
        <v>213</v>
      </c>
      <c r="R57" s="21">
        <f t="shared" si="15"/>
        <v>5</v>
      </c>
      <c r="S57" s="27" t="s">
        <v>28</v>
      </c>
      <c r="T57" s="23">
        <f t="shared" si="16"/>
        <v>5</v>
      </c>
      <c r="U57" s="27" t="s">
        <v>214</v>
      </c>
      <c r="V57" s="21">
        <f t="shared" si="17"/>
        <v>2</v>
      </c>
      <c r="W57" s="27" t="s">
        <v>37</v>
      </c>
      <c r="X57" s="21">
        <f t="shared" si="18"/>
        <v>10</v>
      </c>
      <c r="Y57" s="87">
        <f t="shared" si="19"/>
        <v>30</v>
      </c>
      <c r="AA57" s="14">
        <v>2992</v>
      </c>
    </row>
    <row r="58" spans="2:27" ht="31.5">
      <c r="B58" s="17">
        <v>70</v>
      </c>
      <c r="C58" s="18" t="s">
        <v>150</v>
      </c>
      <c r="D58" s="35" t="s">
        <v>208</v>
      </c>
      <c r="E58" s="34" t="s">
        <v>155</v>
      </c>
      <c r="F58" s="21" t="s">
        <v>93</v>
      </c>
      <c r="G58" s="27" t="s">
        <v>25</v>
      </c>
      <c r="H58" s="23">
        <f t="shared" si="10"/>
        <v>5</v>
      </c>
      <c r="I58" s="24">
        <v>2017704</v>
      </c>
      <c r="J58" s="25">
        <v>831674</v>
      </c>
      <c r="K58" s="26">
        <f t="shared" si="11"/>
        <v>-58.781169091204653</v>
      </c>
      <c r="L58" s="24">
        <f t="shared" si="12"/>
        <v>0</v>
      </c>
      <c r="M58" s="27" t="s">
        <v>27</v>
      </c>
      <c r="N58" s="21">
        <f t="shared" si="13"/>
        <v>3</v>
      </c>
      <c r="O58" s="28" t="s">
        <v>97</v>
      </c>
      <c r="P58" s="21">
        <f t="shared" si="14"/>
        <v>0</v>
      </c>
      <c r="Q58" s="27" t="s">
        <v>213</v>
      </c>
      <c r="R58" s="21">
        <f t="shared" si="15"/>
        <v>5</v>
      </c>
      <c r="S58" s="27" t="s">
        <v>29</v>
      </c>
      <c r="T58" s="23">
        <f t="shared" si="16"/>
        <v>0</v>
      </c>
      <c r="U58" s="27" t="s">
        <v>216</v>
      </c>
      <c r="V58" s="21">
        <f t="shared" si="17"/>
        <v>5</v>
      </c>
      <c r="W58" s="27" t="s">
        <v>37</v>
      </c>
      <c r="X58" s="21">
        <f t="shared" si="18"/>
        <v>10</v>
      </c>
      <c r="Y58" s="87">
        <f t="shared" si="19"/>
        <v>28</v>
      </c>
      <c r="AA58" s="14">
        <v>30000</v>
      </c>
    </row>
    <row r="59" spans="2:27" ht="31.5">
      <c r="B59" s="17">
        <v>33</v>
      </c>
      <c r="C59" s="29" t="s">
        <v>125</v>
      </c>
      <c r="D59" s="33" t="s">
        <v>183</v>
      </c>
      <c r="E59" s="34" t="s">
        <v>155</v>
      </c>
      <c r="F59" s="31" t="s">
        <v>89</v>
      </c>
      <c r="G59" s="27" t="s">
        <v>23</v>
      </c>
      <c r="H59" s="23">
        <f t="shared" si="10"/>
        <v>2</v>
      </c>
      <c r="I59" s="24">
        <v>187516</v>
      </c>
      <c r="J59" s="25">
        <v>182235</v>
      </c>
      <c r="K59" s="26">
        <f t="shared" si="11"/>
        <v>-2.8162930096631698</v>
      </c>
      <c r="L59" s="24">
        <f t="shared" si="12"/>
        <v>0</v>
      </c>
      <c r="M59" s="27" t="s">
        <v>27</v>
      </c>
      <c r="N59" s="21">
        <f t="shared" si="13"/>
        <v>3</v>
      </c>
      <c r="O59" s="28" t="s">
        <v>97</v>
      </c>
      <c r="P59" s="21">
        <f t="shared" si="14"/>
        <v>0</v>
      </c>
      <c r="Q59" s="27" t="s">
        <v>213</v>
      </c>
      <c r="R59" s="21">
        <f t="shared" si="15"/>
        <v>5</v>
      </c>
      <c r="S59" s="27" t="s">
        <v>28</v>
      </c>
      <c r="T59" s="23">
        <f t="shared" si="16"/>
        <v>5</v>
      </c>
      <c r="U59" s="27" t="s">
        <v>214</v>
      </c>
      <c r="V59" s="21">
        <f t="shared" si="17"/>
        <v>2</v>
      </c>
      <c r="W59" s="27" t="s">
        <v>37</v>
      </c>
      <c r="X59" s="21">
        <f t="shared" si="18"/>
        <v>10</v>
      </c>
      <c r="Y59" s="87">
        <f t="shared" si="19"/>
        <v>27</v>
      </c>
      <c r="AA59" s="14">
        <v>6554.88</v>
      </c>
    </row>
    <row r="60" spans="2:27" ht="31.5">
      <c r="B60" s="17">
        <v>48</v>
      </c>
      <c r="C60" s="18" t="s">
        <v>137</v>
      </c>
      <c r="D60" s="35" t="s">
        <v>195</v>
      </c>
      <c r="E60" s="34" t="s">
        <v>155</v>
      </c>
      <c r="F60" s="21" t="s">
        <v>89</v>
      </c>
      <c r="G60" s="27" t="s">
        <v>23</v>
      </c>
      <c r="H60" s="23">
        <f t="shared" si="10"/>
        <v>2</v>
      </c>
      <c r="I60" s="24">
        <v>71600</v>
      </c>
      <c r="J60" s="25">
        <v>33299</v>
      </c>
      <c r="K60" s="26">
        <f t="shared" si="11"/>
        <v>-53.493016759776538</v>
      </c>
      <c r="L60" s="24">
        <f t="shared" si="12"/>
        <v>0</v>
      </c>
      <c r="M60" s="27" t="s">
        <v>27</v>
      </c>
      <c r="N60" s="21">
        <f t="shared" si="13"/>
        <v>3</v>
      </c>
      <c r="O60" s="28" t="s">
        <v>97</v>
      </c>
      <c r="P60" s="21">
        <f t="shared" si="14"/>
        <v>0</v>
      </c>
      <c r="Q60" s="27" t="s">
        <v>213</v>
      </c>
      <c r="R60" s="21">
        <f t="shared" si="15"/>
        <v>5</v>
      </c>
      <c r="S60" s="27" t="s">
        <v>28</v>
      </c>
      <c r="T60" s="23">
        <f t="shared" si="16"/>
        <v>5</v>
      </c>
      <c r="U60" s="27" t="s">
        <v>214</v>
      </c>
      <c r="V60" s="21">
        <f t="shared" si="17"/>
        <v>2</v>
      </c>
      <c r="W60" s="27" t="s">
        <v>37</v>
      </c>
      <c r="X60" s="21">
        <f t="shared" si="18"/>
        <v>10</v>
      </c>
      <c r="Y60" s="87">
        <f t="shared" si="19"/>
        <v>27</v>
      </c>
      <c r="AA60" s="14">
        <v>1421.48</v>
      </c>
    </row>
    <row r="61" spans="2:27" ht="31.5">
      <c r="B61" s="17">
        <v>39</v>
      </c>
      <c r="C61" s="18" t="s">
        <v>130</v>
      </c>
      <c r="D61" s="35" t="s">
        <v>188</v>
      </c>
      <c r="E61" s="34" t="s">
        <v>155</v>
      </c>
      <c r="F61" s="21" t="s">
        <v>89</v>
      </c>
      <c r="G61" s="27" t="s">
        <v>23</v>
      </c>
      <c r="H61" s="23">
        <f t="shared" si="10"/>
        <v>2</v>
      </c>
      <c r="I61" s="24">
        <v>8237</v>
      </c>
      <c r="J61" s="25">
        <v>10575</v>
      </c>
      <c r="K61" s="26">
        <f t="shared" si="11"/>
        <v>28.38412043219617</v>
      </c>
      <c r="L61" s="24">
        <f t="shared" si="12"/>
        <v>3</v>
      </c>
      <c r="M61" s="27" t="s">
        <v>27</v>
      </c>
      <c r="N61" s="21">
        <f t="shared" si="13"/>
        <v>3</v>
      </c>
      <c r="O61" s="28" t="s">
        <v>97</v>
      </c>
      <c r="P61" s="21">
        <f t="shared" si="14"/>
        <v>0</v>
      </c>
      <c r="Q61" s="27" t="s">
        <v>213</v>
      </c>
      <c r="R61" s="21">
        <f t="shared" si="15"/>
        <v>5</v>
      </c>
      <c r="S61" s="27" t="s">
        <v>29</v>
      </c>
      <c r="T61" s="23">
        <f t="shared" si="16"/>
        <v>0</v>
      </c>
      <c r="U61" s="27" t="s">
        <v>214</v>
      </c>
      <c r="V61" s="21">
        <f t="shared" si="17"/>
        <v>2</v>
      </c>
      <c r="W61" s="27" t="s">
        <v>37</v>
      </c>
      <c r="X61" s="21">
        <f t="shared" si="18"/>
        <v>10</v>
      </c>
      <c r="Y61" s="87">
        <f t="shared" si="19"/>
        <v>25</v>
      </c>
      <c r="AA61" s="14">
        <v>1791.07</v>
      </c>
    </row>
    <row r="280" spans="7:24" ht="15.75" thickBot="1"/>
    <row r="281" spans="7:24">
      <c r="G281" s="43" t="s">
        <v>6</v>
      </c>
      <c r="H281" s="44"/>
      <c r="I281" s="45" t="s">
        <v>13</v>
      </c>
      <c r="J281" s="46"/>
      <c r="K281" s="46"/>
      <c r="L281" s="47"/>
      <c r="M281" s="43" t="s">
        <v>7</v>
      </c>
      <c r="N281" s="44"/>
      <c r="O281" s="43" t="s">
        <v>8</v>
      </c>
      <c r="P281" s="44"/>
      <c r="Q281" s="43" t="s">
        <v>9</v>
      </c>
      <c r="R281" s="44"/>
      <c r="S281" s="43" t="s">
        <v>10</v>
      </c>
      <c r="T281" s="44"/>
      <c r="U281" s="43" t="s">
        <v>11</v>
      </c>
      <c r="V281" s="44"/>
      <c r="W281" s="43" t="s">
        <v>12</v>
      </c>
      <c r="X281" s="44"/>
    </row>
    <row r="282" spans="7:24" ht="15.75" thickBot="1">
      <c r="G282" s="5" t="s">
        <v>15</v>
      </c>
      <c r="H282" s="6" t="s">
        <v>16</v>
      </c>
      <c r="I282" s="11">
        <v>2023</v>
      </c>
      <c r="J282" s="12">
        <v>2024</v>
      </c>
      <c r="K282" s="11" t="s">
        <v>14</v>
      </c>
      <c r="L282" s="10" t="s">
        <v>16</v>
      </c>
      <c r="M282" s="5" t="s">
        <v>17</v>
      </c>
      <c r="N282" s="6" t="s">
        <v>16</v>
      </c>
      <c r="O282" s="2" t="s">
        <v>5</v>
      </c>
      <c r="P282" s="6" t="s">
        <v>16</v>
      </c>
      <c r="Q282" s="5" t="s">
        <v>9</v>
      </c>
      <c r="R282" s="6" t="s">
        <v>16</v>
      </c>
      <c r="S282" s="5" t="s">
        <v>18</v>
      </c>
      <c r="T282" s="6" t="s">
        <v>16</v>
      </c>
      <c r="U282" s="5" t="s">
        <v>19</v>
      </c>
      <c r="V282" s="6" t="s">
        <v>16</v>
      </c>
      <c r="W282" s="5" t="s">
        <v>20</v>
      </c>
      <c r="X282" s="6" t="s">
        <v>16</v>
      </c>
    </row>
    <row r="283" spans="7:24">
      <c r="G283" s="7" t="s">
        <v>23</v>
      </c>
      <c r="H283" s="8">
        <f>IF(G283="1-5 zaposlenih",2,IF(G283="6-10 zaposlenih",3,IF(G283="10+ zaposlenih",5,0)))</f>
        <v>2</v>
      </c>
      <c r="I283" s="8">
        <v>110000</v>
      </c>
      <c r="J283" s="8">
        <v>100000</v>
      </c>
      <c r="K283" s="13">
        <f>(J283/I283)*100-100</f>
        <v>-9.0909090909090935</v>
      </c>
      <c r="L283" s="8">
        <f>IF(K283&gt;0,IF(K283&lt;=10,2,IF(K283&lt;=50,3,IF(K283&gt;50,5,0))),0)</f>
        <v>0</v>
      </c>
      <c r="M283" s="8" t="s">
        <v>26</v>
      </c>
      <c r="N283" s="8">
        <f>IF(M283="Proizvodna",5,IF(M283="Uslužna",3,0))</f>
        <v>5</v>
      </c>
      <c r="O283" s="4" t="s">
        <v>28</v>
      </c>
      <c r="P283" s="8">
        <f>IF(O283="DA",5,0)</f>
        <v>5</v>
      </c>
      <c r="Q283" s="8" t="s">
        <v>31</v>
      </c>
      <c r="R283" s="8">
        <f>IF(Q283="Žena do 35 god",10,IF(Q283="Žena starija od 35 god",5,IF(Q283="Žena sa invaliditetom",10,0)))</f>
        <v>10</v>
      </c>
      <c r="S283" s="8" t="s">
        <v>28</v>
      </c>
      <c r="T283" s="8">
        <f>IF(S283="DA",5,0)</f>
        <v>5</v>
      </c>
      <c r="U283" s="8" t="s">
        <v>214</v>
      </c>
      <c r="V283" s="8">
        <f>IF(U283="do 10,000 €",2,IF(U283="od 10,001-25,000 €",3,IF(U283="više od 25,001 €",5,0)))</f>
        <v>2</v>
      </c>
      <c r="W283" s="8" t="s">
        <v>36</v>
      </c>
      <c r="X283" s="8">
        <f>IF(W283="Nije korišćeno",10,0)</f>
        <v>0</v>
      </c>
    </row>
    <row r="284" spans="7:24">
      <c r="G284" s="8" t="s">
        <v>24</v>
      </c>
      <c r="H284" s="8">
        <f t="shared" ref="H284:H285" si="20">IF(G284="1-5 zaposlenih",2,IF(G284="6-10 zaposlenih",3,IF(G284="10+ zaposlenih",5,0)))</f>
        <v>3</v>
      </c>
      <c r="I284" s="8"/>
      <c r="J284" s="8"/>
      <c r="K284" s="8"/>
      <c r="L284" s="8"/>
      <c r="M284" s="8" t="s">
        <v>27</v>
      </c>
      <c r="N284" s="8">
        <f>IF(M284="Proizvodna",5,IF(M284="Uslužna",3,0))</f>
        <v>3</v>
      </c>
      <c r="O284" s="4" t="s">
        <v>29</v>
      </c>
      <c r="P284" s="8">
        <f>IF(O284="DA",5,0)</f>
        <v>0</v>
      </c>
      <c r="Q284" s="8" t="s">
        <v>213</v>
      </c>
      <c r="R284" s="8">
        <f t="shared" ref="R284:R285" si="21">IF(Q284="Žena do 35 god",10,IF(Q284="Žena starija od 35 god",5,IF(Q284="Žena sa invaliditetom",10,0)))</f>
        <v>5</v>
      </c>
      <c r="S284" s="8" t="s">
        <v>29</v>
      </c>
      <c r="T284" s="8">
        <f>IF(S284="DA",5,0)</f>
        <v>0</v>
      </c>
      <c r="U284" s="8" t="s">
        <v>215</v>
      </c>
      <c r="V284" s="8">
        <f t="shared" ref="V284:V285" si="22">IF(U284="do 5,000 €",2,IF(U284="od 5,001-10,000 €",3,IF(U284="više od 10,001 €",5,0)))</f>
        <v>0</v>
      </c>
      <c r="W284" s="8" t="s">
        <v>37</v>
      </c>
      <c r="X284" s="8">
        <f>IF(W284="Nije korišćeno",10,0)</f>
        <v>10</v>
      </c>
    </row>
    <row r="285" spans="7:24">
      <c r="G285" s="8" t="s">
        <v>25</v>
      </c>
      <c r="H285" s="8">
        <f t="shared" si="20"/>
        <v>5</v>
      </c>
      <c r="I285" s="8"/>
      <c r="J285" s="8"/>
      <c r="K285" s="8"/>
      <c r="L285" s="8"/>
      <c r="M285" s="8"/>
      <c r="N285" s="8"/>
      <c r="O285" s="4"/>
      <c r="P285" s="8"/>
      <c r="Q285" s="8" t="s">
        <v>32</v>
      </c>
      <c r="R285" s="8">
        <f t="shared" si="21"/>
        <v>10</v>
      </c>
      <c r="S285" s="8"/>
      <c r="T285" s="8"/>
      <c r="U285" s="9" t="s">
        <v>216</v>
      </c>
      <c r="V285" s="8">
        <f t="shared" si="22"/>
        <v>0</v>
      </c>
      <c r="W285" s="8"/>
      <c r="X285" s="8"/>
    </row>
    <row r="286" spans="7:24">
      <c r="G286" s="8"/>
      <c r="H286" s="8"/>
      <c r="I286" s="8"/>
      <c r="J286" s="8"/>
      <c r="K286" s="8"/>
      <c r="L286" s="8"/>
      <c r="M286" s="8"/>
      <c r="N286" s="8"/>
      <c r="O286" s="4"/>
      <c r="P286" s="8"/>
      <c r="Q286" s="8"/>
      <c r="R286" s="8"/>
      <c r="S286" s="8"/>
      <c r="T286" s="8"/>
      <c r="U286" s="8"/>
      <c r="V286" s="8"/>
      <c r="W286" s="8"/>
      <c r="X286" s="8"/>
    </row>
  </sheetData>
  <sortState ref="B4:AA61">
    <sortCondition ref="B3:B61"/>
  </sortState>
  <mergeCells count="27">
    <mergeCell ref="A1:A2"/>
    <mergeCell ref="AB1:AB2"/>
    <mergeCell ref="AA1:AA2"/>
    <mergeCell ref="Z1:Z2"/>
    <mergeCell ref="I281:L281"/>
    <mergeCell ref="Y1:Y2"/>
    <mergeCell ref="U281:V281"/>
    <mergeCell ref="W281:X281"/>
    <mergeCell ref="I1:L1"/>
    <mergeCell ref="M1:N1"/>
    <mergeCell ref="O1:P1"/>
    <mergeCell ref="Q1:R1"/>
    <mergeCell ref="S1:T1"/>
    <mergeCell ref="U1:V1"/>
    <mergeCell ref="W1:X1"/>
    <mergeCell ref="B21:AB21"/>
    <mergeCell ref="G281:H281"/>
    <mergeCell ref="M281:N281"/>
    <mergeCell ref="O281:P281"/>
    <mergeCell ref="Q281:R281"/>
    <mergeCell ref="S281:T281"/>
    <mergeCell ref="G1:H1"/>
    <mergeCell ref="B1:B2"/>
    <mergeCell ref="C1:C2"/>
    <mergeCell ref="D1:D2"/>
    <mergeCell ref="E1:E2"/>
    <mergeCell ref="F1:F2"/>
  </mergeCells>
  <dataValidations count="7">
    <dataValidation type="list" allowBlank="1" showInputMessage="1" showErrorMessage="1" sqref="W3:W20 W22:W61" xr:uid="{2EF17F5A-78E5-4C34-A516-AF9929A81F19}">
      <formula1>$W$283:$W$284</formula1>
    </dataValidation>
    <dataValidation type="list" allowBlank="1" showInputMessage="1" showErrorMessage="1" sqref="U3:U20 U22:U61" xr:uid="{7F3C99B6-07C0-4C4F-8D15-2B274D037526}">
      <formula1>$U$283:$U$285</formula1>
    </dataValidation>
    <dataValidation type="list" allowBlank="1" showInputMessage="1" showErrorMessage="1" sqref="S3:S20 S22:S61" xr:uid="{C13BDAB2-2DB4-48DA-8B10-72E56B0C1CB5}">
      <formula1>$S$283:$S$284</formula1>
    </dataValidation>
    <dataValidation type="list" allowBlank="1" showInputMessage="1" showErrorMessage="1" sqref="O3:O20 O22:O41" xr:uid="{04200204-8E95-43BC-B978-3C5E6355E32F}">
      <formula1>$O$283:$O$284</formula1>
    </dataValidation>
    <dataValidation type="list" allowBlank="1" showInputMessage="1" showErrorMessage="1" sqref="M3:M20 M22:M61" xr:uid="{DEE73CF8-A4FE-4834-971F-27EFC9A7BBC5}">
      <formula1>$M$283:$M$284</formula1>
    </dataValidation>
    <dataValidation type="list" allowBlank="1" showInputMessage="1" showErrorMessage="1" sqref="G3:G20 G22:G61" xr:uid="{442A557D-B1EC-40EF-9CA4-16100C61EF7F}">
      <formula1>$G$283:$G$285</formula1>
    </dataValidation>
    <dataValidation type="list" allowBlank="1" showInputMessage="1" showErrorMessage="1" sqref="Q3:Q20 Q22:Q61" xr:uid="{A7909AD3-4F58-4DBE-97D6-6138A78D5D27}">
      <formula1>$Q$283:$Q$285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Kommponenta 1</vt:lpstr>
      <vt:lpstr>Kommponenta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Backovic</dc:creator>
  <cp:lastModifiedBy>Ivana Zecevic</cp:lastModifiedBy>
  <dcterms:created xsi:type="dcterms:W3CDTF">2025-07-08T06:51:53Z</dcterms:created>
  <dcterms:modified xsi:type="dcterms:W3CDTF">2025-07-29T11:07:22Z</dcterms:modified>
</cp:coreProperties>
</file>