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ragana.nedic\Desktop\DRAGANA 2025\ANALIZA I IZVJESTAJI\AVGUST 2025\Direktor\"/>
    </mc:Choice>
  </mc:AlternateContent>
  <xr:revisionPtr revIDLastSave="0" documentId="13_ncr:1_{1DD00AB9-BF18-45DF-8F9B-5A73FBD93DE2}" xr6:coauthVersionLast="36" xr6:coauthVersionMax="36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2025'!$B$3:$Q$292</definedName>
    <definedName name="_xlnm.Print_Area" localSheetId="1">Pregled!$B$1:$U$42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91" i="1" l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300" i="1" l="1"/>
  <c r="U586" i="1"/>
  <c r="U583" i="1"/>
  <c r="U582" i="1"/>
  <c r="U581" i="1"/>
  <c r="U580" i="1"/>
  <c r="U579" i="1"/>
  <c r="U578" i="1"/>
  <c r="U577" i="1"/>
  <c r="U576" i="1"/>
  <c r="U575" i="1"/>
  <c r="U574" i="1"/>
  <c r="U573" i="1"/>
  <c r="U572" i="1"/>
  <c r="U571" i="1"/>
  <c r="U570" i="1"/>
  <c r="U569" i="1"/>
  <c r="U568" i="1"/>
  <c r="U567" i="1"/>
  <c r="U566" i="1"/>
  <c r="U565" i="1"/>
  <c r="U564" i="1"/>
  <c r="U563" i="1"/>
  <c r="U562" i="1"/>
  <c r="U561" i="1"/>
  <c r="U560" i="1"/>
  <c r="U559" i="1"/>
  <c r="U558" i="1"/>
  <c r="U557" i="1"/>
  <c r="U7" i="1"/>
  <c r="F281" i="3"/>
  <c r="F284" i="3"/>
  <c r="H284" i="3" s="1"/>
  <c r="F280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F291" i="3"/>
  <c r="F290" i="3"/>
  <c r="H290" i="3" s="1"/>
  <c r="F289" i="3"/>
  <c r="F288" i="3"/>
  <c r="F287" i="3"/>
  <c r="F286" i="3"/>
  <c r="G286" i="3" s="1"/>
  <c r="F285" i="3"/>
  <c r="F283" i="3"/>
  <c r="F282" i="3"/>
  <c r="H282" i="3" s="1"/>
  <c r="F279" i="3"/>
  <c r="F278" i="3"/>
  <c r="H278" i="3" s="1"/>
  <c r="F277" i="3"/>
  <c r="I277" i="3" s="1"/>
  <c r="J277" i="3" s="1"/>
  <c r="F276" i="3"/>
  <c r="H276" i="3" s="1"/>
  <c r="F275" i="3"/>
  <c r="F274" i="3"/>
  <c r="H274" i="3" s="1"/>
  <c r="F273" i="3"/>
  <c r="I273" i="3" s="1"/>
  <c r="J273" i="3" s="1"/>
  <c r="F272" i="3"/>
  <c r="H272" i="3" s="1"/>
  <c r="F271" i="3"/>
  <c r="F270" i="3"/>
  <c r="H270" i="3" s="1"/>
  <c r="F269" i="3"/>
  <c r="I269" i="3" s="1"/>
  <c r="J269" i="3" s="1"/>
  <c r="F268" i="3"/>
  <c r="H268" i="3" s="1"/>
  <c r="F267" i="3"/>
  <c r="F266" i="3"/>
  <c r="H266" i="3" s="1"/>
  <c r="F265" i="3"/>
  <c r="I265" i="3" s="1"/>
  <c r="J265" i="3" s="1"/>
  <c r="F264" i="3"/>
  <c r="F263" i="3"/>
  <c r="F262" i="3"/>
  <c r="H262" i="3" s="1"/>
  <c r="F261" i="3"/>
  <c r="I261" i="3" s="1"/>
  <c r="J261" i="3" s="1"/>
  <c r="F260" i="3"/>
  <c r="H260" i="3" s="1"/>
  <c r="F259" i="3"/>
  <c r="F258" i="3"/>
  <c r="H258" i="3" s="1"/>
  <c r="F257" i="3"/>
  <c r="I257" i="3" s="1"/>
  <c r="J257" i="3" s="1"/>
  <c r="F256" i="3"/>
  <c r="H256" i="3" s="1"/>
  <c r="F255" i="3"/>
  <c r="F254" i="3"/>
  <c r="H254" i="3" s="1"/>
  <c r="F253" i="3"/>
  <c r="I253" i="3" s="1"/>
  <c r="J253" i="3" s="1"/>
  <c r="F252" i="3"/>
  <c r="H252" i="3" s="1"/>
  <c r="F251" i="3"/>
  <c r="F250" i="3"/>
  <c r="H250" i="3" s="1"/>
  <c r="F249" i="3"/>
  <c r="G249" i="3" s="1"/>
  <c r="F248" i="3"/>
  <c r="G248" i="3" s="1"/>
  <c r="F247" i="3"/>
  <c r="F246" i="3"/>
  <c r="F245" i="3"/>
  <c r="F244" i="3"/>
  <c r="F243" i="3"/>
  <c r="F242" i="3"/>
  <c r="G242" i="3" s="1"/>
  <c r="F241" i="3"/>
  <c r="G241" i="3" s="1"/>
  <c r="F240" i="3"/>
  <c r="F239" i="3"/>
  <c r="F238" i="3"/>
  <c r="G238" i="3" s="1"/>
  <c r="F237" i="3"/>
  <c r="G237" i="3" s="1"/>
  <c r="F236" i="3"/>
  <c r="F235" i="3"/>
  <c r="F234" i="3"/>
  <c r="F233" i="3"/>
  <c r="G233" i="3" s="1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L291" i="3"/>
  <c r="M291" i="3" s="1"/>
  <c r="L290" i="3"/>
  <c r="L289" i="3"/>
  <c r="L288" i="3"/>
  <c r="L287" i="3"/>
  <c r="M287" i="3" s="1"/>
  <c r="L286" i="3"/>
  <c r="L285" i="3"/>
  <c r="L284" i="3"/>
  <c r="N284" i="3" s="1"/>
  <c r="L283" i="3"/>
  <c r="N283" i="3" s="1"/>
  <c r="L282" i="3"/>
  <c r="L281" i="3"/>
  <c r="N281" i="3" s="1"/>
  <c r="L280" i="3"/>
  <c r="N280" i="3" s="1"/>
  <c r="L279" i="3"/>
  <c r="N279" i="3" s="1"/>
  <c r="L278" i="3"/>
  <c r="L277" i="3"/>
  <c r="L276" i="3"/>
  <c r="N276" i="3" s="1"/>
  <c r="L275" i="3"/>
  <c r="N275" i="3" s="1"/>
  <c r="L274" i="3"/>
  <c r="L273" i="3"/>
  <c r="L272" i="3"/>
  <c r="N272" i="3" s="1"/>
  <c r="L271" i="3"/>
  <c r="L270" i="3"/>
  <c r="L269" i="3"/>
  <c r="N269" i="3" s="1"/>
  <c r="L268" i="3"/>
  <c r="N268" i="3" s="1"/>
  <c r="L267" i="3"/>
  <c r="L266" i="3"/>
  <c r="L265" i="3"/>
  <c r="N265" i="3" s="1"/>
  <c r="L264" i="3"/>
  <c r="N264" i="3" s="1"/>
  <c r="L263" i="3"/>
  <c r="L262" i="3"/>
  <c r="L261" i="3"/>
  <c r="N261" i="3" s="1"/>
  <c r="L260" i="3"/>
  <c r="N260" i="3" s="1"/>
  <c r="L259" i="3"/>
  <c r="N259" i="3" s="1"/>
  <c r="L258" i="3"/>
  <c r="L257" i="3"/>
  <c r="L256" i="3"/>
  <c r="N256" i="3" s="1"/>
  <c r="L255" i="3"/>
  <c r="N255" i="3" s="1"/>
  <c r="L254" i="3"/>
  <c r="L253" i="3"/>
  <c r="L252" i="3"/>
  <c r="N252" i="3" s="1"/>
  <c r="L251" i="3"/>
  <c r="N251" i="3" s="1"/>
  <c r="L250" i="3"/>
  <c r="L249" i="3"/>
  <c r="N249" i="3" s="1"/>
  <c r="L248" i="3"/>
  <c r="N248" i="3" s="1"/>
  <c r="L247" i="3"/>
  <c r="N247" i="3" s="1"/>
  <c r="L246" i="3"/>
  <c r="L245" i="3"/>
  <c r="N245" i="3" s="1"/>
  <c r="L244" i="3"/>
  <c r="N244" i="3" s="1"/>
  <c r="L243" i="3"/>
  <c r="N243" i="3" s="1"/>
  <c r="L242" i="3"/>
  <c r="L241" i="3"/>
  <c r="N241" i="3" s="1"/>
  <c r="L240" i="3"/>
  <c r="N240" i="3" s="1"/>
  <c r="L239" i="3"/>
  <c r="N239" i="3" s="1"/>
  <c r="L238" i="3"/>
  <c r="L237" i="3"/>
  <c r="L236" i="3"/>
  <c r="N236" i="3" s="1"/>
  <c r="L235" i="3"/>
  <c r="L234" i="3"/>
  <c r="L233" i="3"/>
  <c r="N233" i="3" s="1"/>
  <c r="L232" i="3"/>
  <c r="N232" i="3" s="1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K291" i="3"/>
  <c r="K290" i="3"/>
  <c r="M290" i="3" s="1"/>
  <c r="K289" i="3"/>
  <c r="K288" i="3"/>
  <c r="K287" i="3"/>
  <c r="K286" i="3"/>
  <c r="O286" i="3" s="1"/>
  <c r="P286" i="3" s="1"/>
  <c r="K285" i="3"/>
  <c r="O285" i="3" s="1"/>
  <c r="P285" i="3" s="1"/>
  <c r="K284" i="3"/>
  <c r="K283" i="3"/>
  <c r="K282" i="3"/>
  <c r="M282" i="3" s="1"/>
  <c r="K281" i="3"/>
  <c r="M281" i="3" s="1"/>
  <c r="K280" i="3"/>
  <c r="K279" i="3"/>
  <c r="K278" i="3"/>
  <c r="M278" i="3" s="1"/>
  <c r="K277" i="3"/>
  <c r="K276" i="3"/>
  <c r="K275" i="3"/>
  <c r="K274" i="3"/>
  <c r="O274" i="3" s="1"/>
  <c r="P274" i="3" s="1"/>
  <c r="K273" i="3"/>
  <c r="K272" i="3"/>
  <c r="K271" i="3"/>
  <c r="K270" i="3"/>
  <c r="M270" i="3" s="1"/>
  <c r="K269" i="3"/>
  <c r="O269" i="3" s="1"/>
  <c r="P269" i="3" s="1"/>
  <c r="K268" i="3"/>
  <c r="K267" i="3"/>
  <c r="K266" i="3"/>
  <c r="M266" i="3" s="1"/>
  <c r="K265" i="3"/>
  <c r="K264" i="3"/>
  <c r="K263" i="3"/>
  <c r="K262" i="3"/>
  <c r="M262" i="3" s="1"/>
  <c r="K261" i="3"/>
  <c r="K260" i="3"/>
  <c r="K259" i="3"/>
  <c r="K258" i="3"/>
  <c r="O258" i="3" s="1"/>
  <c r="P258" i="3" s="1"/>
  <c r="K257" i="3"/>
  <c r="M257" i="3" s="1"/>
  <c r="K256" i="3"/>
  <c r="K255" i="3"/>
  <c r="K254" i="3"/>
  <c r="O254" i="3" s="1"/>
  <c r="P254" i="3" s="1"/>
  <c r="K253" i="3"/>
  <c r="K252" i="3"/>
  <c r="K251" i="3"/>
  <c r="K250" i="3"/>
  <c r="M250" i="3" s="1"/>
  <c r="K249" i="3"/>
  <c r="O249" i="3" s="1"/>
  <c r="P249" i="3" s="1"/>
  <c r="K248" i="3"/>
  <c r="K247" i="3"/>
  <c r="K246" i="3"/>
  <c r="O246" i="3" s="1"/>
  <c r="P246" i="3" s="1"/>
  <c r="K245" i="3"/>
  <c r="K244" i="3"/>
  <c r="K243" i="3"/>
  <c r="K242" i="3"/>
  <c r="O242" i="3" s="1"/>
  <c r="P242" i="3" s="1"/>
  <c r="K241" i="3"/>
  <c r="O241" i="3" s="1"/>
  <c r="P241" i="3" s="1"/>
  <c r="K240" i="3"/>
  <c r="K239" i="3"/>
  <c r="K238" i="3"/>
  <c r="O238" i="3" s="1"/>
  <c r="P238" i="3" s="1"/>
  <c r="K237" i="3"/>
  <c r="K236" i="3"/>
  <c r="K235" i="3"/>
  <c r="K234" i="3"/>
  <c r="O234" i="3" s="1"/>
  <c r="P234" i="3" s="1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O290" i="3"/>
  <c r="P290" i="3" s="1"/>
  <c r="G290" i="3"/>
  <c r="I289" i="3"/>
  <c r="J289" i="3" s="1"/>
  <c r="H289" i="3"/>
  <c r="G289" i="3"/>
  <c r="H288" i="3"/>
  <c r="G288" i="3"/>
  <c r="M286" i="3"/>
  <c r="N286" i="3"/>
  <c r="H286" i="3"/>
  <c r="I285" i="3"/>
  <c r="J285" i="3" s="1"/>
  <c r="H285" i="3"/>
  <c r="G285" i="3"/>
  <c r="I283" i="3"/>
  <c r="J283" i="3" s="1"/>
  <c r="H283" i="3"/>
  <c r="N282" i="3"/>
  <c r="O282" i="3"/>
  <c r="P282" i="3" s="1"/>
  <c r="H279" i="3"/>
  <c r="G279" i="3"/>
  <c r="N278" i="3"/>
  <c r="O278" i="3"/>
  <c r="P278" i="3" s="1"/>
  <c r="N277" i="3"/>
  <c r="G277" i="3"/>
  <c r="H275" i="3"/>
  <c r="G275" i="3"/>
  <c r="M274" i="3"/>
  <c r="N274" i="3"/>
  <c r="G274" i="3"/>
  <c r="G273" i="3"/>
  <c r="H271" i="3"/>
  <c r="N270" i="3"/>
  <c r="O270" i="3"/>
  <c r="P270" i="3" s="1"/>
  <c r="I270" i="3"/>
  <c r="J270" i="3" s="1"/>
  <c r="H267" i="3"/>
  <c r="N266" i="3"/>
  <c r="O266" i="3"/>
  <c r="P266" i="3" s="1"/>
  <c r="I266" i="3"/>
  <c r="J266" i="3" s="1"/>
  <c r="H264" i="3"/>
  <c r="H263" i="3"/>
  <c r="N262" i="3"/>
  <c r="O262" i="3"/>
  <c r="P262" i="3" s="1"/>
  <c r="I262" i="3"/>
  <c r="J262" i="3" s="1"/>
  <c r="H261" i="3"/>
  <c r="H259" i="3"/>
  <c r="N258" i="3"/>
  <c r="M258" i="3"/>
  <c r="H257" i="3"/>
  <c r="O255" i="3"/>
  <c r="P255" i="3" s="1"/>
  <c r="H255" i="3"/>
  <c r="N254" i="3"/>
  <c r="M254" i="3"/>
  <c r="M253" i="3"/>
  <c r="N250" i="3"/>
  <c r="N246" i="3"/>
  <c r="G246" i="3"/>
  <c r="G245" i="3"/>
  <c r="N242" i="3"/>
  <c r="N238" i="3"/>
  <c r="N237" i="3"/>
  <c r="N234" i="3"/>
  <c r="G234" i="3"/>
  <c r="I260" i="3" l="1"/>
  <c r="J260" i="3" s="1"/>
  <c r="G235" i="3"/>
  <c r="G239" i="3"/>
  <c r="G243" i="3"/>
  <c r="G247" i="3"/>
  <c r="I255" i="3"/>
  <c r="J255" i="3" s="1"/>
  <c r="I259" i="3"/>
  <c r="J259" i="3" s="1"/>
  <c r="I263" i="3"/>
  <c r="J263" i="3" s="1"/>
  <c r="I267" i="3"/>
  <c r="J267" i="3" s="1"/>
  <c r="I271" i="3"/>
  <c r="J271" i="3" s="1"/>
  <c r="I275" i="3"/>
  <c r="J275" i="3" s="1"/>
  <c r="I279" i="3"/>
  <c r="J279" i="3" s="1"/>
  <c r="G283" i="3"/>
  <c r="G271" i="3"/>
  <c r="O235" i="3"/>
  <c r="P235" i="3" s="1"/>
  <c r="M263" i="3"/>
  <c r="M267" i="3"/>
  <c r="O271" i="3"/>
  <c r="P271" i="3" s="1"/>
  <c r="M275" i="3"/>
  <c r="O283" i="3"/>
  <c r="P283" i="3" s="1"/>
  <c r="I287" i="3"/>
  <c r="J287" i="3" s="1"/>
  <c r="G291" i="3"/>
  <c r="O243" i="3"/>
  <c r="P243" i="3" s="1"/>
  <c r="M255" i="3"/>
  <c r="O259" i="3"/>
  <c r="P259" i="3" s="1"/>
  <c r="M279" i="3"/>
  <c r="M283" i="3"/>
  <c r="G287" i="3"/>
  <c r="N235" i="3"/>
  <c r="O247" i="3"/>
  <c r="P247" i="3" s="1"/>
  <c r="O251" i="3"/>
  <c r="P251" i="3" s="1"/>
  <c r="M259" i="3"/>
  <c r="N267" i="3"/>
  <c r="N271" i="3"/>
  <c r="O287" i="3"/>
  <c r="P287" i="3" s="1"/>
  <c r="H291" i="3"/>
  <c r="N263" i="3"/>
  <c r="M271" i="3"/>
  <c r="O275" i="3"/>
  <c r="P275" i="3" s="1"/>
  <c r="H281" i="3"/>
  <c r="I281" i="3"/>
  <c r="J281" i="3" s="1"/>
  <c r="G281" i="3"/>
  <c r="H265" i="3"/>
  <c r="H269" i="3"/>
  <c r="H273" i="3"/>
  <c r="H277" i="3"/>
  <c r="H287" i="3"/>
  <c r="I291" i="3"/>
  <c r="J291" i="3" s="1"/>
  <c r="H253" i="3"/>
  <c r="O250" i="3"/>
  <c r="P250" i="3" s="1"/>
  <c r="M260" i="3"/>
  <c r="O239" i="3"/>
  <c r="P239" i="3" s="1"/>
  <c r="M251" i="3"/>
  <c r="O263" i="3"/>
  <c r="P263" i="3" s="1"/>
  <c r="O267" i="3"/>
  <c r="P267" i="3" s="1"/>
  <c r="O279" i="3"/>
  <c r="P279" i="3" s="1"/>
  <c r="O291" i="3"/>
  <c r="P291" i="3" s="1"/>
  <c r="O237" i="3"/>
  <c r="P237" i="3" s="1"/>
  <c r="O253" i="3"/>
  <c r="P253" i="3" s="1"/>
  <c r="O257" i="3"/>
  <c r="P257" i="3" s="1"/>
  <c r="M273" i="3"/>
  <c r="O277" i="3"/>
  <c r="P277" i="3" s="1"/>
  <c r="M285" i="3"/>
  <c r="M289" i="3"/>
  <c r="H280" i="3"/>
  <c r="G280" i="3"/>
  <c r="N253" i="3"/>
  <c r="N257" i="3"/>
  <c r="O261" i="3"/>
  <c r="P261" i="3" s="1"/>
  <c r="O265" i="3"/>
  <c r="P265" i="3" s="1"/>
  <c r="M269" i="3"/>
  <c r="O273" i="3"/>
  <c r="P273" i="3" s="1"/>
  <c r="M277" i="3"/>
  <c r="G282" i="3"/>
  <c r="N285" i="3"/>
  <c r="G236" i="3"/>
  <c r="G244" i="3"/>
  <c r="I252" i="3"/>
  <c r="J252" i="3" s="1"/>
  <c r="I264" i="3"/>
  <c r="J264" i="3" s="1"/>
  <c r="I268" i="3"/>
  <c r="J268" i="3" s="1"/>
  <c r="G272" i="3"/>
  <c r="G276" i="3"/>
  <c r="O245" i="3"/>
  <c r="P245" i="3" s="1"/>
  <c r="I258" i="3"/>
  <c r="J258" i="3" s="1"/>
  <c r="O281" i="3"/>
  <c r="P281" i="3" s="1"/>
  <c r="O289" i="3"/>
  <c r="P289" i="3" s="1"/>
  <c r="O233" i="3"/>
  <c r="P233" i="3" s="1"/>
  <c r="I254" i="3"/>
  <c r="J254" i="3" s="1"/>
  <c r="M261" i="3"/>
  <c r="M265" i="3"/>
  <c r="N273" i="3"/>
  <c r="G278" i="3"/>
  <c r="G232" i="3"/>
  <c r="G240" i="3"/>
  <c r="I256" i="3"/>
  <c r="J256" i="3" s="1"/>
  <c r="G284" i="3"/>
  <c r="M256" i="3"/>
  <c r="O264" i="3"/>
  <c r="P264" i="3" s="1"/>
  <c r="M268" i="3"/>
  <c r="M276" i="3"/>
  <c r="O280" i="3"/>
  <c r="P280" i="3" s="1"/>
  <c r="M284" i="3"/>
  <c r="M288" i="3"/>
  <c r="O260" i="3"/>
  <c r="P260" i="3" s="1"/>
  <c r="O272" i="3"/>
  <c r="P272" i="3" s="1"/>
  <c r="M252" i="3"/>
  <c r="O268" i="3"/>
  <c r="P268" i="3" s="1"/>
  <c r="M272" i="3"/>
  <c r="O276" i="3"/>
  <c r="P276" i="3" s="1"/>
  <c r="M280" i="3"/>
  <c r="O256" i="3"/>
  <c r="P256" i="3" s="1"/>
  <c r="M264" i="3"/>
  <c r="O284" i="3"/>
  <c r="P284" i="3" s="1"/>
  <c r="O288" i="3"/>
  <c r="P288" i="3" s="1"/>
  <c r="O232" i="3"/>
  <c r="P232" i="3" s="1"/>
  <c r="O236" i="3"/>
  <c r="P236" i="3" s="1"/>
  <c r="O240" i="3"/>
  <c r="P240" i="3" s="1"/>
  <c r="O244" i="3"/>
  <c r="P244" i="3" s="1"/>
  <c r="O248" i="3"/>
  <c r="P248" i="3" s="1"/>
  <c r="O252" i="3"/>
  <c r="P252" i="3" s="1"/>
  <c r="H251" i="3"/>
  <c r="G251" i="3"/>
  <c r="H233" i="3"/>
  <c r="H235" i="3"/>
  <c r="H237" i="3"/>
  <c r="H239" i="3"/>
  <c r="H240" i="3"/>
  <c r="H241" i="3"/>
  <c r="H242" i="3"/>
  <c r="H243" i="3"/>
  <c r="H244" i="3"/>
  <c r="H245" i="3"/>
  <c r="H246" i="3"/>
  <c r="H247" i="3"/>
  <c r="H248" i="3"/>
  <c r="H249" i="3"/>
  <c r="H232" i="3"/>
  <c r="H234" i="3"/>
  <c r="H236" i="3"/>
  <c r="H238" i="3"/>
  <c r="I232" i="3"/>
  <c r="J232" i="3" s="1"/>
  <c r="M232" i="3"/>
  <c r="I233" i="3"/>
  <c r="J233" i="3" s="1"/>
  <c r="M233" i="3"/>
  <c r="I234" i="3"/>
  <c r="J234" i="3" s="1"/>
  <c r="M234" i="3"/>
  <c r="I235" i="3"/>
  <c r="J235" i="3" s="1"/>
  <c r="M235" i="3"/>
  <c r="I236" i="3"/>
  <c r="J236" i="3" s="1"/>
  <c r="M236" i="3"/>
  <c r="I237" i="3"/>
  <c r="J237" i="3" s="1"/>
  <c r="M237" i="3"/>
  <c r="I238" i="3"/>
  <c r="J238" i="3" s="1"/>
  <c r="M238" i="3"/>
  <c r="I239" i="3"/>
  <c r="J239" i="3" s="1"/>
  <c r="M239" i="3"/>
  <c r="I240" i="3"/>
  <c r="J240" i="3" s="1"/>
  <c r="M240" i="3"/>
  <c r="I241" i="3"/>
  <c r="J241" i="3" s="1"/>
  <c r="M241" i="3"/>
  <c r="I242" i="3"/>
  <c r="J242" i="3" s="1"/>
  <c r="M242" i="3"/>
  <c r="I243" i="3"/>
  <c r="J243" i="3" s="1"/>
  <c r="M243" i="3"/>
  <c r="I244" i="3"/>
  <c r="J244" i="3" s="1"/>
  <c r="M244" i="3"/>
  <c r="I245" i="3"/>
  <c r="J245" i="3" s="1"/>
  <c r="M245" i="3"/>
  <c r="I246" i="3"/>
  <c r="J246" i="3" s="1"/>
  <c r="M246" i="3"/>
  <c r="I247" i="3"/>
  <c r="J247" i="3" s="1"/>
  <c r="M247" i="3"/>
  <c r="I248" i="3"/>
  <c r="J248" i="3" s="1"/>
  <c r="M248" i="3"/>
  <c r="I249" i="3"/>
  <c r="J249" i="3" s="1"/>
  <c r="M249" i="3"/>
  <c r="G250" i="3"/>
  <c r="I274" i="3"/>
  <c r="J274" i="3" s="1"/>
  <c r="I278" i="3"/>
  <c r="J278" i="3" s="1"/>
  <c r="I282" i="3"/>
  <c r="J282" i="3" s="1"/>
  <c r="I286" i="3"/>
  <c r="J286" i="3" s="1"/>
  <c r="I290" i="3"/>
  <c r="J290" i="3" s="1"/>
  <c r="I250" i="3"/>
  <c r="J250" i="3" s="1"/>
  <c r="I251" i="3"/>
  <c r="J251" i="3" s="1"/>
  <c r="I272" i="3"/>
  <c r="J272" i="3" s="1"/>
  <c r="I276" i="3"/>
  <c r="J276" i="3" s="1"/>
  <c r="I280" i="3"/>
  <c r="J280" i="3" s="1"/>
  <c r="I284" i="3"/>
  <c r="J284" i="3" s="1"/>
  <c r="I288" i="3"/>
  <c r="J288" i="3" s="1"/>
  <c r="N287" i="3"/>
  <c r="N288" i="3"/>
  <c r="N289" i="3"/>
  <c r="N290" i="3"/>
  <c r="N29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Q300" i="1" l="1"/>
  <c r="F300" i="1"/>
  <c r="G300" i="1"/>
  <c r="H300" i="1"/>
  <c r="I300" i="1"/>
  <c r="J300" i="1"/>
  <c r="K300" i="1"/>
  <c r="L300" i="1"/>
  <c r="M300" i="1"/>
  <c r="N300" i="1"/>
  <c r="O300" i="1"/>
  <c r="P300" i="1"/>
  <c r="E300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302" i="1" l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301" i="1"/>
  <c r="Q251" i="1" l="1"/>
  <c r="Q252" i="1"/>
  <c r="Q253" i="1"/>
  <c r="Q254" i="1"/>
  <c r="Q255" i="1"/>
  <c r="Q256" i="1"/>
  <c r="Q257" i="1"/>
  <c r="Q258" i="1"/>
  <c r="Q259" i="1"/>
  <c r="Q260" i="1"/>
  <c r="Q250" i="1" l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C6" i="4"/>
  <c r="F9" i="4"/>
  <c r="F15" i="4" s="1"/>
  <c r="D4" i="4"/>
  <c r="U544" i="1" l="1"/>
  <c r="U548" i="1"/>
  <c r="U552" i="1"/>
  <c r="U556" i="1"/>
  <c r="U545" i="1"/>
  <c r="U549" i="1"/>
  <c r="U553" i="1"/>
  <c r="U546" i="1"/>
  <c r="U550" i="1"/>
  <c r="U554" i="1"/>
  <c r="U547" i="1"/>
  <c r="U551" i="1"/>
  <c r="U555" i="1"/>
  <c r="U517" i="1"/>
  <c r="L4" i="3"/>
  <c r="U180" i="1"/>
  <c r="U172" i="1"/>
  <c r="U164" i="1"/>
  <c r="U156" i="1"/>
  <c r="U148" i="1"/>
  <c r="U140" i="1"/>
  <c r="U132" i="1"/>
  <c r="U124" i="1"/>
  <c r="U116" i="1"/>
  <c r="U108" i="1"/>
  <c r="U100" i="1"/>
  <c r="U92" i="1"/>
  <c r="U84" i="1"/>
  <c r="U76" i="1"/>
  <c r="U68" i="1"/>
  <c r="U179" i="1"/>
  <c r="U171" i="1"/>
  <c r="U163" i="1"/>
  <c r="U155" i="1"/>
  <c r="U147" i="1"/>
  <c r="U139" i="1"/>
  <c r="U131" i="1"/>
  <c r="U123" i="1"/>
  <c r="U115" i="1"/>
  <c r="U107" i="1"/>
  <c r="U99" i="1"/>
  <c r="U91" i="1"/>
  <c r="U83" i="1"/>
  <c r="U181" i="1"/>
  <c r="U169" i="1"/>
  <c r="U159" i="1"/>
  <c r="U149" i="1"/>
  <c r="U137" i="1"/>
  <c r="U127" i="1"/>
  <c r="U117" i="1"/>
  <c r="U105" i="1"/>
  <c r="U95" i="1"/>
  <c r="U85" i="1"/>
  <c r="U74" i="1"/>
  <c r="U65" i="1"/>
  <c r="U57" i="1"/>
  <c r="U49" i="1"/>
  <c r="U41" i="1"/>
  <c r="U33" i="1"/>
  <c r="U25" i="1"/>
  <c r="U17" i="1"/>
  <c r="U9" i="1"/>
  <c r="U481" i="1"/>
  <c r="U473" i="1"/>
  <c r="U465" i="1"/>
  <c r="U457" i="1"/>
  <c r="U449" i="1"/>
  <c r="U441" i="1"/>
  <c r="U433" i="1"/>
  <c r="U425" i="1"/>
  <c r="U417" i="1"/>
  <c r="U409" i="1"/>
  <c r="U401" i="1"/>
  <c r="U393" i="1"/>
  <c r="U385" i="1"/>
  <c r="U377" i="1"/>
  <c r="U369" i="1"/>
  <c r="U361" i="1"/>
  <c r="U353" i="1"/>
  <c r="U345" i="1"/>
  <c r="U337" i="1"/>
  <c r="U329" i="1"/>
  <c r="U321" i="1"/>
  <c r="U313" i="1"/>
  <c r="U305" i="1"/>
  <c r="U73" i="1"/>
  <c r="U8" i="1"/>
  <c r="U472" i="1"/>
  <c r="U456" i="1"/>
  <c r="U448" i="1"/>
  <c r="U432" i="1"/>
  <c r="U424" i="1"/>
  <c r="U416" i="1"/>
  <c r="U400" i="1"/>
  <c r="U392" i="1"/>
  <c r="U384" i="1"/>
  <c r="U376" i="1"/>
  <c r="U368" i="1"/>
  <c r="U360" i="1"/>
  <c r="U352" i="1"/>
  <c r="U344" i="1"/>
  <c r="U336" i="1"/>
  <c r="U328" i="1"/>
  <c r="U320" i="1"/>
  <c r="U312" i="1"/>
  <c r="U304" i="1"/>
  <c r="U178" i="1"/>
  <c r="U168" i="1"/>
  <c r="U158" i="1"/>
  <c r="U146" i="1"/>
  <c r="U136" i="1"/>
  <c r="U126" i="1"/>
  <c r="U114" i="1"/>
  <c r="U104" i="1"/>
  <c r="U94" i="1"/>
  <c r="U82" i="1"/>
  <c r="U64" i="1"/>
  <c r="U56" i="1"/>
  <c r="U48" i="1"/>
  <c r="U40" i="1"/>
  <c r="U32" i="1"/>
  <c r="U24" i="1"/>
  <c r="U16" i="1"/>
  <c r="U480" i="1"/>
  <c r="U464" i="1"/>
  <c r="U440" i="1"/>
  <c r="U408" i="1"/>
  <c r="U176" i="1"/>
  <c r="U166" i="1"/>
  <c r="U154" i="1"/>
  <c r="U144" i="1"/>
  <c r="U134" i="1"/>
  <c r="U122" i="1"/>
  <c r="U112" i="1"/>
  <c r="U102" i="1"/>
  <c r="U90" i="1"/>
  <c r="U80" i="1"/>
  <c r="U71" i="1"/>
  <c r="U62" i="1"/>
  <c r="U54" i="1"/>
  <c r="U46" i="1"/>
  <c r="U38" i="1"/>
  <c r="U30" i="1"/>
  <c r="U22" i="1"/>
  <c r="U14" i="1"/>
  <c r="U486" i="1"/>
  <c r="U478" i="1"/>
  <c r="U470" i="1"/>
  <c r="U462" i="1"/>
  <c r="U454" i="1"/>
  <c r="U446" i="1"/>
  <c r="U438" i="1"/>
  <c r="U430" i="1"/>
  <c r="U422" i="1"/>
  <c r="U414" i="1"/>
  <c r="U406" i="1"/>
  <c r="U398" i="1"/>
  <c r="U390" i="1"/>
  <c r="U382" i="1"/>
  <c r="U374" i="1"/>
  <c r="U366" i="1"/>
  <c r="U358" i="1"/>
  <c r="U350" i="1"/>
  <c r="U342" i="1"/>
  <c r="U334" i="1"/>
  <c r="U326" i="1"/>
  <c r="U318" i="1"/>
  <c r="U310" i="1"/>
  <c r="U302" i="1"/>
  <c r="U153" i="1"/>
  <c r="U111" i="1"/>
  <c r="U89" i="1"/>
  <c r="U70" i="1"/>
  <c r="U53" i="1"/>
  <c r="U37" i="1"/>
  <c r="U29" i="1"/>
  <c r="U13" i="1"/>
  <c r="U477" i="1"/>
  <c r="U461" i="1"/>
  <c r="U445" i="1"/>
  <c r="U437" i="1"/>
  <c r="U421" i="1"/>
  <c r="U405" i="1"/>
  <c r="U389" i="1"/>
  <c r="U381" i="1"/>
  <c r="U365" i="1"/>
  <c r="U341" i="1"/>
  <c r="U325" i="1"/>
  <c r="U175" i="1"/>
  <c r="U165" i="1"/>
  <c r="U143" i="1"/>
  <c r="U133" i="1"/>
  <c r="U121" i="1"/>
  <c r="U101" i="1"/>
  <c r="U79" i="1"/>
  <c r="U61" i="1"/>
  <c r="U45" i="1"/>
  <c r="U21" i="1"/>
  <c r="U485" i="1"/>
  <c r="U469" i="1"/>
  <c r="U453" i="1"/>
  <c r="U429" i="1"/>
  <c r="U413" i="1"/>
  <c r="U397" i="1"/>
  <c r="U373" i="1"/>
  <c r="U357" i="1"/>
  <c r="U349" i="1"/>
  <c r="U333" i="1"/>
  <c r="U317" i="1"/>
  <c r="U309" i="1"/>
  <c r="U173" i="1"/>
  <c r="U151" i="1"/>
  <c r="U129" i="1"/>
  <c r="U109" i="1"/>
  <c r="U87" i="1"/>
  <c r="U67" i="1"/>
  <c r="U51" i="1"/>
  <c r="U35" i="1"/>
  <c r="U19" i="1"/>
  <c r="U483" i="1"/>
  <c r="U467" i="1"/>
  <c r="U451" i="1"/>
  <c r="U435" i="1"/>
  <c r="U419" i="1"/>
  <c r="U403" i="1"/>
  <c r="U387" i="1"/>
  <c r="U371" i="1"/>
  <c r="U355" i="1"/>
  <c r="U339" i="1"/>
  <c r="U323" i="1"/>
  <c r="U307" i="1"/>
  <c r="U170" i="1"/>
  <c r="U150" i="1"/>
  <c r="U128" i="1"/>
  <c r="U106" i="1"/>
  <c r="U86" i="1"/>
  <c r="U66" i="1"/>
  <c r="U50" i="1"/>
  <c r="U34" i="1"/>
  <c r="U18" i="1"/>
  <c r="U482" i="1"/>
  <c r="U466" i="1"/>
  <c r="U450" i="1"/>
  <c r="U434" i="1"/>
  <c r="U418" i="1"/>
  <c r="U402" i="1"/>
  <c r="U386" i="1"/>
  <c r="U370" i="1"/>
  <c r="U354" i="1"/>
  <c r="U338" i="1"/>
  <c r="U322" i="1"/>
  <c r="U306" i="1"/>
  <c r="U167" i="1"/>
  <c r="U145" i="1"/>
  <c r="U125" i="1"/>
  <c r="U103" i="1"/>
  <c r="U81" i="1"/>
  <c r="U63" i="1"/>
  <c r="U47" i="1"/>
  <c r="U31" i="1"/>
  <c r="U15" i="1"/>
  <c r="U479" i="1"/>
  <c r="U463" i="1"/>
  <c r="U447" i="1"/>
  <c r="U431" i="1"/>
  <c r="U415" i="1"/>
  <c r="U399" i="1"/>
  <c r="U383" i="1"/>
  <c r="U367" i="1"/>
  <c r="U351" i="1"/>
  <c r="U335" i="1"/>
  <c r="U319" i="1"/>
  <c r="U303" i="1"/>
  <c r="U177" i="1"/>
  <c r="U135" i="1"/>
  <c r="U93" i="1"/>
  <c r="U39" i="1"/>
  <c r="U471" i="1"/>
  <c r="U407" i="1"/>
  <c r="U311" i="1"/>
  <c r="U162" i="1"/>
  <c r="U142" i="1"/>
  <c r="U120" i="1"/>
  <c r="U98" i="1"/>
  <c r="U78" i="1"/>
  <c r="U60" i="1"/>
  <c r="U44" i="1"/>
  <c r="U28" i="1"/>
  <c r="U12" i="1"/>
  <c r="U476" i="1"/>
  <c r="U460" i="1"/>
  <c r="U444" i="1"/>
  <c r="U428" i="1"/>
  <c r="U412" i="1"/>
  <c r="U396" i="1"/>
  <c r="U380" i="1"/>
  <c r="U364" i="1"/>
  <c r="U348" i="1"/>
  <c r="U332" i="1"/>
  <c r="U316" i="1"/>
  <c r="U182" i="1"/>
  <c r="U138" i="1"/>
  <c r="U118" i="1"/>
  <c r="U75" i="1"/>
  <c r="U26" i="1"/>
  <c r="U474" i="1"/>
  <c r="U442" i="1"/>
  <c r="U410" i="1"/>
  <c r="U378" i="1"/>
  <c r="U330" i="1"/>
  <c r="U157" i="1"/>
  <c r="U72" i="1"/>
  <c r="U487" i="1"/>
  <c r="U439" i="1"/>
  <c r="U391" i="1"/>
  <c r="U343" i="1"/>
  <c r="U110" i="1"/>
  <c r="U20" i="1"/>
  <c r="U452" i="1"/>
  <c r="U404" i="1"/>
  <c r="U372" i="1"/>
  <c r="U308" i="1"/>
  <c r="U183" i="1"/>
  <c r="U161" i="1"/>
  <c r="U141" i="1"/>
  <c r="U119" i="1"/>
  <c r="U97" i="1"/>
  <c r="U77" i="1"/>
  <c r="U59" i="1"/>
  <c r="U43" i="1"/>
  <c r="U27" i="1"/>
  <c r="U11" i="1"/>
  <c r="U475" i="1"/>
  <c r="U459" i="1"/>
  <c r="U443" i="1"/>
  <c r="U427" i="1"/>
  <c r="U411" i="1"/>
  <c r="U395" i="1"/>
  <c r="U379" i="1"/>
  <c r="U363" i="1"/>
  <c r="U347" i="1"/>
  <c r="U331" i="1"/>
  <c r="U315" i="1"/>
  <c r="U160" i="1"/>
  <c r="U96" i="1"/>
  <c r="U58" i="1"/>
  <c r="U42" i="1"/>
  <c r="U10" i="1"/>
  <c r="U458" i="1"/>
  <c r="U426" i="1"/>
  <c r="U394" i="1"/>
  <c r="U346" i="1"/>
  <c r="U314" i="1"/>
  <c r="U113" i="1"/>
  <c r="U55" i="1"/>
  <c r="U23" i="1"/>
  <c r="U455" i="1"/>
  <c r="U423" i="1"/>
  <c r="U375" i="1"/>
  <c r="U327" i="1"/>
  <c r="U152" i="1"/>
  <c r="U88" i="1"/>
  <c r="U52" i="1"/>
  <c r="U484" i="1"/>
  <c r="U436" i="1"/>
  <c r="U388" i="1"/>
  <c r="U356" i="1"/>
  <c r="U324" i="1"/>
  <c r="U362" i="1"/>
  <c r="U359" i="1"/>
  <c r="U174" i="1"/>
  <c r="U130" i="1"/>
  <c r="U69" i="1"/>
  <c r="U36" i="1"/>
  <c r="U468" i="1"/>
  <c r="U420" i="1"/>
  <c r="U340" i="1"/>
  <c r="U509" i="1"/>
  <c r="U493" i="1"/>
  <c r="U501" i="1"/>
  <c r="U525" i="1"/>
  <c r="U533" i="1"/>
  <c r="U541" i="1"/>
  <c r="U502" i="1"/>
  <c r="U518" i="1"/>
  <c r="U534" i="1"/>
  <c r="U495" i="1"/>
  <c r="U519" i="1"/>
  <c r="U543" i="1"/>
  <c r="U488" i="1"/>
  <c r="U496" i="1"/>
  <c r="U504" i="1"/>
  <c r="U512" i="1"/>
  <c r="U520" i="1"/>
  <c r="U528" i="1"/>
  <c r="U536" i="1"/>
  <c r="U489" i="1"/>
  <c r="U497" i="1"/>
  <c r="U505" i="1"/>
  <c r="U513" i="1"/>
  <c r="U521" i="1"/>
  <c r="U529" i="1"/>
  <c r="U537" i="1"/>
  <c r="U494" i="1"/>
  <c r="U510" i="1"/>
  <c r="U526" i="1"/>
  <c r="U542" i="1"/>
  <c r="U503" i="1"/>
  <c r="U535" i="1"/>
  <c r="U490" i="1"/>
  <c r="U498" i="1"/>
  <c r="U506" i="1"/>
  <c r="U514" i="1"/>
  <c r="U522" i="1"/>
  <c r="U530" i="1"/>
  <c r="U538" i="1"/>
  <c r="U491" i="1"/>
  <c r="U499" i="1"/>
  <c r="U507" i="1"/>
  <c r="U515" i="1"/>
  <c r="U523" i="1"/>
  <c r="U531" i="1"/>
  <c r="U539" i="1"/>
  <c r="U301" i="1"/>
  <c r="U511" i="1"/>
  <c r="U527" i="1"/>
  <c r="U492" i="1"/>
  <c r="U500" i="1"/>
  <c r="U508" i="1"/>
  <c r="U516" i="1"/>
  <c r="U524" i="1"/>
  <c r="U532" i="1"/>
  <c r="U540" i="1"/>
  <c r="F16" i="4"/>
  <c r="F10" i="4"/>
  <c r="F19" i="4"/>
  <c r="F12" i="4"/>
  <c r="F20" i="4"/>
  <c r="F17" i="4"/>
  <c r="D6" i="4" s="1"/>
  <c r="F4" i="3" s="1"/>
  <c r="F11" i="4"/>
  <c r="F13" i="4"/>
  <c r="F18" i="4"/>
  <c r="F14" i="4"/>
  <c r="I110" i="3" l="1"/>
  <c r="J110" i="3" s="1"/>
  <c r="I143" i="3"/>
  <c r="J143" i="3" s="1"/>
  <c r="G38" i="3"/>
  <c r="G23" i="3"/>
  <c r="G95" i="3"/>
  <c r="G159" i="3"/>
  <c r="I173" i="3"/>
  <c r="J173" i="3" s="1"/>
  <c r="G25" i="3"/>
  <c r="I161" i="3"/>
  <c r="J161" i="3" s="1"/>
  <c r="I202" i="3"/>
  <c r="J202" i="3" s="1"/>
  <c r="G177" i="3"/>
  <c r="G74" i="3"/>
  <c r="H61" i="3"/>
  <c r="I171" i="3"/>
  <c r="J171" i="3" s="1"/>
  <c r="I128" i="3"/>
  <c r="J128" i="3" s="1"/>
  <c r="G44" i="3"/>
  <c r="I52" i="3"/>
  <c r="J52" i="3" s="1"/>
  <c r="I130" i="3"/>
  <c r="J130" i="3" s="1"/>
  <c r="G31" i="3"/>
  <c r="H63" i="3"/>
  <c r="G103" i="3"/>
  <c r="G83" i="3"/>
  <c r="I169" i="3"/>
  <c r="J169" i="3" s="1"/>
  <c r="G86" i="3"/>
  <c r="I170" i="3"/>
  <c r="J170" i="3" s="1"/>
  <c r="H222" i="3"/>
  <c r="H205" i="3"/>
  <c r="H97" i="3"/>
  <c r="G60" i="3"/>
  <c r="G27" i="3"/>
  <c r="I79" i="3"/>
  <c r="J79" i="3" s="1"/>
  <c r="H64" i="3"/>
  <c r="H152" i="3"/>
  <c r="I176" i="3"/>
  <c r="J176" i="3" s="1"/>
  <c r="G54" i="3"/>
  <c r="I137" i="3"/>
  <c r="J137" i="3" s="1"/>
  <c r="H179" i="3"/>
  <c r="I26" i="3"/>
  <c r="J26" i="3" s="1"/>
  <c r="G196" i="3"/>
  <c r="I157" i="3"/>
  <c r="J157" i="3" s="1"/>
  <c r="H189" i="3"/>
  <c r="G55" i="3"/>
  <c r="I228" i="3"/>
  <c r="J228" i="3" s="1"/>
  <c r="I199" i="3"/>
  <c r="J199" i="3" s="1"/>
  <c r="I212" i="3"/>
  <c r="J212" i="3" s="1"/>
  <c r="H175" i="3"/>
  <c r="H73" i="3"/>
  <c r="I88" i="3"/>
  <c r="J88" i="3" s="1"/>
  <c r="H62" i="3"/>
  <c r="I15" i="3"/>
  <c r="J15" i="3" s="1"/>
  <c r="H47" i="3"/>
  <c r="H191" i="3"/>
  <c r="H34" i="3"/>
  <c r="H66" i="3"/>
  <c r="H106" i="3"/>
  <c r="I150" i="3"/>
  <c r="J150" i="3" s="1"/>
  <c r="H192" i="3"/>
  <c r="H108" i="3"/>
  <c r="H69" i="3"/>
  <c r="I101" i="3"/>
  <c r="J101" i="3" s="1"/>
  <c r="G133" i="3"/>
  <c r="I124" i="3"/>
  <c r="J124" i="3" s="1"/>
  <c r="H95" i="3"/>
  <c r="H40" i="3"/>
  <c r="H121" i="3"/>
  <c r="H217" i="3"/>
  <c r="I102" i="3"/>
  <c r="J102" i="3" s="1"/>
  <c r="H167" i="3"/>
  <c r="G56" i="3"/>
  <c r="G67" i="3"/>
  <c r="I151" i="3"/>
  <c r="J151" i="3" s="1"/>
  <c r="H90" i="3"/>
  <c r="I118" i="3"/>
  <c r="J118" i="3" s="1"/>
  <c r="G160" i="3"/>
  <c r="G84" i="3"/>
  <c r="G109" i="3"/>
  <c r="I48" i="3"/>
  <c r="J48" i="3" s="1"/>
  <c r="H117" i="3"/>
  <c r="I174" i="3"/>
  <c r="J174" i="3" s="1"/>
  <c r="I112" i="3"/>
  <c r="J112" i="3" s="1"/>
  <c r="G18" i="3"/>
  <c r="I32" i="3"/>
  <c r="J32" i="3" s="1"/>
  <c r="I22" i="3"/>
  <c r="J22" i="3" s="1"/>
  <c r="G30" i="3"/>
  <c r="I10" i="3"/>
  <c r="J10" i="3" s="1"/>
  <c r="I200" i="3"/>
  <c r="J200" i="3" s="1"/>
  <c r="G80" i="3"/>
  <c r="H198" i="3"/>
  <c r="G198" i="3"/>
  <c r="I131" i="3"/>
  <c r="J131" i="3" s="1"/>
  <c r="G131" i="3"/>
  <c r="H131" i="3"/>
  <c r="I68" i="3"/>
  <c r="J68" i="3" s="1"/>
  <c r="H68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67" i="3"/>
  <c r="H25" i="3"/>
  <c r="H105" i="3"/>
  <c r="G105" i="3"/>
  <c r="I105" i="3"/>
  <c r="J105" i="3" s="1"/>
  <c r="G68" i="3"/>
  <c r="I201" i="3"/>
  <c r="J201" i="3" s="1"/>
  <c r="H201" i="3"/>
  <c r="I193" i="3"/>
  <c r="J193" i="3" s="1"/>
  <c r="H193" i="3"/>
  <c r="H154" i="3"/>
  <c r="G154" i="3"/>
  <c r="H132" i="3"/>
  <c r="G132" i="3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25" i="3"/>
  <c r="J225" i="3" s="1"/>
  <c r="G225" i="3"/>
  <c r="H225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I91" i="3"/>
  <c r="J91" i="3" s="1"/>
  <c r="G91" i="3"/>
  <c r="H91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G97" i="3"/>
  <c r="H60" i="3"/>
  <c r="I60" i="3"/>
  <c r="J60" i="3" s="1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G64" i="3"/>
  <c r="G158" i="3"/>
  <c r="H107" i="3"/>
  <c r="I107" i="3"/>
  <c r="J107" i="3" s="1"/>
  <c r="G107" i="3"/>
  <c r="I152" i="3"/>
  <c r="J152" i="3" s="1"/>
  <c r="G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H168" i="3"/>
  <c r="H51" i="3"/>
  <c r="G51" i="3"/>
  <c r="I51" i="3"/>
  <c r="J51" i="3" s="1"/>
  <c r="H134" i="3"/>
  <c r="I134" i="3"/>
  <c r="J134" i="3" s="1"/>
  <c r="G134" i="3"/>
  <c r="G199" i="3"/>
  <c r="G223" i="3"/>
  <c r="H223" i="3"/>
  <c r="I223" i="3"/>
  <c r="J223" i="3" s="1"/>
  <c r="I222" i="3"/>
  <c r="J222" i="3" s="1"/>
  <c r="G222" i="3"/>
  <c r="G197" i="3"/>
  <c r="I229" i="3"/>
  <c r="J229" i="3" s="1"/>
  <c r="G229" i="3"/>
  <c r="H229" i="3"/>
  <c r="I196" i="3"/>
  <c r="J196" i="3" s="1"/>
  <c r="H228" i="3"/>
  <c r="G228" i="3"/>
  <c r="H202" i="3"/>
  <c r="G202" i="3"/>
  <c r="H161" i="3"/>
  <c r="G161" i="3"/>
  <c r="I78" i="3"/>
  <c r="J78" i="3" s="1"/>
  <c r="H78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H150" i="3"/>
  <c r="G150" i="3"/>
  <c r="H172" i="3"/>
  <c r="G172" i="3"/>
  <c r="G101" i="3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H226" i="3"/>
  <c r="I226" i="3"/>
  <c r="J226" i="3" s="1"/>
  <c r="G226" i="3"/>
  <c r="I205" i="3"/>
  <c r="J205" i="3" s="1"/>
  <c r="G205" i="3"/>
  <c r="I142" i="3"/>
  <c r="J142" i="3" s="1"/>
  <c r="G142" i="3"/>
  <c r="H142" i="3"/>
  <c r="H122" i="3"/>
  <c r="G122" i="3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13" i="3"/>
  <c r="I213" i="3"/>
  <c r="J213" i="3" s="1"/>
  <c r="G213" i="3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H102" i="3"/>
  <c r="G102" i="3"/>
  <c r="H112" i="3"/>
  <c r="G112" i="3"/>
  <c r="I122" i="3"/>
  <c r="J122" i="3" s="1"/>
  <c r="I186" i="3"/>
  <c r="J186" i="3" s="1"/>
  <c r="I63" i="3"/>
  <c r="J63" i="3" s="1"/>
  <c r="H145" i="3"/>
  <c r="G145" i="3"/>
  <c r="H83" i="3"/>
  <c r="I83" i="3"/>
  <c r="J83" i="3" s="1"/>
  <c r="H169" i="3"/>
  <c r="G52" i="3"/>
  <c r="H18" i="3"/>
  <c r="I18" i="3"/>
  <c r="J18" i="3" s="1"/>
  <c r="H86" i="3"/>
  <c r="I86" i="3"/>
  <c r="J86" i="3" s="1"/>
  <c r="H124" i="3"/>
  <c r="G188" i="3"/>
  <c r="H188" i="3"/>
  <c r="G117" i="3"/>
  <c r="I117" i="3"/>
  <c r="J117" i="3" s="1"/>
  <c r="G181" i="3"/>
  <c r="I181" i="3"/>
  <c r="J181" i="3" s="1"/>
  <c r="H181" i="3"/>
  <c r="H79" i="3" l="1"/>
  <c r="G138" i="3"/>
  <c r="I85" i="3"/>
  <c r="J85" i="3" s="1"/>
  <c r="G26" i="3"/>
  <c r="G79" i="3"/>
  <c r="I93" i="3"/>
  <c r="J93" i="3" s="1"/>
  <c r="G175" i="3"/>
  <c r="H15" i="3"/>
  <c r="I148" i="3"/>
  <c r="J148" i="3" s="1"/>
  <c r="G46" i="3"/>
  <c r="I156" i="3"/>
  <c r="J156" i="3" s="1"/>
  <c r="G39" i="3"/>
  <c r="I25" i="3"/>
  <c r="J25" i="3" s="1"/>
  <c r="H26" i="3"/>
  <c r="I168" i="3"/>
  <c r="J168" i="3" s="1"/>
  <c r="I132" i="3"/>
  <c r="J132" i="3" s="1"/>
  <c r="I191" i="3"/>
  <c r="J191" i="3" s="1"/>
  <c r="I164" i="3"/>
  <c r="J164" i="3" s="1"/>
  <c r="H199" i="3"/>
  <c r="I194" i="3"/>
  <c r="J194" i="3" s="1"/>
  <c r="G124" i="3"/>
  <c r="G189" i="3"/>
  <c r="I64" i="3"/>
  <c r="J64" i="3" s="1"/>
  <c r="G66" i="3"/>
  <c r="G63" i="3"/>
  <c r="G195" i="3"/>
  <c r="I69" i="3"/>
  <c r="J69" i="3" s="1"/>
  <c r="I172" i="3"/>
  <c r="J172" i="3" s="1"/>
  <c r="I50" i="3"/>
  <c r="J50" i="3" s="1"/>
  <c r="I108" i="3"/>
  <c r="J108" i="3" s="1"/>
  <c r="G15" i="3"/>
  <c r="I149" i="3"/>
  <c r="J149" i="3" s="1"/>
  <c r="G73" i="3"/>
  <c r="G108" i="3"/>
  <c r="I159" i="3"/>
  <c r="J159" i="3" s="1"/>
  <c r="I179" i="3"/>
  <c r="J179" i="3" s="1"/>
  <c r="I81" i="3"/>
  <c r="J81" i="3" s="1"/>
  <c r="I177" i="3"/>
  <c r="J177" i="3" s="1"/>
  <c r="G69" i="3"/>
  <c r="I140" i="3"/>
  <c r="J140" i="3" s="1"/>
  <c r="H140" i="3"/>
  <c r="G81" i="3"/>
  <c r="G47" i="3"/>
  <c r="I62" i="3"/>
  <c r="J62" i="3" s="1"/>
  <c r="G168" i="3"/>
  <c r="I66" i="3"/>
  <c r="J66" i="3" s="1"/>
  <c r="H101" i="3"/>
  <c r="G106" i="3"/>
  <c r="H81" i="3"/>
  <c r="O41" i="3"/>
  <c r="P41" i="3" s="1"/>
  <c r="G179" i="3"/>
  <c r="G140" i="3"/>
  <c r="I34" i="3"/>
  <c r="J34" i="3" s="1"/>
  <c r="G34" i="3"/>
  <c r="M36" i="3"/>
  <c r="I189" i="3"/>
  <c r="J189" i="3" s="1"/>
  <c r="G191" i="3"/>
  <c r="G217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O226" i="3"/>
  <c r="P226" i="3" s="1"/>
  <c r="N226" i="3"/>
  <c r="M226" i="3"/>
  <c r="N194" i="3"/>
  <c r="O194" i="3"/>
  <c r="P194" i="3" s="1"/>
  <c r="M194" i="3"/>
  <c r="M205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M202" i="3"/>
  <c r="N202" i="3"/>
  <c r="O202" i="3"/>
  <c r="P202" i="3" s="1"/>
  <c r="O219" i="3"/>
  <c r="P219" i="3" s="1"/>
  <c r="N219" i="3"/>
  <c r="M219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18" i="3"/>
  <c r="P218" i="3" s="1"/>
  <c r="N218" i="3"/>
  <c r="M218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J37" i="2" l="1"/>
  <c r="M8" i="3"/>
  <c r="O8" i="3"/>
  <c r="P8" i="3" s="1"/>
  <c r="I9" i="3"/>
  <c r="F8" i="3"/>
  <c r="H8" i="3" s="1"/>
  <c r="H9" i="3"/>
  <c r="G9" i="3"/>
  <c r="G8" i="3" l="1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  <c r="K23" i="2" l="1"/>
  <c r="K33" i="2"/>
  <c r="K19" i="2"/>
  <c r="K21" i="2"/>
  <c r="K15" i="2"/>
  <c r="K29" i="2"/>
  <c r="K31" i="2"/>
  <c r="K17" i="2"/>
  <c r="K35" i="2"/>
  <c r="K37" i="2"/>
  <c r="K27" i="2"/>
  <c r="K25" i="2"/>
  <c r="K13" i="2"/>
</calcChain>
</file>

<file path=xl/sharedStrings.xml><?xml version="1.0" encoding="utf-8"?>
<sst xmlns="http://schemas.openxmlformats.org/spreadsheetml/2006/main" count="1801" uniqueCount="614">
  <si>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</si>
  <si>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</si>
  <si>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</si>
  <si>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</si>
  <si>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</si>
  <si>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</si>
  <si>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</si>
  <si>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</si>
  <si>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</si>
  <si>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</si>
  <si>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</si>
  <si>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</si>
  <si>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</si>
  <si>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</si>
  <si>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</si>
  <si>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</si>
  <si>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</si>
  <si>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</si>
  <si>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</si>
  <si>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</si>
  <si>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</si>
  <si>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</si>
  <si>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</si>
  <si>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</si>
  <si>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</si>
  <si>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</si>
  <si>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</si>
  <si>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</si>
  <si>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</si>
  <si>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</si>
  <si>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</si>
  <si>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</si>
  <si>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</si>
  <si>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</si>
  <si>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</si>
  <si>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</si>
  <si>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</si>
  <si>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</si>
  <si>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</si>
  <si>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</si>
  <si>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</si>
  <si>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</si>
  <si>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</si>
  <si>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</si>
  <si>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</si>
  <si>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</si>
  <si>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</si>
  <si>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</si>
  <si>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</si>
  <si>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</si>
  <si>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</si>
  <si>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</si>
  <si>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</si>
  <si>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</si>
  <si>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</si>
  <si>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</si>
  <si>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</si>
  <si>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</si>
  <si>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</si>
  <si>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</si>
  <si>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</si>
  <si>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</si>
  <si>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</si>
  <si>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</si>
  <si>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</si>
  <si>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</si>
  <si>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</si>
  <si>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</si>
  <si>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</si>
  <si>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</si>
  <si>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</si>
  <si>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</si>
  <si>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</si>
  <si>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</si>
  <si>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</si>
  <si>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</si>
  <si>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</si>
  <si>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</si>
  <si>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</si>
  <si>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</si>
  <si>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</si>
  <si>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</si>
  <si>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</si>
  <si>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</si>
  <si>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</si>
  <si>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</si>
  <si>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</si>
  <si>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</si>
  <si>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</si>
  <si>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</si>
  <si>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</si>
  <si>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</si>
  <si>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</si>
  <si>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</si>
  <si>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</si>
  <si>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</si>
  <si>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</si>
  <si>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</si>
  <si>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</si>
  <si>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</si>
  <si>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</si>
  <si>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</si>
  <si>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</si>
  <si>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</si>
  <si>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</si>
  <si>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</si>
  <si>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</si>
  <si>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</si>
  <si>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</si>
  <si>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</si>
  <si>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</si>
  <si>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</si>
  <si>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</si>
  <si>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</si>
  <si>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</si>
  <si>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</si>
  <si>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</si>
  <si>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</si>
  <si>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</si>
  <si>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</si>
  <si>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</si>
  <si>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</si>
  <si>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</si>
  <si>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</si>
  <si>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</si>
  <si>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</si>
  <si>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</si>
  <si>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</si>
  <si>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</si>
  <si>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</si>
  <si>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</si>
  <si>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</si>
  <si>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</si>
  <si>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</si>
  <si>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</si>
  <si>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</si>
  <si>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</si>
  <si>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</si>
  <si>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</si>
  <si>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</si>
  <si>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</si>
  <si>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</si>
  <si>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</si>
  <si>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</si>
  <si>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</si>
  <si>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</si>
  <si>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</si>
  <si>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</si>
  <si>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</si>
  <si>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</si>
  <si>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</si>
  <si>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</si>
  <si>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</si>
  <si>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</si>
  <si>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</si>
  <si>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</si>
  <si>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</si>
  <si>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</si>
  <si>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</si>
  <si>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</si>
  <si>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</si>
  <si>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</si>
  <si>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</si>
  <si>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</si>
  <si>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</si>
  <si>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</si>
  <si>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</si>
  <si>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15 030 008</t>
  </si>
  <si>
    <t>15 030 K01</t>
  </si>
  <si>
    <t>15 032 001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</si>
  <si>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</si>
  <si>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</si>
  <si>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</si>
  <si>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</si>
  <si>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</si>
  <si>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</si>
  <si>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</si>
  <si>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</si>
  <si>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</si>
  <si>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</si>
  <si>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</si>
  <si>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</si>
  <si>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</si>
  <si>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</si>
  <si>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</si>
  <si>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</si>
  <si>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</si>
  <si>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</si>
  <si>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</si>
  <si>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</si>
  <si>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17 019 003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</si>
  <si>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</si>
  <si>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</si>
  <si>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</si>
  <si>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</si>
  <si>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</si>
  <si>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</si>
  <si>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</si>
  <si>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</si>
  <si>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</si>
  <si>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</si>
  <si>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</si>
  <si>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</si>
  <si>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</si>
  <si>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</si>
  <si>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</si>
  <si>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</si>
  <si>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</si>
  <si>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</si>
  <si>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</si>
  <si>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</si>
  <si>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</si>
  <si>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</si>
  <si>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</si>
  <si>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</si>
  <si>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</si>
  <si>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</si>
  <si>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</si>
  <si>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</si>
  <si>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</si>
  <si>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</si>
  <si>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</si>
  <si>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</si>
  <si>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</si>
  <si>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</si>
  <si>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</si>
  <si>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</si>
  <si>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</si>
  <si>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</si>
  <si>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</si>
  <si>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</si>
  <si>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</si>
  <si>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</si>
  <si>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</si>
  <si>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</si>
  <si>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</si>
  <si>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</si>
  <si>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</si>
  <si>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</si>
  <si>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</si>
  <si>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</si>
  <si>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</si>
  <si>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</si>
  <si>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</si>
  <si>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</si>
  <si>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</si>
  <si>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</si>
  <si>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</si>
  <si>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</si>
  <si>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</si>
  <si>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</si>
  <si>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</si>
  <si>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</si>
  <si>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</si>
  <si>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</si>
  <si>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</si>
  <si>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</si>
  <si>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</si>
  <si>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</si>
  <si>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</si>
  <si>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</si>
  <si>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</si>
  <si>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</si>
  <si>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</si>
  <si>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</si>
  <si>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</si>
  <si>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</si>
  <si>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</si>
  <si>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</si>
  <si>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</si>
  <si>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</si>
  <si>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</si>
  <si>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</si>
  <si>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</si>
  <si>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</si>
  <si>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</si>
  <si>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</si>
  <si>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</si>
  <si>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</si>
  <si>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</si>
  <si>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</si>
  <si>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</si>
  <si>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</si>
  <si>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</si>
  <si>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</si>
  <si>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</si>
  <si>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</si>
  <si>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</si>
  <si>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</si>
  <si>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</si>
  <si>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</si>
  <si>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</si>
  <si>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</si>
  <si>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</si>
  <si>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</si>
  <si>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</si>
  <si>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</si>
  <si>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</si>
  <si>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</si>
  <si>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</si>
  <si>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</si>
  <si>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</si>
  <si>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</si>
  <si>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</si>
  <si>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</si>
  <si>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</si>
  <si>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</si>
  <si>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</si>
  <si>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</si>
  <si>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</si>
  <si>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</si>
  <si>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</si>
  <si>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</si>
  <si>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</si>
  <si>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</si>
  <si>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</si>
  <si>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</si>
  <si>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</si>
  <si>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</si>
  <si>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</si>
  <si>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</si>
  <si>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</si>
  <si>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</si>
  <si>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</si>
  <si>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</si>
  <si>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</si>
  <si>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</si>
  <si>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</si>
  <si>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</si>
  <si>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</si>
  <si>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</si>
  <si>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</si>
  <si>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</si>
  <si>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</si>
  <si>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</si>
  <si>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</si>
  <si>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</si>
  <si>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</si>
  <si>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</si>
  <si>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</si>
  <si>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</si>
  <si>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</si>
  <si>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</si>
  <si>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</si>
  <si>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</si>
  <si>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</si>
  <si>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</si>
  <si>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</si>
  <si>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</si>
  <si>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</si>
  <si>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</si>
  <si>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</si>
  <si>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</si>
  <si>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</si>
  <si>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</si>
  <si>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</si>
  <si>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</si>
  <si>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</si>
  <si>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</si>
  <si>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</si>
  <si>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</si>
  <si>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</si>
  <si>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</si>
  <si>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</si>
  <si>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</si>
  <si>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</si>
  <si>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</si>
  <si>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</si>
  <si>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</si>
  <si>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</si>
  <si>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</si>
  <si>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</si>
  <si>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</si>
  <si>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</si>
  <si>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</si>
  <si>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</si>
  <si>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</si>
  <si>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</si>
  <si>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</si>
  <si>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</si>
  <si>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</si>
  <si>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</si>
  <si>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</si>
  <si>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</si>
  <si>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</si>
  <si>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</si>
  <si>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</si>
  <si>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</si>
  <si>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Unaprjeđenje i implementacija zakonodavnog okvira za efikasniji industrijski i regionalni razvoj</t>
  </si>
  <si>
    <t>Razvojni projekti Prijestonice Cetinje</t>
  </si>
  <si>
    <t>Djelovanje Zavoda za metrologiju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</si>
  <si>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</si>
  <si>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</si>
  <si>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</si>
  <si>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</si>
  <si>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</si>
  <si>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</si>
  <si>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</si>
  <si>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</si>
  <si>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</si>
  <si>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</si>
  <si>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</si>
  <si>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</si>
  <si>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</si>
  <si>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</si>
  <si>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</si>
  <si>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</si>
  <si>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</si>
  <si>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</si>
  <si>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</si>
  <si>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</si>
  <si>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Pomorski saobraćaj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</si>
  <si>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</si>
  <si>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</si>
  <si>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</si>
  <si>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</si>
  <si>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</si>
  <si>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</si>
  <si>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</si>
  <si>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</si>
  <si>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</si>
  <si>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</si>
  <si>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</si>
  <si>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</si>
  <si>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</si>
  <si>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</si>
  <si>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</si>
  <si>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</si>
  <si>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</si>
  <si>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</si>
  <si>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</si>
  <si>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</si>
  <si>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</si>
  <si>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</si>
  <si>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</si>
  <si>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</si>
  <si>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</si>
  <si>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</si>
  <si>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</si>
  <si>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</si>
  <si>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</si>
  <si>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</si>
  <si>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</si>
  <si>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</si>
  <si>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</si>
  <si>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</si>
  <si>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</si>
  <si>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</si>
  <si>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</si>
  <si>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</si>
  <si>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</si>
  <si>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</si>
  <si>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</si>
  <si>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</si>
  <si>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</si>
  <si>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</si>
  <si>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</si>
  <si>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</si>
  <si>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</si>
  <si>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</si>
  <si>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</si>
  <si>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</si>
  <si>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</si>
  <si>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</si>
  <si>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</si>
  <si>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</si>
  <si>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</si>
  <si>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</si>
  <si>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</si>
  <si>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</si>
  <si>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</si>
  <si>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</si>
  <si>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</si>
  <si>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</si>
  <si>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</si>
  <si>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</si>
  <si>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</si>
  <si>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</si>
  <si>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</si>
  <si>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</si>
  <si>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</si>
  <si>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</si>
  <si>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</si>
  <si>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</si>
  <si>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</si>
  <si>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</si>
  <si>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</si>
  <si>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</si>
  <si>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</si>
  <si>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</si>
  <si>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</si>
  <si>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</si>
  <si>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</si>
  <si>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</si>
  <si>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</si>
  <si>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</si>
  <si>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</si>
  <si>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</si>
  <si>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</si>
  <si>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</si>
  <si>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</si>
  <si>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</si>
  <si>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</si>
  <si>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</si>
  <si>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</si>
  <si>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</si>
  <si>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</si>
  <si>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</si>
  <si>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</si>
  <si>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</si>
  <si>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</si>
  <si>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</si>
  <si>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17 021 001</t>
  </si>
  <si>
    <t>Stručni i operativni poslovi Ministarstva pomorstva</t>
  </si>
  <si>
    <t>22 027 001</t>
  </si>
  <si>
    <t>Stručni i operativni poslovi Ministarstva socijalnog staranja, brige o porodici i demografije</t>
  </si>
  <si>
    <t>18 018 001</t>
  </si>
  <si>
    <t>Stručni i operativni poslovi Ministarstva ekologije, održivog razvoja i razvoja sjevera</t>
  </si>
  <si>
    <t>15 050 001</t>
  </si>
  <si>
    <t>Stručni i operativni poslovi Ministarstva rudarstva, nafte i gasa</t>
  </si>
  <si>
    <t>15 033 004</t>
  </si>
  <si>
    <t>Upravljanje mineralnim resursima i naftnim derivatima</t>
  </si>
  <si>
    <t>15 051 001</t>
  </si>
  <si>
    <t>Stručni i operativni poslovi Ministarstva regionalno-investicionog razvoja i saradnje sa nevladinim organizacijama</t>
  </si>
  <si>
    <t>11 057 001</t>
  </si>
  <si>
    <t>Stručni i operativni poslovi Ministarstva dijaspore</t>
  </si>
  <si>
    <t>11 058 001</t>
  </si>
  <si>
    <t>Stručni i operativni poslovi Agencije za sajber bezbjednost</t>
  </si>
  <si>
    <t>11 058 002</t>
  </si>
  <si>
    <t>Zaštita i regulacija nacionalne kritične informatičke infrastrukture</t>
  </si>
  <si>
    <t>14 051 002</t>
  </si>
  <si>
    <t>Zaštita u postupcima javnih nabavki</t>
  </si>
  <si>
    <t>15 011 001</t>
  </si>
  <si>
    <t>Unapređenje i implementacija strateškog okvira za efikasniji industrijski razvoj</t>
  </si>
  <si>
    <t>15 011 002</t>
  </si>
  <si>
    <t>Unapređenje i implementacija programskog i zakonodavnog okvira za efikasniji razvoj industrije i zanatstva</t>
  </si>
  <si>
    <t>15 046 001</t>
  </si>
  <si>
    <t>Energetika</t>
  </si>
  <si>
    <t>15 046 002</t>
  </si>
  <si>
    <t>Energetska efikasnost</t>
  </si>
  <si>
    <t>15 047 001</t>
  </si>
  <si>
    <t>Stručni i operativni poslovi Ministarstva energetike</t>
  </si>
  <si>
    <t>15 052 001</t>
  </si>
  <si>
    <t>Inspekcijski nadzor i zastupanje u turizmu</t>
  </si>
  <si>
    <t>15 054 001</t>
  </si>
  <si>
    <t>Stručni i operativni poslovi Ministarstva turizma</t>
  </si>
  <si>
    <t>17 022 001</t>
  </si>
  <si>
    <t>Stručni i operativni poslovi Ministarstva saobraćaja</t>
  </si>
  <si>
    <t>17 023 001</t>
  </si>
  <si>
    <t>Normativno uređenje i inspekcijski nadzor u oblasti saobraćaja</t>
  </si>
  <si>
    <t>21 011 006</t>
  </si>
  <si>
    <t>Ostvarivanje prava na ljekove, medicinska sredstva, materijale i medicinsko-tehnička pomagala</t>
  </si>
  <si>
    <t>22 028 001</t>
  </si>
  <si>
    <t>Stručni i operativni poslovi Ministarstva rada,zapošljavanja i socijalnog dijaloga</t>
  </si>
  <si>
    <t>18 004 K01</t>
  </si>
  <si>
    <t>Izgradnja i rekonstrukcija stambenih objekata</t>
  </si>
  <si>
    <t>PLAN - 2025</t>
  </si>
  <si>
    <t>Ostvarenje - 2025</t>
  </si>
  <si>
    <t>BDP - 2025</t>
  </si>
  <si>
    <t>11 024 002</t>
  </si>
  <si>
    <t>14 044 002</t>
  </si>
  <si>
    <t>14 044 003</t>
  </si>
  <si>
    <t>14 047 001</t>
  </si>
  <si>
    <t>14 049 001</t>
  </si>
  <si>
    <t>15 030 007</t>
  </si>
  <si>
    <t>15 030 009</t>
  </si>
  <si>
    <t>15 030 K02</t>
  </si>
  <si>
    <t>15 031 002</t>
  </si>
  <si>
    <t>15 033 001</t>
  </si>
  <si>
    <t>15 036 001</t>
  </si>
  <si>
    <t>15 039 001</t>
  </si>
  <si>
    <t>15 041 001</t>
  </si>
  <si>
    <t>15 042 001</t>
  </si>
  <si>
    <t>15 045 001</t>
  </si>
  <si>
    <t>17 019 001</t>
  </si>
  <si>
    <t>17 019 002</t>
  </si>
  <si>
    <t>17 019 004</t>
  </si>
  <si>
    <t>17 019 005</t>
  </si>
  <si>
    <t>17 019 010</t>
  </si>
  <si>
    <t>18 004 004</t>
  </si>
  <si>
    <t>18 007 001</t>
  </si>
  <si>
    <t>18 019 001</t>
  </si>
  <si>
    <t>19 032 K05</t>
  </si>
  <si>
    <t>19 038 003</t>
  </si>
  <si>
    <t>19 040 002</t>
  </si>
  <si>
    <t>19 041 001</t>
  </si>
  <si>
    <t>19 043 001</t>
  </si>
  <si>
    <t>22 025 005</t>
  </si>
  <si>
    <t>22 026 001</t>
  </si>
  <si>
    <t>Koordinirani inspekcijski nadzor</t>
  </si>
  <si>
    <t>Poslovanje područnih jedinica Uprave za katastar i državnu imovinu</t>
  </si>
  <si>
    <t>Stručni i operativni poslovi Uprave za katastar i državnu imovinu</t>
  </si>
  <si>
    <t>Programski okvir za unaprjeđenje konkurentnosti industrije i sveukupnog regionalnog razvoja</t>
  </si>
  <si>
    <t>Podrška pristupanju Crne Gore Evropskoj uniji u oblasti jačanja konkurentnosti i inovacija</t>
  </si>
  <si>
    <t>Razvoj manje razvijenih lokalnih samouprava</t>
  </si>
  <si>
    <t>Inovacije i tehnološki razvoj</t>
  </si>
  <si>
    <t>Energetika i energetska efikasnost</t>
  </si>
  <si>
    <t>Stručni i operativni poslovi Ministarstva kapitalnih investicija</t>
  </si>
  <si>
    <t>Stručni i operativni poslovi Ministarstva ekonomskog razvoja i turizma</t>
  </si>
  <si>
    <t>Stručni i operativni poslovi Ministarstva saobraćaja i pomorstva</t>
  </si>
  <si>
    <t>Stručni i operativni poslovi Ministarstva turizma, ekologije, održivog razvoja i razvoja sjevera</t>
  </si>
  <si>
    <t>Stručni i operativni poslovi Ministarstva energetike i rudarstva</t>
  </si>
  <si>
    <t>Državni putevi i drumski saobraćaj</t>
  </si>
  <si>
    <t>Željeznički saobraćaj</t>
  </si>
  <si>
    <t>Vazdušni saobraćaj</t>
  </si>
  <si>
    <t>Inspekcijski nadzor u oblasti saobraćaja</t>
  </si>
  <si>
    <t>Inspekcijski nadzor u oblasti pomorskog saobraćaja</t>
  </si>
  <si>
    <t>Stručni i operativni poslovi Ministarstva ekologije, prostornog planiranja i urbanizma</t>
  </si>
  <si>
    <t>Stručni i operativni poslovi Ministarstva javnih radova</t>
  </si>
  <si>
    <t>Stručni i operativni poslovi Ministarstva nauke i tehnološkog razvoja</t>
  </si>
  <si>
    <t>Stručni i operativni poslovi Ministarstva prosvjete</t>
  </si>
  <si>
    <t>Stručni i operativni poslovi Ministarstva nauke</t>
  </si>
  <si>
    <t>Socijalna inkluzija i jačanje sistema socijalne i dječije zaštite</t>
  </si>
  <si>
    <t>Stručni i operativni poslovi Ministarstva rada i socijalnog staranja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</si>
</sst>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45" xfId="0" applyFont="1" applyBorder="1" applyProtection="1"/>
    <xf numFmtId="0" fontId="8" fillId="0" borderId="0" xfId="0" applyFont="1" applyBorder="1" applyProtection="1"/>
    <xf numFmtId="0" fontId="8" fillId="0" borderId="61" xfId="0" applyFont="1" applyBorder="1" applyAlignment="1" applyProtection="1">
      <alignment horizontal="left" vertical="center" wrapText="1" indent="2"/>
    </xf>
    <xf numFmtId="0" fontId="8" fillId="0" borderId="62" xfId="0" applyFont="1" applyBorder="1" applyAlignment="1" applyProtection="1">
      <alignment horizontal="right" vertical="center" indent="1"/>
    </xf>
    <xf numFmtId="0" fontId="8" fillId="0" borderId="63" xfId="0" applyFont="1" applyBorder="1" applyAlignment="1" applyProtection="1">
      <alignment horizontal="left" vertical="center" wrapText="1" indent="2"/>
    </xf>
    <xf numFmtId="0" fontId="0" fillId="0" borderId="64" xfId="0" applyBorder="1" applyAlignment="1">
      <alignment horizontal="left"/>
    </xf>
    <xf numFmtId="0" fontId="0" fillId="0" borderId="65" xfId="0" applyBorder="1" applyAlignment="1">
      <alignment horizontal="left"/>
    </xf>
    <xf numFmtId="0" fontId="8" fillId="0" borderId="65" xfId="0" applyFont="1" applyBorder="1" applyAlignment="1" applyProtection="1">
      <alignment horizontal="right" vertical="center" indent="1"/>
    </xf>
    <xf numFmtId="0" fontId="8" fillId="0" borderId="66" xfId="0" applyFont="1" applyBorder="1" applyAlignment="1" applyProtection="1">
      <alignment horizontal="right" vertical="center" indent="1"/>
    </xf>
    <xf numFmtId="0" fontId="0" fillId="0" borderId="67" xfId="0" applyBorder="1" applyAlignment="1">
      <alignment horizontal="left"/>
    </xf>
    <xf numFmtId="0" fontId="0" fillId="0" borderId="68" xfId="0" applyBorder="1" applyAlignment="1">
      <alignment horizontal="left"/>
    </xf>
    <xf numFmtId="0" fontId="8" fillId="0" borderId="68" xfId="0" applyFont="1" applyBorder="1" applyAlignment="1" applyProtection="1">
      <alignment horizontal="right" vertical="center" inden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190499</xdr:rowOff>
    </xdr:from>
    <xdr:to>
      <xdr:col>22</xdr:col>
      <xdr:colOff>156882</xdr:colOff>
      <xdr:row>37</xdr:row>
      <xdr:rowOff>56029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7"/>
          <a:ext cx="4146176" cy="45271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izmjenama Zakona o izmjenama Zakona o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budžetu Crne Gore za 2025. godinu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spovedenim preusmjerevanjima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skladu sa članom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i 46 Zakona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kao i sa svim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izmjenama mjesečne dinamike potrošnje shodno dostavljenim zahtjevima budžetkih korisnika, z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aklju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sa avgustom mjesecom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l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Procijenjeni BDP je u skladu sa donesenim Smjernicama makroekonomske i fiskalne politike za period 2025-2028  </a:t>
          </a:r>
        </a:p>
        <a:p>
          <a:pPr algn="l" eaLnBrk="1" fontAlgn="auto" latinLnBrk="0" hangingPunct="1"/>
          <a:r>
            <a:rPr lang="en-US">
              <a:hlinkClick xmlns:r="http://schemas.openxmlformats.org/officeDocument/2006/relationships" r:id=""/>
            </a:rPr>
            <a:t>e2ded470-2a2e-480c-980e-f4b2d3185ac1 (wapi.gov.me)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5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46">
        <v>8</v>
      </c>
      <c r="D4" t="str">
        <f>VLOOKUP(C4,C9:D20,2,FALSE)</f>
        <v>Avgust</v>
      </c>
    </row>
    <row r="5" spans="2:7" ht="7.15" customHeight="1" thickBot="1" x14ac:dyDescent="0.3"/>
    <row r="6" spans="2:7" ht="15.75" thickBot="1" x14ac:dyDescent="0.3">
      <c r="B6" t="s">
        <v>6</v>
      </c>
      <c r="C6" s="121">
        <f>VLOOKUP(C4,C9:F20,3,FALSE)</f>
        <v>8</v>
      </c>
      <c r="D6" t="str">
        <f>VLOOKUP(C6,E9:F20,2,FALSE)</f>
        <v>Januar - Avgust</v>
      </c>
    </row>
    <row r="8" spans="2:7" x14ac:dyDescent="0.25">
      <c r="D8" t="s">
        <v>5</v>
      </c>
      <c r="F8" t="s">
        <v>6</v>
      </c>
      <c r="G8" s="122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3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4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4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3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4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4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3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4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4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3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4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4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J17" sqref="J17:O29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3" customFormat="1" ht="18" x14ac:dyDescent="0.25">
      <c r="C7" s="153" t="s">
        <v>490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3" t="s">
        <v>486</v>
      </c>
      <c r="E10" s="143"/>
      <c r="F10" s="143"/>
      <c r="G10" s="143"/>
      <c r="H10" s="125" t="s">
        <v>32</v>
      </c>
      <c r="I10" s="138" t="s">
        <v>5</v>
      </c>
      <c r="J10" s="167" t="str">
        <f>'Analitika 2025'!L4</f>
        <v>Avgust</v>
      </c>
      <c r="K10" s="168"/>
      <c r="L10" s="138" t="s">
        <v>6</v>
      </c>
      <c r="M10" s="167" t="str">
        <f>IF(J10="Januar","-",'Analitika 2025'!F4)</f>
        <v>Januar - Avgust</v>
      </c>
      <c r="N10" s="168"/>
      <c r="O10" s="22"/>
    </row>
    <row r="11" spans="3:15" x14ac:dyDescent="0.25">
      <c r="C11" s="10"/>
      <c r="D11" s="11"/>
      <c r="E11" s="11"/>
      <c r="F11" s="11"/>
      <c r="G11" s="11"/>
      <c r="I11" s="21"/>
      <c r="J11" s="126" t="s">
        <v>7</v>
      </c>
      <c r="K11" s="126" t="s">
        <v>8</v>
      </c>
      <c r="L11" s="126"/>
      <c r="M11" s="126" t="s">
        <v>7</v>
      </c>
      <c r="N11" s="126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39">
        <f>SUMPRODUCT((D13=VALUE(LEFT('Analitika 2025'!$C$9:$C$291,2)))*('Analitika 2025'!$L$9:$L$291))</f>
        <v>5039161.2300000004</v>
      </c>
      <c r="K13" s="134">
        <f>IFERROR($J13/$J$37,0)</f>
        <v>2.0743924835973707E-2</v>
      </c>
      <c r="L13" s="127"/>
      <c r="M13" s="139">
        <f>IF($J$10="Januar","-",
SUMPRODUCT((D13=VALUE(LEFT('Analitika 2025'!$C$9:$C$291,2)))*('Analitika 2025'!$F$9:$F$291)))</f>
        <v>53005409.220000006</v>
      </c>
      <c r="N13" s="134">
        <f>IF($J$10="Januar","-",IFERROR($M13/$M$37,0))</f>
        <v>2.0112514376051667E-2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0"/>
      <c r="K14" s="135"/>
      <c r="L14" s="128"/>
      <c r="M14" s="141"/>
      <c r="N14" s="135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39">
        <f>SUMPRODUCT((D15=VALUE(LEFT('Analitika 2025'!$C$9:$C$291,2)))*('Analitika 2025'!$L$9:$L$291))</f>
        <v>5744368.620000002</v>
      </c>
      <c r="K15" s="134">
        <f>IFERROR($J15/$J$37,0)</f>
        <v>2.3646941513599088E-2</v>
      </c>
      <c r="L15" s="127"/>
      <c r="M15" s="139">
        <f>IF($J$10="Januar","-",
SUMPRODUCT((D15=VALUE(LEFT('Analitika 2025'!$C$9:$C$291,2)))*('Analitika 2025'!$F$9:$F$291)))</f>
        <v>45032532.270000003</v>
      </c>
      <c r="N15" s="134">
        <f>IF($J$10="Januar","-",IFERROR($M15/$M$37,0))</f>
        <v>1.7087264601829362E-2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0"/>
      <c r="K16" s="135"/>
      <c r="L16" s="128"/>
      <c r="M16" s="141"/>
      <c r="N16" s="135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39">
        <f>SUMPRODUCT((D17=VALUE(LEFT('Analitika 2025'!$C$9:$C$291,2)))*('Analitika 2025'!$L$9:$L$291))</f>
        <v>19641071.700000007</v>
      </c>
      <c r="K17" s="134">
        <f>IFERROR($J17/$J$37,0)</f>
        <v>8.085331991704707E-2</v>
      </c>
      <c r="L17" s="127"/>
      <c r="M17" s="139">
        <f>IF($J$10="Januar","-",
SUMPRODUCT((D17=VALUE(LEFT('Analitika 2025'!$C$9:$C$291,2)))*('Analitika 2025'!$F$9:$F$291)))</f>
        <v>174104014.18000004</v>
      </c>
      <c r="N17" s="134">
        <f>IF($J$10="Januar","-",IFERROR($M17/$M$37,0))</f>
        <v>6.6062493237054459E-2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0"/>
      <c r="K18" s="135"/>
      <c r="L18" s="128"/>
      <c r="M18" s="141"/>
      <c r="N18" s="135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39">
        <f>SUMPRODUCT((D19=VALUE(LEFT('Analitika 2025'!$C$9:$C$291,2)))*('Analitika 2025'!$L$9:$L$291))</f>
        <v>17467100.019999996</v>
      </c>
      <c r="K19" s="134">
        <f>IFERROR($J19/$J$37,0)</f>
        <v>7.1904071606241238E-2</v>
      </c>
      <c r="L19" s="127"/>
      <c r="M19" s="139">
        <f>IF($J$10="Januar","-",
SUMPRODUCT((D19=VALUE(LEFT('Analitika 2025'!$C$9:$C$291,2)))*('Analitika 2025'!$F$9:$F$291)))</f>
        <v>897664651.81999993</v>
      </c>
      <c r="N19" s="134">
        <f>IF($J$10="Januar","-",IFERROR($M19/$M$37,0))</f>
        <v>0.34061227863874155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0"/>
      <c r="K20" s="135"/>
      <c r="L20" s="128"/>
      <c r="M20" s="141"/>
      <c r="N20" s="135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39">
        <f>SUMPRODUCT((D21=VALUE(LEFT('Analitika 2025'!$C$9:$C$291,2)))*('Analitika 2025'!$L$9:$L$291))</f>
        <v>8996941.9900000002</v>
      </c>
      <c r="K21" s="134">
        <f>IFERROR($J21/$J$37,0)</f>
        <v>3.703630026423578E-2</v>
      </c>
      <c r="L21" s="127"/>
      <c r="M21" s="139">
        <f>IF($J$10="Januar","-",
SUMPRODUCT((D21=VALUE(LEFT('Analitika 2025'!$C$9:$C$291,2)))*('Analitika 2025'!$F$9:$F$291)))</f>
        <v>81634622.310000017</v>
      </c>
      <c r="N21" s="134">
        <f>IF($J$10="Januar","-",IFERROR($M21/$M$37,0))</f>
        <v>3.0975659634638008E-2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0"/>
      <c r="K22" s="135"/>
      <c r="L22" s="128"/>
      <c r="M22" s="141"/>
      <c r="N22" s="135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39">
        <f>SUMPRODUCT((D23=VALUE(LEFT('Analitika 2025'!$C$9:$C$291,2)))*('Analitika 2025'!$L$9:$L$291))</f>
        <v>6848631.4699999997</v>
      </c>
      <c r="K23" s="134">
        <f>IFERROR($J23/$J$37,0)</f>
        <v>2.8192687226831218E-2</v>
      </c>
      <c r="L23" s="127"/>
      <c r="M23" s="139">
        <f>IF($J$10="Januar","-",
SUMPRODUCT((D23=VALUE(LEFT('Analitika 2025'!$C$9:$C$291,2)))*('Analitika 2025'!$F$9:$F$291)))</f>
        <v>32192118.920000002</v>
      </c>
      <c r="N23" s="134">
        <f>IF($J$10="Januar","-",IFERROR($M23/$M$37,0))</f>
        <v>1.2215063785032785E-2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0"/>
      <c r="K24" s="135"/>
      <c r="L24" s="128"/>
      <c r="M24" s="141"/>
      <c r="N24" s="135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39">
        <f>SUMPRODUCT((D25=VALUE(LEFT('Analitika 2025'!$C$9:$C$291,2)))*('Analitika 2025'!$L$9:$L$291))</f>
        <v>12082514.440000001</v>
      </c>
      <c r="K25" s="134">
        <f>IFERROR($J25/$J$37,0)</f>
        <v>4.9738192515210895E-2</v>
      </c>
      <c r="L25" s="127"/>
      <c r="M25" s="139">
        <f>IF($J$10="Januar","-",
SUMPRODUCT((D25=VALUE(LEFT('Analitika 2025'!$C$9:$C$291,2)))*('Analitika 2025'!$F$9:$F$291)))</f>
        <v>79942508.86999999</v>
      </c>
      <c r="N25" s="134">
        <f>IF($J$10="Januar","-",IFERROR($M25/$M$37,0))</f>
        <v>3.0333599580980891E-2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0"/>
      <c r="K26" s="135"/>
      <c r="L26" s="128"/>
      <c r="M26" s="141"/>
      <c r="N26" s="135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39">
        <f>SUMPRODUCT((D27=VALUE(LEFT('Analitika 2025'!$C$9:$C$291,2)))*('Analitika 2025'!$L$9:$L$291))</f>
        <v>3168900.64</v>
      </c>
      <c r="K27" s="134">
        <f>IFERROR($J27/$J$37,0)</f>
        <v>1.3044916343910863E-2</v>
      </c>
      <c r="L27" s="127"/>
      <c r="M27" s="139">
        <f>IF($J$10="Januar","-",
SUMPRODUCT((D27=VALUE(LEFT('Analitika 2025'!$C$9:$C$291,2)))*('Analitika 2025'!$F$9:$F$291)))</f>
        <v>24314783.050000004</v>
      </c>
      <c r="N27" s="134">
        <f>IF($J$10="Januar","-",IFERROR($M27/$M$37,0))</f>
        <v>9.2260663739802077E-3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0"/>
      <c r="K28" s="135"/>
      <c r="L28" s="128"/>
      <c r="M28" s="141"/>
      <c r="N28" s="135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39">
        <f>SUMPRODUCT((D29=VALUE(LEFT('Analitika 2025'!$C$9:$C$291,2)))*('Analitika 2025'!$L$9:$L$291))</f>
        <v>31066329.220000003</v>
      </c>
      <c r="K29" s="134">
        <f>IFERROR($J29/$J$37,0)</f>
        <v>0.12788588593528563</v>
      </c>
      <c r="L29" s="127"/>
      <c r="M29" s="139">
        <f>IF($J$10="Januar","-",
SUMPRODUCT((D29=VALUE(LEFT('Analitika 2025'!$C$9:$C$291,2)))*('Analitika 2025'!$F$9:$F$291)))</f>
        <v>228222194.37</v>
      </c>
      <c r="N29" s="134">
        <f>IF($J$10="Januar","-",IFERROR($M29/$M$37,0))</f>
        <v>8.6597240408979578E-2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0"/>
      <c r="K30" s="135"/>
      <c r="L30" s="128"/>
      <c r="M30" s="141"/>
      <c r="N30" s="135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39">
        <f>SUMPRODUCT((D31=VALUE(LEFT('Analitika 2025'!$C$9:$C$291,2)))*('Analitika 2025'!$L$9:$L$291))</f>
        <v>2147611.4099999997</v>
      </c>
      <c r="K31" s="134">
        <f>IFERROR($J31/$J$37,0)</f>
        <v>8.8407351208962016E-3</v>
      </c>
      <c r="L31" s="127"/>
      <c r="M31" s="139">
        <f>IF($J$10="Januar","-",
SUMPRODUCT((D31=VALUE(LEFT('Analitika 2025'!$C$9:$C$291,2)))*('Analitika 2025'!$F$9:$F$291)))</f>
        <v>14690623.470000003</v>
      </c>
      <c r="N31" s="134">
        <f>IF($J$10="Januar","-",IFERROR($M31/$M$37,0))</f>
        <v>5.5742494979559949E-3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0"/>
      <c r="K32" s="135"/>
      <c r="L32" s="128"/>
      <c r="M32" s="141"/>
      <c r="N32" s="135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39">
        <f>SUMPRODUCT((D33=VALUE(LEFT('Analitika 2025'!$C$9:$C$291,2)))*('Analitika 2025'!$L$9:$L$291))</f>
        <v>39897898.280000001</v>
      </c>
      <c r="K33" s="134">
        <f>IFERROR($J33/$J$37,0)</f>
        <v>0.16424142139100489</v>
      </c>
      <c r="L33" s="127"/>
      <c r="M33" s="139">
        <f>IF($J$10="Januar","-",
SUMPRODUCT((D33=VALUE(LEFT('Analitika 2025'!$C$9:$C$291,2)))*('Analitika 2025'!$F$9:$F$291)))</f>
        <v>291994508.45999998</v>
      </c>
      <c r="N33" s="134">
        <f>IF($J$10="Januar","-",IFERROR($M33/$M$37,0))</f>
        <v>0.11079517799315444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0"/>
      <c r="K34" s="135"/>
      <c r="L34" s="128"/>
      <c r="M34" s="141"/>
      <c r="N34" s="135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39">
        <f>SUMPRODUCT((D35=VALUE(LEFT('Analitika 2025'!$C$9:$C$291,2)))*('Analitika 2025'!$L$9:$L$291))</f>
        <v>90821737.13000001</v>
      </c>
      <c r="K35" s="134">
        <f>IFERROR($J35/$J$37,0)</f>
        <v>0.37387160332976332</v>
      </c>
      <c r="L35" s="127"/>
      <c r="M35" s="139">
        <f>IF($J$10="Januar","-",
SUMPRODUCT((D35=VALUE(LEFT('Analitika 2025'!$C$9:$C$291,2)))*('Analitika 2025'!$F$9:$F$291)))</f>
        <v>712646226.11000001</v>
      </c>
      <c r="N35" s="134">
        <f>IF($J$10="Januar","-",IFERROR($M35/$M$37,0))</f>
        <v>0.27040839187160115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1"/>
      <c r="K36" s="135"/>
      <c r="L36" s="128"/>
      <c r="M36" s="141"/>
      <c r="N36" s="135"/>
      <c r="O36" s="12"/>
    </row>
    <row r="37" spans="3:15" ht="15.75" thickBot="1" x14ac:dyDescent="0.3">
      <c r="C37" s="10"/>
      <c r="D37" s="129"/>
      <c r="E37" s="130" t="s">
        <v>26</v>
      </c>
      <c r="F37" s="130"/>
      <c r="G37" s="131"/>
      <c r="H37" s="132"/>
      <c r="I37" s="132"/>
      <c r="J37" s="142">
        <f>SUM(J13:J35)</f>
        <v>242922266.15000004</v>
      </c>
      <c r="K37" s="136">
        <f>IFERROR($J37/$J$37,0)</f>
        <v>1</v>
      </c>
      <c r="L37" s="133"/>
      <c r="M37" s="142">
        <f>SUM(M13:M35)</f>
        <v>2635444193.0499997</v>
      </c>
      <c r="N37" s="137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GVqR09kzueWb4zDhJKUgNQlDiZyNtmeAZE0GjAGmGf95+FfIfQTdrUDTUxxDEZ+GVZveHPJi/iTD9re0ZKANyw==" saltValue="IHT5hGEguhOLoROn6akVCA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95"/>
  <sheetViews>
    <sheetView showGridLines="0" zoomScale="85" zoomScaleNormal="85" zoomScaleSheetLayoutView="85" workbookViewId="0">
      <selection activeCell="G22" sqref="G22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558</v>
      </c>
      <c r="D4" s="154">
        <v>7918500000</v>
      </c>
      <c r="E4" s="42" t="s">
        <v>9</v>
      </c>
      <c r="F4" s="43" t="str">
        <f>Master!D6</f>
        <v>Januar - Avgust</v>
      </c>
      <c r="G4" s="43"/>
      <c r="H4" s="43"/>
      <c r="I4" s="43"/>
      <c r="J4" s="43"/>
      <c r="K4" s="44" t="s">
        <v>10</v>
      </c>
      <c r="L4" s="45" t="str">
        <f>Master!D4</f>
        <v>Avgust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73" t="s">
        <v>12</v>
      </c>
      <c r="G5" s="174"/>
      <c r="H5" s="174"/>
      <c r="I5" s="169" t="s">
        <v>28</v>
      </c>
      <c r="J5" s="170"/>
      <c r="K5" s="53" t="s">
        <v>11</v>
      </c>
      <c r="L5" s="173" t="s">
        <v>12</v>
      </c>
      <c r="M5" s="174"/>
      <c r="N5" s="174"/>
      <c r="O5" s="169" t="s">
        <v>28</v>
      </c>
      <c r="P5" s="17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488</v>
      </c>
      <c r="D7" s="144" t="s">
        <v>487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71" t="s">
        <v>31</v>
      </c>
      <c r="D8" s="172"/>
      <c r="E8" s="73">
        <f>SUM(E9:E291)</f>
        <v>2803562799.1399989</v>
      </c>
      <c r="F8" s="74">
        <f>SUM(F9:F291)</f>
        <v>2635444193.0499992</v>
      </c>
      <c r="G8" s="75">
        <f t="shared" ref="G8" si="0">IFERROR(F8/E8,0)</f>
        <v>0.94003394318772859</v>
      </c>
      <c r="H8" s="76">
        <f>F8/$D$4</f>
        <v>0.33282113948980224</v>
      </c>
      <c r="I8" s="74">
        <f>SUM(I9:I291)</f>
        <v>-168118606.09000009</v>
      </c>
      <c r="J8" s="77">
        <f t="shared" ref="J8:J9" si="1">IFERROR(I8/E8,0)</f>
        <v>-5.9966056812271504E-2</v>
      </c>
      <c r="K8" s="73">
        <f>SUM(K9:K291)</f>
        <v>347329601.01999992</v>
      </c>
      <c r="L8" s="74">
        <f>SUM(L9:L291)</f>
        <v>242922266.15000004</v>
      </c>
      <c r="M8" s="147">
        <f>IFERROR(L8/K8,0)</f>
        <v>0.69939983645681869</v>
      </c>
      <c r="N8" s="147">
        <f>L8/$D$4</f>
        <v>3.0677813493717249E-2</v>
      </c>
      <c r="O8" s="74">
        <f>SUM(O9:O291)</f>
        <v>-104407334.87000006</v>
      </c>
      <c r="P8" s="77">
        <f t="shared" ref="P8:P9" si="2">IFERROR(O8/K8,0)</f>
        <v>-0.30060016354318181</v>
      </c>
      <c r="Q8" s="78"/>
    </row>
    <row r="9" spans="2:17" s="79" customFormat="1" ht="12.75" x14ac:dyDescent="0.2">
      <c r="B9" s="72"/>
      <c r="C9" s="80" t="s">
        <v>45</v>
      </c>
      <c r="D9" s="81" t="s">
        <v>265</v>
      </c>
      <c r="E9" s="82">
        <f>IFERROR(VLOOKUP($C9,'2025'!$C$301:$U$583,19,FALSE),0)</f>
        <v>267039.62</v>
      </c>
      <c r="F9" s="83">
        <f>IFERROR(VLOOKUP($C9,'2025'!$C$8:$U$290,19,FALSE),0)</f>
        <v>235118.24</v>
      </c>
      <c r="G9" s="84">
        <f t="shared" ref="G9" si="3">IFERROR(F9/E9,0)</f>
        <v>0.88046200784737483</v>
      </c>
      <c r="H9" s="85">
        <f t="shared" ref="H9" si="4">F9/$D$4</f>
        <v>2.9692270000631431E-5</v>
      </c>
      <c r="I9" s="86">
        <f t="shared" ref="I9" si="5">F9-E9</f>
        <v>-31921.380000000005</v>
      </c>
      <c r="J9" s="87">
        <f t="shared" si="1"/>
        <v>-0.11953799215262516</v>
      </c>
      <c r="K9" s="148">
        <f>VLOOKUP($C9,'2025'!$C$301:$U$583,VLOOKUP($L$4,Master!$D$9:$G$20,4,FALSE),FALSE)</f>
        <v>44175.649999999987</v>
      </c>
      <c r="L9" s="149">
        <f>VLOOKUP($C9,'2025'!$C$8:$U$290,VLOOKUP($L$4,Master!$D$9:$G$20,4,FALSE),FALSE)</f>
        <v>26086.159999999996</v>
      </c>
      <c r="M9" s="150">
        <f>IFERROR(L9/K9,0)</f>
        <v>0.59050993024437681</v>
      </c>
      <c r="N9" s="150">
        <f>L9/$D$4</f>
        <v>3.2943309970322657E-6</v>
      </c>
      <c r="O9" s="149">
        <f>L9-K9</f>
        <v>-18089.489999999991</v>
      </c>
      <c r="P9" s="151">
        <f t="shared" si="2"/>
        <v>-0.40949006975562319</v>
      </c>
      <c r="Q9" s="78"/>
    </row>
    <row r="10" spans="2:17" s="79" customFormat="1" ht="25.5" x14ac:dyDescent="0.2">
      <c r="B10" s="72"/>
      <c r="C10" s="80" t="s">
        <v>46</v>
      </c>
      <c r="D10" s="81" t="s">
        <v>266</v>
      </c>
      <c r="E10" s="82">
        <f>IFERROR(VLOOKUP($C10,'2025'!$C$301:$U$583,19,FALSE),0)</f>
        <v>27172.2</v>
      </c>
      <c r="F10" s="83">
        <f>IFERROR(VLOOKUP($C10,'2025'!$C$8:$U$290,19,FALSE),0)</f>
        <v>26330</v>
      </c>
      <c r="G10" s="84">
        <f t="shared" ref="G10:G73" si="6">IFERROR(F10/E10,0)</f>
        <v>0.96900508608062652</v>
      </c>
      <c r="H10" s="85">
        <f t="shared" ref="H10:H73" si="7">F10/$D$4</f>
        <v>3.3251247079623667E-6</v>
      </c>
      <c r="I10" s="86">
        <f t="shared" ref="I10:I73" si="8">F10-E10</f>
        <v>-842.20000000000073</v>
      </c>
      <c r="J10" s="87">
        <f t="shared" ref="J10:J73" si="9">IFERROR(I10/E10,0)</f>
        <v>-3.0994913919373503E-2</v>
      </c>
      <c r="K10" s="82">
        <f>VLOOKUP($C10,'2025'!$C$301:$U$583,VLOOKUP($L$4,Master!$D$9:$G$20,4,FALSE),FALSE)</f>
        <v>4182.2</v>
      </c>
      <c r="L10" s="83">
        <f>VLOOKUP($C10,'2025'!$C$8:$U$290,VLOOKUP($L$4,Master!$D$9:$G$20,4,FALSE),FALSE)</f>
        <v>4220</v>
      </c>
      <c r="M10" s="152">
        <f t="shared" ref="M10:M73" si="10">IFERROR(L10/K10,0)</f>
        <v>1.009038305198221</v>
      </c>
      <c r="N10" s="152">
        <f t="shared" ref="N10:N73" si="11">L10/$D$4</f>
        <v>5.3292921639199341E-7</v>
      </c>
      <c r="O10" s="83">
        <f t="shared" ref="O10:O73" si="12">L10-K10</f>
        <v>37.800000000000182</v>
      </c>
      <c r="P10" s="87">
        <f t="shared" ref="P10:P73" si="13">IFERROR(O10/K10,0)</f>
        <v>9.0383051982210767E-3</v>
      </c>
      <c r="Q10" s="78"/>
    </row>
    <row r="11" spans="2:17" s="79" customFormat="1" ht="12.75" x14ac:dyDescent="0.2">
      <c r="B11" s="72"/>
      <c r="C11" s="80" t="s">
        <v>47</v>
      </c>
      <c r="D11" s="81" t="s">
        <v>267</v>
      </c>
      <c r="E11" s="82">
        <f>IFERROR(VLOOKUP($C11,'2025'!$C$301:$U$583,19,FALSE),0)</f>
        <v>1219503.96</v>
      </c>
      <c r="F11" s="83">
        <f>IFERROR(VLOOKUP($C11,'2025'!$C$8:$U$290,19,FALSE),0)</f>
        <v>1242294.3000000003</v>
      </c>
      <c r="G11" s="84">
        <f t="shared" si="6"/>
        <v>1.0186882049977111</v>
      </c>
      <c r="H11" s="85">
        <f t="shared" si="7"/>
        <v>1.5688505398749766E-4</v>
      </c>
      <c r="I11" s="86">
        <f t="shared" si="8"/>
        <v>22790.340000000317</v>
      </c>
      <c r="J11" s="87">
        <f t="shared" si="9"/>
        <v>1.8688204997710969E-2</v>
      </c>
      <c r="K11" s="82">
        <f>VLOOKUP($C11,'2025'!$C$301:$U$583,VLOOKUP($L$4,Master!$D$9:$G$20,4,FALSE),FALSE)</f>
        <v>277499.74000000011</v>
      </c>
      <c r="L11" s="83">
        <f>VLOOKUP($C11,'2025'!$C$8:$U$290,VLOOKUP($L$4,Master!$D$9:$G$20,4,FALSE),FALSE)</f>
        <v>170009.65000000002</v>
      </c>
      <c r="M11" s="152">
        <f t="shared" si="10"/>
        <v>0.61264796139989164</v>
      </c>
      <c r="N11" s="152">
        <f t="shared" si="11"/>
        <v>2.1469931173833432E-5</v>
      </c>
      <c r="O11" s="83">
        <f t="shared" si="12"/>
        <v>-107490.09000000008</v>
      </c>
      <c r="P11" s="87">
        <f t="shared" si="13"/>
        <v>-0.38735203860010842</v>
      </c>
      <c r="Q11" s="78"/>
    </row>
    <row r="12" spans="2:17" s="79" customFormat="1" ht="12.75" x14ac:dyDescent="0.2">
      <c r="B12" s="72"/>
      <c r="C12" s="80" t="s">
        <v>48</v>
      </c>
      <c r="D12" s="81" t="s">
        <v>268</v>
      </c>
      <c r="E12" s="82">
        <f>IFERROR(VLOOKUP($C12,'2025'!$C$301:$U$583,19,FALSE),0)</f>
        <v>378003.08</v>
      </c>
      <c r="F12" s="83">
        <f>IFERROR(VLOOKUP($C12,'2025'!$C$8:$U$290,19,FALSE),0)</f>
        <v>331874.61</v>
      </c>
      <c r="G12" s="84">
        <f t="shared" si="6"/>
        <v>0.87796800491678528</v>
      </c>
      <c r="H12" s="85">
        <f t="shared" si="7"/>
        <v>4.1911297594241329E-5</v>
      </c>
      <c r="I12" s="86">
        <f t="shared" si="8"/>
        <v>-46128.47000000003</v>
      </c>
      <c r="J12" s="87">
        <f t="shared" si="9"/>
        <v>-0.12203199508321474</v>
      </c>
      <c r="K12" s="82">
        <f>VLOOKUP($C12,'2025'!$C$301:$U$583,VLOOKUP($L$4,Master!$D$9:$G$20,4,FALSE),FALSE)</f>
        <v>157206.63999999998</v>
      </c>
      <c r="L12" s="83">
        <f>VLOOKUP($C12,'2025'!$C$8:$U$290,VLOOKUP($L$4,Master!$D$9:$G$20,4,FALSE),FALSE)</f>
        <v>127141.44999999998</v>
      </c>
      <c r="M12" s="152">
        <f t="shared" si="10"/>
        <v>0.80875368877548681</v>
      </c>
      <c r="N12" s="152">
        <f t="shared" si="11"/>
        <v>1.6056254341099953E-5</v>
      </c>
      <c r="O12" s="83">
        <f t="shared" si="12"/>
        <v>-30065.190000000002</v>
      </c>
      <c r="P12" s="87">
        <f t="shared" si="13"/>
        <v>-0.19124631122451319</v>
      </c>
      <c r="Q12" s="78"/>
    </row>
    <row r="13" spans="2:17" s="79" customFormat="1" ht="12.75" x14ac:dyDescent="0.2">
      <c r="B13" s="72"/>
      <c r="C13" s="80" t="s">
        <v>49</v>
      </c>
      <c r="D13" s="81" t="s">
        <v>269</v>
      </c>
      <c r="E13" s="82">
        <f>IFERROR(VLOOKUP($C13,'2025'!$C$301:$U$583,19,FALSE),0)</f>
        <v>1309420.51</v>
      </c>
      <c r="F13" s="83">
        <f>IFERROR(VLOOKUP($C13,'2025'!$C$8:$U$290,19,FALSE),0)</f>
        <v>1125256.2999999998</v>
      </c>
      <c r="G13" s="84">
        <f t="shared" si="6"/>
        <v>0.85935441777981603</v>
      </c>
      <c r="H13" s="85">
        <f t="shared" si="7"/>
        <v>1.4210472943107909E-4</v>
      </c>
      <c r="I13" s="86">
        <f t="shared" si="8"/>
        <v>-184164.2100000002</v>
      </c>
      <c r="J13" s="87">
        <f t="shared" si="9"/>
        <v>-0.14064558222018395</v>
      </c>
      <c r="K13" s="82">
        <f>VLOOKUP($C13,'2025'!$C$301:$U$583,VLOOKUP($L$4,Master!$D$9:$G$20,4,FALSE),FALSE)</f>
        <v>196092.41999999995</v>
      </c>
      <c r="L13" s="83">
        <f>VLOOKUP($C13,'2025'!$C$8:$U$290,VLOOKUP($L$4,Master!$D$9:$G$20,4,FALSE),FALSE)</f>
        <v>138223.69999999998</v>
      </c>
      <c r="M13" s="152">
        <f t="shared" si="10"/>
        <v>0.70489058169612073</v>
      </c>
      <c r="N13" s="152">
        <f t="shared" si="11"/>
        <v>1.7455793395213739E-5</v>
      </c>
      <c r="O13" s="83">
        <f t="shared" si="12"/>
        <v>-57868.719999999972</v>
      </c>
      <c r="P13" s="87">
        <f t="shared" si="13"/>
        <v>-0.29510941830387927</v>
      </c>
      <c r="Q13" s="78"/>
    </row>
    <row r="14" spans="2:17" s="79" customFormat="1" ht="12.75" x14ac:dyDescent="0.2">
      <c r="B14" s="72"/>
      <c r="C14" s="80" t="s">
        <v>559</v>
      </c>
      <c r="D14" s="81" t="s">
        <v>589</v>
      </c>
      <c r="E14" s="82">
        <f>IFERROR(VLOOKUP($C14,'2025'!$C$301:$U$583,19,FALSE),0)</f>
        <v>0</v>
      </c>
      <c r="F14" s="83">
        <f>IFERROR(VLOOKUP($C14,'2025'!$C$8:$U$290,19,FALSE),0)</f>
        <v>0</v>
      </c>
      <c r="G14" s="84">
        <f t="shared" si="6"/>
        <v>0</v>
      </c>
      <c r="H14" s="85">
        <f t="shared" si="7"/>
        <v>0</v>
      </c>
      <c r="I14" s="86">
        <f t="shared" si="8"/>
        <v>0</v>
      </c>
      <c r="J14" s="87">
        <f t="shared" si="9"/>
        <v>0</v>
      </c>
      <c r="K14" s="82">
        <f>VLOOKUP($C14,'2025'!$C$301:$U$583,VLOOKUP($L$4,Master!$D$9:$G$20,4,FALSE),FALSE)</f>
        <v>0</v>
      </c>
      <c r="L14" s="83">
        <f>VLOOKUP($C14,'2025'!$C$8:$U$290,VLOOKUP($L$4,Master!$D$9:$G$20,4,FALSE),FALSE)</f>
        <v>0</v>
      </c>
      <c r="M14" s="152">
        <f t="shared" si="10"/>
        <v>0</v>
      </c>
      <c r="N14" s="152">
        <f t="shared" si="11"/>
        <v>0</v>
      </c>
      <c r="O14" s="83">
        <f t="shared" si="12"/>
        <v>0</v>
      </c>
      <c r="P14" s="87">
        <f t="shared" si="13"/>
        <v>0</v>
      </c>
      <c r="Q14" s="78"/>
    </row>
    <row r="15" spans="2:17" s="79" customFormat="1" ht="25.5" x14ac:dyDescent="0.2">
      <c r="B15" s="72"/>
      <c r="C15" s="80" t="s">
        <v>50</v>
      </c>
      <c r="D15" s="81" t="s">
        <v>270</v>
      </c>
      <c r="E15" s="82">
        <f>IFERROR(VLOOKUP($C15,'2025'!$C$301:$U$583,19,FALSE),0)</f>
        <v>669001.73</v>
      </c>
      <c r="F15" s="83">
        <f>IFERROR(VLOOKUP($C15,'2025'!$C$8:$U$290,19,FALSE),0)</f>
        <v>528607.99</v>
      </c>
      <c r="G15" s="84">
        <f t="shared" si="6"/>
        <v>0.79014442907344951</v>
      </c>
      <c r="H15" s="85">
        <f t="shared" si="7"/>
        <v>6.675607627707268E-5</v>
      </c>
      <c r="I15" s="86">
        <f t="shared" si="8"/>
        <v>-140393.74</v>
      </c>
      <c r="J15" s="87">
        <f t="shared" si="9"/>
        <v>-0.20985557092655052</v>
      </c>
      <c r="K15" s="82">
        <f>VLOOKUP($C15,'2025'!$C$301:$U$583,VLOOKUP($L$4,Master!$D$9:$G$20,4,FALSE),FALSE)</f>
        <v>122800.15999999999</v>
      </c>
      <c r="L15" s="83">
        <f>VLOOKUP($C15,'2025'!$C$8:$U$290,VLOOKUP($L$4,Master!$D$9:$G$20,4,FALSE),FALSE)</f>
        <v>55743.19</v>
      </c>
      <c r="M15" s="152">
        <f t="shared" si="10"/>
        <v>0.45393418054178436</v>
      </c>
      <c r="N15" s="152">
        <f t="shared" si="11"/>
        <v>7.0396148260402854E-6</v>
      </c>
      <c r="O15" s="83">
        <f t="shared" si="12"/>
        <v>-67056.969999999987</v>
      </c>
      <c r="P15" s="87">
        <f t="shared" si="13"/>
        <v>-0.54606581945821564</v>
      </c>
      <c r="Q15" s="78"/>
    </row>
    <row r="16" spans="2:17" s="79" customFormat="1" ht="12.75" x14ac:dyDescent="0.2">
      <c r="B16" s="72"/>
      <c r="C16" s="80" t="s">
        <v>51</v>
      </c>
      <c r="D16" s="81" t="s">
        <v>271</v>
      </c>
      <c r="E16" s="82">
        <f>IFERROR(VLOOKUP($C16,'2025'!$C$301:$U$583,19,FALSE),0)</f>
        <v>619347.26</v>
      </c>
      <c r="F16" s="83">
        <f>IFERROR(VLOOKUP($C16,'2025'!$C$8:$U$290,19,FALSE),0)</f>
        <v>519698.08999999991</v>
      </c>
      <c r="G16" s="84">
        <f t="shared" si="6"/>
        <v>0.83910614216651236</v>
      </c>
      <c r="H16" s="85">
        <f t="shared" si="7"/>
        <v>6.5630875797183805E-5</v>
      </c>
      <c r="I16" s="86">
        <f t="shared" si="8"/>
        <v>-99649.1700000001</v>
      </c>
      <c r="J16" s="87">
        <f t="shared" si="9"/>
        <v>-0.16089385783348764</v>
      </c>
      <c r="K16" s="82">
        <f>VLOOKUP($C16,'2025'!$C$301:$U$583,VLOOKUP($L$4,Master!$D$9:$G$20,4,FALSE),FALSE)</f>
        <v>111829.25</v>
      </c>
      <c r="L16" s="83">
        <f>VLOOKUP($C16,'2025'!$C$8:$U$290,VLOOKUP($L$4,Master!$D$9:$G$20,4,FALSE),FALSE)</f>
        <v>62163.859999999986</v>
      </c>
      <c r="M16" s="152">
        <f t="shared" si="10"/>
        <v>0.55588193607665248</v>
      </c>
      <c r="N16" s="152">
        <f t="shared" si="11"/>
        <v>7.850459051588052E-6</v>
      </c>
      <c r="O16" s="83">
        <f t="shared" si="12"/>
        <v>-49665.390000000014</v>
      </c>
      <c r="P16" s="87">
        <f t="shared" si="13"/>
        <v>-0.44411806392334757</v>
      </c>
      <c r="Q16" s="78"/>
    </row>
    <row r="17" spans="2:17" s="79" customFormat="1" ht="12.75" x14ac:dyDescent="0.2">
      <c r="B17" s="72"/>
      <c r="C17" s="80" t="s">
        <v>52</v>
      </c>
      <c r="D17" s="81" t="s">
        <v>272</v>
      </c>
      <c r="E17" s="82">
        <f>IFERROR(VLOOKUP($C17,'2025'!$C$301:$U$583,19,FALSE),0)</f>
        <v>104673.9</v>
      </c>
      <c r="F17" s="83">
        <f>IFERROR(VLOOKUP($C17,'2025'!$C$8:$U$290,19,FALSE),0)</f>
        <v>104673.9</v>
      </c>
      <c r="G17" s="84">
        <f t="shared" si="6"/>
        <v>1</v>
      </c>
      <c r="H17" s="85">
        <f t="shared" si="7"/>
        <v>1.3218905095662056E-5</v>
      </c>
      <c r="I17" s="86">
        <f t="shared" si="8"/>
        <v>0</v>
      </c>
      <c r="J17" s="87">
        <f t="shared" si="9"/>
        <v>0</v>
      </c>
      <c r="K17" s="82">
        <f>VLOOKUP($C17,'2025'!$C$301:$U$583,VLOOKUP($L$4,Master!$D$9:$G$20,4,FALSE),FALSE)</f>
        <v>38550.28</v>
      </c>
      <c r="L17" s="83">
        <f>VLOOKUP($C17,'2025'!$C$8:$U$290,VLOOKUP($L$4,Master!$D$9:$G$20,4,FALSE),FALSE)</f>
        <v>38550.28</v>
      </c>
      <c r="M17" s="152">
        <f t="shared" si="10"/>
        <v>1</v>
      </c>
      <c r="N17" s="152">
        <f t="shared" si="11"/>
        <v>4.868381637936478E-6</v>
      </c>
      <c r="O17" s="83">
        <f t="shared" si="12"/>
        <v>0</v>
      </c>
      <c r="P17" s="87">
        <f t="shared" si="13"/>
        <v>0</v>
      </c>
      <c r="Q17" s="78"/>
    </row>
    <row r="18" spans="2:17" s="79" customFormat="1" ht="12.75" x14ac:dyDescent="0.2">
      <c r="B18" s="72"/>
      <c r="C18" s="80" t="s">
        <v>53</v>
      </c>
      <c r="D18" s="81" t="s">
        <v>273</v>
      </c>
      <c r="E18" s="82">
        <f>IFERROR(VLOOKUP($C18,'2025'!$C$301:$U$583,19,FALSE),0)</f>
        <v>1133500.2</v>
      </c>
      <c r="F18" s="83">
        <f>IFERROR(VLOOKUP($C18,'2025'!$C$8:$U$290,19,FALSE),0)</f>
        <v>1039664.7499999999</v>
      </c>
      <c r="G18" s="84">
        <f t="shared" si="6"/>
        <v>0.91721620340252252</v>
      </c>
      <c r="H18" s="85">
        <f t="shared" si="7"/>
        <v>1.3129566837153501E-4</v>
      </c>
      <c r="I18" s="86">
        <f t="shared" si="8"/>
        <v>-93835.45000000007</v>
      </c>
      <c r="J18" s="87">
        <f t="shared" si="9"/>
        <v>-8.2783796597477505E-2</v>
      </c>
      <c r="K18" s="82">
        <f>VLOOKUP($C18,'2025'!$C$301:$U$583,VLOOKUP($L$4,Master!$D$9:$G$20,4,FALSE),FALSE)</f>
        <v>102765.00999999998</v>
      </c>
      <c r="L18" s="83">
        <f>VLOOKUP($C18,'2025'!$C$8:$U$290,VLOOKUP($L$4,Master!$D$9:$G$20,4,FALSE),FALSE)</f>
        <v>164665.03000000003</v>
      </c>
      <c r="M18" s="152">
        <f t="shared" si="10"/>
        <v>1.6023452924297876</v>
      </c>
      <c r="N18" s="152">
        <f t="shared" si="11"/>
        <v>2.0794977584138414E-5</v>
      </c>
      <c r="O18" s="83">
        <f t="shared" si="12"/>
        <v>61900.020000000048</v>
      </c>
      <c r="P18" s="87">
        <f t="shared" si="13"/>
        <v>0.60234529242978774</v>
      </c>
      <c r="Q18" s="78"/>
    </row>
    <row r="19" spans="2:17" s="79" customFormat="1" ht="25.5" x14ac:dyDescent="0.2">
      <c r="B19" s="72"/>
      <c r="C19" s="80" t="s">
        <v>54</v>
      </c>
      <c r="D19" s="81" t="s">
        <v>274</v>
      </c>
      <c r="E19" s="82">
        <f>IFERROR(VLOOKUP($C19,'2025'!$C$301:$U$583,19,FALSE),0)</f>
        <v>4735227.72</v>
      </c>
      <c r="F19" s="83">
        <f>IFERROR(VLOOKUP($C19,'2025'!$C$8:$U$290,19,FALSE),0)</f>
        <v>3591731.8299999996</v>
      </c>
      <c r="G19" s="84">
        <f t="shared" si="6"/>
        <v>0.7585130098030427</v>
      </c>
      <c r="H19" s="85">
        <f t="shared" si="7"/>
        <v>4.5358740039148823E-4</v>
      </c>
      <c r="I19" s="86">
        <f t="shared" si="8"/>
        <v>-1143495.8900000001</v>
      </c>
      <c r="J19" s="87">
        <f t="shared" si="9"/>
        <v>-0.24148699019695724</v>
      </c>
      <c r="K19" s="82">
        <f>VLOOKUP($C19,'2025'!$C$301:$U$583,VLOOKUP($L$4,Master!$D$9:$G$20,4,FALSE),FALSE)</f>
        <v>758637.23999999987</v>
      </c>
      <c r="L19" s="83">
        <f>VLOOKUP($C19,'2025'!$C$8:$U$290,VLOOKUP($L$4,Master!$D$9:$G$20,4,FALSE),FALSE)</f>
        <v>335439.64999999991</v>
      </c>
      <c r="M19" s="152">
        <f t="shared" si="10"/>
        <v>0.44216080138644387</v>
      </c>
      <c r="N19" s="152">
        <f t="shared" si="11"/>
        <v>4.2361514175664573E-5</v>
      </c>
      <c r="O19" s="83">
        <f t="shared" si="12"/>
        <v>-423197.58999999997</v>
      </c>
      <c r="P19" s="87">
        <f t="shared" si="13"/>
        <v>-0.55783919861355613</v>
      </c>
      <c r="Q19" s="78"/>
    </row>
    <row r="20" spans="2:17" s="79" customFormat="1" ht="12.75" x14ac:dyDescent="0.2">
      <c r="B20" s="72"/>
      <c r="C20" s="80" t="s">
        <v>55</v>
      </c>
      <c r="D20" s="81" t="s">
        <v>275</v>
      </c>
      <c r="E20" s="82">
        <f>IFERROR(VLOOKUP($C20,'2025'!$C$301:$U$583,19,FALSE),0)</f>
        <v>4254717.9600000009</v>
      </c>
      <c r="F20" s="83">
        <f>IFERROR(VLOOKUP($C20,'2025'!$C$8:$U$290,19,FALSE),0)</f>
        <v>3423431.62</v>
      </c>
      <c r="G20" s="84">
        <f t="shared" si="6"/>
        <v>0.80462010694593711</v>
      </c>
      <c r="H20" s="85">
        <f t="shared" si="7"/>
        <v>4.3233334848771863E-4</v>
      </c>
      <c r="I20" s="86">
        <f t="shared" si="8"/>
        <v>-831286.34000000078</v>
      </c>
      <c r="J20" s="87">
        <f t="shared" si="9"/>
        <v>-0.19537989305406289</v>
      </c>
      <c r="K20" s="82">
        <f>VLOOKUP($C20,'2025'!$C$301:$U$583,VLOOKUP($L$4,Master!$D$9:$G$20,4,FALSE),FALSE)</f>
        <v>590182.19000000006</v>
      </c>
      <c r="L20" s="83">
        <f>VLOOKUP($C20,'2025'!$C$8:$U$290,VLOOKUP($L$4,Master!$D$9:$G$20,4,FALSE),FALSE)</f>
        <v>448446.44</v>
      </c>
      <c r="M20" s="152">
        <f t="shared" si="10"/>
        <v>0.75984407458991599</v>
      </c>
      <c r="N20" s="152">
        <f t="shared" si="11"/>
        <v>5.6632751152364717E-5</v>
      </c>
      <c r="O20" s="83">
        <f t="shared" si="12"/>
        <v>-141735.75000000006</v>
      </c>
      <c r="P20" s="87">
        <f t="shared" si="13"/>
        <v>-0.24015592541008404</v>
      </c>
      <c r="Q20" s="78"/>
    </row>
    <row r="21" spans="2:17" s="79" customFormat="1" ht="12.75" x14ac:dyDescent="0.2">
      <c r="B21" s="72"/>
      <c r="C21" s="80" t="s">
        <v>56</v>
      </c>
      <c r="D21" s="81" t="s">
        <v>276</v>
      </c>
      <c r="E21" s="82">
        <f>IFERROR(VLOOKUP($C21,'2025'!$C$301:$U$583,19,FALSE),0)</f>
        <v>3564571.12</v>
      </c>
      <c r="F21" s="83">
        <f>IFERROR(VLOOKUP($C21,'2025'!$C$8:$U$290,19,FALSE),0)</f>
        <v>3048255.61</v>
      </c>
      <c r="G21" s="84">
        <f t="shared" si="6"/>
        <v>0.85515353948106942</v>
      </c>
      <c r="H21" s="85">
        <f t="shared" si="7"/>
        <v>3.8495366672980992E-4</v>
      </c>
      <c r="I21" s="86">
        <f t="shared" si="8"/>
        <v>-516315.51000000024</v>
      </c>
      <c r="J21" s="87">
        <f t="shared" si="9"/>
        <v>-0.1448464605189306</v>
      </c>
      <c r="K21" s="82">
        <f>VLOOKUP($C21,'2025'!$C$301:$U$583,VLOOKUP($L$4,Master!$D$9:$G$20,4,FALSE),FALSE)</f>
        <v>606526.37</v>
      </c>
      <c r="L21" s="83">
        <f>VLOOKUP($C21,'2025'!$C$8:$U$290,VLOOKUP($L$4,Master!$D$9:$G$20,4,FALSE),FALSE)</f>
        <v>283589.79000000004</v>
      </c>
      <c r="M21" s="152">
        <f t="shared" si="10"/>
        <v>0.46756382579045991</v>
      </c>
      <c r="N21" s="152">
        <f t="shared" si="11"/>
        <v>3.5813574540632698E-5</v>
      </c>
      <c r="O21" s="83">
        <f t="shared" si="12"/>
        <v>-322936.57999999996</v>
      </c>
      <c r="P21" s="87">
        <f t="shared" si="13"/>
        <v>-0.53243617420954004</v>
      </c>
      <c r="Q21" s="78"/>
    </row>
    <row r="22" spans="2:17" s="79" customFormat="1" ht="25.5" x14ac:dyDescent="0.2">
      <c r="B22" s="72"/>
      <c r="C22" s="80" t="s">
        <v>57</v>
      </c>
      <c r="D22" s="81" t="s">
        <v>277</v>
      </c>
      <c r="E22" s="82">
        <f>IFERROR(VLOOKUP($C22,'2025'!$C$301:$U$583,19,FALSE),0)</f>
        <v>102601.51000000001</v>
      </c>
      <c r="F22" s="83">
        <f>IFERROR(VLOOKUP($C22,'2025'!$C$8:$U$290,19,FALSE),0)</f>
        <v>79604.149999999994</v>
      </c>
      <c r="G22" s="84">
        <f t="shared" si="6"/>
        <v>0.77585748981667024</v>
      </c>
      <c r="H22" s="85">
        <f t="shared" si="7"/>
        <v>1.0052933004988318E-5</v>
      </c>
      <c r="I22" s="86">
        <f t="shared" si="8"/>
        <v>-22997.360000000015</v>
      </c>
      <c r="J22" s="87">
        <f t="shared" si="9"/>
        <v>-0.22414251018332979</v>
      </c>
      <c r="K22" s="82">
        <f>VLOOKUP($C22,'2025'!$C$301:$U$583,VLOOKUP($L$4,Master!$D$9:$G$20,4,FALSE),FALSE)</f>
        <v>21348.69</v>
      </c>
      <c r="L22" s="83">
        <f>VLOOKUP($C22,'2025'!$C$8:$U$290,VLOOKUP($L$4,Master!$D$9:$G$20,4,FALSE),FALSE)</f>
        <v>9401.989999999998</v>
      </c>
      <c r="M22" s="152">
        <f t="shared" si="10"/>
        <v>0.4404012611546656</v>
      </c>
      <c r="N22" s="152">
        <f t="shared" si="11"/>
        <v>1.1873448254088523E-6</v>
      </c>
      <c r="O22" s="83">
        <f t="shared" si="12"/>
        <v>-11946.7</v>
      </c>
      <c r="P22" s="87">
        <f t="shared" si="13"/>
        <v>-0.5595987388453344</v>
      </c>
      <c r="Q22" s="78"/>
    </row>
    <row r="23" spans="2:17" s="79" customFormat="1" ht="12.75" x14ac:dyDescent="0.2">
      <c r="B23" s="72"/>
      <c r="C23" s="80" t="s">
        <v>58</v>
      </c>
      <c r="D23" s="81" t="s">
        <v>278</v>
      </c>
      <c r="E23" s="82">
        <f>IFERROR(VLOOKUP($C23,'2025'!$C$301:$U$583,19,FALSE),0)</f>
        <v>40365.78</v>
      </c>
      <c r="F23" s="83">
        <f>IFERROR(VLOOKUP($C23,'2025'!$C$8:$U$290,19,FALSE),0)</f>
        <v>30913.079999999998</v>
      </c>
      <c r="G23" s="84">
        <f t="shared" si="6"/>
        <v>0.76582392313489289</v>
      </c>
      <c r="H23" s="85">
        <f t="shared" si="7"/>
        <v>3.9039060428111379E-6</v>
      </c>
      <c r="I23" s="86">
        <f t="shared" si="8"/>
        <v>-9452.7000000000007</v>
      </c>
      <c r="J23" s="87">
        <f t="shared" si="9"/>
        <v>-0.23417607686510705</v>
      </c>
      <c r="K23" s="82">
        <f>VLOOKUP($C23,'2025'!$C$301:$U$583,VLOOKUP($L$4,Master!$D$9:$G$20,4,FALSE),FALSE)</f>
        <v>8081.2999999999993</v>
      </c>
      <c r="L23" s="83">
        <f>VLOOKUP($C23,'2025'!$C$8:$U$290,VLOOKUP($L$4,Master!$D$9:$G$20,4,FALSE),FALSE)</f>
        <v>3156.75</v>
      </c>
      <c r="M23" s="152">
        <f t="shared" si="10"/>
        <v>0.3906240332619752</v>
      </c>
      <c r="N23" s="152">
        <f t="shared" si="11"/>
        <v>3.9865504830460314E-7</v>
      </c>
      <c r="O23" s="83">
        <f t="shared" si="12"/>
        <v>-4924.5499999999993</v>
      </c>
      <c r="P23" s="87">
        <f t="shared" si="13"/>
        <v>-0.60937596673802474</v>
      </c>
      <c r="Q23" s="78"/>
    </row>
    <row r="24" spans="2:17" s="79" customFormat="1" ht="12.75" x14ac:dyDescent="0.2">
      <c r="B24" s="72"/>
      <c r="C24" s="80" t="s">
        <v>59</v>
      </c>
      <c r="D24" s="81" t="s">
        <v>279</v>
      </c>
      <c r="E24" s="82">
        <f>IFERROR(VLOOKUP($C24,'2025'!$C$301:$U$583,19,FALSE),0)</f>
        <v>824483.45000000007</v>
      </c>
      <c r="F24" s="83">
        <f>IFERROR(VLOOKUP($C24,'2025'!$C$8:$U$290,19,FALSE),0)</f>
        <v>667103.23</v>
      </c>
      <c r="G24" s="84">
        <f t="shared" si="6"/>
        <v>0.80911658081190097</v>
      </c>
      <c r="H24" s="85">
        <f t="shared" si="7"/>
        <v>8.4246161520489996E-5</v>
      </c>
      <c r="I24" s="86">
        <f t="shared" si="8"/>
        <v>-157380.22000000009</v>
      </c>
      <c r="J24" s="87">
        <f t="shared" si="9"/>
        <v>-0.19088341918809901</v>
      </c>
      <c r="K24" s="82">
        <f>VLOOKUP($C24,'2025'!$C$301:$U$583,VLOOKUP($L$4,Master!$D$9:$G$20,4,FALSE),FALSE)</f>
        <v>145908.12</v>
      </c>
      <c r="L24" s="83">
        <f>VLOOKUP($C24,'2025'!$C$8:$U$290,VLOOKUP($L$4,Master!$D$9:$G$20,4,FALSE),FALSE)</f>
        <v>69822.37999999999</v>
      </c>
      <c r="M24" s="152">
        <f t="shared" si="10"/>
        <v>0.47853662976399114</v>
      </c>
      <c r="N24" s="152">
        <f t="shared" si="11"/>
        <v>8.8176270758350687E-6</v>
      </c>
      <c r="O24" s="83">
        <f t="shared" si="12"/>
        <v>-76085.740000000005</v>
      </c>
      <c r="P24" s="87">
        <f t="shared" si="13"/>
        <v>-0.52146337023600886</v>
      </c>
      <c r="Q24" s="78"/>
    </row>
    <row r="25" spans="2:17" s="79" customFormat="1" ht="12.75" x14ac:dyDescent="0.2">
      <c r="B25" s="72"/>
      <c r="C25" s="80" t="s">
        <v>60</v>
      </c>
      <c r="D25" s="81" t="s">
        <v>280</v>
      </c>
      <c r="E25" s="82">
        <f>IFERROR(VLOOKUP($C25,'2025'!$C$301:$U$583,19,FALSE),0)</f>
        <v>364747.98</v>
      </c>
      <c r="F25" s="83">
        <f>IFERROR(VLOOKUP($C25,'2025'!$C$8:$U$290,19,FALSE),0)</f>
        <v>352678.96</v>
      </c>
      <c r="G25" s="84">
        <f t="shared" si="6"/>
        <v>0.96691134519785427</v>
      </c>
      <c r="H25" s="85">
        <f t="shared" si="7"/>
        <v>4.4538607059417823E-5</v>
      </c>
      <c r="I25" s="86">
        <f t="shared" si="8"/>
        <v>-12069.01999999996</v>
      </c>
      <c r="J25" s="87">
        <f t="shared" si="9"/>
        <v>-3.3088654802145748E-2</v>
      </c>
      <c r="K25" s="82">
        <f>VLOOKUP($C25,'2025'!$C$301:$U$583,VLOOKUP($L$4,Master!$D$9:$G$20,4,FALSE),FALSE)</f>
        <v>48201.01999999999</v>
      </c>
      <c r="L25" s="83">
        <f>VLOOKUP($C25,'2025'!$C$8:$U$290,VLOOKUP($L$4,Master!$D$9:$G$20,4,FALSE),FALSE)</f>
        <v>49081.83</v>
      </c>
      <c r="M25" s="152">
        <f t="shared" si="10"/>
        <v>1.0182736796856169</v>
      </c>
      <c r="N25" s="152">
        <f t="shared" si="11"/>
        <v>6.1983746921765487E-6</v>
      </c>
      <c r="O25" s="83">
        <f t="shared" si="12"/>
        <v>880.81000000001222</v>
      </c>
      <c r="P25" s="87">
        <f t="shared" si="13"/>
        <v>1.827367968561687E-2</v>
      </c>
      <c r="Q25" s="78"/>
    </row>
    <row r="26" spans="2:17" s="79" customFormat="1" ht="12.75" x14ac:dyDescent="0.2">
      <c r="B26" s="72"/>
      <c r="C26" s="80" t="s">
        <v>61</v>
      </c>
      <c r="D26" s="81" t="s">
        <v>281</v>
      </c>
      <c r="E26" s="82">
        <f>IFERROR(VLOOKUP($C26,'2025'!$C$301:$U$583,19,FALSE),0)</f>
        <v>298541</v>
      </c>
      <c r="F26" s="83">
        <f>IFERROR(VLOOKUP($C26,'2025'!$C$8:$U$290,19,FALSE),0)</f>
        <v>265856.97000000003</v>
      </c>
      <c r="G26" s="84">
        <f t="shared" si="6"/>
        <v>0.89052079948817764</v>
      </c>
      <c r="H26" s="85">
        <f t="shared" si="7"/>
        <v>3.3574157984466757E-5</v>
      </c>
      <c r="I26" s="86">
        <f t="shared" si="8"/>
        <v>-32684.02999999997</v>
      </c>
      <c r="J26" s="87">
        <f t="shared" si="9"/>
        <v>-0.10947920051182239</v>
      </c>
      <c r="K26" s="82">
        <f>VLOOKUP($C26,'2025'!$C$301:$U$583,VLOOKUP($L$4,Master!$D$9:$G$20,4,FALSE),FALSE)</f>
        <v>56317.900000000016</v>
      </c>
      <c r="L26" s="83">
        <f>VLOOKUP($C26,'2025'!$C$8:$U$290,VLOOKUP($L$4,Master!$D$9:$G$20,4,FALSE),FALSE)</f>
        <v>31626.720000000001</v>
      </c>
      <c r="M26" s="152">
        <f t="shared" si="10"/>
        <v>0.56157491667835613</v>
      </c>
      <c r="N26" s="152">
        <f t="shared" si="11"/>
        <v>3.9940291721917028E-6</v>
      </c>
      <c r="O26" s="83">
        <f t="shared" si="12"/>
        <v>-24691.180000000015</v>
      </c>
      <c r="P26" s="87">
        <f t="shared" si="13"/>
        <v>-0.43842508332164387</v>
      </c>
      <c r="Q26" s="78"/>
    </row>
    <row r="27" spans="2:17" s="79" customFormat="1" ht="12.75" x14ac:dyDescent="0.2">
      <c r="B27" s="72"/>
      <c r="C27" s="80" t="s">
        <v>62</v>
      </c>
      <c r="D27" s="81" t="s">
        <v>282</v>
      </c>
      <c r="E27" s="82">
        <f>IFERROR(VLOOKUP($C27,'2025'!$C$301:$U$583,19,FALSE),0)</f>
        <v>24942.390000000003</v>
      </c>
      <c r="F27" s="83">
        <f>IFERROR(VLOOKUP($C27,'2025'!$C$8:$U$290,19,FALSE),0)</f>
        <v>18410</v>
      </c>
      <c r="G27" s="84">
        <f t="shared" si="6"/>
        <v>0.7381008796671048</v>
      </c>
      <c r="H27" s="85">
        <f t="shared" si="7"/>
        <v>2.3249352781461134E-6</v>
      </c>
      <c r="I27" s="86">
        <f t="shared" si="8"/>
        <v>-6532.3900000000031</v>
      </c>
      <c r="J27" s="87">
        <f t="shared" si="9"/>
        <v>-0.2618991203328952</v>
      </c>
      <c r="K27" s="82">
        <f>VLOOKUP($C27,'2025'!$C$301:$U$583,VLOOKUP($L$4,Master!$D$9:$G$20,4,FALSE),FALSE)</f>
        <v>3421.31</v>
      </c>
      <c r="L27" s="83">
        <f>VLOOKUP($C27,'2025'!$C$8:$U$290,VLOOKUP($L$4,Master!$D$9:$G$20,4,FALSE),FALSE)</f>
        <v>1700</v>
      </c>
      <c r="M27" s="152">
        <f t="shared" si="10"/>
        <v>0.49688569582995989</v>
      </c>
      <c r="N27" s="152">
        <f t="shared" si="11"/>
        <v>2.1468712508682199E-7</v>
      </c>
      <c r="O27" s="83">
        <f t="shared" si="12"/>
        <v>-1721.31</v>
      </c>
      <c r="P27" s="87">
        <f t="shared" si="13"/>
        <v>-0.50311430417004011</v>
      </c>
      <c r="Q27" s="78"/>
    </row>
    <row r="28" spans="2:17" s="79" customFormat="1" ht="12.75" x14ac:dyDescent="0.2">
      <c r="B28" s="72"/>
      <c r="C28" s="80" t="s">
        <v>63</v>
      </c>
      <c r="D28" s="81" t="s">
        <v>283</v>
      </c>
      <c r="E28" s="82">
        <f>IFERROR(VLOOKUP($C28,'2025'!$C$301:$U$583,19,FALSE),0)</f>
        <v>2520</v>
      </c>
      <c r="F28" s="83">
        <f>IFERROR(VLOOKUP($C28,'2025'!$C$8:$U$290,19,FALSE),0)</f>
        <v>0</v>
      </c>
      <c r="G28" s="84">
        <f t="shared" si="6"/>
        <v>0</v>
      </c>
      <c r="H28" s="85">
        <f t="shared" si="7"/>
        <v>0</v>
      </c>
      <c r="I28" s="86">
        <f t="shared" si="8"/>
        <v>-2520</v>
      </c>
      <c r="J28" s="87">
        <f t="shared" si="9"/>
        <v>-1</v>
      </c>
      <c r="K28" s="82">
        <f>VLOOKUP($C28,'2025'!$C$301:$U$583,VLOOKUP($L$4,Master!$D$9:$G$20,4,FALSE),FALSE)</f>
        <v>2520</v>
      </c>
      <c r="L28" s="83">
        <f>VLOOKUP($C28,'2025'!$C$8:$U$290,VLOOKUP($L$4,Master!$D$9:$G$20,4,FALSE),FALSE)</f>
        <v>0</v>
      </c>
      <c r="M28" s="152">
        <f t="shared" si="10"/>
        <v>0</v>
      </c>
      <c r="N28" s="152">
        <f t="shared" si="11"/>
        <v>0</v>
      </c>
      <c r="O28" s="83">
        <f t="shared" si="12"/>
        <v>-2520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64</v>
      </c>
      <c r="D29" s="81" t="s">
        <v>284</v>
      </c>
      <c r="E29" s="82">
        <f>IFERROR(VLOOKUP($C29,'2025'!$C$301:$U$583,19,FALSE),0)</f>
        <v>4994390.42</v>
      </c>
      <c r="F29" s="83">
        <f>IFERROR(VLOOKUP($C29,'2025'!$C$8:$U$290,19,FALSE),0)</f>
        <v>4855656.9600000009</v>
      </c>
      <c r="G29" s="84">
        <f t="shared" si="6"/>
        <v>0.97222214357843517</v>
      </c>
      <c r="H29" s="85">
        <f t="shared" si="7"/>
        <v>6.1320413714718706E-4</v>
      </c>
      <c r="I29" s="86">
        <f t="shared" si="8"/>
        <v>-138733.45999999903</v>
      </c>
      <c r="J29" s="87">
        <f t="shared" si="9"/>
        <v>-2.7777856421564863E-2</v>
      </c>
      <c r="K29" s="82">
        <f>VLOOKUP($C29,'2025'!$C$301:$U$583,VLOOKUP($L$4,Master!$D$9:$G$20,4,FALSE),FALSE)</f>
        <v>832398.44</v>
      </c>
      <c r="L29" s="83">
        <f>VLOOKUP($C29,'2025'!$C$8:$U$290,VLOOKUP($L$4,Master!$D$9:$G$20,4,FALSE),FALSE)</f>
        <v>693665.28000000026</v>
      </c>
      <c r="M29" s="152">
        <f t="shared" si="10"/>
        <v>0.83333322921652797</v>
      </c>
      <c r="N29" s="152">
        <f t="shared" si="11"/>
        <v>8.7600591021026744E-5</v>
      </c>
      <c r="O29" s="83">
        <f t="shared" si="12"/>
        <v>-138733.15999999968</v>
      </c>
      <c r="P29" s="87">
        <f t="shared" si="13"/>
        <v>-0.16666677078347203</v>
      </c>
      <c r="Q29" s="78"/>
    </row>
    <row r="30" spans="2:17" s="79" customFormat="1" ht="12.75" x14ac:dyDescent="0.2">
      <c r="B30" s="72"/>
      <c r="C30" s="80" t="s">
        <v>65</v>
      </c>
      <c r="D30" s="81" t="s">
        <v>285</v>
      </c>
      <c r="E30" s="82">
        <f>IFERROR(VLOOKUP($C30,'2025'!$C$301:$U$583,19,FALSE),0)</f>
        <v>11131549.420000002</v>
      </c>
      <c r="F30" s="83">
        <f>IFERROR(VLOOKUP($C30,'2025'!$C$8:$U$290,19,FALSE),0)</f>
        <v>10622470.32</v>
      </c>
      <c r="G30" s="84">
        <f t="shared" si="6"/>
        <v>0.95426700445803692</v>
      </c>
      <c r="H30" s="85">
        <f t="shared" si="7"/>
        <v>1.3414750672475848E-3</v>
      </c>
      <c r="I30" s="86">
        <f t="shared" si="8"/>
        <v>-509079.10000000149</v>
      </c>
      <c r="J30" s="87">
        <f t="shared" si="9"/>
        <v>-4.5732995541963056E-2</v>
      </c>
      <c r="K30" s="82">
        <f>VLOOKUP($C30,'2025'!$C$301:$U$583,VLOOKUP($L$4,Master!$D$9:$G$20,4,FALSE),FALSE)</f>
        <v>1824559.7999999993</v>
      </c>
      <c r="L30" s="83">
        <f>VLOOKUP($C30,'2025'!$C$8:$U$290,VLOOKUP($L$4,Master!$D$9:$G$20,4,FALSE),FALSE)</f>
        <v>1559946.3800000001</v>
      </c>
      <c r="M30" s="152">
        <f t="shared" si="10"/>
        <v>0.85497136350367942</v>
      </c>
      <c r="N30" s="152">
        <f t="shared" si="11"/>
        <v>1.9700023741870304E-4</v>
      </c>
      <c r="O30" s="83">
        <f t="shared" si="12"/>
        <v>-264613.41999999923</v>
      </c>
      <c r="P30" s="87">
        <f t="shared" si="13"/>
        <v>-0.14502863649632056</v>
      </c>
      <c r="Q30" s="78"/>
    </row>
    <row r="31" spans="2:17" s="79" customFormat="1" ht="12.75" x14ac:dyDescent="0.2">
      <c r="B31" s="72"/>
      <c r="C31" s="80" t="s">
        <v>66</v>
      </c>
      <c r="D31" s="81" t="s">
        <v>286</v>
      </c>
      <c r="E31" s="82">
        <f>IFERROR(VLOOKUP($C31,'2025'!$C$301:$U$583,19,FALSE),0)</f>
        <v>3010796.0000000005</v>
      </c>
      <c r="F31" s="83">
        <f>IFERROR(VLOOKUP($C31,'2025'!$C$8:$U$290,19,FALSE),0)</f>
        <v>2316321.25</v>
      </c>
      <c r="G31" s="84">
        <f t="shared" si="6"/>
        <v>0.7693384905520001</v>
      </c>
      <c r="H31" s="85">
        <f t="shared" si="7"/>
        <v>2.9252020584706698E-4</v>
      </c>
      <c r="I31" s="86">
        <f t="shared" si="8"/>
        <v>-694474.75000000047</v>
      </c>
      <c r="J31" s="87">
        <f t="shared" si="9"/>
        <v>-0.23066150944799993</v>
      </c>
      <c r="K31" s="82">
        <f>VLOOKUP($C31,'2025'!$C$301:$U$583,VLOOKUP($L$4,Master!$D$9:$G$20,4,FALSE),FALSE)</f>
        <v>549118.72000000009</v>
      </c>
      <c r="L31" s="83">
        <f>VLOOKUP($C31,'2025'!$C$8:$U$290,VLOOKUP($L$4,Master!$D$9:$G$20,4,FALSE),FALSE)</f>
        <v>175132.63000000006</v>
      </c>
      <c r="M31" s="152">
        <f t="shared" si="10"/>
        <v>0.3189340002832175</v>
      </c>
      <c r="N31" s="152">
        <f t="shared" si="11"/>
        <v>2.2116894613878901E-5</v>
      </c>
      <c r="O31" s="83">
        <f t="shared" si="12"/>
        <v>-373986.09</v>
      </c>
      <c r="P31" s="87">
        <f t="shared" si="13"/>
        <v>-0.6810659997167825</v>
      </c>
      <c r="Q31" s="78"/>
    </row>
    <row r="32" spans="2:17" s="79" customFormat="1" ht="12.75" x14ac:dyDescent="0.2">
      <c r="B32" s="72"/>
      <c r="C32" s="80" t="s">
        <v>67</v>
      </c>
      <c r="D32" s="81" t="s">
        <v>287</v>
      </c>
      <c r="E32" s="82">
        <f>IFERROR(VLOOKUP($C32,'2025'!$C$301:$U$583,19,FALSE),0)</f>
        <v>532222.66999999993</v>
      </c>
      <c r="F32" s="83">
        <f>IFERROR(VLOOKUP($C32,'2025'!$C$8:$U$290,19,FALSE),0)</f>
        <v>455887.24</v>
      </c>
      <c r="G32" s="84">
        <f t="shared" si="6"/>
        <v>0.85657238163116967</v>
      </c>
      <c r="H32" s="85">
        <f t="shared" si="7"/>
        <v>5.7572424070215315E-5</v>
      </c>
      <c r="I32" s="86">
        <f t="shared" si="8"/>
        <v>-76335.429999999935</v>
      </c>
      <c r="J32" s="87">
        <f t="shared" si="9"/>
        <v>-0.14342761836883036</v>
      </c>
      <c r="K32" s="82">
        <f>VLOOKUP($C32,'2025'!$C$301:$U$583,VLOOKUP($L$4,Master!$D$9:$G$20,4,FALSE),FALSE)</f>
        <v>45041.84</v>
      </c>
      <c r="L32" s="83">
        <f>VLOOKUP($C32,'2025'!$C$8:$U$290,VLOOKUP($L$4,Master!$D$9:$G$20,4,FALSE),FALSE)</f>
        <v>9192.73</v>
      </c>
      <c r="M32" s="152">
        <f t="shared" si="10"/>
        <v>0.20409312763421744</v>
      </c>
      <c r="N32" s="152">
        <f t="shared" si="11"/>
        <v>1.1609181031761065E-6</v>
      </c>
      <c r="O32" s="83">
        <f t="shared" si="12"/>
        <v>-35849.11</v>
      </c>
      <c r="P32" s="87">
        <f t="shared" si="13"/>
        <v>-0.79590687236578261</v>
      </c>
      <c r="Q32" s="78"/>
    </row>
    <row r="33" spans="2:17" s="79" customFormat="1" ht="25.5" x14ac:dyDescent="0.2">
      <c r="B33" s="72"/>
      <c r="C33" s="80" t="s">
        <v>68</v>
      </c>
      <c r="D33" s="81" t="s">
        <v>288</v>
      </c>
      <c r="E33" s="82">
        <f>IFERROR(VLOOKUP($C33,'2025'!$C$301:$U$583,19,FALSE),0)</f>
        <v>4000.2</v>
      </c>
      <c r="F33" s="83">
        <f>IFERROR(VLOOKUP($C33,'2025'!$C$8:$U$290,19,FALSE),0)</f>
        <v>0</v>
      </c>
      <c r="G33" s="84">
        <f t="shared" si="6"/>
        <v>0</v>
      </c>
      <c r="H33" s="85">
        <f t="shared" si="7"/>
        <v>0</v>
      </c>
      <c r="I33" s="86">
        <f t="shared" si="8"/>
        <v>-4000.2</v>
      </c>
      <c r="J33" s="87">
        <f t="shared" si="9"/>
        <v>-1</v>
      </c>
      <c r="K33" s="82">
        <f>VLOOKUP($C33,'2025'!$C$301:$U$583,VLOOKUP($L$4,Master!$D$9:$G$20,4,FALSE),FALSE)</f>
        <v>4000.2</v>
      </c>
      <c r="L33" s="83">
        <f>VLOOKUP($C33,'2025'!$C$8:$U$290,VLOOKUP($L$4,Master!$D$9:$G$20,4,FALSE),FALSE)</f>
        <v>0</v>
      </c>
      <c r="M33" s="152">
        <f t="shared" si="10"/>
        <v>0</v>
      </c>
      <c r="N33" s="152">
        <f t="shared" si="11"/>
        <v>0</v>
      </c>
      <c r="O33" s="83">
        <f t="shared" si="12"/>
        <v>-4000.2</v>
      </c>
      <c r="P33" s="87">
        <f t="shared" si="13"/>
        <v>-1</v>
      </c>
      <c r="Q33" s="78"/>
    </row>
    <row r="34" spans="2:17" s="79" customFormat="1" ht="12.75" x14ac:dyDescent="0.2">
      <c r="B34" s="72"/>
      <c r="C34" s="80" t="s">
        <v>491</v>
      </c>
      <c r="D34" s="81" t="s">
        <v>492</v>
      </c>
      <c r="E34" s="82">
        <f>IFERROR(VLOOKUP($C34,'2025'!$C$301:$U$583,19,FALSE),0)</f>
        <v>2000.6000000000001</v>
      </c>
      <c r="F34" s="83">
        <f>IFERROR(VLOOKUP($C34,'2025'!$C$8:$U$290,19,FALSE),0)</f>
        <v>0</v>
      </c>
      <c r="G34" s="84">
        <f t="shared" si="6"/>
        <v>0</v>
      </c>
      <c r="H34" s="85">
        <f t="shared" si="7"/>
        <v>0</v>
      </c>
      <c r="I34" s="86">
        <f t="shared" si="8"/>
        <v>-2000.6000000000001</v>
      </c>
      <c r="J34" s="87">
        <f t="shared" si="9"/>
        <v>-1</v>
      </c>
      <c r="K34" s="82">
        <f>VLOOKUP($C34,'2025'!$C$301:$U$583,VLOOKUP($L$4,Master!$D$9:$G$20,4,FALSE),FALSE)</f>
        <v>2000.6000000000001</v>
      </c>
      <c r="L34" s="83">
        <f>VLOOKUP($C34,'2025'!$C$8:$U$290,VLOOKUP($L$4,Master!$D$9:$G$20,4,FALSE),FALSE)</f>
        <v>0</v>
      </c>
      <c r="M34" s="152">
        <f t="shared" si="10"/>
        <v>0</v>
      </c>
      <c r="N34" s="152">
        <f t="shared" si="11"/>
        <v>0</v>
      </c>
      <c r="O34" s="83">
        <f t="shared" si="12"/>
        <v>-2000.6000000000001</v>
      </c>
      <c r="P34" s="87">
        <f t="shared" si="13"/>
        <v>-1</v>
      </c>
      <c r="Q34" s="78"/>
    </row>
    <row r="35" spans="2:17" s="79" customFormat="1" ht="12.75" x14ac:dyDescent="0.2">
      <c r="B35" s="72"/>
      <c r="C35" s="80" t="s">
        <v>69</v>
      </c>
      <c r="D35" s="81" t="s">
        <v>289</v>
      </c>
      <c r="E35" s="82">
        <f>IFERROR(VLOOKUP($C35,'2025'!$C$301:$U$583,19,FALSE),0)</f>
        <v>5603506.2999999998</v>
      </c>
      <c r="F35" s="83">
        <f>IFERROR(VLOOKUP($C35,'2025'!$C$8:$U$290,19,FALSE),0)</f>
        <v>3732378.8499999996</v>
      </c>
      <c r="G35" s="84">
        <f t="shared" si="6"/>
        <v>0.66607917439122</v>
      </c>
      <c r="H35" s="85">
        <f t="shared" si="7"/>
        <v>4.7134922649491693E-4</v>
      </c>
      <c r="I35" s="86">
        <f t="shared" si="8"/>
        <v>-1871127.4500000002</v>
      </c>
      <c r="J35" s="87">
        <f t="shared" si="9"/>
        <v>-0.33392082560878006</v>
      </c>
      <c r="K35" s="82">
        <f>VLOOKUP($C35,'2025'!$C$301:$U$583,VLOOKUP($L$4,Master!$D$9:$G$20,4,FALSE),FALSE)</f>
        <v>662390.46</v>
      </c>
      <c r="L35" s="83">
        <f>VLOOKUP($C35,'2025'!$C$8:$U$290,VLOOKUP($L$4,Master!$D$9:$G$20,4,FALSE),FALSE)</f>
        <v>308035.88</v>
      </c>
      <c r="M35" s="152">
        <f t="shared" si="10"/>
        <v>0.46503670961686255</v>
      </c>
      <c r="N35" s="152">
        <f t="shared" si="11"/>
        <v>3.8900786765170174E-5</v>
      </c>
      <c r="O35" s="83">
        <f t="shared" si="12"/>
        <v>-354354.57999999996</v>
      </c>
      <c r="P35" s="87">
        <f t="shared" si="13"/>
        <v>-0.53496329038313739</v>
      </c>
      <c r="Q35" s="78"/>
    </row>
    <row r="36" spans="2:17" s="79" customFormat="1" ht="12.75" x14ac:dyDescent="0.2">
      <c r="B36" s="72"/>
      <c r="C36" s="80" t="s">
        <v>70</v>
      </c>
      <c r="D36" s="81" t="s">
        <v>290</v>
      </c>
      <c r="E36" s="82">
        <f>IFERROR(VLOOKUP($C36,'2025'!$C$301:$U$583,19,FALSE),0)</f>
        <v>514260.40999999992</v>
      </c>
      <c r="F36" s="83">
        <f>IFERROR(VLOOKUP($C36,'2025'!$C$8:$U$290,19,FALSE),0)</f>
        <v>122819.71999999999</v>
      </c>
      <c r="G36" s="84">
        <f t="shared" si="6"/>
        <v>0.23882787321699528</v>
      </c>
      <c r="H36" s="85">
        <f t="shared" si="7"/>
        <v>1.5510477994569678E-5</v>
      </c>
      <c r="I36" s="86">
        <f t="shared" si="8"/>
        <v>-391440.68999999994</v>
      </c>
      <c r="J36" s="87">
        <f t="shared" si="9"/>
        <v>-0.76117212678300472</v>
      </c>
      <c r="K36" s="82">
        <f>VLOOKUP($C36,'2025'!$C$301:$U$583,VLOOKUP($L$4,Master!$D$9:$G$20,4,FALSE),FALSE)</f>
        <v>125006.76999999999</v>
      </c>
      <c r="L36" s="83">
        <f>VLOOKUP($C36,'2025'!$C$8:$U$290,VLOOKUP($L$4,Master!$D$9:$G$20,4,FALSE),FALSE)</f>
        <v>24153.03</v>
      </c>
      <c r="M36" s="152">
        <f t="shared" si="10"/>
        <v>0.19321377554191665</v>
      </c>
      <c r="N36" s="152">
        <f t="shared" si="11"/>
        <v>3.0502026899033907E-6</v>
      </c>
      <c r="O36" s="83">
        <f t="shared" si="12"/>
        <v>-100853.73999999999</v>
      </c>
      <c r="P36" s="87">
        <f t="shared" si="13"/>
        <v>-0.80678622445808335</v>
      </c>
      <c r="Q36" s="78"/>
    </row>
    <row r="37" spans="2:17" s="79" customFormat="1" ht="12.75" x14ac:dyDescent="0.2">
      <c r="B37" s="72"/>
      <c r="C37" s="80" t="s">
        <v>71</v>
      </c>
      <c r="D37" s="81" t="s">
        <v>293</v>
      </c>
      <c r="E37" s="82">
        <f>IFERROR(VLOOKUP($C37,'2025'!$C$301:$U$583,19,FALSE),0)</f>
        <v>13295466.68</v>
      </c>
      <c r="F37" s="83">
        <f>IFERROR(VLOOKUP($C37,'2025'!$C$8:$U$290,19,FALSE),0)</f>
        <v>11599333.310000001</v>
      </c>
      <c r="G37" s="84">
        <f t="shared" si="6"/>
        <v>0.87242769202291748</v>
      </c>
      <c r="H37" s="85">
        <f t="shared" si="7"/>
        <v>1.4648397183810065E-3</v>
      </c>
      <c r="I37" s="86">
        <f t="shared" si="8"/>
        <v>-1696133.3699999992</v>
      </c>
      <c r="J37" s="87">
        <f t="shared" si="9"/>
        <v>-0.12757230797708255</v>
      </c>
      <c r="K37" s="82">
        <f>VLOOKUP($C37,'2025'!$C$301:$U$583,VLOOKUP($L$4,Master!$D$9:$G$20,4,FALSE),FALSE)</f>
        <v>1696133.33</v>
      </c>
      <c r="L37" s="83">
        <f>VLOOKUP($C37,'2025'!$C$8:$U$290,VLOOKUP($L$4,Master!$D$9:$G$20,4,FALSE),FALSE)</f>
        <v>0</v>
      </c>
      <c r="M37" s="152">
        <f t="shared" si="10"/>
        <v>0</v>
      </c>
      <c r="N37" s="152">
        <f t="shared" si="11"/>
        <v>0</v>
      </c>
      <c r="O37" s="83">
        <f t="shared" si="12"/>
        <v>-1696133.33</v>
      </c>
      <c r="P37" s="87">
        <f t="shared" si="13"/>
        <v>-1</v>
      </c>
      <c r="Q37" s="78"/>
    </row>
    <row r="38" spans="2:17" s="79" customFormat="1" ht="12.75" x14ac:dyDescent="0.2">
      <c r="B38" s="72"/>
      <c r="C38" s="80" t="s">
        <v>72</v>
      </c>
      <c r="D38" s="81" t="s">
        <v>291</v>
      </c>
      <c r="E38" s="82">
        <f>IFERROR(VLOOKUP($C38,'2025'!$C$301:$U$583,19,FALSE),0)</f>
        <v>1164346.6299999999</v>
      </c>
      <c r="F38" s="83">
        <f>IFERROR(VLOOKUP($C38,'2025'!$C$8:$U$290,19,FALSE),0)</f>
        <v>421222.71999999991</v>
      </c>
      <c r="G38" s="84">
        <f t="shared" si="6"/>
        <v>0.36176745751391914</v>
      </c>
      <c r="H38" s="85">
        <f t="shared" si="7"/>
        <v>5.3194761634147873E-5</v>
      </c>
      <c r="I38" s="86">
        <f t="shared" si="8"/>
        <v>-743123.90999999992</v>
      </c>
      <c r="J38" s="87">
        <f t="shared" si="9"/>
        <v>-0.63823254248608075</v>
      </c>
      <c r="K38" s="82">
        <f>VLOOKUP($C38,'2025'!$C$301:$U$583,VLOOKUP($L$4,Master!$D$9:$G$20,4,FALSE),FALSE)</f>
        <v>745655.98</v>
      </c>
      <c r="L38" s="83">
        <f>VLOOKUP($C38,'2025'!$C$8:$U$290,VLOOKUP($L$4,Master!$D$9:$G$20,4,FALSE),FALSE)</f>
        <v>8327.2999999999993</v>
      </c>
      <c r="M38" s="152">
        <f t="shared" si="10"/>
        <v>1.1167750575808431E-2</v>
      </c>
      <c r="N38" s="152">
        <f t="shared" si="11"/>
        <v>1.0516259392561722E-6</v>
      </c>
      <c r="O38" s="83">
        <f t="shared" si="12"/>
        <v>-737328.67999999993</v>
      </c>
      <c r="P38" s="87">
        <f t="shared" si="13"/>
        <v>-0.98883224942419146</v>
      </c>
      <c r="Q38" s="78"/>
    </row>
    <row r="39" spans="2:17" s="79" customFormat="1" ht="12.75" x14ac:dyDescent="0.2">
      <c r="B39" s="72"/>
      <c r="C39" s="80" t="s">
        <v>73</v>
      </c>
      <c r="D39" s="81" t="s">
        <v>294</v>
      </c>
      <c r="E39" s="82">
        <f>IFERROR(VLOOKUP($C39,'2025'!$C$301:$U$583,19,FALSE),0)</f>
        <v>855861.22999999986</v>
      </c>
      <c r="F39" s="83">
        <f>IFERROR(VLOOKUP($C39,'2025'!$C$8:$U$290,19,FALSE),0)</f>
        <v>731352.16999999993</v>
      </c>
      <c r="G39" s="84">
        <f t="shared" si="6"/>
        <v>0.85452190654786409</v>
      </c>
      <c r="H39" s="85">
        <f t="shared" si="7"/>
        <v>9.2359938119593348E-5</v>
      </c>
      <c r="I39" s="86">
        <f t="shared" si="8"/>
        <v>-124509.05999999994</v>
      </c>
      <c r="J39" s="87">
        <f t="shared" si="9"/>
        <v>-0.14547809345213589</v>
      </c>
      <c r="K39" s="82">
        <f>VLOOKUP($C39,'2025'!$C$301:$U$583,VLOOKUP($L$4,Master!$D$9:$G$20,4,FALSE),FALSE)</f>
        <v>113971.44999999991</v>
      </c>
      <c r="L39" s="83">
        <f>VLOOKUP($C39,'2025'!$C$8:$U$290,VLOOKUP($L$4,Master!$D$9:$G$20,4,FALSE),FALSE)</f>
        <v>75669.5</v>
      </c>
      <c r="M39" s="152">
        <f t="shared" si="10"/>
        <v>0.66393381851332123</v>
      </c>
      <c r="N39" s="152">
        <f t="shared" si="11"/>
        <v>9.5560396539748682E-6</v>
      </c>
      <c r="O39" s="83">
        <f t="shared" si="12"/>
        <v>-38301.94999999991</v>
      </c>
      <c r="P39" s="87">
        <f t="shared" si="13"/>
        <v>-0.33606618148667883</v>
      </c>
      <c r="Q39" s="78"/>
    </row>
    <row r="40" spans="2:17" s="79" customFormat="1" ht="12.75" x14ac:dyDescent="0.2">
      <c r="B40" s="72"/>
      <c r="C40" s="80" t="s">
        <v>74</v>
      </c>
      <c r="D40" s="81" t="s">
        <v>292</v>
      </c>
      <c r="E40" s="82">
        <f>IFERROR(VLOOKUP($C40,'2025'!$C$301:$U$583,19,FALSE),0)</f>
        <v>1245750.0899999999</v>
      </c>
      <c r="F40" s="83">
        <f>IFERROR(VLOOKUP($C40,'2025'!$C$8:$U$290,19,FALSE),0)</f>
        <v>1157035.47</v>
      </c>
      <c r="G40" s="84">
        <f t="shared" si="6"/>
        <v>0.92878618214669373</v>
      </c>
      <c r="H40" s="85">
        <f t="shared" si="7"/>
        <v>1.4611801098692934E-4</v>
      </c>
      <c r="I40" s="86">
        <f t="shared" si="8"/>
        <v>-88714.619999999879</v>
      </c>
      <c r="J40" s="87">
        <f t="shared" si="9"/>
        <v>-7.1213817853306272E-2</v>
      </c>
      <c r="K40" s="82">
        <f>VLOOKUP($C40,'2025'!$C$301:$U$583,VLOOKUP($L$4,Master!$D$9:$G$20,4,FALSE),FALSE)</f>
        <v>201489.62000000008</v>
      </c>
      <c r="L40" s="83">
        <f>VLOOKUP($C40,'2025'!$C$8:$U$290,VLOOKUP($L$4,Master!$D$9:$G$20,4,FALSE),FALSE)</f>
        <v>135643.79</v>
      </c>
      <c r="M40" s="152">
        <f t="shared" si="10"/>
        <v>0.67320485293485566</v>
      </c>
      <c r="N40" s="152">
        <f t="shared" si="11"/>
        <v>1.712998547704742E-5</v>
      </c>
      <c r="O40" s="83">
        <f t="shared" si="12"/>
        <v>-65845.830000000075</v>
      </c>
      <c r="P40" s="87">
        <f t="shared" si="13"/>
        <v>-0.32679514706514434</v>
      </c>
      <c r="Q40" s="78"/>
    </row>
    <row r="41" spans="2:17" s="79" customFormat="1" ht="12.75" x14ac:dyDescent="0.2">
      <c r="B41" s="72"/>
      <c r="C41" s="80" t="s">
        <v>524</v>
      </c>
      <c r="D41" s="81" t="s">
        <v>525</v>
      </c>
      <c r="E41" s="82">
        <f>IFERROR(VLOOKUP($C41,'2025'!$C$301:$U$583,19,FALSE),0)</f>
        <v>423752.84</v>
      </c>
      <c r="F41" s="83">
        <f>IFERROR(VLOOKUP($C41,'2025'!$C$8:$U$290,19,FALSE),0)</f>
        <v>359427.57999999996</v>
      </c>
      <c r="G41" s="84">
        <f t="shared" si="6"/>
        <v>0.84820099376797087</v>
      </c>
      <c r="H41" s="85">
        <f t="shared" si="7"/>
        <v>4.5390866957125715E-5</v>
      </c>
      <c r="I41" s="86">
        <f t="shared" si="8"/>
        <v>-64325.260000000068</v>
      </c>
      <c r="J41" s="87">
        <f t="shared" si="9"/>
        <v>-0.15179900623202919</v>
      </c>
      <c r="K41" s="82">
        <f>VLOOKUP($C41,'2025'!$C$301:$U$583,VLOOKUP($L$4,Master!$D$9:$G$20,4,FALSE),FALSE)</f>
        <v>50220.569999999992</v>
      </c>
      <c r="L41" s="83">
        <f>VLOOKUP($C41,'2025'!$C$8:$U$290,VLOOKUP($L$4,Master!$D$9:$G$20,4,FALSE),FALSE)</f>
        <v>30325.839999999997</v>
      </c>
      <c r="M41" s="152">
        <f t="shared" si="10"/>
        <v>0.60385296303885039</v>
      </c>
      <c r="N41" s="152">
        <f t="shared" si="11"/>
        <v>3.8297455326134995E-6</v>
      </c>
      <c r="O41" s="83">
        <f t="shared" si="12"/>
        <v>-19894.729999999996</v>
      </c>
      <c r="P41" s="87">
        <f t="shared" si="13"/>
        <v>-0.39614703696114956</v>
      </c>
      <c r="Q41" s="78"/>
    </row>
    <row r="42" spans="2:17" s="79" customFormat="1" ht="12.75" x14ac:dyDescent="0.2">
      <c r="B42" s="72"/>
      <c r="C42" s="80" t="s">
        <v>526</v>
      </c>
      <c r="D42" s="81" t="s">
        <v>527</v>
      </c>
      <c r="E42" s="82">
        <f>IFERROR(VLOOKUP($C42,'2025'!$C$301:$U$583,19,FALSE),0)</f>
        <v>157881.00000000003</v>
      </c>
      <c r="F42" s="83">
        <f>IFERROR(VLOOKUP($C42,'2025'!$C$8:$U$290,19,FALSE),0)</f>
        <v>0</v>
      </c>
      <c r="G42" s="84">
        <f t="shared" si="6"/>
        <v>0</v>
      </c>
      <c r="H42" s="85">
        <f t="shared" si="7"/>
        <v>0</v>
      </c>
      <c r="I42" s="86">
        <f t="shared" si="8"/>
        <v>-157881.00000000003</v>
      </c>
      <c r="J42" s="87">
        <f t="shared" si="9"/>
        <v>-1</v>
      </c>
      <c r="K42" s="82">
        <f>VLOOKUP($C42,'2025'!$C$301:$U$583,VLOOKUP($L$4,Master!$D$9:$G$20,4,FALSE),FALSE)</f>
        <v>157881.00000000003</v>
      </c>
      <c r="L42" s="83">
        <f>VLOOKUP($C42,'2025'!$C$8:$U$290,VLOOKUP($L$4,Master!$D$9:$G$20,4,FALSE),FALSE)</f>
        <v>0</v>
      </c>
      <c r="M42" s="152">
        <f t="shared" si="10"/>
        <v>0</v>
      </c>
      <c r="N42" s="152">
        <f t="shared" si="11"/>
        <v>0</v>
      </c>
      <c r="O42" s="83">
        <f t="shared" si="12"/>
        <v>-157881.00000000003</v>
      </c>
      <c r="P42" s="87">
        <f t="shared" si="13"/>
        <v>-1</v>
      </c>
      <c r="Q42" s="78"/>
    </row>
    <row r="43" spans="2:17" s="79" customFormat="1" ht="12.75" x14ac:dyDescent="0.2">
      <c r="B43" s="72"/>
      <c r="C43" s="80" t="s">
        <v>528</v>
      </c>
      <c r="D43" s="81" t="s">
        <v>529</v>
      </c>
      <c r="E43" s="82">
        <f>IFERROR(VLOOKUP($C43,'2025'!$C$301:$U$583,19,FALSE),0)</f>
        <v>198422.18</v>
      </c>
      <c r="F43" s="83">
        <f>IFERROR(VLOOKUP($C43,'2025'!$C$8:$U$290,19,FALSE),0)</f>
        <v>0</v>
      </c>
      <c r="G43" s="84">
        <f t="shared" si="6"/>
        <v>0</v>
      </c>
      <c r="H43" s="85">
        <f t="shared" si="7"/>
        <v>0</v>
      </c>
      <c r="I43" s="86">
        <f t="shared" si="8"/>
        <v>-198422.18</v>
      </c>
      <c r="J43" s="87">
        <f t="shared" si="9"/>
        <v>-1</v>
      </c>
      <c r="K43" s="82">
        <f>VLOOKUP($C43,'2025'!$C$301:$U$583,VLOOKUP($L$4,Master!$D$9:$G$20,4,FALSE),FALSE)</f>
        <v>198422.18</v>
      </c>
      <c r="L43" s="83">
        <f>VLOOKUP($C43,'2025'!$C$8:$U$290,VLOOKUP($L$4,Master!$D$9:$G$20,4,FALSE),FALSE)</f>
        <v>0</v>
      </c>
      <c r="M43" s="152">
        <f t="shared" si="10"/>
        <v>0</v>
      </c>
      <c r="N43" s="152">
        <f t="shared" si="11"/>
        <v>0</v>
      </c>
      <c r="O43" s="83">
        <f t="shared" si="12"/>
        <v>-198422.18</v>
      </c>
      <c r="P43" s="87">
        <f t="shared" si="13"/>
        <v>-1</v>
      </c>
      <c r="Q43" s="78"/>
    </row>
    <row r="44" spans="2:17" s="79" customFormat="1" ht="12.75" x14ac:dyDescent="0.2">
      <c r="B44" s="72"/>
      <c r="C44" s="80" t="s">
        <v>75</v>
      </c>
      <c r="D44" s="81" t="s">
        <v>295</v>
      </c>
      <c r="E44" s="82">
        <f>IFERROR(VLOOKUP($C44,'2025'!$C$301:$U$583,19,FALSE),0)</f>
        <v>716494.56999999983</v>
      </c>
      <c r="F44" s="83">
        <f>IFERROR(VLOOKUP($C44,'2025'!$C$8:$U$290,19,FALSE),0)</f>
        <v>680725.14999999991</v>
      </c>
      <c r="G44" s="84">
        <f t="shared" si="6"/>
        <v>0.95007719318794004</v>
      </c>
      <c r="H44" s="85">
        <f t="shared" si="7"/>
        <v>8.5966426722232741E-5</v>
      </c>
      <c r="I44" s="86">
        <f t="shared" si="8"/>
        <v>-35769.419999999925</v>
      </c>
      <c r="J44" s="87">
        <f t="shared" si="9"/>
        <v>-4.9922806812059906E-2</v>
      </c>
      <c r="K44" s="82">
        <f>VLOOKUP($C44,'2025'!$C$301:$U$583,VLOOKUP($L$4,Master!$D$9:$G$20,4,FALSE),FALSE)</f>
        <v>99537.539999999979</v>
      </c>
      <c r="L44" s="83">
        <f>VLOOKUP($C44,'2025'!$C$8:$U$290,VLOOKUP($L$4,Master!$D$9:$G$20,4,FALSE),FALSE)</f>
        <v>81753.459999999992</v>
      </c>
      <c r="M44" s="152">
        <f t="shared" si="10"/>
        <v>0.82133293629720017</v>
      </c>
      <c r="N44" s="152">
        <f t="shared" si="11"/>
        <v>1.0324361937235587E-5</v>
      </c>
      <c r="O44" s="83">
        <f t="shared" si="12"/>
        <v>-17784.079999999987</v>
      </c>
      <c r="P44" s="87">
        <f t="shared" si="13"/>
        <v>-0.17866706370279989</v>
      </c>
      <c r="Q44" s="78"/>
    </row>
    <row r="45" spans="2:17" s="79" customFormat="1" ht="12.75" x14ac:dyDescent="0.2">
      <c r="B45" s="72"/>
      <c r="C45" s="80" t="s">
        <v>76</v>
      </c>
      <c r="D45" s="81" t="s">
        <v>296</v>
      </c>
      <c r="E45" s="82">
        <f>IFERROR(VLOOKUP($C45,'2025'!$C$301:$U$583,19,FALSE),0)</f>
        <v>1718928.9900000002</v>
      </c>
      <c r="F45" s="83">
        <f>IFERROR(VLOOKUP($C45,'2025'!$C$8:$U$290,19,FALSE),0)</f>
        <v>1697881.4</v>
      </c>
      <c r="G45" s="84">
        <f t="shared" si="6"/>
        <v>0.98775540460225741</v>
      </c>
      <c r="H45" s="85">
        <f t="shared" si="7"/>
        <v>2.1441957441434615E-4</v>
      </c>
      <c r="I45" s="86">
        <f t="shared" si="8"/>
        <v>-21047.590000000317</v>
      </c>
      <c r="J45" s="87">
        <f t="shared" si="9"/>
        <v>-1.2244595397742588E-2</v>
      </c>
      <c r="K45" s="82">
        <f>VLOOKUP($C45,'2025'!$C$301:$U$583,VLOOKUP($L$4,Master!$D$9:$G$20,4,FALSE),FALSE)</f>
        <v>272291.75000000006</v>
      </c>
      <c r="L45" s="83">
        <f>VLOOKUP($C45,'2025'!$C$8:$U$290,VLOOKUP($L$4,Master!$D$9:$G$20,4,FALSE),FALSE)</f>
        <v>198573.34</v>
      </c>
      <c r="M45" s="152">
        <f t="shared" si="10"/>
        <v>0.72926682501397844</v>
      </c>
      <c r="N45" s="152">
        <f t="shared" si="11"/>
        <v>2.5077140872640021E-5</v>
      </c>
      <c r="O45" s="83">
        <f t="shared" si="12"/>
        <v>-73718.410000000062</v>
      </c>
      <c r="P45" s="87">
        <f t="shared" si="13"/>
        <v>-0.27073317498602162</v>
      </c>
      <c r="Q45" s="78"/>
    </row>
    <row r="46" spans="2:17" s="79" customFormat="1" ht="12.75" x14ac:dyDescent="0.2">
      <c r="B46" s="72"/>
      <c r="C46" s="80" t="s">
        <v>77</v>
      </c>
      <c r="D46" s="81" t="s">
        <v>297</v>
      </c>
      <c r="E46" s="82">
        <f>IFERROR(VLOOKUP($C46,'2025'!$C$301:$U$583,19,FALSE),0)</f>
        <v>1740688.0900000003</v>
      </c>
      <c r="F46" s="83">
        <f>IFERROR(VLOOKUP($C46,'2025'!$C$8:$U$290,19,FALSE),0)</f>
        <v>1646738.09</v>
      </c>
      <c r="G46" s="84">
        <f t="shared" si="6"/>
        <v>0.94602709093046056</v>
      </c>
      <c r="H46" s="85">
        <f t="shared" si="7"/>
        <v>2.0796086253709669E-4</v>
      </c>
      <c r="I46" s="86">
        <f t="shared" si="8"/>
        <v>-93950.000000000233</v>
      </c>
      <c r="J46" s="87">
        <f t="shared" si="9"/>
        <v>-5.3972909069539401E-2</v>
      </c>
      <c r="K46" s="82">
        <f>VLOOKUP($C46,'2025'!$C$301:$U$583,VLOOKUP($L$4,Master!$D$9:$G$20,4,FALSE),FALSE)</f>
        <v>282869.84000000026</v>
      </c>
      <c r="L46" s="83">
        <f>VLOOKUP($C46,'2025'!$C$8:$U$290,VLOOKUP($L$4,Master!$D$9:$G$20,4,FALSE),FALSE)</f>
        <v>196435.82000000004</v>
      </c>
      <c r="M46" s="152">
        <f t="shared" si="10"/>
        <v>0.69443889811653248</v>
      </c>
      <c r="N46" s="152">
        <f t="shared" si="11"/>
        <v>2.4807200858748506E-5</v>
      </c>
      <c r="O46" s="83">
        <f t="shared" si="12"/>
        <v>-86434.020000000222</v>
      </c>
      <c r="P46" s="87">
        <f t="shared" si="13"/>
        <v>-0.30556110188346747</v>
      </c>
      <c r="Q46" s="78"/>
    </row>
    <row r="47" spans="2:17" s="79" customFormat="1" ht="12.75" x14ac:dyDescent="0.2">
      <c r="B47" s="72"/>
      <c r="C47" s="80" t="s">
        <v>78</v>
      </c>
      <c r="D47" s="81" t="s">
        <v>298</v>
      </c>
      <c r="E47" s="82">
        <f>IFERROR(VLOOKUP($C47,'2025'!$C$301:$U$583,19,FALSE),0)</f>
        <v>3471131.6200000006</v>
      </c>
      <c r="F47" s="83">
        <f>IFERROR(VLOOKUP($C47,'2025'!$C$8:$U$290,19,FALSE),0)</f>
        <v>3858771.1100000003</v>
      </c>
      <c r="G47" s="84">
        <f t="shared" si="6"/>
        <v>1.1116752495833044</v>
      </c>
      <c r="H47" s="85">
        <f t="shared" si="7"/>
        <v>4.873108682199912E-4</v>
      </c>
      <c r="I47" s="86">
        <f t="shared" si="8"/>
        <v>387639.48999999976</v>
      </c>
      <c r="J47" s="87">
        <f t="shared" si="9"/>
        <v>0.1116752495833044</v>
      </c>
      <c r="K47" s="82">
        <f>VLOOKUP($C47,'2025'!$C$301:$U$583,VLOOKUP($L$4,Master!$D$9:$G$20,4,FALSE),FALSE)</f>
        <v>499892.12</v>
      </c>
      <c r="L47" s="83">
        <f>VLOOKUP($C47,'2025'!$C$8:$U$290,VLOOKUP($L$4,Master!$D$9:$G$20,4,FALSE),FALSE)</f>
        <v>404455.95</v>
      </c>
      <c r="M47" s="152">
        <f t="shared" si="10"/>
        <v>0.80908646849644283</v>
      </c>
      <c r="N47" s="152">
        <f t="shared" si="11"/>
        <v>5.1077344193976135E-5</v>
      </c>
      <c r="O47" s="83">
        <f t="shared" si="12"/>
        <v>-95436.169999999984</v>
      </c>
      <c r="P47" s="87">
        <f t="shared" si="13"/>
        <v>-0.19091353150355717</v>
      </c>
      <c r="Q47" s="78"/>
    </row>
    <row r="48" spans="2:17" s="79" customFormat="1" ht="12.75" x14ac:dyDescent="0.2">
      <c r="B48" s="72"/>
      <c r="C48" s="80" t="s">
        <v>79</v>
      </c>
      <c r="D48" s="81" t="s">
        <v>299</v>
      </c>
      <c r="E48" s="82">
        <f>IFERROR(VLOOKUP($C48,'2025'!$C$301:$U$583,19,FALSE),0)</f>
        <v>8152510.7199999951</v>
      </c>
      <c r="F48" s="83">
        <f>IFERROR(VLOOKUP($C48,'2025'!$C$8:$U$290,19,FALSE),0)</f>
        <v>8383100.3999999994</v>
      </c>
      <c r="G48" s="84">
        <f t="shared" si="6"/>
        <v>1.0282844988396413</v>
      </c>
      <c r="H48" s="85">
        <f t="shared" si="7"/>
        <v>1.0586727789354043E-3</v>
      </c>
      <c r="I48" s="86">
        <f t="shared" si="8"/>
        <v>230589.68000000436</v>
      </c>
      <c r="J48" s="87">
        <f t="shared" si="9"/>
        <v>2.8284498839641452E-2</v>
      </c>
      <c r="K48" s="82">
        <f>VLOOKUP($C48,'2025'!$C$301:$U$583,VLOOKUP($L$4,Master!$D$9:$G$20,4,FALSE),FALSE)</f>
        <v>1227058.4299999953</v>
      </c>
      <c r="L48" s="83">
        <f>VLOOKUP($C48,'2025'!$C$8:$U$290,VLOOKUP($L$4,Master!$D$9:$G$20,4,FALSE),FALSE)</f>
        <v>1045726.9899999999</v>
      </c>
      <c r="M48" s="152">
        <f t="shared" si="10"/>
        <v>0.85222265251052787</v>
      </c>
      <c r="N48" s="152">
        <f t="shared" si="11"/>
        <v>1.3206124771105636E-4</v>
      </c>
      <c r="O48" s="83">
        <f t="shared" si="12"/>
        <v>-181331.4399999954</v>
      </c>
      <c r="P48" s="87">
        <f t="shared" si="13"/>
        <v>-0.14777734748947213</v>
      </c>
      <c r="Q48" s="78"/>
    </row>
    <row r="49" spans="2:17" s="79" customFormat="1" ht="12.75" x14ac:dyDescent="0.2">
      <c r="B49" s="72"/>
      <c r="C49" s="80" t="s">
        <v>80</v>
      </c>
      <c r="D49" s="81" t="s">
        <v>300</v>
      </c>
      <c r="E49" s="82">
        <f>IFERROR(VLOOKUP($C49,'2025'!$C$301:$U$583,19,FALSE),0)</f>
        <v>3634419.7199999993</v>
      </c>
      <c r="F49" s="83">
        <f>IFERROR(VLOOKUP($C49,'2025'!$C$8:$U$290,19,FALSE),0)</f>
        <v>3826996.4099999997</v>
      </c>
      <c r="G49" s="84">
        <f t="shared" si="6"/>
        <v>1.0529869153362399</v>
      </c>
      <c r="H49" s="85">
        <f t="shared" si="7"/>
        <v>4.8329815116499334E-4</v>
      </c>
      <c r="I49" s="86">
        <f t="shared" si="8"/>
        <v>192576.69000000041</v>
      </c>
      <c r="J49" s="87">
        <f t="shared" si="9"/>
        <v>5.2986915336239823E-2</v>
      </c>
      <c r="K49" s="82">
        <f>VLOOKUP($C49,'2025'!$C$301:$U$583,VLOOKUP($L$4,Master!$D$9:$G$20,4,FALSE),FALSE)</f>
        <v>715651.6399999992</v>
      </c>
      <c r="L49" s="83">
        <f>VLOOKUP($C49,'2025'!$C$8:$U$290,VLOOKUP($L$4,Master!$D$9:$G$20,4,FALSE),FALSE)</f>
        <v>478197.38999999996</v>
      </c>
      <c r="M49" s="152">
        <f t="shared" si="10"/>
        <v>0.66819855258069483</v>
      </c>
      <c r="N49" s="152">
        <f t="shared" si="11"/>
        <v>6.0389895813601054E-5</v>
      </c>
      <c r="O49" s="83">
        <f t="shared" si="12"/>
        <v>-237454.24999999924</v>
      </c>
      <c r="P49" s="87">
        <f t="shared" si="13"/>
        <v>-0.33180144741930517</v>
      </c>
      <c r="Q49" s="78"/>
    </row>
    <row r="50" spans="2:17" s="79" customFormat="1" ht="12.75" x14ac:dyDescent="0.2">
      <c r="B50" s="72"/>
      <c r="C50" s="80" t="s">
        <v>81</v>
      </c>
      <c r="D50" s="81" t="s">
        <v>301</v>
      </c>
      <c r="E50" s="82">
        <f>IFERROR(VLOOKUP($C50,'2025'!$C$301:$U$583,19,FALSE),0)</f>
        <v>4347878.889999995</v>
      </c>
      <c r="F50" s="83">
        <f>IFERROR(VLOOKUP($C50,'2025'!$C$8:$U$290,19,FALSE),0)</f>
        <v>4192216.5799999991</v>
      </c>
      <c r="G50" s="84">
        <f t="shared" si="6"/>
        <v>0.96419810350329327</v>
      </c>
      <c r="H50" s="85">
        <f t="shared" si="7"/>
        <v>5.2942054429500529E-4</v>
      </c>
      <c r="I50" s="86">
        <f t="shared" si="8"/>
        <v>-155662.30999999586</v>
      </c>
      <c r="J50" s="87">
        <f t="shared" si="9"/>
        <v>-3.5801896496706703E-2</v>
      </c>
      <c r="K50" s="82">
        <f>VLOOKUP($C50,'2025'!$C$301:$U$583,VLOOKUP($L$4,Master!$D$9:$G$20,4,FALSE),FALSE)</f>
        <v>843001.72999999695</v>
      </c>
      <c r="L50" s="83">
        <f>VLOOKUP($C50,'2025'!$C$8:$U$290,VLOOKUP($L$4,Master!$D$9:$G$20,4,FALSE),FALSE)</f>
        <v>506440.44000000018</v>
      </c>
      <c r="M50" s="152">
        <f t="shared" si="10"/>
        <v>0.60075848242921404</v>
      </c>
      <c r="N50" s="152">
        <f t="shared" si="11"/>
        <v>6.3956612994885411E-5</v>
      </c>
      <c r="O50" s="83">
        <f t="shared" si="12"/>
        <v>-336561.28999999678</v>
      </c>
      <c r="P50" s="87">
        <f t="shared" si="13"/>
        <v>-0.39924151757078602</v>
      </c>
      <c r="Q50" s="78"/>
    </row>
    <row r="51" spans="2:17" s="79" customFormat="1" ht="12.75" x14ac:dyDescent="0.2">
      <c r="B51" s="72"/>
      <c r="C51" s="80" t="s">
        <v>82</v>
      </c>
      <c r="D51" s="81" t="s">
        <v>302</v>
      </c>
      <c r="E51" s="82">
        <f>IFERROR(VLOOKUP($C51,'2025'!$C$301:$U$583,19,FALSE),0)</f>
        <v>1197921.8600000001</v>
      </c>
      <c r="F51" s="83">
        <f>IFERROR(VLOOKUP($C51,'2025'!$C$8:$U$290,19,FALSE),0)</f>
        <v>1243210.78</v>
      </c>
      <c r="G51" s="84">
        <f t="shared" si="6"/>
        <v>1.0378062388810569</v>
      </c>
      <c r="H51" s="85">
        <f t="shared" si="7"/>
        <v>1.5700079307949739E-4</v>
      </c>
      <c r="I51" s="86">
        <f t="shared" si="8"/>
        <v>45288.919999999925</v>
      </c>
      <c r="J51" s="87">
        <f t="shared" si="9"/>
        <v>3.7806238881056838E-2</v>
      </c>
      <c r="K51" s="82">
        <f>VLOOKUP($C51,'2025'!$C$301:$U$583,VLOOKUP($L$4,Master!$D$9:$G$20,4,FALSE),FALSE)</f>
        <v>213876.60000000012</v>
      </c>
      <c r="L51" s="83">
        <f>VLOOKUP($C51,'2025'!$C$8:$U$290,VLOOKUP($L$4,Master!$D$9:$G$20,4,FALSE),FALSE)</f>
        <v>154826.41</v>
      </c>
      <c r="M51" s="152">
        <f t="shared" si="10"/>
        <v>0.72390532671643326</v>
      </c>
      <c r="N51" s="152">
        <f t="shared" si="11"/>
        <v>1.9552492264949169E-5</v>
      </c>
      <c r="O51" s="83">
        <f t="shared" si="12"/>
        <v>-59050.190000000119</v>
      </c>
      <c r="P51" s="87">
        <f t="shared" si="13"/>
        <v>-0.27609467328356674</v>
      </c>
      <c r="Q51" s="78"/>
    </row>
    <row r="52" spans="2:17" s="79" customFormat="1" ht="12.75" x14ac:dyDescent="0.2">
      <c r="B52" s="72"/>
      <c r="C52" s="80" t="s">
        <v>83</v>
      </c>
      <c r="D52" s="81" t="s">
        <v>303</v>
      </c>
      <c r="E52" s="82">
        <f>IFERROR(VLOOKUP($C52,'2025'!$C$301:$U$583,19,FALSE),0)</f>
        <v>1739511.2200000002</v>
      </c>
      <c r="F52" s="83">
        <f>IFERROR(VLOOKUP($C52,'2025'!$C$8:$U$290,19,FALSE),0)</f>
        <v>1413130.1099999999</v>
      </c>
      <c r="G52" s="84">
        <f t="shared" si="6"/>
        <v>0.81237194319447947</v>
      </c>
      <c r="H52" s="85">
        <f t="shared" si="7"/>
        <v>1.7845931805266147E-4</v>
      </c>
      <c r="I52" s="86">
        <f t="shared" si="8"/>
        <v>-326381.11000000034</v>
      </c>
      <c r="J52" s="87">
        <f t="shared" si="9"/>
        <v>-0.18762805680552053</v>
      </c>
      <c r="K52" s="82">
        <f>VLOOKUP($C52,'2025'!$C$301:$U$583,VLOOKUP($L$4,Master!$D$9:$G$20,4,FALSE),FALSE)</f>
        <v>462275.94000000006</v>
      </c>
      <c r="L52" s="83">
        <f>VLOOKUP($C52,'2025'!$C$8:$U$290,VLOOKUP($L$4,Master!$D$9:$G$20,4,FALSE),FALSE)</f>
        <v>154123.75999999998</v>
      </c>
      <c r="M52" s="152">
        <f t="shared" si="10"/>
        <v>0.33340208015152156</v>
      </c>
      <c r="N52" s="152">
        <f t="shared" si="11"/>
        <v>1.9463757024689015E-5</v>
      </c>
      <c r="O52" s="83">
        <f t="shared" si="12"/>
        <v>-308152.18000000005</v>
      </c>
      <c r="P52" s="87">
        <f t="shared" si="13"/>
        <v>-0.66659791984847838</v>
      </c>
      <c r="Q52" s="78"/>
    </row>
    <row r="53" spans="2:17" s="79" customFormat="1" ht="12.75" x14ac:dyDescent="0.2">
      <c r="B53" s="72"/>
      <c r="C53" s="80" t="s">
        <v>84</v>
      </c>
      <c r="D53" s="81" t="s">
        <v>304</v>
      </c>
      <c r="E53" s="82">
        <f>IFERROR(VLOOKUP($C53,'2025'!$C$301:$U$583,19,FALSE),0)</f>
        <v>945198.51000000013</v>
      </c>
      <c r="F53" s="83">
        <f>IFERROR(VLOOKUP($C53,'2025'!$C$8:$U$290,19,FALSE),0)</f>
        <v>713984.34</v>
      </c>
      <c r="G53" s="84">
        <f t="shared" si="6"/>
        <v>0.75538030630200625</v>
      </c>
      <c r="H53" s="85">
        <f t="shared" si="7"/>
        <v>9.016661488918356E-5</v>
      </c>
      <c r="I53" s="86">
        <f t="shared" si="8"/>
        <v>-231214.17000000016</v>
      </c>
      <c r="J53" s="87">
        <f t="shared" si="9"/>
        <v>-0.2446196936979938</v>
      </c>
      <c r="K53" s="82">
        <f>VLOOKUP($C53,'2025'!$C$301:$U$583,VLOOKUP($L$4,Master!$D$9:$G$20,4,FALSE),FALSE)</f>
        <v>277773.12000000011</v>
      </c>
      <c r="L53" s="83">
        <f>VLOOKUP($C53,'2025'!$C$8:$U$290,VLOOKUP($L$4,Master!$D$9:$G$20,4,FALSE),FALSE)</f>
        <v>85356.909999999989</v>
      </c>
      <c r="M53" s="152">
        <f t="shared" si="10"/>
        <v>0.30729002863920007</v>
      </c>
      <c r="N53" s="152">
        <f t="shared" si="11"/>
        <v>1.0779429184820356E-5</v>
      </c>
      <c r="O53" s="83">
        <f t="shared" si="12"/>
        <v>-192416.21000000014</v>
      </c>
      <c r="P53" s="87">
        <f t="shared" si="13"/>
        <v>-0.69270997136080004</v>
      </c>
      <c r="Q53" s="78"/>
    </row>
    <row r="54" spans="2:17" s="79" customFormat="1" ht="12.75" x14ac:dyDescent="0.2">
      <c r="B54" s="72"/>
      <c r="C54" s="80" t="s">
        <v>85</v>
      </c>
      <c r="D54" s="81" t="s">
        <v>305</v>
      </c>
      <c r="E54" s="82">
        <f>IFERROR(VLOOKUP($C54,'2025'!$C$301:$U$583,19,FALSE),0)</f>
        <v>9104420.9299999997</v>
      </c>
      <c r="F54" s="83">
        <f>IFERROR(VLOOKUP($C54,'2025'!$C$8:$U$290,19,FALSE),0)</f>
        <v>8723443.8000000007</v>
      </c>
      <c r="G54" s="84">
        <f t="shared" si="6"/>
        <v>0.95815471045010225</v>
      </c>
      <c r="H54" s="85">
        <f t="shared" si="7"/>
        <v>1.1016535707520365E-3</v>
      </c>
      <c r="I54" s="86">
        <f t="shared" si="8"/>
        <v>-380977.12999999896</v>
      </c>
      <c r="J54" s="87">
        <f t="shared" si="9"/>
        <v>-4.1845289549897705E-2</v>
      </c>
      <c r="K54" s="82">
        <f>VLOOKUP($C54,'2025'!$C$301:$U$583,VLOOKUP($L$4,Master!$D$9:$G$20,4,FALSE),FALSE)</f>
        <v>1243870.9599999997</v>
      </c>
      <c r="L54" s="83">
        <f>VLOOKUP($C54,'2025'!$C$8:$U$290,VLOOKUP($L$4,Master!$D$9:$G$20,4,FALSE),FALSE)</f>
        <v>1240380.5700000003</v>
      </c>
      <c r="M54" s="152">
        <f t="shared" si="10"/>
        <v>0.99719392918378014</v>
      </c>
      <c r="N54" s="152">
        <f t="shared" si="11"/>
        <v>1.5664337563932567E-4</v>
      </c>
      <c r="O54" s="83">
        <f t="shared" si="12"/>
        <v>-3490.3899999994319</v>
      </c>
      <c r="P54" s="87">
        <f t="shared" si="13"/>
        <v>-2.8060708162199015E-3</v>
      </c>
      <c r="Q54" s="78"/>
    </row>
    <row r="55" spans="2:17" s="79" customFormat="1" ht="25.5" x14ac:dyDescent="0.2">
      <c r="B55" s="72"/>
      <c r="C55" s="80" t="s">
        <v>86</v>
      </c>
      <c r="D55" s="81" t="s">
        <v>306</v>
      </c>
      <c r="E55" s="82">
        <f>IFERROR(VLOOKUP($C55,'2025'!$C$301:$U$583,19,FALSE),0)</f>
        <v>2327263.0299999998</v>
      </c>
      <c r="F55" s="83">
        <f>IFERROR(VLOOKUP($C55,'2025'!$C$8:$U$290,19,FALSE),0)</f>
        <v>1216743.2699999998</v>
      </c>
      <c r="G55" s="84">
        <f t="shared" si="6"/>
        <v>0.52282155231933536</v>
      </c>
      <c r="H55" s="85">
        <f t="shared" si="7"/>
        <v>1.5365830270884634E-4</v>
      </c>
      <c r="I55" s="86">
        <f t="shared" si="8"/>
        <v>-1110519.76</v>
      </c>
      <c r="J55" s="87">
        <f t="shared" si="9"/>
        <v>-0.47717844768066464</v>
      </c>
      <c r="K55" s="82">
        <f>VLOOKUP($C55,'2025'!$C$301:$U$583,VLOOKUP($L$4,Master!$D$9:$G$20,4,FALSE),FALSE)</f>
        <v>58542.05</v>
      </c>
      <c r="L55" s="83">
        <f>VLOOKUP($C55,'2025'!$C$8:$U$290,VLOOKUP($L$4,Master!$D$9:$G$20,4,FALSE),FALSE)</f>
        <v>127645.02</v>
      </c>
      <c r="M55" s="152">
        <f t="shared" si="10"/>
        <v>2.1803988756799599</v>
      </c>
      <c r="N55" s="152">
        <f t="shared" si="11"/>
        <v>1.6119848456146997E-5</v>
      </c>
      <c r="O55" s="83">
        <f t="shared" si="12"/>
        <v>69102.97</v>
      </c>
      <c r="P55" s="87">
        <f t="shared" si="13"/>
        <v>1.1803988756799599</v>
      </c>
      <c r="Q55" s="78"/>
    </row>
    <row r="56" spans="2:17" s="79" customFormat="1" ht="12.75" x14ac:dyDescent="0.2">
      <c r="B56" s="72"/>
      <c r="C56" s="80" t="s">
        <v>87</v>
      </c>
      <c r="D56" s="81" t="s">
        <v>307</v>
      </c>
      <c r="E56" s="82">
        <f>IFERROR(VLOOKUP($C56,'2025'!$C$301:$U$583,19,FALSE),0)</f>
        <v>551649.74</v>
      </c>
      <c r="F56" s="83">
        <f>IFERROR(VLOOKUP($C56,'2025'!$C$8:$U$290,19,FALSE),0)</f>
        <v>466965.09</v>
      </c>
      <c r="G56" s="84">
        <f t="shared" si="6"/>
        <v>0.84648837140755295</v>
      </c>
      <c r="H56" s="85">
        <f t="shared" si="7"/>
        <v>5.8971407463534764E-5</v>
      </c>
      <c r="I56" s="86">
        <f t="shared" si="8"/>
        <v>-84684.649999999965</v>
      </c>
      <c r="J56" s="87">
        <f t="shared" si="9"/>
        <v>-0.15351162859244702</v>
      </c>
      <c r="K56" s="82">
        <f>VLOOKUP($C56,'2025'!$C$301:$U$583,VLOOKUP($L$4,Master!$D$9:$G$20,4,FALSE),FALSE)</f>
        <v>101652.51999999999</v>
      </c>
      <c r="L56" s="83">
        <f>VLOOKUP($C56,'2025'!$C$8:$U$290,VLOOKUP($L$4,Master!$D$9:$G$20,4,FALSE),FALSE)</f>
        <v>55848.44</v>
      </c>
      <c r="M56" s="152">
        <f t="shared" si="10"/>
        <v>0.54940536643853011</v>
      </c>
      <c r="N56" s="152">
        <f t="shared" si="11"/>
        <v>7.0529064848140436E-6</v>
      </c>
      <c r="O56" s="83">
        <f t="shared" si="12"/>
        <v>-45804.079999999987</v>
      </c>
      <c r="P56" s="87">
        <f t="shared" si="13"/>
        <v>-0.45059463356146989</v>
      </c>
      <c r="Q56" s="78"/>
    </row>
    <row r="57" spans="2:17" s="79" customFormat="1" ht="25.5" x14ac:dyDescent="0.2">
      <c r="B57" s="72"/>
      <c r="C57" s="80" t="s">
        <v>88</v>
      </c>
      <c r="D57" s="81" t="s">
        <v>308</v>
      </c>
      <c r="E57" s="82">
        <f>IFERROR(VLOOKUP($C57,'2025'!$C$301:$U$583,19,FALSE),0)</f>
        <v>525805.46</v>
      </c>
      <c r="F57" s="83">
        <f>IFERROR(VLOOKUP($C57,'2025'!$C$8:$U$290,19,FALSE),0)</f>
        <v>726170.90999999992</v>
      </c>
      <c r="G57" s="84">
        <f t="shared" si="6"/>
        <v>1.3810638444112009</v>
      </c>
      <c r="H57" s="85">
        <f t="shared" si="7"/>
        <v>9.1705614699753735E-5</v>
      </c>
      <c r="I57" s="86">
        <f t="shared" si="8"/>
        <v>200365.44999999995</v>
      </c>
      <c r="J57" s="87">
        <f t="shared" si="9"/>
        <v>0.381063844411201</v>
      </c>
      <c r="K57" s="82">
        <f>VLOOKUP($C57,'2025'!$C$301:$U$583,VLOOKUP($L$4,Master!$D$9:$G$20,4,FALSE),FALSE)</f>
        <v>74378.030000000013</v>
      </c>
      <c r="L57" s="83">
        <f>VLOOKUP($C57,'2025'!$C$8:$U$290,VLOOKUP($L$4,Master!$D$9:$G$20,4,FALSE),FALSE)</f>
        <v>61373.450000000012</v>
      </c>
      <c r="M57" s="152">
        <f t="shared" si="10"/>
        <v>0.82515562727326874</v>
      </c>
      <c r="N57" s="152">
        <f t="shared" si="11"/>
        <v>7.7506409042116584E-6</v>
      </c>
      <c r="O57" s="83">
        <f t="shared" si="12"/>
        <v>-13004.580000000002</v>
      </c>
      <c r="P57" s="87">
        <f t="shared" si="13"/>
        <v>-0.17484437272673126</v>
      </c>
      <c r="Q57" s="78"/>
    </row>
    <row r="58" spans="2:17" s="79" customFormat="1" ht="12.75" x14ac:dyDescent="0.2">
      <c r="B58" s="72"/>
      <c r="C58" s="80" t="s">
        <v>89</v>
      </c>
      <c r="D58" s="81" t="s">
        <v>309</v>
      </c>
      <c r="E58" s="82">
        <f>IFERROR(VLOOKUP($C58,'2025'!$C$301:$U$583,19,FALSE),0)</f>
        <v>1136244.3599999999</v>
      </c>
      <c r="F58" s="83">
        <f>IFERROR(VLOOKUP($C58,'2025'!$C$8:$U$290,19,FALSE),0)</f>
        <v>802417.60000000009</v>
      </c>
      <c r="G58" s="84">
        <f t="shared" si="6"/>
        <v>0.70620161318116481</v>
      </c>
      <c r="H58" s="85">
        <f t="shared" si="7"/>
        <v>1.0133454568415737E-4</v>
      </c>
      <c r="I58" s="86">
        <f t="shared" si="8"/>
        <v>-333826.75999999978</v>
      </c>
      <c r="J58" s="87">
        <f t="shared" si="9"/>
        <v>-0.29379838681883519</v>
      </c>
      <c r="K58" s="82">
        <f>VLOOKUP($C58,'2025'!$C$301:$U$583,VLOOKUP($L$4,Master!$D$9:$G$20,4,FALSE),FALSE)</f>
        <v>360477.77999999997</v>
      </c>
      <c r="L58" s="83">
        <f>VLOOKUP($C58,'2025'!$C$8:$U$290,VLOOKUP($L$4,Master!$D$9:$G$20,4,FALSE),FALSE)</f>
        <v>112164.21000000002</v>
      </c>
      <c r="M58" s="152">
        <f t="shared" si="10"/>
        <v>0.31115429638964165</v>
      </c>
      <c r="N58" s="152">
        <f t="shared" si="11"/>
        <v>1.4164830460314455E-5</v>
      </c>
      <c r="O58" s="83">
        <f t="shared" si="12"/>
        <v>-248313.56999999995</v>
      </c>
      <c r="P58" s="87">
        <f t="shared" si="13"/>
        <v>-0.68884570361035835</v>
      </c>
      <c r="Q58" s="78"/>
    </row>
    <row r="59" spans="2:17" s="79" customFormat="1" ht="12.75" x14ac:dyDescent="0.2">
      <c r="B59" s="72"/>
      <c r="C59" s="80" t="s">
        <v>90</v>
      </c>
      <c r="D59" s="81" t="s">
        <v>310</v>
      </c>
      <c r="E59" s="82">
        <f>IFERROR(VLOOKUP($C59,'2025'!$C$301:$U$583,19,FALSE),0)</f>
        <v>1754997.1400000001</v>
      </c>
      <c r="F59" s="83">
        <f>IFERROR(VLOOKUP($C59,'2025'!$C$8:$U$290,19,FALSE),0)</f>
        <v>915794.42</v>
      </c>
      <c r="G59" s="84">
        <f t="shared" si="6"/>
        <v>0.52182103271119862</v>
      </c>
      <c r="H59" s="85">
        <f t="shared" si="7"/>
        <v>1.1565251247079624E-4</v>
      </c>
      <c r="I59" s="86">
        <f t="shared" si="8"/>
        <v>-839202.72000000009</v>
      </c>
      <c r="J59" s="87">
        <f t="shared" si="9"/>
        <v>-0.47817896728880138</v>
      </c>
      <c r="K59" s="82">
        <f>VLOOKUP($C59,'2025'!$C$301:$U$583,VLOOKUP($L$4,Master!$D$9:$G$20,4,FALSE),FALSE)</f>
        <v>476860.88000000006</v>
      </c>
      <c r="L59" s="83">
        <f>VLOOKUP($C59,'2025'!$C$8:$U$290,VLOOKUP($L$4,Master!$D$9:$G$20,4,FALSE),FALSE)</f>
        <v>121188.77000000003</v>
      </c>
      <c r="M59" s="152">
        <f t="shared" si="10"/>
        <v>0.25413862844022772</v>
      </c>
      <c r="N59" s="152">
        <f t="shared" si="11"/>
        <v>1.530451095535771E-5</v>
      </c>
      <c r="O59" s="83">
        <f t="shared" si="12"/>
        <v>-355672.11000000004</v>
      </c>
      <c r="P59" s="87">
        <f t="shared" si="13"/>
        <v>-0.74586137155977228</v>
      </c>
      <c r="Q59" s="78"/>
    </row>
    <row r="60" spans="2:17" s="79" customFormat="1" ht="12.75" x14ac:dyDescent="0.2">
      <c r="B60" s="72"/>
      <c r="C60" s="80" t="s">
        <v>91</v>
      </c>
      <c r="D60" s="81" t="s">
        <v>311</v>
      </c>
      <c r="E60" s="82">
        <f>IFERROR(VLOOKUP($C60,'2025'!$C$301:$U$583,19,FALSE),0)</f>
        <v>396196.24</v>
      </c>
      <c r="F60" s="83">
        <f>IFERROR(VLOOKUP($C60,'2025'!$C$8:$U$290,19,FALSE),0)</f>
        <v>417463.37000000011</v>
      </c>
      <c r="G60" s="84">
        <f t="shared" si="6"/>
        <v>1.0536782731708916</v>
      </c>
      <c r="H60" s="85">
        <f t="shared" si="7"/>
        <v>5.2720006314327225E-5</v>
      </c>
      <c r="I60" s="86">
        <f t="shared" si="8"/>
        <v>21267.130000000121</v>
      </c>
      <c r="J60" s="87">
        <f t="shared" si="9"/>
        <v>5.3678273170891577E-2</v>
      </c>
      <c r="K60" s="82">
        <f>VLOOKUP($C60,'2025'!$C$301:$U$583,VLOOKUP($L$4,Master!$D$9:$G$20,4,FALSE),FALSE)</f>
        <v>76726.759999999995</v>
      </c>
      <c r="L60" s="83">
        <f>VLOOKUP($C60,'2025'!$C$8:$U$290,VLOOKUP($L$4,Master!$D$9:$G$20,4,FALSE),FALSE)</f>
        <v>47042.61</v>
      </c>
      <c r="M60" s="152">
        <f t="shared" si="10"/>
        <v>0.61311868245185908</v>
      </c>
      <c r="N60" s="152">
        <f t="shared" si="11"/>
        <v>5.9408486455768135E-6</v>
      </c>
      <c r="O60" s="83">
        <f t="shared" si="12"/>
        <v>-29684.149999999994</v>
      </c>
      <c r="P60" s="87">
        <f t="shared" si="13"/>
        <v>-0.38688131754814092</v>
      </c>
      <c r="Q60" s="78"/>
    </row>
    <row r="61" spans="2:17" s="79" customFormat="1" ht="12.75" x14ac:dyDescent="0.2">
      <c r="B61" s="72"/>
      <c r="C61" s="80" t="s">
        <v>92</v>
      </c>
      <c r="D61" s="81" t="s">
        <v>312</v>
      </c>
      <c r="E61" s="82">
        <f>IFERROR(VLOOKUP($C61,'2025'!$C$301:$U$583,19,FALSE),0)</f>
        <v>529865.99</v>
      </c>
      <c r="F61" s="83">
        <f>IFERROR(VLOOKUP($C61,'2025'!$C$8:$U$290,19,FALSE),0)</f>
        <v>423457.39999999973</v>
      </c>
      <c r="G61" s="84">
        <f t="shared" si="6"/>
        <v>0.79917829789377448</v>
      </c>
      <c r="H61" s="85">
        <f t="shared" si="7"/>
        <v>5.3476971648670798E-5</v>
      </c>
      <c r="I61" s="86">
        <f t="shared" si="8"/>
        <v>-106408.59000000026</v>
      </c>
      <c r="J61" s="87">
        <f t="shared" si="9"/>
        <v>-0.20082170210622549</v>
      </c>
      <c r="K61" s="82">
        <f>VLOOKUP($C61,'2025'!$C$301:$U$583,VLOOKUP($L$4,Master!$D$9:$G$20,4,FALSE),FALSE)</f>
        <v>89422.489999999991</v>
      </c>
      <c r="L61" s="83">
        <f>VLOOKUP($C61,'2025'!$C$8:$U$290,VLOOKUP($L$4,Master!$D$9:$G$20,4,FALSE),FALSE)</f>
        <v>51524.869999999995</v>
      </c>
      <c r="M61" s="152">
        <f t="shared" si="10"/>
        <v>0.57619587645121495</v>
      </c>
      <c r="N61" s="152">
        <f t="shared" si="11"/>
        <v>6.5068977710424948E-6</v>
      </c>
      <c r="O61" s="83">
        <f t="shared" si="12"/>
        <v>-37897.619999999995</v>
      </c>
      <c r="P61" s="87">
        <f t="shared" si="13"/>
        <v>-0.42380412354878511</v>
      </c>
      <c r="Q61" s="78"/>
    </row>
    <row r="62" spans="2:17" s="79" customFormat="1" ht="25.5" x14ac:dyDescent="0.2">
      <c r="B62" s="72"/>
      <c r="C62" s="80" t="s">
        <v>93</v>
      </c>
      <c r="D62" s="81" t="s">
        <v>313</v>
      </c>
      <c r="E62" s="82">
        <f>IFERROR(VLOOKUP($C62,'2025'!$C$301:$U$583,19,FALSE),0)</f>
        <v>349181.95999999996</v>
      </c>
      <c r="F62" s="83">
        <f>IFERROR(VLOOKUP($C62,'2025'!$C$8:$U$290,19,FALSE),0)</f>
        <v>233834.28999999992</v>
      </c>
      <c r="G62" s="84">
        <f t="shared" si="6"/>
        <v>0.66966314640080471</v>
      </c>
      <c r="H62" s="85">
        <f t="shared" si="7"/>
        <v>2.9530124392245995E-5</v>
      </c>
      <c r="I62" s="86">
        <f t="shared" si="8"/>
        <v>-115347.67000000004</v>
      </c>
      <c r="J62" s="87">
        <f t="shared" si="9"/>
        <v>-0.33033685359919523</v>
      </c>
      <c r="K62" s="82">
        <f>VLOOKUP($C62,'2025'!$C$301:$U$583,VLOOKUP($L$4,Master!$D$9:$G$20,4,FALSE),FALSE)</f>
        <v>59258.01999999999</v>
      </c>
      <c r="L62" s="83">
        <f>VLOOKUP($C62,'2025'!$C$8:$U$290,VLOOKUP($L$4,Master!$D$9:$G$20,4,FALSE),FALSE)</f>
        <v>27328.53999999999</v>
      </c>
      <c r="M62" s="152">
        <f t="shared" si="10"/>
        <v>0.46117875690075361</v>
      </c>
      <c r="N62" s="152">
        <f t="shared" si="11"/>
        <v>3.451226873776598E-6</v>
      </c>
      <c r="O62" s="83">
        <f t="shared" si="12"/>
        <v>-31929.48</v>
      </c>
      <c r="P62" s="87">
        <f t="shared" si="13"/>
        <v>-0.53882124309924639</v>
      </c>
      <c r="Q62" s="78"/>
    </row>
    <row r="63" spans="2:17" s="79" customFormat="1" ht="12.75" x14ac:dyDescent="0.2">
      <c r="B63" s="72"/>
      <c r="C63" s="80" t="s">
        <v>94</v>
      </c>
      <c r="D63" s="81" t="s">
        <v>314</v>
      </c>
      <c r="E63" s="82">
        <f>IFERROR(VLOOKUP($C63,'2025'!$C$301:$U$583,19,FALSE),0)</f>
        <v>185786.83000000002</v>
      </c>
      <c r="F63" s="83">
        <f>IFERROR(VLOOKUP($C63,'2025'!$C$8:$U$290,19,FALSE),0)</f>
        <v>173272.88999999996</v>
      </c>
      <c r="G63" s="84">
        <f t="shared" si="6"/>
        <v>0.9326435571348084</v>
      </c>
      <c r="H63" s="85">
        <f t="shared" si="7"/>
        <v>2.1882034476226553E-5</v>
      </c>
      <c r="I63" s="86">
        <f t="shared" si="8"/>
        <v>-12513.940000000061</v>
      </c>
      <c r="J63" s="87">
        <f t="shared" si="9"/>
        <v>-6.7356442865191574E-2</v>
      </c>
      <c r="K63" s="82">
        <f>VLOOKUP($C63,'2025'!$C$301:$U$583,VLOOKUP($L$4,Master!$D$9:$G$20,4,FALSE),FALSE)</f>
        <v>33185.939999999995</v>
      </c>
      <c r="L63" s="83">
        <f>VLOOKUP($C63,'2025'!$C$8:$U$290,VLOOKUP($L$4,Master!$D$9:$G$20,4,FALSE),FALSE)</f>
        <v>28664.510000000013</v>
      </c>
      <c r="M63" s="152">
        <f t="shared" si="10"/>
        <v>0.86375465031275345</v>
      </c>
      <c r="N63" s="152">
        <f t="shared" si="11"/>
        <v>3.619941908189684E-6</v>
      </c>
      <c r="O63" s="83">
        <f t="shared" si="12"/>
        <v>-4521.4299999999821</v>
      </c>
      <c r="P63" s="87">
        <f t="shared" si="13"/>
        <v>-0.13624534968724655</v>
      </c>
      <c r="Q63" s="78"/>
    </row>
    <row r="64" spans="2:17" s="79" customFormat="1" ht="25.5" x14ac:dyDescent="0.2">
      <c r="B64" s="72"/>
      <c r="C64" s="80" t="s">
        <v>95</v>
      </c>
      <c r="D64" s="81" t="s">
        <v>315</v>
      </c>
      <c r="E64" s="82">
        <f>IFERROR(VLOOKUP($C64,'2025'!$C$301:$U$583,19,FALSE),0)</f>
        <v>62036.599999999991</v>
      </c>
      <c r="F64" s="83">
        <f>IFERROR(VLOOKUP($C64,'2025'!$C$8:$U$290,19,FALSE),0)</f>
        <v>0</v>
      </c>
      <c r="G64" s="84">
        <f t="shared" si="6"/>
        <v>0</v>
      </c>
      <c r="H64" s="85">
        <f t="shared" si="7"/>
        <v>0</v>
      </c>
      <c r="I64" s="86">
        <f t="shared" si="8"/>
        <v>-62036.599999999991</v>
      </c>
      <c r="J64" s="87">
        <f t="shared" si="9"/>
        <v>-1</v>
      </c>
      <c r="K64" s="82">
        <f>VLOOKUP($C64,'2025'!$C$301:$U$583,VLOOKUP($L$4,Master!$D$9:$G$20,4,FALSE),FALSE)</f>
        <v>62036.599999999991</v>
      </c>
      <c r="L64" s="83">
        <f>VLOOKUP($C64,'2025'!$C$8:$U$290,VLOOKUP($L$4,Master!$D$9:$G$20,4,FALSE),FALSE)</f>
        <v>0</v>
      </c>
      <c r="M64" s="152">
        <f t="shared" si="10"/>
        <v>0</v>
      </c>
      <c r="N64" s="152">
        <f t="shared" si="11"/>
        <v>0</v>
      </c>
      <c r="O64" s="83">
        <f t="shared" si="12"/>
        <v>-62036.599999999991</v>
      </c>
      <c r="P64" s="87">
        <f t="shared" si="13"/>
        <v>-1</v>
      </c>
      <c r="Q64" s="78"/>
    </row>
    <row r="65" spans="2:17" s="79" customFormat="1" ht="12.75" x14ac:dyDescent="0.2">
      <c r="B65" s="72"/>
      <c r="C65" s="80" t="s">
        <v>96</v>
      </c>
      <c r="D65" s="81" t="s">
        <v>316</v>
      </c>
      <c r="E65" s="82">
        <f>IFERROR(VLOOKUP($C65,'2025'!$C$301:$U$583,19,FALSE),0)</f>
        <v>631222.47</v>
      </c>
      <c r="F65" s="83">
        <f>IFERROR(VLOOKUP($C65,'2025'!$C$8:$U$290,19,FALSE),0)</f>
        <v>941556.36999999988</v>
      </c>
      <c r="G65" s="84">
        <f t="shared" si="6"/>
        <v>1.4916395007294336</v>
      </c>
      <c r="H65" s="85">
        <f t="shared" si="7"/>
        <v>1.1890590010734355E-4</v>
      </c>
      <c r="I65" s="86">
        <f t="shared" si="8"/>
        <v>310333.89999999991</v>
      </c>
      <c r="J65" s="87">
        <f t="shared" si="9"/>
        <v>0.49163950072943369</v>
      </c>
      <c r="K65" s="82">
        <f>VLOOKUP($C65,'2025'!$C$301:$U$583,VLOOKUP($L$4,Master!$D$9:$G$20,4,FALSE),FALSE)</f>
        <v>279995.79000000004</v>
      </c>
      <c r="L65" s="83">
        <f>VLOOKUP($C65,'2025'!$C$8:$U$290,VLOOKUP($L$4,Master!$D$9:$G$20,4,FALSE),FALSE)</f>
        <v>223751.33000000002</v>
      </c>
      <c r="M65" s="152">
        <f t="shared" si="10"/>
        <v>0.79912390825590618</v>
      </c>
      <c r="N65" s="152">
        <f t="shared" si="11"/>
        <v>2.8256782218854582E-5</v>
      </c>
      <c r="O65" s="83">
        <f t="shared" si="12"/>
        <v>-56244.460000000021</v>
      </c>
      <c r="P65" s="87">
        <f t="shared" si="13"/>
        <v>-0.20087609174409377</v>
      </c>
      <c r="Q65" s="78"/>
    </row>
    <row r="66" spans="2:17" s="79" customFormat="1" ht="12.75" x14ac:dyDescent="0.2">
      <c r="B66" s="72"/>
      <c r="C66" s="80" t="s">
        <v>97</v>
      </c>
      <c r="D66" s="81" t="s">
        <v>317</v>
      </c>
      <c r="E66" s="82">
        <f>IFERROR(VLOOKUP($C66,'2025'!$C$301:$U$583,19,FALSE),0)</f>
        <v>1433486.9500000002</v>
      </c>
      <c r="F66" s="83">
        <f>IFERROR(VLOOKUP($C66,'2025'!$C$8:$U$290,19,FALSE),0)</f>
        <v>1373550.2899999998</v>
      </c>
      <c r="G66" s="84">
        <f t="shared" si="6"/>
        <v>0.958188206736029</v>
      </c>
      <c r="H66" s="85">
        <f t="shared" si="7"/>
        <v>1.7346091936604153E-4</v>
      </c>
      <c r="I66" s="86">
        <f t="shared" si="8"/>
        <v>-59936.660000000382</v>
      </c>
      <c r="J66" s="87">
        <f t="shared" si="9"/>
        <v>-4.1811793263971025E-2</v>
      </c>
      <c r="K66" s="82">
        <f>VLOOKUP($C66,'2025'!$C$301:$U$583,VLOOKUP($L$4,Master!$D$9:$G$20,4,FALSE),FALSE)</f>
        <v>214396.49</v>
      </c>
      <c r="L66" s="83">
        <f>VLOOKUP($C66,'2025'!$C$8:$U$290,VLOOKUP($L$4,Master!$D$9:$G$20,4,FALSE),FALSE)</f>
        <v>228852.46000000002</v>
      </c>
      <c r="M66" s="152">
        <f t="shared" si="10"/>
        <v>1.0674263370636339</v>
      </c>
      <c r="N66" s="152">
        <f t="shared" si="11"/>
        <v>2.890098629790996E-5</v>
      </c>
      <c r="O66" s="83">
        <f t="shared" si="12"/>
        <v>14455.97000000003</v>
      </c>
      <c r="P66" s="87">
        <f t="shared" si="13"/>
        <v>6.7426337063633976E-2</v>
      </c>
      <c r="Q66" s="78"/>
    </row>
    <row r="67" spans="2:17" s="79" customFormat="1" ht="12.75" x14ac:dyDescent="0.2">
      <c r="B67" s="72"/>
      <c r="C67" s="80" t="s">
        <v>98</v>
      </c>
      <c r="D67" s="81" t="s">
        <v>318</v>
      </c>
      <c r="E67" s="82">
        <f>IFERROR(VLOOKUP($C67,'2025'!$C$301:$U$583,19,FALSE),0)</f>
        <v>2046909.5699999998</v>
      </c>
      <c r="F67" s="83">
        <f>IFERROR(VLOOKUP($C67,'2025'!$C$8:$U$290,19,FALSE),0)</f>
        <v>233459.89</v>
      </c>
      <c r="G67" s="84">
        <f t="shared" si="6"/>
        <v>0.11405481386263686</v>
      </c>
      <c r="H67" s="85">
        <f t="shared" si="7"/>
        <v>2.9482842710109241E-5</v>
      </c>
      <c r="I67" s="86">
        <f t="shared" si="8"/>
        <v>-1813449.6799999997</v>
      </c>
      <c r="J67" s="87">
        <f t="shared" si="9"/>
        <v>-0.88594518613736306</v>
      </c>
      <c r="K67" s="82">
        <f>VLOOKUP($C67,'2025'!$C$301:$U$583,VLOOKUP($L$4,Master!$D$9:$G$20,4,FALSE),FALSE)</f>
        <v>118411.80000000002</v>
      </c>
      <c r="L67" s="83">
        <f>VLOOKUP($C67,'2025'!$C$8:$U$290,VLOOKUP($L$4,Master!$D$9:$G$20,4,FALSE),FALSE)</f>
        <v>36369.250000000007</v>
      </c>
      <c r="M67" s="152">
        <f t="shared" si="10"/>
        <v>0.30714210914790591</v>
      </c>
      <c r="N67" s="152">
        <f t="shared" si="11"/>
        <v>4.5929468965081778E-6</v>
      </c>
      <c r="O67" s="83">
        <f t="shared" si="12"/>
        <v>-82042.550000000017</v>
      </c>
      <c r="P67" s="87">
        <f t="shared" si="13"/>
        <v>-0.69285789085209415</v>
      </c>
      <c r="Q67" s="78"/>
    </row>
    <row r="68" spans="2:17" s="79" customFormat="1" ht="12.75" x14ac:dyDescent="0.2">
      <c r="B68" s="72"/>
      <c r="C68" s="80" t="s">
        <v>99</v>
      </c>
      <c r="D68" s="81" t="s">
        <v>319</v>
      </c>
      <c r="E68" s="82">
        <f>IFERROR(VLOOKUP($C68,'2025'!$C$301:$U$583,19,FALSE),0)</f>
        <v>778263.87999999989</v>
      </c>
      <c r="F68" s="83">
        <f>IFERROR(VLOOKUP($C68,'2025'!$C$8:$U$290,19,FALSE),0)</f>
        <v>686248.30999999994</v>
      </c>
      <c r="G68" s="84">
        <f t="shared" si="6"/>
        <v>0.88176816069120412</v>
      </c>
      <c r="H68" s="85">
        <f t="shared" si="7"/>
        <v>8.6663927511523633E-5</v>
      </c>
      <c r="I68" s="86">
        <f t="shared" si="8"/>
        <v>-92015.569999999949</v>
      </c>
      <c r="J68" s="87">
        <f t="shared" si="9"/>
        <v>-0.11823183930879583</v>
      </c>
      <c r="K68" s="82">
        <f>VLOOKUP($C68,'2025'!$C$301:$U$583,VLOOKUP($L$4,Master!$D$9:$G$20,4,FALSE),FALSE)</f>
        <v>123410.94999999997</v>
      </c>
      <c r="L68" s="83">
        <f>VLOOKUP($C68,'2025'!$C$8:$U$290,VLOOKUP($L$4,Master!$D$9:$G$20,4,FALSE),FALSE)</f>
        <v>76344.12000000001</v>
      </c>
      <c r="M68" s="152">
        <f t="shared" si="10"/>
        <v>0.61861706761028923</v>
      </c>
      <c r="N68" s="152">
        <f t="shared" si="11"/>
        <v>9.6412350824019715E-6</v>
      </c>
      <c r="O68" s="83">
        <f t="shared" si="12"/>
        <v>-47066.829999999958</v>
      </c>
      <c r="P68" s="87">
        <f t="shared" si="13"/>
        <v>-0.38138293238971072</v>
      </c>
      <c r="Q68" s="78"/>
    </row>
    <row r="69" spans="2:17" s="79" customFormat="1" ht="12.75" x14ac:dyDescent="0.2">
      <c r="B69" s="72"/>
      <c r="C69" s="80" t="s">
        <v>100</v>
      </c>
      <c r="D69" s="81" t="s">
        <v>320</v>
      </c>
      <c r="E69" s="82">
        <f>IFERROR(VLOOKUP($C69,'2025'!$C$301:$U$583,19,FALSE),0)</f>
        <v>121446.91</v>
      </c>
      <c r="F69" s="83">
        <f>IFERROR(VLOOKUP($C69,'2025'!$C$8:$U$290,19,FALSE),0)</f>
        <v>41400</v>
      </c>
      <c r="G69" s="84">
        <f t="shared" si="6"/>
        <v>0.34088969410584424</v>
      </c>
      <c r="H69" s="85">
        <f t="shared" si="7"/>
        <v>5.228262928584959E-6</v>
      </c>
      <c r="I69" s="86">
        <f t="shared" si="8"/>
        <v>-80046.91</v>
      </c>
      <c r="J69" s="87">
        <f t="shared" si="9"/>
        <v>-0.65911030589415576</v>
      </c>
      <c r="K69" s="82">
        <f>VLOOKUP($C69,'2025'!$C$301:$U$583,VLOOKUP($L$4,Master!$D$9:$G$20,4,FALSE),FALSE)</f>
        <v>80046.91</v>
      </c>
      <c r="L69" s="83">
        <f>VLOOKUP($C69,'2025'!$C$8:$U$290,VLOOKUP($L$4,Master!$D$9:$G$20,4,FALSE),FALSE)</f>
        <v>0</v>
      </c>
      <c r="M69" s="152">
        <f t="shared" si="10"/>
        <v>0</v>
      </c>
      <c r="N69" s="152">
        <f t="shared" si="11"/>
        <v>0</v>
      </c>
      <c r="O69" s="83">
        <f t="shared" si="12"/>
        <v>-80046.91</v>
      </c>
      <c r="P69" s="87">
        <f t="shared" si="13"/>
        <v>-1</v>
      </c>
      <c r="Q69" s="78"/>
    </row>
    <row r="70" spans="2:17" s="79" customFormat="1" ht="25.5" x14ac:dyDescent="0.2">
      <c r="B70" s="72"/>
      <c r="C70" s="80" t="s">
        <v>101</v>
      </c>
      <c r="D70" s="81" t="s">
        <v>321</v>
      </c>
      <c r="E70" s="82">
        <f>IFERROR(VLOOKUP($C70,'2025'!$C$301:$U$583,19,FALSE),0)</f>
        <v>4646741.9399999995</v>
      </c>
      <c r="F70" s="83">
        <f>IFERROR(VLOOKUP($C70,'2025'!$C$8:$U$290,19,FALSE),0)</f>
        <v>3094418.9100000006</v>
      </c>
      <c r="G70" s="84">
        <f t="shared" si="6"/>
        <v>0.66593302360147866</v>
      </c>
      <c r="H70" s="85">
        <f t="shared" si="7"/>
        <v>3.9078347035423382E-4</v>
      </c>
      <c r="I70" s="86">
        <f t="shared" si="8"/>
        <v>-1552323.0299999989</v>
      </c>
      <c r="J70" s="87">
        <f t="shared" si="9"/>
        <v>-0.33406697639852129</v>
      </c>
      <c r="K70" s="82">
        <f>VLOOKUP($C70,'2025'!$C$301:$U$583,VLOOKUP($L$4,Master!$D$9:$G$20,4,FALSE),FALSE)</f>
        <v>1477632.1999999997</v>
      </c>
      <c r="L70" s="83">
        <f>VLOOKUP($C70,'2025'!$C$8:$U$290,VLOOKUP($L$4,Master!$D$9:$G$20,4,FALSE),FALSE)</f>
        <v>428025.22000000009</v>
      </c>
      <c r="M70" s="152">
        <f t="shared" si="10"/>
        <v>0.28966966204445205</v>
      </c>
      <c r="N70" s="152">
        <f t="shared" si="11"/>
        <v>5.4053825850855603E-5</v>
      </c>
      <c r="O70" s="83">
        <f t="shared" si="12"/>
        <v>-1049606.9799999995</v>
      </c>
      <c r="P70" s="87">
        <f t="shared" si="13"/>
        <v>-0.7103303379555479</v>
      </c>
      <c r="Q70" s="78"/>
    </row>
    <row r="71" spans="2:17" s="79" customFormat="1" ht="12.75" x14ac:dyDescent="0.2">
      <c r="B71" s="72"/>
      <c r="C71" s="80" t="s">
        <v>102</v>
      </c>
      <c r="D71" s="81" t="s">
        <v>322</v>
      </c>
      <c r="E71" s="82">
        <f>IFERROR(VLOOKUP($C71,'2025'!$C$301:$U$583,19,FALSE),0)</f>
        <v>370799.77</v>
      </c>
      <c r="F71" s="83">
        <f>IFERROR(VLOOKUP($C71,'2025'!$C$8:$U$290,19,FALSE),0)</f>
        <v>293806.15999999997</v>
      </c>
      <c r="G71" s="84">
        <f t="shared" si="6"/>
        <v>0.79235798878731767</v>
      </c>
      <c r="H71" s="85">
        <f t="shared" si="7"/>
        <v>3.7103764601881667E-5</v>
      </c>
      <c r="I71" s="86">
        <f t="shared" si="8"/>
        <v>-76993.610000000044</v>
      </c>
      <c r="J71" s="87">
        <f t="shared" si="9"/>
        <v>-0.20764201121268236</v>
      </c>
      <c r="K71" s="82">
        <f>VLOOKUP($C71,'2025'!$C$301:$U$583,VLOOKUP($L$4,Master!$D$9:$G$20,4,FALSE),FALSE)</f>
        <v>101850.73999999999</v>
      </c>
      <c r="L71" s="83">
        <f>VLOOKUP($C71,'2025'!$C$8:$U$290,VLOOKUP($L$4,Master!$D$9:$G$20,4,FALSE),FALSE)</f>
        <v>37867.150000000016</v>
      </c>
      <c r="M71" s="152">
        <f t="shared" si="10"/>
        <v>0.37179062223799275</v>
      </c>
      <c r="N71" s="152">
        <f t="shared" si="11"/>
        <v>4.7821115110185029E-6</v>
      </c>
      <c r="O71" s="83">
        <f t="shared" si="12"/>
        <v>-63983.589999999975</v>
      </c>
      <c r="P71" s="87">
        <f t="shared" si="13"/>
        <v>-0.62820937776200725</v>
      </c>
      <c r="Q71" s="78"/>
    </row>
    <row r="72" spans="2:17" s="79" customFormat="1" ht="12.75" x14ac:dyDescent="0.2">
      <c r="B72" s="72"/>
      <c r="C72" s="80" t="s">
        <v>103</v>
      </c>
      <c r="D72" s="81" t="s">
        <v>323</v>
      </c>
      <c r="E72" s="82">
        <f>IFERROR(VLOOKUP($C72,'2025'!$C$301:$U$583,19,FALSE),0)</f>
        <v>12423804.309999999</v>
      </c>
      <c r="F72" s="83">
        <f>IFERROR(VLOOKUP($C72,'2025'!$C$8:$U$290,19,FALSE),0)</f>
        <v>9558133.9199999999</v>
      </c>
      <c r="G72" s="84">
        <f t="shared" si="6"/>
        <v>0.76934034708729249</v>
      </c>
      <c r="H72" s="85">
        <f t="shared" si="7"/>
        <v>1.2070637014586095E-3</v>
      </c>
      <c r="I72" s="86">
        <f t="shared" si="8"/>
        <v>-2865670.3899999987</v>
      </c>
      <c r="J72" s="87">
        <f t="shared" si="9"/>
        <v>-0.23065965291270746</v>
      </c>
      <c r="K72" s="82">
        <f>VLOOKUP($C72,'2025'!$C$301:$U$583,VLOOKUP($L$4,Master!$D$9:$G$20,4,FALSE),FALSE)</f>
        <v>3911699.28</v>
      </c>
      <c r="L72" s="83">
        <f>VLOOKUP($C72,'2025'!$C$8:$U$290,VLOOKUP($L$4,Master!$D$9:$G$20,4,FALSE),FALSE)</f>
        <v>1520769.23</v>
      </c>
      <c r="M72" s="152">
        <f t="shared" si="10"/>
        <v>0.38877457625014572</v>
      </c>
      <c r="N72" s="152">
        <f t="shared" si="11"/>
        <v>1.9205269053482351E-4</v>
      </c>
      <c r="O72" s="83">
        <f t="shared" si="12"/>
        <v>-2390930.0499999998</v>
      </c>
      <c r="P72" s="87">
        <f t="shared" si="13"/>
        <v>-0.61122542374985434</v>
      </c>
      <c r="Q72" s="78"/>
    </row>
    <row r="73" spans="2:17" s="79" customFormat="1" ht="25.5" x14ac:dyDescent="0.2">
      <c r="B73" s="72"/>
      <c r="C73" s="80" t="s">
        <v>104</v>
      </c>
      <c r="D73" s="81" t="s">
        <v>324</v>
      </c>
      <c r="E73" s="82">
        <f>IFERROR(VLOOKUP($C73,'2025'!$C$301:$U$583,19,FALSE),0)</f>
        <v>296034.19</v>
      </c>
      <c r="F73" s="83">
        <f>IFERROR(VLOOKUP($C73,'2025'!$C$8:$U$290,19,FALSE),0)</f>
        <v>290019.76</v>
      </c>
      <c r="G73" s="84">
        <f t="shared" si="6"/>
        <v>0.97968332644280043</v>
      </c>
      <c r="H73" s="85">
        <f t="shared" si="7"/>
        <v>3.6625593231041231E-5</v>
      </c>
      <c r="I73" s="86">
        <f t="shared" si="8"/>
        <v>-6014.429999999993</v>
      </c>
      <c r="J73" s="87">
        <f t="shared" si="9"/>
        <v>-2.0316673557199568E-2</v>
      </c>
      <c r="K73" s="82">
        <f>VLOOKUP($C73,'2025'!$C$301:$U$583,VLOOKUP($L$4,Master!$D$9:$G$20,4,FALSE),FALSE)</f>
        <v>48537.460000000006</v>
      </c>
      <c r="L73" s="83">
        <f>VLOOKUP($C73,'2025'!$C$8:$U$290,VLOOKUP($L$4,Master!$D$9:$G$20,4,FALSE),FALSE)</f>
        <v>46260.690000000017</v>
      </c>
      <c r="M73" s="152">
        <f t="shared" si="10"/>
        <v>0.95309251864436273</v>
      </c>
      <c r="N73" s="152">
        <f t="shared" si="11"/>
        <v>5.8421026709604109E-6</v>
      </c>
      <c r="O73" s="83">
        <f t="shared" si="12"/>
        <v>-2276.7699999999895</v>
      </c>
      <c r="P73" s="87">
        <f t="shared" si="13"/>
        <v>-4.6907481355637257E-2</v>
      </c>
      <c r="Q73" s="78"/>
    </row>
    <row r="74" spans="2:17" s="79" customFormat="1" ht="12.75" x14ac:dyDescent="0.2">
      <c r="B74" s="72"/>
      <c r="C74" s="80" t="s">
        <v>105</v>
      </c>
      <c r="D74" s="81" t="s">
        <v>325</v>
      </c>
      <c r="E74" s="82">
        <f>IFERROR(VLOOKUP($C74,'2025'!$C$301:$U$583,19,FALSE),0)</f>
        <v>11390492.470000001</v>
      </c>
      <c r="F74" s="83">
        <f>IFERROR(VLOOKUP($C74,'2025'!$C$8:$U$290,19,FALSE),0)</f>
        <v>9974984.0399999991</v>
      </c>
      <c r="G74" s="84">
        <f t="shared" ref="G74:G137" si="14">IFERROR(F74/E74,0)</f>
        <v>0.8757289525691595</v>
      </c>
      <c r="H74" s="85">
        <f t="shared" ref="H74:H137" si="15">F74/$D$4</f>
        <v>1.2597062625497252E-3</v>
      </c>
      <c r="I74" s="86">
        <f t="shared" ref="I74:I137" si="16">F74-E74</f>
        <v>-1415508.4300000016</v>
      </c>
      <c r="J74" s="87">
        <f t="shared" ref="J74:J137" si="17">IFERROR(I74/E74,0)</f>
        <v>-0.1242710474308405</v>
      </c>
      <c r="K74" s="82">
        <f>VLOOKUP($C74,'2025'!$C$301:$U$583,VLOOKUP($L$4,Master!$D$9:$G$20,4,FALSE),FALSE)</f>
        <v>2037845.3299999996</v>
      </c>
      <c r="L74" s="83">
        <f>VLOOKUP($C74,'2025'!$C$8:$U$290,VLOOKUP($L$4,Master!$D$9:$G$20,4,FALSE),FALSE)</f>
        <v>1506803</v>
      </c>
      <c r="M74" s="152">
        <f t="shared" ref="M74:M137" si="18">IFERROR(L74/K74,0)</f>
        <v>0.73940989427298698</v>
      </c>
      <c r="N74" s="152">
        <f t="shared" ref="N74:N137" si="19">L74/$D$4</f>
        <v>1.9028894361305802E-4</v>
      </c>
      <c r="O74" s="83">
        <f t="shared" ref="O74:O137" si="20">L74-K74</f>
        <v>-531042.32999999961</v>
      </c>
      <c r="P74" s="87">
        <f t="shared" ref="P74:P137" si="21">IFERROR(O74/K74,0)</f>
        <v>-0.26059010572701302</v>
      </c>
      <c r="Q74" s="78"/>
    </row>
    <row r="75" spans="2:17" s="79" customFormat="1" ht="12.75" x14ac:dyDescent="0.2">
      <c r="B75" s="72"/>
      <c r="C75" s="80" t="s">
        <v>106</v>
      </c>
      <c r="D75" s="81" t="s">
        <v>327</v>
      </c>
      <c r="E75" s="82">
        <f>IFERROR(VLOOKUP($C75,'2025'!$C$301:$U$583,19,FALSE),0)</f>
        <v>58111538.359999992</v>
      </c>
      <c r="F75" s="83">
        <f>IFERROR(VLOOKUP($C75,'2025'!$C$8:$U$290,19,FALSE),0)</f>
        <v>54603190.890000015</v>
      </c>
      <c r="G75" s="84">
        <f t="shared" si="14"/>
        <v>0.93962735165836042</v>
      </c>
      <c r="H75" s="85">
        <f t="shared" si="15"/>
        <v>6.8956482780829723E-3</v>
      </c>
      <c r="I75" s="86">
        <f t="shared" si="16"/>
        <v>-3508347.4699999765</v>
      </c>
      <c r="J75" s="87">
        <f t="shared" si="17"/>
        <v>-6.0372648341639544E-2</v>
      </c>
      <c r="K75" s="82">
        <f>VLOOKUP($C75,'2025'!$C$301:$U$583,VLOOKUP($L$4,Master!$D$9:$G$20,4,FALSE),FALSE)</f>
        <v>9413812.589999998</v>
      </c>
      <c r="L75" s="83">
        <f>VLOOKUP($C75,'2025'!$C$8:$U$290,VLOOKUP($L$4,Master!$D$9:$G$20,4,FALSE),FALSE)</f>
        <v>7218791.7000000039</v>
      </c>
      <c r="M75" s="152">
        <f t="shared" si="18"/>
        <v>0.76682976540963887</v>
      </c>
      <c r="N75" s="152">
        <f t="shared" si="19"/>
        <v>9.1163625686683136E-4</v>
      </c>
      <c r="O75" s="83">
        <f t="shared" si="20"/>
        <v>-2195020.8899999941</v>
      </c>
      <c r="P75" s="87">
        <f t="shared" si="21"/>
        <v>-0.23317023459036107</v>
      </c>
      <c r="Q75" s="78"/>
    </row>
    <row r="76" spans="2:17" s="79" customFormat="1" ht="25.5" x14ac:dyDescent="0.2">
      <c r="B76" s="72"/>
      <c r="C76" s="80" t="s">
        <v>107</v>
      </c>
      <c r="D76" s="81" t="s">
        <v>328</v>
      </c>
      <c r="E76" s="82">
        <f>IFERROR(VLOOKUP($C76,'2025'!$C$301:$U$583,19,FALSE),0)</f>
        <v>2000</v>
      </c>
      <c r="F76" s="83">
        <f>IFERROR(VLOOKUP($C76,'2025'!$C$8:$U$290,19,FALSE),0)</f>
        <v>0</v>
      </c>
      <c r="G76" s="84">
        <f t="shared" si="14"/>
        <v>0</v>
      </c>
      <c r="H76" s="85">
        <f t="shared" si="15"/>
        <v>0</v>
      </c>
      <c r="I76" s="86">
        <f t="shared" si="16"/>
        <v>-2000</v>
      </c>
      <c r="J76" s="87">
        <f t="shared" si="17"/>
        <v>-1</v>
      </c>
      <c r="K76" s="82">
        <f>VLOOKUP($C76,'2025'!$C$301:$U$583,VLOOKUP($L$4,Master!$D$9:$G$20,4,FALSE),FALSE)</f>
        <v>2000</v>
      </c>
      <c r="L76" s="83">
        <f>VLOOKUP($C76,'2025'!$C$8:$U$290,VLOOKUP($L$4,Master!$D$9:$G$20,4,FALSE),FALSE)</f>
        <v>0</v>
      </c>
      <c r="M76" s="152">
        <f t="shared" si="18"/>
        <v>0</v>
      </c>
      <c r="N76" s="152">
        <f t="shared" si="19"/>
        <v>0</v>
      </c>
      <c r="O76" s="83">
        <f t="shared" si="20"/>
        <v>-2000</v>
      </c>
      <c r="P76" s="87">
        <f t="shared" si="21"/>
        <v>-1</v>
      </c>
      <c r="Q76" s="78"/>
    </row>
    <row r="77" spans="2:17" s="79" customFormat="1" ht="25.5" x14ac:dyDescent="0.2">
      <c r="B77" s="72"/>
      <c r="C77" s="80" t="s">
        <v>108</v>
      </c>
      <c r="D77" s="81" t="s">
        <v>330</v>
      </c>
      <c r="E77" s="82">
        <f>IFERROR(VLOOKUP($C77,'2025'!$C$301:$U$583,19,FALSE),0)</f>
        <v>4813487.5199999996</v>
      </c>
      <c r="F77" s="83">
        <f>IFERROR(VLOOKUP($C77,'2025'!$C$8:$U$290,19,FALSE),0)</f>
        <v>4371870.8</v>
      </c>
      <c r="G77" s="84">
        <f t="shared" si="14"/>
        <v>0.90825431287292513</v>
      </c>
      <c r="H77" s="85">
        <f t="shared" si="15"/>
        <v>5.5210845488413204E-4</v>
      </c>
      <c r="I77" s="86">
        <f t="shared" si="16"/>
        <v>-441616.71999999974</v>
      </c>
      <c r="J77" s="87">
        <f t="shared" si="17"/>
        <v>-9.1745687127074926E-2</v>
      </c>
      <c r="K77" s="82">
        <f>VLOOKUP($C77,'2025'!$C$301:$U$583,VLOOKUP($L$4,Master!$D$9:$G$20,4,FALSE),FALSE)</f>
        <v>2439860.39</v>
      </c>
      <c r="L77" s="83">
        <f>VLOOKUP($C77,'2025'!$C$8:$U$290,VLOOKUP($L$4,Master!$D$9:$G$20,4,FALSE),FALSE)</f>
        <v>1998243.6700000002</v>
      </c>
      <c r="M77" s="152">
        <f t="shared" si="18"/>
        <v>0.81899918462137911</v>
      </c>
      <c r="N77" s="152">
        <f t="shared" si="19"/>
        <v>2.523512874913178E-4</v>
      </c>
      <c r="O77" s="83">
        <f t="shared" si="20"/>
        <v>-441616.72</v>
      </c>
      <c r="P77" s="87">
        <f t="shared" si="21"/>
        <v>-0.18100081537862089</v>
      </c>
      <c r="Q77" s="78"/>
    </row>
    <row r="78" spans="2:17" s="79" customFormat="1" ht="25.5" x14ac:dyDescent="0.2">
      <c r="B78" s="72"/>
      <c r="C78" s="80" t="s">
        <v>109</v>
      </c>
      <c r="D78" s="81" t="s">
        <v>331</v>
      </c>
      <c r="E78" s="82">
        <f>IFERROR(VLOOKUP($C78,'2025'!$C$301:$U$583,19,FALSE),0)</f>
        <v>5299266.2799999993</v>
      </c>
      <c r="F78" s="83">
        <f>IFERROR(VLOOKUP($C78,'2025'!$C$8:$U$290,19,FALSE),0)</f>
        <v>4425935.5599999996</v>
      </c>
      <c r="G78" s="84">
        <f t="shared" si="14"/>
        <v>0.83519780402505084</v>
      </c>
      <c r="H78" s="85">
        <f t="shared" si="15"/>
        <v>5.5893610658584324E-4</v>
      </c>
      <c r="I78" s="86">
        <f t="shared" si="16"/>
        <v>-873330.71999999974</v>
      </c>
      <c r="J78" s="87">
        <f t="shared" si="17"/>
        <v>-0.16480219597494916</v>
      </c>
      <c r="K78" s="82">
        <f>VLOOKUP($C78,'2025'!$C$301:$U$583,VLOOKUP($L$4,Master!$D$9:$G$20,4,FALSE),FALSE)</f>
        <v>871626.21999999986</v>
      </c>
      <c r="L78" s="83">
        <f>VLOOKUP($C78,'2025'!$C$8:$U$290,VLOOKUP($L$4,Master!$D$9:$G$20,4,FALSE),FALSE)</f>
        <v>842975.01</v>
      </c>
      <c r="M78" s="152">
        <f t="shared" si="18"/>
        <v>0.96712901775717597</v>
      </c>
      <c r="N78" s="152">
        <f t="shared" si="19"/>
        <v>1.0645640083349119E-4</v>
      </c>
      <c r="O78" s="83">
        <f t="shared" si="20"/>
        <v>-28651.209999999846</v>
      </c>
      <c r="P78" s="87">
        <f t="shared" si="21"/>
        <v>-3.2870982242824053E-2</v>
      </c>
      <c r="Q78" s="78"/>
    </row>
    <row r="79" spans="2:17" s="79" customFormat="1" ht="12.75" x14ac:dyDescent="0.2">
      <c r="B79" s="72"/>
      <c r="C79" s="80" t="s">
        <v>110</v>
      </c>
      <c r="D79" s="81" t="s">
        <v>326</v>
      </c>
      <c r="E79" s="82">
        <f>IFERROR(VLOOKUP($C79,'2025'!$C$301:$U$583,19,FALSE),0)</f>
        <v>1163668.0999999999</v>
      </c>
      <c r="F79" s="83">
        <f>IFERROR(VLOOKUP($C79,'2025'!$C$8:$U$290,19,FALSE),0)</f>
        <v>197877.9</v>
      </c>
      <c r="G79" s="84">
        <f t="shared" si="14"/>
        <v>0.17004668255493127</v>
      </c>
      <c r="H79" s="85">
        <f t="shared" si="15"/>
        <v>2.4989316158363325E-5</v>
      </c>
      <c r="I79" s="86">
        <f t="shared" si="16"/>
        <v>-965790.19999999984</v>
      </c>
      <c r="J79" s="87">
        <f t="shared" si="17"/>
        <v>-0.82995331744506873</v>
      </c>
      <c r="K79" s="82">
        <f>VLOOKUP($C79,'2025'!$C$301:$U$583,VLOOKUP($L$4,Master!$D$9:$G$20,4,FALSE),FALSE)</f>
        <v>565083.21</v>
      </c>
      <c r="L79" s="83">
        <f>VLOOKUP($C79,'2025'!$C$8:$U$290,VLOOKUP($L$4,Master!$D$9:$G$20,4,FALSE),FALSE)</f>
        <v>33095.870000000003</v>
      </c>
      <c r="M79" s="152">
        <f t="shared" si="18"/>
        <v>5.8568135478666947E-2</v>
      </c>
      <c r="N79" s="152">
        <f t="shared" si="19"/>
        <v>4.179563048557177E-6</v>
      </c>
      <c r="O79" s="83">
        <f t="shared" si="20"/>
        <v>-531987.34</v>
      </c>
      <c r="P79" s="87">
        <f t="shared" si="21"/>
        <v>-0.94143186452133309</v>
      </c>
      <c r="Q79" s="78"/>
    </row>
    <row r="80" spans="2:17" s="79" customFormat="1" ht="12.75" x14ac:dyDescent="0.2">
      <c r="B80" s="72"/>
      <c r="C80" s="80" t="s">
        <v>111</v>
      </c>
      <c r="D80" s="81" t="s">
        <v>329</v>
      </c>
      <c r="E80" s="82">
        <f>IFERROR(VLOOKUP($C80,'2025'!$C$301:$U$583,19,FALSE),0)</f>
        <v>6125724.2700000005</v>
      </c>
      <c r="F80" s="83">
        <f>IFERROR(VLOOKUP($C80,'2025'!$C$8:$U$290,19,FALSE),0)</f>
        <v>5321297.32</v>
      </c>
      <c r="G80" s="84">
        <f t="shared" si="14"/>
        <v>0.86868051604288088</v>
      </c>
      <c r="H80" s="85">
        <f t="shared" si="15"/>
        <v>6.7200824903706515E-4</v>
      </c>
      <c r="I80" s="86">
        <f t="shared" si="16"/>
        <v>-804426.95000000019</v>
      </c>
      <c r="J80" s="87">
        <f t="shared" si="17"/>
        <v>-0.13131948395711909</v>
      </c>
      <c r="K80" s="82">
        <f>VLOOKUP($C80,'2025'!$C$301:$U$583,VLOOKUP($L$4,Master!$D$9:$G$20,4,FALSE),FALSE)</f>
        <v>1030278.4700000001</v>
      </c>
      <c r="L80" s="83">
        <f>VLOOKUP($C80,'2025'!$C$8:$U$290,VLOOKUP($L$4,Master!$D$9:$G$20,4,FALSE),FALSE)</f>
        <v>803884.75999999989</v>
      </c>
      <c r="M80" s="152">
        <f t="shared" si="18"/>
        <v>0.7802596903728366</v>
      </c>
      <c r="N80" s="152">
        <f t="shared" si="19"/>
        <v>1.0151982825029992E-4</v>
      </c>
      <c r="O80" s="83">
        <f t="shared" si="20"/>
        <v>-226393.7100000002</v>
      </c>
      <c r="P80" s="87">
        <f t="shared" si="21"/>
        <v>-0.2197403096271634</v>
      </c>
      <c r="Q80" s="78"/>
    </row>
    <row r="81" spans="2:17" s="79" customFormat="1" ht="12.75" x14ac:dyDescent="0.2">
      <c r="B81" s="72"/>
      <c r="C81" s="80" t="s">
        <v>112</v>
      </c>
      <c r="D81" s="81" t="s">
        <v>332</v>
      </c>
      <c r="E81" s="82">
        <f>IFERROR(VLOOKUP($C81,'2025'!$C$301:$U$583,19,FALSE),0)</f>
        <v>9946056.540000001</v>
      </c>
      <c r="F81" s="83">
        <f>IFERROR(VLOOKUP($C81,'2025'!$C$8:$U$290,19,FALSE),0)</f>
        <v>8479943.540000001</v>
      </c>
      <c r="G81" s="84">
        <f t="shared" si="14"/>
        <v>0.85259353854427211</v>
      </c>
      <c r="H81" s="85">
        <f t="shared" si="15"/>
        <v>1.0709027644124521E-3</v>
      </c>
      <c r="I81" s="86">
        <f t="shared" si="16"/>
        <v>-1466113</v>
      </c>
      <c r="J81" s="87">
        <f t="shared" si="17"/>
        <v>-0.14740646145572783</v>
      </c>
      <c r="K81" s="82">
        <f>VLOOKUP($C81,'2025'!$C$301:$U$583,VLOOKUP($L$4,Master!$D$9:$G$20,4,FALSE),FALSE)</f>
        <v>1362764.9499999997</v>
      </c>
      <c r="L81" s="83">
        <f>VLOOKUP($C81,'2025'!$C$8:$U$290,VLOOKUP($L$4,Master!$D$9:$G$20,4,FALSE),FALSE)</f>
        <v>351283.64</v>
      </c>
      <c r="M81" s="152">
        <f t="shared" si="18"/>
        <v>0.25777272889209552</v>
      </c>
      <c r="N81" s="152">
        <f t="shared" si="19"/>
        <v>4.4362396918608325E-5</v>
      </c>
      <c r="O81" s="83">
        <f t="shared" si="20"/>
        <v>-1011481.3099999997</v>
      </c>
      <c r="P81" s="87">
        <f t="shared" si="21"/>
        <v>-0.74222727110790454</v>
      </c>
      <c r="Q81" s="78"/>
    </row>
    <row r="82" spans="2:17" s="79" customFormat="1" ht="12.75" x14ac:dyDescent="0.2">
      <c r="B82" s="72"/>
      <c r="C82" s="80" t="s">
        <v>113</v>
      </c>
      <c r="D82" s="81" t="s">
        <v>333</v>
      </c>
      <c r="E82" s="82">
        <f>IFERROR(VLOOKUP($C82,'2025'!$C$301:$U$583,19,FALSE),0)</f>
        <v>2219888.79</v>
      </c>
      <c r="F82" s="83">
        <f>IFERROR(VLOOKUP($C82,'2025'!$C$8:$U$290,19,FALSE),0)</f>
        <v>1813572.08</v>
      </c>
      <c r="G82" s="84">
        <f t="shared" si="14"/>
        <v>0.8169652859051556</v>
      </c>
      <c r="H82" s="85">
        <f t="shared" si="15"/>
        <v>2.2902975058407529E-4</v>
      </c>
      <c r="I82" s="86">
        <f t="shared" si="16"/>
        <v>-406316.70999999996</v>
      </c>
      <c r="J82" s="87">
        <f t="shared" si="17"/>
        <v>-0.18303471409484434</v>
      </c>
      <c r="K82" s="82">
        <f>VLOOKUP($C82,'2025'!$C$301:$U$583,VLOOKUP($L$4,Master!$D$9:$G$20,4,FALSE),FALSE)</f>
        <v>404141.81999999989</v>
      </c>
      <c r="L82" s="83">
        <f>VLOOKUP($C82,'2025'!$C$8:$U$290,VLOOKUP($L$4,Master!$D$9:$G$20,4,FALSE),FALSE)</f>
        <v>505588.55</v>
      </c>
      <c r="M82" s="152">
        <f t="shared" si="18"/>
        <v>1.251017650190223</v>
      </c>
      <c r="N82" s="152">
        <f t="shared" si="19"/>
        <v>6.3849030750773501E-5</v>
      </c>
      <c r="O82" s="83">
        <f t="shared" si="20"/>
        <v>101446.7300000001</v>
      </c>
      <c r="P82" s="87">
        <f t="shared" si="21"/>
        <v>0.25101765019022315</v>
      </c>
      <c r="Q82" s="78"/>
    </row>
    <row r="83" spans="2:17" s="79" customFormat="1" ht="12.75" x14ac:dyDescent="0.2">
      <c r="B83" s="72"/>
      <c r="C83" s="80" t="s">
        <v>114</v>
      </c>
      <c r="D83" s="81" t="s">
        <v>334</v>
      </c>
      <c r="E83" s="82">
        <f>IFERROR(VLOOKUP($C83,'2025'!$C$301:$U$583,19,FALSE),0)</f>
        <v>29163858.600000001</v>
      </c>
      <c r="F83" s="83">
        <f>IFERROR(VLOOKUP($C83,'2025'!$C$8:$U$290,19,FALSE),0)</f>
        <v>26807267.379999999</v>
      </c>
      <c r="G83" s="84">
        <f t="shared" si="14"/>
        <v>0.9191948070959306</v>
      </c>
      <c r="H83" s="85">
        <f t="shared" si="15"/>
        <v>3.3853971560270251E-3</v>
      </c>
      <c r="I83" s="86">
        <f t="shared" si="16"/>
        <v>-2356591.2200000025</v>
      </c>
      <c r="J83" s="87">
        <f t="shared" si="17"/>
        <v>-8.0805192904069373E-2</v>
      </c>
      <c r="K83" s="82">
        <f>VLOOKUP($C83,'2025'!$C$301:$U$583,VLOOKUP($L$4,Master!$D$9:$G$20,4,FALSE),FALSE)</f>
        <v>4596020.6899999985</v>
      </c>
      <c r="L83" s="83">
        <f>VLOOKUP($C83,'2025'!$C$8:$U$290,VLOOKUP($L$4,Master!$D$9:$G$20,4,FALSE),FALSE)</f>
        <v>3401718.149999999</v>
      </c>
      <c r="M83" s="152">
        <f t="shared" si="18"/>
        <v>0.74014422028200222</v>
      </c>
      <c r="N83" s="152">
        <f t="shared" si="19"/>
        <v>4.2959122939950737E-4</v>
      </c>
      <c r="O83" s="83">
        <f t="shared" si="20"/>
        <v>-1194302.5399999996</v>
      </c>
      <c r="P83" s="87">
        <f t="shared" si="21"/>
        <v>-0.25985577971799773</v>
      </c>
      <c r="Q83" s="78"/>
    </row>
    <row r="84" spans="2:17" s="79" customFormat="1" ht="12.75" x14ac:dyDescent="0.2">
      <c r="B84" s="72"/>
      <c r="C84" s="80" t="s">
        <v>115</v>
      </c>
      <c r="D84" s="81" t="s">
        <v>335</v>
      </c>
      <c r="E84" s="82">
        <f>IFERROR(VLOOKUP($C84,'2025'!$C$301:$U$583,19,FALSE),0)</f>
        <v>1041704.54</v>
      </c>
      <c r="F84" s="83">
        <f>IFERROR(VLOOKUP($C84,'2025'!$C$8:$U$290,19,FALSE),0)</f>
        <v>808171.16000000015</v>
      </c>
      <c r="G84" s="84">
        <f t="shared" si="14"/>
        <v>0.77581610616768559</v>
      </c>
      <c r="H84" s="85">
        <f t="shared" si="15"/>
        <v>1.0206114289322474E-4</v>
      </c>
      <c r="I84" s="86">
        <f t="shared" si="16"/>
        <v>-233533.37999999989</v>
      </c>
      <c r="J84" s="87">
        <f t="shared" si="17"/>
        <v>-0.22418389383231438</v>
      </c>
      <c r="K84" s="82">
        <f>VLOOKUP($C84,'2025'!$C$301:$U$583,VLOOKUP($L$4,Master!$D$9:$G$20,4,FALSE),FALSE)</f>
        <v>177518.1</v>
      </c>
      <c r="L84" s="83">
        <f>VLOOKUP($C84,'2025'!$C$8:$U$290,VLOOKUP($L$4,Master!$D$9:$G$20,4,FALSE),FALSE)</f>
        <v>197796.32000000004</v>
      </c>
      <c r="M84" s="152">
        <f t="shared" si="18"/>
        <v>1.1142318445274033</v>
      </c>
      <c r="N84" s="152">
        <f t="shared" si="19"/>
        <v>2.4979013702090046E-5</v>
      </c>
      <c r="O84" s="83">
        <f t="shared" si="20"/>
        <v>20278.22000000003</v>
      </c>
      <c r="P84" s="87">
        <f t="shared" si="21"/>
        <v>0.11423184452740329</v>
      </c>
      <c r="Q84" s="78"/>
    </row>
    <row r="85" spans="2:17" s="79" customFormat="1" ht="12.75" x14ac:dyDescent="0.2">
      <c r="B85" s="72"/>
      <c r="C85" s="80" t="s">
        <v>116</v>
      </c>
      <c r="D85" s="81" t="s">
        <v>336</v>
      </c>
      <c r="E85" s="82">
        <f>IFERROR(VLOOKUP($C85,'2025'!$C$301:$U$583,19,FALSE),0)</f>
        <v>738760.05</v>
      </c>
      <c r="F85" s="83">
        <f>IFERROR(VLOOKUP($C85,'2025'!$C$8:$U$290,19,FALSE),0)</f>
        <v>385865.7300000001</v>
      </c>
      <c r="G85" s="84">
        <f t="shared" si="14"/>
        <v>0.52231537154722985</v>
      </c>
      <c r="H85" s="85">
        <f t="shared" si="15"/>
        <v>4.8729649554839943E-5</v>
      </c>
      <c r="I85" s="86">
        <f t="shared" si="16"/>
        <v>-352894.31999999995</v>
      </c>
      <c r="J85" s="87">
        <f t="shared" si="17"/>
        <v>-0.47768462845277021</v>
      </c>
      <c r="K85" s="82">
        <f>VLOOKUP($C85,'2025'!$C$301:$U$583,VLOOKUP($L$4,Master!$D$9:$G$20,4,FALSE),FALSE)</f>
        <v>230074.32</v>
      </c>
      <c r="L85" s="83">
        <f>VLOOKUP($C85,'2025'!$C$8:$U$290,VLOOKUP($L$4,Master!$D$9:$G$20,4,FALSE),FALSE)</f>
        <v>65030.850000000006</v>
      </c>
      <c r="M85" s="152">
        <f t="shared" si="18"/>
        <v>0.28265149278720025</v>
      </c>
      <c r="N85" s="152">
        <f t="shared" si="19"/>
        <v>8.2125213108543294E-6</v>
      </c>
      <c r="O85" s="83">
        <f t="shared" si="20"/>
        <v>-165043.47</v>
      </c>
      <c r="P85" s="87">
        <f t="shared" si="21"/>
        <v>-0.71734850721279975</v>
      </c>
      <c r="Q85" s="78"/>
    </row>
    <row r="86" spans="2:17" s="79" customFormat="1" ht="12.75" x14ac:dyDescent="0.2">
      <c r="B86" s="72"/>
      <c r="C86" s="80" t="s">
        <v>117</v>
      </c>
      <c r="D86" s="81" t="s">
        <v>337</v>
      </c>
      <c r="E86" s="82">
        <f>IFERROR(VLOOKUP($C86,'2025'!$C$301:$U$583,19,FALSE),0)</f>
        <v>4139296.1499999994</v>
      </c>
      <c r="F86" s="83">
        <f>IFERROR(VLOOKUP($C86,'2025'!$C$8:$U$290,19,FALSE),0)</f>
        <v>41494486.25999999</v>
      </c>
      <c r="G86" s="84">
        <f t="shared" si="14"/>
        <v>10.024527058785102</v>
      </c>
      <c r="H86" s="85">
        <f t="shared" si="15"/>
        <v>5.240195271831785E-3</v>
      </c>
      <c r="I86" s="86">
        <f t="shared" si="16"/>
        <v>37355190.109999992</v>
      </c>
      <c r="J86" s="87">
        <f t="shared" si="17"/>
        <v>9.0245270587851021</v>
      </c>
      <c r="K86" s="82">
        <f>VLOOKUP($C86,'2025'!$C$301:$U$583,VLOOKUP($L$4,Master!$D$9:$G$20,4,FALSE),FALSE)</f>
        <v>700665.09999999986</v>
      </c>
      <c r="L86" s="83">
        <f>VLOOKUP($C86,'2025'!$C$8:$U$290,VLOOKUP($L$4,Master!$D$9:$G$20,4,FALSE),FALSE)</f>
        <v>434607.76000000007</v>
      </c>
      <c r="M86" s="152">
        <f t="shared" si="18"/>
        <v>0.62027887502888346</v>
      </c>
      <c r="N86" s="152">
        <f t="shared" si="19"/>
        <v>5.4885112079307959E-5</v>
      </c>
      <c r="O86" s="83">
        <f t="shared" si="20"/>
        <v>-266057.33999999979</v>
      </c>
      <c r="P86" s="87">
        <f t="shared" si="21"/>
        <v>-0.37972112497111649</v>
      </c>
      <c r="Q86" s="78"/>
    </row>
    <row r="87" spans="2:17" s="79" customFormat="1" ht="12.75" x14ac:dyDescent="0.2">
      <c r="B87" s="72"/>
      <c r="C87" s="80" t="s">
        <v>118</v>
      </c>
      <c r="D87" s="81" t="s">
        <v>338</v>
      </c>
      <c r="E87" s="82">
        <f>IFERROR(VLOOKUP($C87,'2025'!$C$301:$U$583,19,FALSE),0)</f>
        <v>214427</v>
      </c>
      <c r="F87" s="83">
        <f>IFERROR(VLOOKUP($C87,'2025'!$C$8:$U$290,19,FALSE),0)</f>
        <v>6653.43</v>
      </c>
      <c r="G87" s="84">
        <f t="shared" si="14"/>
        <v>3.1028881624049213E-2</v>
      </c>
      <c r="H87" s="85">
        <f t="shared" si="15"/>
        <v>8.402386815684789E-7</v>
      </c>
      <c r="I87" s="86">
        <f t="shared" si="16"/>
        <v>-207773.57</v>
      </c>
      <c r="J87" s="87">
        <f t="shared" si="17"/>
        <v>-0.96897111837595085</v>
      </c>
      <c r="K87" s="82">
        <f>VLOOKUP($C87,'2025'!$C$301:$U$583,VLOOKUP($L$4,Master!$D$9:$G$20,4,FALSE),FALSE)</f>
        <v>89268.25</v>
      </c>
      <c r="L87" s="83">
        <f>VLOOKUP($C87,'2025'!$C$8:$U$290,VLOOKUP($L$4,Master!$D$9:$G$20,4,FALSE),FALSE)</f>
        <v>6653.43</v>
      </c>
      <c r="M87" s="152">
        <f t="shared" si="18"/>
        <v>7.4532994653754278E-2</v>
      </c>
      <c r="N87" s="152">
        <f t="shared" si="19"/>
        <v>8.402386815684789E-7</v>
      </c>
      <c r="O87" s="83">
        <f t="shared" si="20"/>
        <v>-82614.820000000007</v>
      </c>
      <c r="P87" s="87">
        <f t="shared" si="21"/>
        <v>-0.92546700534624582</v>
      </c>
      <c r="Q87" s="78"/>
    </row>
    <row r="88" spans="2:17" s="79" customFormat="1" ht="25.5" x14ac:dyDescent="0.2">
      <c r="B88" s="72"/>
      <c r="C88" s="80" t="s">
        <v>119</v>
      </c>
      <c r="D88" s="81" t="s">
        <v>339</v>
      </c>
      <c r="E88" s="82">
        <f>IFERROR(VLOOKUP($C88,'2025'!$C$301:$U$583,19,FALSE),0)</f>
        <v>1579653.5699999998</v>
      </c>
      <c r="F88" s="83">
        <f>IFERROR(VLOOKUP($C88,'2025'!$C$8:$U$290,19,FALSE),0)</f>
        <v>1295149.3599999999</v>
      </c>
      <c r="G88" s="84">
        <f t="shared" si="14"/>
        <v>0.81989455447500426</v>
      </c>
      <c r="H88" s="85">
        <f t="shared" si="15"/>
        <v>1.6355993685672791E-4</v>
      </c>
      <c r="I88" s="86">
        <f t="shared" si="16"/>
        <v>-284504.20999999996</v>
      </c>
      <c r="J88" s="87">
        <f t="shared" si="17"/>
        <v>-0.18010544552499572</v>
      </c>
      <c r="K88" s="82">
        <f>VLOOKUP($C88,'2025'!$C$301:$U$583,VLOOKUP($L$4,Master!$D$9:$G$20,4,FALSE),FALSE)</f>
        <v>330912.01000000007</v>
      </c>
      <c r="L88" s="83">
        <f>VLOOKUP($C88,'2025'!$C$8:$U$290,VLOOKUP($L$4,Master!$D$9:$G$20,4,FALSE),FALSE)</f>
        <v>142970.37</v>
      </c>
      <c r="M88" s="152">
        <f t="shared" si="18"/>
        <v>0.43204950464022135</v>
      </c>
      <c r="N88" s="152">
        <f t="shared" si="19"/>
        <v>1.8055233945823071E-5</v>
      </c>
      <c r="O88" s="83">
        <f t="shared" si="20"/>
        <v>-187941.64000000007</v>
      </c>
      <c r="P88" s="87">
        <f t="shared" si="21"/>
        <v>-0.56795049535977871</v>
      </c>
      <c r="Q88" s="78"/>
    </row>
    <row r="89" spans="2:17" s="79" customFormat="1" ht="12.75" x14ac:dyDescent="0.2">
      <c r="B89" s="72"/>
      <c r="C89" s="80" t="s">
        <v>120</v>
      </c>
      <c r="D89" s="81" t="s">
        <v>340</v>
      </c>
      <c r="E89" s="82">
        <f>IFERROR(VLOOKUP($C89,'2025'!$C$301:$U$583,19,FALSE),0)</f>
        <v>405816.98</v>
      </c>
      <c r="F89" s="83">
        <f>IFERROR(VLOOKUP($C89,'2025'!$C$8:$U$290,19,FALSE),0)</f>
        <v>341229.41</v>
      </c>
      <c r="G89" s="84">
        <f t="shared" si="14"/>
        <v>0.84084557033567198</v>
      </c>
      <c r="H89" s="85">
        <f t="shared" si="15"/>
        <v>4.3092682957630858E-5</v>
      </c>
      <c r="I89" s="86">
        <f t="shared" si="16"/>
        <v>-64587.570000000007</v>
      </c>
      <c r="J89" s="87">
        <f t="shared" si="17"/>
        <v>-0.15915442966432802</v>
      </c>
      <c r="K89" s="82">
        <f>VLOOKUP($C89,'2025'!$C$301:$U$583,VLOOKUP($L$4,Master!$D$9:$G$20,4,FALSE),FALSE)</f>
        <v>61292.049999999988</v>
      </c>
      <c r="L89" s="83">
        <f>VLOOKUP($C89,'2025'!$C$8:$U$290,VLOOKUP($L$4,Master!$D$9:$G$20,4,FALSE),FALSE)</f>
        <v>28860.539999999997</v>
      </c>
      <c r="M89" s="152">
        <f t="shared" si="18"/>
        <v>0.47086922365951217</v>
      </c>
      <c r="N89" s="152">
        <f t="shared" si="19"/>
        <v>3.6446978594430761E-6</v>
      </c>
      <c r="O89" s="83">
        <f t="shared" si="20"/>
        <v>-32431.509999999991</v>
      </c>
      <c r="P89" s="87">
        <f t="shared" si="21"/>
        <v>-0.52913077634048789</v>
      </c>
      <c r="Q89" s="78"/>
    </row>
    <row r="90" spans="2:17" s="79" customFormat="1" ht="12.75" x14ac:dyDescent="0.2">
      <c r="B90" s="72"/>
      <c r="C90" s="80" t="s">
        <v>121</v>
      </c>
      <c r="D90" s="81" t="s">
        <v>341</v>
      </c>
      <c r="E90" s="82">
        <f>IFERROR(VLOOKUP($C90,'2025'!$C$301:$U$583,19,FALSE),0)</f>
        <v>966038.09999999986</v>
      </c>
      <c r="F90" s="83">
        <f>IFERROR(VLOOKUP($C90,'2025'!$C$8:$U$290,19,FALSE),0)</f>
        <v>540140.57000000007</v>
      </c>
      <c r="G90" s="84">
        <f t="shared" si="14"/>
        <v>0.55912967614838394</v>
      </c>
      <c r="H90" s="85">
        <f t="shared" si="15"/>
        <v>6.8212485950621963E-5</v>
      </c>
      <c r="I90" s="86">
        <f t="shared" si="16"/>
        <v>-425897.5299999998</v>
      </c>
      <c r="J90" s="87">
        <f t="shared" si="17"/>
        <v>-0.44087032385161606</v>
      </c>
      <c r="K90" s="82">
        <f>VLOOKUP($C90,'2025'!$C$301:$U$583,VLOOKUP($L$4,Master!$D$9:$G$20,4,FALSE),FALSE)</f>
        <v>282588.15999999997</v>
      </c>
      <c r="L90" s="83">
        <f>VLOOKUP($C90,'2025'!$C$8:$U$290,VLOOKUP($L$4,Master!$D$9:$G$20,4,FALSE),FALSE)</f>
        <v>69845.790000000008</v>
      </c>
      <c r="M90" s="152">
        <f t="shared" si="18"/>
        <v>0.24716460165917783</v>
      </c>
      <c r="N90" s="152">
        <f t="shared" si="19"/>
        <v>8.8205834438340599E-6</v>
      </c>
      <c r="O90" s="83">
        <f t="shared" si="20"/>
        <v>-212742.36999999997</v>
      </c>
      <c r="P90" s="87">
        <f t="shared" si="21"/>
        <v>-0.75283539834082214</v>
      </c>
      <c r="Q90" s="78"/>
    </row>
    <row r="91" spans="2:17" s="79" customFormat="1" ht="12.75" x14ac:dyDescent="0.2">
      <c r="B91" s="72"/>
      <c r="C91" s="80" t="s">
        <v>122</v>
      </c>
      <c r="D91" s="81" t="s">
        <v>342</v>
      </c>
      <c r="E91" s="82">
        <f>IFERROR(VLOOKUP($C91,'2025'!$C$301:$U$583,19,FALSE),0)</f>
        <v>22989904.909999996</v>
      </c>
      <c r="F91" s="83">
        <f>IFERROR(VLOOKUP($C91,'2025'!$C$8:$U$290,19,FALSE),0)</f>
        <v>21123398.77</v>
      </c>
      <c r="G91" s="84">
        <f t="shared" si="14"/>
        <v>0.91881192430734604</v>
      </c>
      <c r="H91" s="85">
        <f t="shared" si="15"/>
        <v>2.6676010317610659E-3</v>
      </c>
      <c r="I91" s="86">
        <f t="shared" si="16"/>
        <v>-1866506.1399999969</v>
      </c>
      <c r="J91" s="87">
        <f t="shared" si="17"/>
        <v>-8.1188075692653974E-2</v>
      </c>
      <c r="K91" s="82">
        <f>VLOOKUP($C91,'2025'!$C$301:$U$583,VLOOKUP($L$4,Master!$D$9:$G$20,4,FALSE),FALSE)</f>
        <v>3438309.58</v>
      </c>
      <c r="L91" s="83">
        <f>VLOOKUP($C91,'2025'!$C$8:$U$290,VLOOKUP($L$4,Master!$D$9:$G$20,4,FALSE),FALSE)</f>
        <v>2971042.5000000005</v>
      </c>
      <c r="M91" s="152">
        <f t="shared" si="18"/>
        <v>0.86409976497811469</v>
      </c>
      <c r="N91" s="152">
        <f t="shared" si="19"/>
        <v>3.7520268990339086E-4</v>
      </c>
      <c r="O91" s="83">
        <f t="shared" si="20"/>
        <v>-467267.07999999961</v>
      </c>
      <c r="P91" s="87">
        <f t="shared" si="21"/>
        <v>-0.13590023502188525</v>
      </c>
      <c r="Q91" s="78"/>
    </row>
    <row r="92" spans="2:17" s="79" customFormat="1" ht="12.75" x14ac:dyDescent="0.2">
      <c r="B92" s="72"/>
      <c r="C92" s="80" t="s">
        <v>123</v>
      </c>
      <c r="D92" s="81" t="s">
        <v>343</v>
      </c>
      <c r="E92" s="82">
        <f>IFERROR(VLOOKUP($C92,'2025'!$C$301:$U$583,19,FALSE),0)</f>
        <v>1504107.9500000002</v>
      </c>
      <c r="F92" s="83">
        <f>IFERROR(VLOOKUP($C92,'2025'!$C$8:$U$290,19,FALSE),0)</f>
        <v>875836.89</v>
      </c>
      <c r="G92" s="84">
        <f t="shared" si="14"/>
        <v>0.58229656322207457</v>
      </c>
      <c r="H92" s="85">
        <f t="shared" si="15"/>
        <v>1.1060641409357833E-4</v>
      </c>
      <c r="I92" s="86">
        <f t="shared" si="16"/>
        <v>-628271.06000000017</v>
      </c>
      <c r="J92" s="87">
        <f t="shared" si="17"/>
        <v>-0.41770343677792549</v>
      </c>
      <c r="K92" s="82">
        <f>VLOOKUP($C92,'2025'!$C$301:$U$583,VLOOKUP($L$4,Master!$D$9:$G$20,4,FALSE),FALSE)</f>
        <v>735109.83000000007</v>
      </c>
      <c r="L92" s="83">
        <f>VLOOKUP($C92,'2025'!$C$8:$U$290,VLOOKUP($L$4,Master!$D$9:$G$20,4,FALSE),FALSE)</f>
        <v>57010.850000000006</v>
      </c>
      <c r="M92" s="152">
        <f t="shared" si="18"/>
        <v>7.7554193500582083E-2</v>
      </c>
      <c r="N92" s="152">
        <f t="shared" si="19"/>
        <v>7.1997032266212041E-6</v>
      </c>
      <c r="O92" s="83">
        <f t="shared" si="20"/>
        <v>-678098.9800000001</v>
      </c>
      <c r="P92" s="87">
        <f t="shared" si="21"/>
        <v>-0.92244580649941799</v>
      </c>
      <c r="Q92" s="78"/>
    </row>
    <row r="93" spans="2:17" s="79" customFormat="1" ht="12.75" x14ac:dyDescent="0.2">
      <c r="B93" s="72"/>
      <c r="C93" s="80" t="s">
        <v>124</v>
      </c>
      <c r="D93" s="81" t="s">
        <v>344</v>
      </c>
      <c r="E93" s="82">
        <f>IFERROR(VLOOKUP($C93,'2025'!$C$301:$U$583,19,FALSE),0)</f>
        <v>5851407.7800000003</v>
      </c>
      <c r="F93" s="83">
        <f>IFERROR(VLOOKUP($C93,'2025'!$C$8:$U$290,19,FALSE),0)</f>
        <v>4617968.26</v>
      </c>
      <c r="G93" s="84">
        <f t="shared" si="14"/>
        <v>0.78920636428452773</v>
      </c>
      <c r="H93" s="85">
        <f t="shared" si="15"/>
        <v>5.8318725263623158E-4</v>
      </c>
      <c r="I93" s="86">
        <f t="shared" si="16"/>
        <v>-1233439.5200000005</v>
      </c>
      <c r="J93" s="87">
        <f t="shared" si="17"/>
        <v>-0.2107936357154723</v>
      </c>
      <c r="K93" s="82">
        <f>VLOOKUP($C93,'2025'!$C$301:$U$583,VLOOKUP($L$4,Master!$D$9:$G$20,4,FALSE),FALSE)</f>
        <v>1232013.7</v>
      </c>
      <c r="L93" s="83">
        <f>VLOOKUP($C93,'2025'!$C$8:$U$290,VLOOKUP($L$4,Master!$D$9:$G$20,4,FALSE),FALSE)</f>
        <v>2000</v>
      </c>
      <c r="M93" s="152">
        <f t="shared" si="18"/>
        <v>1.6233585714184834E-3</v>
      </c>
      <c r="N93" s="152">
        <f t="shared" si="19"/>
        <v>2.5257308833743762E-7</v>
      </c>
      <c r="O93" s="83">
        <f t="shared" si="20"/>
        <v>-1230013.7</v>
      </c>
      <c r="P93" s="87">
        <f t="shared" si="21"/>
        <v>-0.99837664142858151</v>
      </c>
      <c r="Q93" s="78"/>
    </row>
    <row r="94" spans="2:17" s="79" customFormat="1" ht="12.75" x14ac:dyDescent="0.2">
      <c r="B94" s="72"/>
      <c r="C94" s="80" t="s">
        <v>125</v>
      </c>
      <c r="D94" s="81" t="s">
        <v>345</v>
      </c>
      <c r="E94" s="82">
        <f>IFERROR(VLOOKUP($C94,'2025'!$C$301:$U$583,19,FALSE),0)</f>
        <v>887713030.94000006</v>
      </c>
      <c r="F94" s="83">
        <f>IFERROR(VLOOKUP($C94,'2025'!$C$8:$U$290,19,FALSE),0)</f>
        <v>817122756.07000005</v>
      </c>
      <c r="G94" s="84">
        <f t="shared" si="14"/>
        <v>0.9204807495106252</v>
      </c>
      <c r="H94" s="85">
        <f t="shared" si="15"/>
        <v>0.10319160902569932</v>
      </c>
      <c r="I94" s="86">
        <f t="shared" si="16"/>
        <v>-70590274.870000005</v>
      </c>
      <c r="J94" s="87">
        <f t="shared" si="17"/>
        <v>-7.9519250489374818E-2</v>
      </c>
      <c r="K94" s="82">
        <f>VLOOKUP($C94,'2025'!$C$301:$U$583,VLOOKUP($L$4,Master!$D$9:$G$20,4,FALSE),FALSE)</f>
        <v>46367769.140000008</v>
      </c>
      <c r="L94" s="83">
        <f>VLOOKUP($C94,'2025'!$C$8:$U$290,VLOOKUP($L$4,Master!$D$9:$G$20,4,FALSE),FALSE)</f>
        <v>10354191.26</v>
      </c>
      <c r="M94" s="152">
        <f t="shared" si="18"/>
        <v>0.22330578874168364</v>
      </c>
      <c r="N94" s="152">
        <f t="shared" si="19"/>
        <v>1.3075950318873523E-3</v>
      </c>
      <c r="O94" s="83">
        <f t="shared" si="20"/>
        <v>-36013577.88000001</v>
      </c>
      <c r="P94" s="87">
        <f t="shared" si="21"/>
        <v>-0.77669421125831639</v>
      </c>
      <c r="Q94" s="78"/>
    </row>
    <row r="95" spans="2:17" s="79" customFormat="1" ht="25.5" x14ac:dyDescent="0.2">
      <c r="B95" s="72"/>
      <c r="C95" s="80" t="s">
        <v>126</v>
      </c>
      <c r="D95" s="81" t="s">
        <v>346</v>
      </c>
      <c r="E95" s="82">
        <f>IFERROR(VLOOKUP($C95,'2025'!$C$301:$U$583,19,FALSE),0)</f>
        <v>660695.03</v>
      </c>
      <c r="F95" s="83">
        <f>IFERROR(VLOOKUP($C95,'2025'!$C$8:$U$290,19,FALSE),0)</f>
        <v>612738.90999999992</v>
      </c>
      <c r="G95" s="84">
        <f t="shared" si="14"/>
        <v>0.92741564894169082</v>
      </c>
      <c r="H95" s="85">
        <f t="shared" si="15"/>
        <v>7.7380679421607619E-5</v>
      </c>
      <c r="I95" s="86">
        <f t="shared" si="16"/>
        <v>-47956.120000000112</v>
      </c>
      <c r="J95" s="87">
        <f t="shared" si="17"/>
        <v>-7.2584351058309168E-2</v>
      </c>
      <c r="K95" s="82">
        <f>VLOOKUP($C95,'2025'!$C$301:$U$583,VLOOKUP($L$4,Master!$D$9:$G$20,4,FALSE),FALSE)</f>
        <v>83408.149999999994</v>
      </c>
      <c r="L95" s="83">
        <f>VLOOKUP($C95,'2025'!$C$8:$U$290,VLOOKUP($L$4,Master!$D$9:$G$20,4,FALSE),FALSE)</f>
        <v>67780.37999999999</v>
      </c>
      <c r="M95" s="152">
        <f t="shared" si="18"/>
        <v>0.81263497631826143</v>
      </c>
      <c r="N95" s="152">
        <f t="shared" si="19"/>
        <v>8.5597499526425443E-6</v>
      </c>
      <c r="O95" s="83">
        <f t="shared" si="20"/>
        <v>-15627.770000000004</v>
      </c>
      <c r="P95" s="87">
        <f t="shared" si="21"/>
        <v>-0.1873650236817386</v>
      </c>
      <c r="Q95" s="78"/>
    </row>
    <row r="96" spans="2:17" s="79" customFormat="1" ht="12.75" x14ac:dyDescent="0.2">
      <c r="B96" s="72"/>
      <c r="C96" s="80" t="s">
        <v>127</v>
      </c>
      <c r="D96" s="81" t="s">
        <v>347</v>
      </c>
      <c r="E96" s="82">
        <f>IFERROR(VLOOKUP($C96,'2025'!$C$301:$U$583,19,FALSE),0)</f>
        <v>1690985.99</v>
      </c>
      <c r="F96" s="83">
        <f>IFERROR(VLOOKUP($C96,'2025'!$C$8:$U$290,19,FALSE),0)</f>
        <v>1671869</v>
      </c>
      <c r="G96" s="84">
        <f t="shared" si="14"/>
        <v>0.98869476736468997</v>
      </c>
      <c r="H96" s="85">
        <f t="shared" si="15"/>
        <v>2.1113455831281178E-4</v>
      </c>
      <c r="I96" s="86">
        <f t="shared" si="16"/>
        <v>-19116.989999999991</v>
      </c>
      <c r="J96" s="87">
        <f t="shared" si="17"/>
        <v>-1.1305232635310001E-2</v>
      </c>
      <c r="K96" s="82">
        <f>VLOOKUP($C96,'2025'!$C$301:$U$583,VLOOKUP($L$4,Master!$D$9:$G$20,4,FALSE),FALSE)</f>
        <v>388840.40000000014</v>
      </c>
      <c r="L96" s="83">
        <f>VLOOKUP($C96,'2025'!$C$8:$U$290,VLOOKUP($L$4,Master!$D$9:$G$20,4,FALSE),FALSE)</f>
        <v>245865.93999999997</v>
      </c>
      <c r="M96" s="152">
        <f t="shared" si="18"/>
        <v>0.6323055423253342</v>
      </c>
      <c r="N96" s="152">
        <f t="shared" si="19"/>
        <v>3.104955989139357E-5</v>
      </c>
      <c r="O96" s="83">
        <f t="shared" si="20"/>
        <v>-142974.46000000017</v>
      </c>
      <c r="P96" s="87">
        <f t="shared" si="21"/>
        <v>-0.3676944576746658</v>
      </c>
      <c r="Q96" s="78"/>
    </row>
    <row r="97" spans="2:17" s="79" customFormat="1" ht="25.5" x14ac:dyDescent="0.2">
      <c r="B97" s="72"/>
      <c r="C97" s="80" t="s">
        <v>128</v>
      </c>
      <c r="D97" s="81" t="s">
        <v>348</v>
      </c>
      <c r="E97" s="82">
        <f>IFERROR(VLOOKUP($C97,'2025'!$C$301:$U$583,19,FALSE),0)</f>
        <v>294498.49999999994</v>
      </c>
      <c r="F97" s="83">
        <f>IFERROR(VLOOKUP($C97,'2025'!$C$8:$U$290,19,FALSE),0)</f>
        <v>258967.28000000003</v>
      </c>
      <c r="G97" s="84">
        <f t="shared" si="14"/>
        <v>0.87935008157936312</v>
      </c>
      <c r="H97" s="85">
        <f t="shared" si="15"/>
        <v>3.2704082843972978E-5</v>
      </c>
      <c r="I97" s="86">
        <f t="shared" si="16"/>
        <v>-35531.219999999914</v>
      </c>
      <c r="J97" s="87">
        <f t="shared" si="17"/>
        <v>-0.12064991842063685</v>
      </c>
      <c r="K97" s="82">
        <f>VLOOKUP($C97,'2025'!$C$301:$U$583,VLOOKUP($L$4,Master!$D$9:$G$20,4,FALSE),FALSE)</f>
        <v>41774.069999999985</v>
      </c>
      <c r="L97" s="83">
        <f>VLOOKUP($C97,'2025'!$C$8:$U$290,VLOOKUP($L$4,Master!$D$9:$G$20,4,FALSE),FALSE)</f>
        <v>31807.18</v>
      </c>
      <c r="M97" s="152">
        <f t="shared" si="18"/>
        <v>0.76140964957448509</v>
      </c>
      <c r="N97" s="152">
        <f t="shared" si="19"/>
        <v>4.0168188419523897E-6</v>
      </c>
      <c r="O97" s="83">
        <f t="shared" si="20"/>
        <v>-9966.8899999999849</v>
      </c>
      <c r="P97" s="87">
        <f t="shared" si="21"/>
        <v>-0.23859035042551488</v>
      </c>
      <c r="Q97" s="78"/>
    </row>
    <row r="98" spans="2:17" s="79" customFormat="1" ht="12.75" x14ac:dyDescent="0.2">
      <c r="B98" s="72"/>
      <c r="C98" s="80" t="s">
        <v>129</v>
      </c>
      <c r="D98" s="81" t="s">
        <v>349</v>
      </c>
      <c r="E98" s="82">
        <f>IFERROR(VLOOKUP($C98,'2025'!$C$301:$U$583,19,FALSE),0)</f>
        <v>314166.20999999996</v>
      </c>
      <c r="F98" s="83">
        <f>IFERROR(VLOOKUP($C98,'2025'!$C$8:$U$290,19,FALSE),0)</f>
        <v>303249.61999999994</v>
      </c>
      <c r="G98" s="84">
        <f t="shared" si="14"/>
        <v>0.96525218291298731</v>
      </c>
      <c r="H98" s="85">
        <f t="shared" si="15"/>
        <v>3.8296346530277191E-5</v>
      </c>
      <c r="I98" s="86">
        <f t="shared" si="16"/>
        <v>-10916.590000000026</v>
      </c>
      <c r="J98" s="87">
        <f t="shared" si="17"/>
        <v>-3.4747817087012724E-2</v>
      </c>
      <c r="K98" s="82">
        <f>VLOOKUP($C98,'2025'!$C$301:$U$583,VLOOKUP($L$4,Master!$D$9:$G$20,4,FALSE),FALSE)</f>
        <v>42265.889999999992</v>
      </c>
      <c r="L98" s="83">
        <f>VLOOKUP($C98,'2025'!$C$8:$U$290,VLOOKUP($L$4,Master!$D$9:$G$20,4,FALSE),FALSE)</f>
        <v>35506.11</v>
      </c>
      <c r="M98" s="152">
        <f t="shared" si="18"/>
        <v>0.84006535766785007</v>
      </c>
      <c r="N98" s="152">
        <f t="shared" si="19"/>
        <v>4.4839439287743894E-6</v>
      </c>
      <c r="O98" s="83">
        <f t="shared" si="20"/>
        <v>-6759.7799999999916</v>
      </c>
      <c r="P98" s="87">
        <f t="shared" si="21"/>
        <v>-0.15993464233214993</v>
      </c>
      <c r="Q98" s="78"/>
    </row>
    <row r="99" spans="2:17" s="79" customFormat="1" ht="12.75" x14ac:dyDescent="0.2">
      <c r="B99" s="72"/>
      <c r="C99" s="80" t="s">
        <v>130</v>
      </c>
      <c r="D99" s="81" t="s">
        <v>350</v>
      </c>
      <c r="E99" s="82">
        <f>IFERROR(VLOOKUP($C99,'2025'!$C$301:$U$583,19,FALSE),0)</f>
        <v>14249.009999999998</v>
      </c>
      <c r="F99" s="83">
        <f>IFERROR(VLOOKUP($C99,'2025'!$C$8:$U$290,19,FALSE),0)</f>
        <v>9266.89</v>
      </c>
      <c r="G99" s="84">
        <f t="shared" si="14"/>
        <v>0.65035325261193588</v>
      </c>
      <c r="H99" s="85">
        <f t="shared" si="15"/>
        <v>1.1702835132916587E-6</v>
      </c>
      <c r="I99" s="86">
        <f t="shared" si="16"/>
        <v>-4982.119999999999</v>
      </c>
      <c r="J99" s="87">
        <f t="shared" si="17"/>
        <v>-0.34964674738806412</v>
      </c>
      <c r="K99" s="82">
        <f>VLOOKUP($C99,'2025'!$C$301:$U$583,VLOOKUP($L$4,Master!$D$9:$G$20,4,FALSE),FALSE)</f>
        <v>3607.12</v>
      </c>
      <c r="L99" s="83">
        <f>VLOOKUP($C99,'2025'!$C$8:$U$290,VLOOKUP($L$4,Master!$D$9:$G$20,4,FALSE),FALSE)</f>
        <v>944.40000000000009</v>
      </c>
      <c r="M99" s="152">
        <f t="shared" si="18"/>
        <v>0.26181552041517892</v>
      </c>
      <c r="N99" s="152">
        <f t="shared" si="19"/>
        <v>1.1926501231293806E-7</v>
      </c>
      <c r="O99" s="83">
        <f t="shared" si="20"/>
        <v>-2662.72</v>
      </c>
      <c r="P99" s="87">
        <f t="shared" si="21"/>
        <v>-0.73818447958482114</v>
      </c>
      <c r="Q99" s="78"/>
    </row>
    <row r="100" spans="2:17" s="79" customFormat="1" ht="12.75" x14ac:dyDescent="0.2">
      <c r="B100" s="72"/>
      <c r="C100" s="80" t="s">
        <v>131</v>
      </c>
      <c r="D100" s="81" t="s">
        <v>351</v>
      </c>
      <c r="E100" s="82">
        <f>IFERROR(VLOOKUP($C100,'2025'!$C$301:$U$583,19,FALSE),0)</f>
        <v>953391.33999999985</v>
      </c>
      <c r="F100" s="83">
        <f>IFERROR(VLOOKUP($C100,'2025'!$C$8:$U$290,19,FALSE),0)</f>
        <v>682388.64</v>
      </c>
      <c r="G100" s="84">
        <f t="shared" si="14"/>
        <v>0.71574872916299004</v>
      </c>
      <c r="H100" s="85">
        <f t="shared" si="15"/>
        <v>8.6176503125591966E-5</v>
      </c>
      <c r="I100" s="86">
        <f t="shared" si="16"/>
        <v>-271002.69999999984</v>
      </c>
      <c r="J100" s="87">
        <f t="shared" si="17"/>
        <v>-0.28425127083701002</v>
      </c>
      <c r="K100" s="82">
        <f>VLOOKUP($C100,'2025'!$C$301:$U$583,VLOOKUP($L$4,Master!$D$9:$G$20,4,FALSE),FALSE)</f>
        <v>333303.70999999996</v>
      </c>
      <c r="L100" s="83">
        <f>VLOOKUP($C100,'2025'!$C$8:$U$290,VLOOKUP($L$4,Master!$D$9:$G$20,4,FALSE),FALSE)</f>
        <v>93514.389999999985</v>
      </c>
      <c r="M100" s="152">
        <f t="shared" si="18"/>
        <v>0.28056810408741023</v>
      </c>
      <c r="N100" s="152">
        <f t="shared" si="19"/>
        <v>1.1809609143145796E-5</v>
      </c>
      <c r="O100" s="83">
        <f t="shared" si="20"/>
        <v>-239789.31999999998</v>
      </c>
      <c r="P100" s="87">
        <f t="shared" si="21"/>
        <v>-0.71943189591258971</v>
      </c>
      <c r="Q100" s="78"/>
    </row>
    <row r="101" spans="2:17" s="79" customFormat="1" ht="12.75" x14ac:dyDescent="0.2">
      <c r="B101" s="72"/>
      <c r="C101" s="80" t="s">
        <v>132</v>
      </c>
      <c r="D101" s="81" t="s">
        <v>356</v>
      </c>
      <c r="E101" s="82">
        <f>IFERROR(VLOOKUP($C101,'2025'!$C$301:$U$583,19,FALSE),0)</f>
        <v>9399927.7600000016</v>
      </c>
      <c r="F101" s="83">
        <f>IFERROR(VLOOKUP($C101,'2025'!$C$8:$U$290,19,FALSE),0)</f>
        <v>8364667.4300000006</v>
      </c>
      <c r="G101" s="84">
        <f t="shared" si="14"/>
        <v>0.88986507594181763</v>
      </c>
      <c r="H101" s="85">
        <f t="shared" si="15"/>
        <v>1.0563449428553388E-3</v>
      </c>
      <c r="I101" s="86">
        <f t="shared" si="16"/>
        <v>-1035260.330000001</v>
      </c>
      <c r="J101" s="87">
        <f t="shared" si="17"/>
        <v>-0.11013492405818243</v>
      </c>
      <c r="K101" s="82">
        <f>VLOOKUP($C101,'2025'!$C$301:$U$583,VLOOKUP($L$4,Master!$D$9:$G$20,4,FALSE),FALSE)</f>
        <v>26736.880000000001</v>
      </c>
      <c r="L101" s="83">
        <f>VLOOKUP($C101,'2025'!$C$8:$U$290,VLOOKUP($L$4,Master!$D$9:$G$20,4,FALSE),FALSE)</f>
        <v>14111.689999999999</v>
      </c>
      <c r="M101" s="152">
        <f t="shared" si="18"/>
        <v>0.52779868107273542</v>
      </c>
      <c r="N101" s="152">
        <f t="shared" si="19"/>
        <v>1.7821165624802675E-6</v>
      </c>
      <c r="O101" s="83">
        <f t="shared" si="20"/>
        <v>-12625.190000000002</v>
      </c>
      <c r="P101" s="87">
        <f t="shared" si="21"/>
        <v>-0.47220131892726458</v>
      </c>
      <c r="Q101" s="78"/>
    </row>
    <row r="102" spans="2:17" s="79" customFormat="1" ht="12.75" x14ac:dyDescent="0.2">
      <c r="B102" s="72"/>
      <c r="C102" s="80" t="s">
        <v>133</v>
      </c>
      <c r="D102" s="81" t="s">
        <v>357</v>
      </c>
      <c r="E102" s="82">
        <f>IFERROR(VLOOKUP($C102,'2025'!$C$301:$U$583,19,FALSE),0)</f>
        <v>948858.32</v>
      </c>
      <c r="F102" s="83">
        <f>IFERROR(VLOOKUP($C102,'2025'!$C$8:$U$290,19,FALSE),0)</f>
        <v>589071.52</v>
      </c>
      <c r="G102" s="84">
        <f t="shared" si="14"/>
        <v>0.62082136772537344</v>
      </c>
      <c r="H102" s="85">
        <f t="shared" si="15"/>
        <v>7.4391806529014337E-5</v>
      </c>
      <c r="I102" s="86">
        <f t="shared" si="16"/>
        <v>-359786.79999999993</v>
      </c>
      <c r="J102" s="87">
        <f t="shared" si="17"/>
        <v>-0.37917863227462656</v>
      </c>
      <c r="K102" s="82">
        <f>VLOOKUP($C102,'2025'!$C$301:$U$583,VLOOKUP($L$4,Master!$D$9:$G$20,4,FALSE),FALSE)</f>
        <v>206338.86000000002</v>
      </c>
      <c r="L102" s="83">
        <f>VLOOKUP($C102,'2025'!$C$8:$U$290,VLOOKUP($L$4,Master!$D$9:$G$20,4,FALSE),FALSE)</f>
        <v>82678.91</v>
      </c>
      <c r="M102" s="152">
        <f t="shared" si="18"/>
        <v>0.40069480853000738</v>
      </c>
      <c r="N102" s="152">
        <f t="shared" si="19"/>
        <v>1.0441233819536529E-5</v>
      </c>
      <c r="O102" s="83">
        <f t="shared" si="20"/>
        <v>-123659.95000000001</v>
      </c>
      <c r="P102" s="87">
        <f t="shared" si="21"/>
        <v>-0.59930519146999262</v>
      </c>
      <c r="Q102" s="78"/>
    </row>
    <row r="103" spans="2:17" s="79" customFormat="1" ht="12.75" x14ac:dyDescent="0.2">
      <c r="B103" s="72"/>
      <c r="C103" s="80" t="s">
        <v>134</v>
      </c>
      <c r="D103" s="81" t="s">
        <v>358</v>
      </c>
      <c r="E103" s="82">
        <f>IFERROR(VLOOKUP($C103,'2025'!$C$301:$U$583,19,FALSE),0)</f>
        <v>1290052.9800000002</v>
      </c>
      <c r="F103" s="83">
        <f>IFERROR(VLOOKUP($C103,'2025'!$C$8:$U$290,19,FALSE),0)</f>
        <v>1124521.2999999998</v>
      </c>
      <c r="G103" s="84">
        <f t="shared" si="14"/>
        <v>0.87168613803752437</v>
      </c>
      <c r="H103" s="85">
        <f t="shared" si="15"/>
        <v>1.4201190882111509E-4</v>
      </c>
      <c r="I103" s="86">
        <f t="shared" si="16"/>
        <v>-165531.6800000004</v>
      </c>
      <c r="J103" s="87">
        <f t="shared" si="17"/>
        <v>-0.12831386196247566</v>
      </c>
      <c r="K103" s="82">
        <f>VLOOKUP($C103,'2025'!$C$301:$U$583,VLOOKUP($L$4,Master!$D$9:$G$20,4,FALSE),FALSE)</f>
        <v>198120.53</v>
      </c>
      <c r="L103" s="83">
        <f>VLOOKUP($C103,'2025'!$C$8:$U$290,VLOOKUP($L$4,Master!$D$9:$G$20,4,FALSE),FALSE)</f>
        <v>126771.68</v>
      </c>
      <c r="M103" s="152">
        <f t="shared" si="18"/>
        <v>0.639871496406758</v>
      </c>
      <c r="N103" s="152">
        <f t="shared" si="19"/>
        <v>1.6009557365662689E-5</v>
      </c>
      <c r="O103" s="83">
        <f t="shared" si="20"/>
        <v>-71348.850000000006</v>
      </c>
      <c r="P103" s="87">
        <f t="shared" si="21"/>
        <v>-0.360128503593242</v>
      </c>
      <c r="Q103" s="78"/>
    </row>
    <row r="104" spans="2:17" s="79" customFormat="1" ht="12.75" x14ac:dyDescent="0.2">
      <c r="B104" s="72"/>
      <c r="C104" s="80" t="s">
        <v>135</v>
      </c>
      <c r="D104" s="81" t="s">
        <v>359</v>
      </c>
      <c r="E104" s="82">
        <f>IFERROR(VLOOKUP($C104,'2025'!$C$301:$U$583,19,FALSE),0)</f>
        <v>193496.34999999998</v>
      </c>
      <c r="F104" s="83">
        <f>IFERROR(VLOOKUP($C104,'2025'!$C$8:$U$290,19,FALSE),0)</f>
        <v>54703.83</v>
      </c>
      <c r="G104" s="84">
        <f t="shared" si="14"/>
        <v>0.28271246460204552</v>
      </c>
      <c r="H104" s="85">
        <f t="shared" si="15"/>
        <v>6.9083576434930862E-6</v>
      </c>
      <c r="I104" s="86">
        <f t="shared" si="16"/>
        <v>-138792.51999999996</v>
      </c>
      <c r="J104" s="87">
        <f t="shared" si="17"/>
        <v>-0.71728753539795442</v>
      </c>
      <c r="K104" s="82">
        <f>VLOOKUP($C104,'2025'!$C$301:$U$583,VLOOKUP($L$4,Master!$D$9:$G$20,4,FALSE),FALSE)</f>
        <v>81062.399999999994</v>
      </c>
      <c r="L104" s="83">
        <f>VLOOKUP($C104,'2025'!$C$8:$U$290,VLOOKUP($L$4,Master!$D$9:$G$20,4,FALSE),FALSE)</f>
        <v>4116.66</v>
      </c>
      <c r="M104" s="152">
        <f t="shared" si="18"/>
        <v>5.078384059687352E-2</v>
      </c>
      <c r="N104" s="152">
        <f t="shared" si="19"/>
        <v>5.1987876491759803E-7</v>
      </c>
      <c r="O104" s="83">
        <f t="shared" si="20"/>
        <v>-76945.739999999991</v>
      </c>
      <c r="P104" s="87">
        <f t="shared" si="21"/>
        <v>-0.94921615940312642</v>
      </c>
      <c r="Q104" s="78"/>
    </row>
    <row r="105" spans="2:17" s="79" customFormat="1" ht="12.75" x14ac:dyDescent="0.2">
      <c r="B105" s="72"/>
      <c r="C105" s="80" t="s">
        <v>136</v>
      </c>
      <c r="D105" s="81" t="s">
        <v>360</v>
      </c>
      <c r="E105" s="82">
        <f>IFERROR(VLOOKUP($C105,'2025'!$C$301:$U$583,19,FALSE),0)</f>
        <v>319181.33</v>
      </c>
      <c r="F105" s="83">
        <f>IFERROR(VLOOKUP($C105,'2025'!$C$8:$U$290,19,FALSE),0)</f>
        <v>266598.53000000003</v>
      </c>
      <c r="G105" s="84">
        <f t="shared" si="14"/>
        <v>0.83525728149575673</v>
      </c>
      <c r="H105" s="85">
        <f t="shared" si="15"/>
        <v>3.3667807034160516E-5</v>
      </c>
      <c r="I105" s="86">
        <f t="shared" si="16"/>
        <v>-52582.799999999988</v>
      </c>
      <c r="J105" s="87">
        <f t="shared" si="17"/>
        <v>-0.1647427185042433</v>
      </c>
      <c r="K105" s="82">
        <f>VLOOKUP($C105,'2025'!$C$301:$U$583,VLOOKUP($L$4,Master!$D$9:$G$20,4,FALSE),FALSE)</f>
        <v>46661.819999999992</v>
      </c>
      <c r="L105" s="83">
        <f>VLOOKUP($C105,'2025'!$C$8:$U$290,VLOOKUP($L$4,Master!$D$9:$G$20,4,FALSE),FALSE)</f>
        <v>27256.600000000006</v>
      </c>
      <c r="M105" s="152">
        <f t="shared" si="18"/>
        <v>0.58413066614204101</v>
      </c>
      <c r="N105" s="152">
        <f t="shared" si="19"/>
        <v>3.4421418197891021E-6</v>
      </c>
      <c r="O105" s="83">
        <f t="shared" si="20"/>
        <v>-19405.219999999987</v>
      </c>
      <c r="P105" s="87">
        <f t="shared" si="21"/>
        <v>-0.41586933385795904</v>
      </c>
      <c r="Q105" s="78"/>
    </row>
    <row r="106" spans="2:17" s="79" customFormat="1" ht="12.75" x14ac:dyDescent="0.2">
      <c r="B106" s="72"/>
      <c r="C106" s="80" t="s">
        <v>137</v>
      </c>
      <c r="D106" s="81" t="s">
        <v>361</v>
      </c>
      <c r="E106" s="82">
        <f>IFERROR(VLOOKUP($C106,'2025'!$C$301:$U$583,19,FALSE),0)</f>
        <v>22945921.230000004</v>
      </c>
      <c r="F106" s="83">
        <f>IFERROR(VLOOKUP($C106,'2025'!$C$8:$U$290,19,FALSE),0)</f>
        <v>20175438.390000001</v>
      </c>
      <c r="G106" s="84">
        <f t="shared" si="14"/>
        <v>0.8792603351057523</v>
      </c>
      <c r="H106" s="85">
        <f t="shared" si="15"/>
        <v>2.5478863913620006E-3</v>
      </c>
      <c r="I106" s="86">
        <f t="shared" si="16"/>
        <v>-2770482.8400000036</v>
      </c>
      <c r="J106" s="87">
        <f t="shared" si="17"/>
        <v>-0.12073966489424766</v>
      </c>
      <c r="K106" s="82">
        <f>VLOOKUP($C106,'2025'!$C$301:$U$583,VLOOKUP($L$4,Master!$D$9:$G$20,4,FALSE),FALSE)</f>
        <v>2869834.0600000005</v>
      </c>
      <c r="L106" s="83">
        <f>VLOOKUP($C106,'2025'!$C$8:$U$290,VLOOKUP($L$4,Master!$D$9:$G$20,4,FALSE),FALSE)</f>
        <v>1077813.08</v>
      </c>
      <c r="M106" s="152">
        <f t="shared" si="18"/>
        <v>0.37556634197867172</v>
      </c>
      <c r="N106" s="152">
        <f t="shared" si="19"/>
        <v>1.3611328913304288E-4</v>
      </c>
      <c r="O106" s="83">
        <f t="shared" si="20"/>
        <v>-1792020.9800000004</v>
      </c>
      <c r="P106" s="87">
        <f t="shared" si="21"/>
        <v>-0.62443365802132833</v>
      </c>
      <c r="Q106" s="78"/>
    </row>
    <row r="107" spans="2:17" s="79" customFormat="1" ht="25.5" x14ac:dyDescent="0.2">
      <c r="B107" s="72"/>
      <c r="C107" s="80" t="s">
        <v>493</v>
      </c>
      <c r="D107" s="81" t="s">
        <v>494</v>
      </c>
      <c r="E107" s="82">
        <f>IFERROR(VLOOKUP($C107,'2025'!$C$301:$U$583,19,FALSE),0)</f>
        <v>1109094.0999999999</v>
      </c>
      <c r="F107" s="83">
        <f>IFERROR(VLOOKUP($C107,'2025'!$C$8:$U$290,19,FALSE),0)</f>
        <v>797130.07000000007</v>
      </c>
      <c r="G107" s="84">
        <f t="shared" si="14"/>
        <v>0.71872176580869029</v>
      </c>
      <c r="H107" s="85">
        <f t="shared" si="15"/>
        <v>1.0066680179326893E-4</v>
      </c>
      <c r="I107" s="86">
        <f t="shared" si="16"/>
        <v>-311964.0299999998</v>
      </c>
      <c r="J107" s="87">
        <f t="shared" si="17"/>
        <v>-0.28127823419130965</v>
      </c>
      <c r="K107" s="82">
        <f>VLOOKUP($C107,'2025'!$C$301:$U$583,VLOOKUP($L$4,Master!$D$9:$G$20,4,FALSE),FALSE)</f>
        <v>319814.68</v>
      </c>
      <c r="L107" s="83">
        <f>VLOOKUP($C107,'2025'!$C$8:$U$290,VLOOKUP($L$4,Master!$D$9:$G$20,4,FALSE),FALSE)</f>
        <v>60482.55</v>
      </c>
      <c r="M107" s="152">
        <f t="shared" si="18"/>
        <v>0.18911749141721701</v>
      </c>
      <c r="N107" s="152">
        <f t="shared" si="19"/>
        <v>7.6381322220117449E-6</v>
      </c>
      <c r="O107" s="83">
        <f t="shared" si="20"/>
        <v>-259332.13</v>
      </c>
      <c r="P107" s="87">
        <f t="shared" si="21"/>
        <v>-0.81088250858278299</v>
      </c>
      <c r="Q107" s="78"/>
    </row>
    <row r="108" spans="2:17" s="79" customFormat="1" ht="12.75" x14ac:dyDescent="0.2">
      <c r="B108" s="72"/>
      <c r="C108" s="80" t="s">
        <v>560</v>
      </c>
      <c r="D108" s="81" t="s">
        <v>362</v>
      </c>
      <c r="E108" s="82">
        <f>IFERROR(VLOOKUP($C108,'2025'!$C$301:$U$583,19,FALSE),0)</f>
        <v>0</v>
      </c>
      <c r="F108" s="83">
        <f>IFERROR(VLOOKUP($C108,'2025'!$C$8:$U$290,19,FALSE),0)</f>
        <v>0</v>
      </c>
      <c r="G108" s="84">
        <f t="shared" si="14"/>
        <v>0</v>
      </c>
      <c r="H108" s="85">
        <f t="shared" si="15"/>
        <v>0</v>
      </c>
      <c r="I108" s="86">
        <f t="shared" si="16"/>
        <v>0</v>
      </c>
      <c r="J108" s="87">
        <f t="shared" si="17"/>
        <v>0</v>
      </c>
      <c r="K108" s="82">
        <f>VLOOKUP($C108,'2025'!$C$301:$U$583,VLOOKUP($L$4,Master!$D$9:$G$20,4,FALSE),FALSE)</f>
        <v>0</v>
      </c>
      <c r="L108" s="83">
        <f>VLOOKUP($C108,'2025'!$C$8:$U$290,VLOOKUP($L$4,Master!$D$9:$G$20,4,FALSE),FALSE)</f>
        <v>0</v>
      </c>
      <c r="M108" s="152">
        <f t="shared" si="18"/>
        <v>0</v>
      </c>
      <c r="N108" s="152">
        <f t="shared" si="19"/>
        <v>0</v>
      </c>
      <c r="O108" s="83">
        <f t="shared" si="20"/>
        <v>0</v>
      </c>
      <c r="P108" s="87">
        <f t="shared" si="21"/>
        <v>0</v>
      </c>
      <c r="Q108" s="78"/>
    </row>
    <row r="109" spans="2:17" s="79" customFormat="1" ht="25.5" x14ac:dyDescent="0.2">
      <c r="B109" s="72"/>
      <c r="C109" s="80" t="s">
        <v>561</v>
      </c>
      <c r="D109" s="81" t="s">
        <v>590</v>
      </c>
      <c r="E109" s="82">
        <f>IFERROR(VLOOKUP($C109,'2025'!$C$301:$U$583,19,FALSE),0)</f>
        <v>0</v>
      </c>
      <c r="F109" s="83">
        <f>IFERROR(VLOOKUP($C109,'2025'!$C$8:$U$290,19,FALSE),0)</f>
        <v>0</v>
      </c>
      <c r="G109" s="84">
        <f t="shared" si="14"/>
        <v>0</v>
      </c>
      <c r="H109" s="85">
        <f t="shared" si="15"/>
        <v>0</v>
      </c>
      <c r="I109" s="86">
        <f t="shared" si="16"/>
        <v>0</v>
      </c>
      <c r="J109" s="87">
        <f t="shared" si="17"/>
        <v>0</v>
      </c>
      <c r="K109" s="82">
        <f>VLOOKUP($C109,'2025'!$C$301:$U$583,VLOOKUP($L$4,Master!$D$9:$G$20,4,FALSE),FALSE)</f>
        <v>0</v>
      </c>
      <c r="L109" s="83">
        <f>VLOOKUP($C109,'2025'!$C$8:$U$290,VLOOKUP($L$4,Master!$D$9:$G$20,4,FALSE),FALSE)</f>
        <v>0</v>
      </c>
      <c r="M109" s="152">
        <f t="shared" si="18"/>
        <v>0</v>
      </c>
      <c r="N109" s="152">
        <f t="shared" si="19"/>
        <v>0</v>
      </c>
      <c r="O109" s="83">
        <f t="shared" si="20"/>
        <v>0</v>
      </c>
      <c r="P109" s="87">
        <f t="shared" si="21"/>
        <v>0</v>
      </c>
      <c r="Q109" s="78"/>
    </row>
    <row r="110" spans="2:17" s="79" customFormat="1" ht="12.75" x14ac:dyDescent="0.2">
      <c r="B110" s="72"/>
      <c r="C110" s="80" t="s">
        <v>562</v>
      </c>
      <c r="D110" s="81" t="s">
        <v>591</v>
      </c>
      <c r="E110" s="82">
        <f>IFERROR(VLOOKUP($C110,'2025'!$C$301:$U$583,19,FALSE),0)</f>
        <v>0</v>
      </c>
      <c r="F110" s="83">
        <f>IFERROR(VLOOKUP($C110,'2025'!$C$8:$U$290,19,FALSE),0)</f>
        <v>0</v>
      </c>
      <c r="G110" s="84">
        <f t="shared" si="14"/>
        <v>0</v>
      </c>
      <c r="H110" s="85">
        <f t="shared" si="15"/>
        <v>0</v>
      </c>
      <c r="I110" s="86">
        <f t="shared" si="16"/>
        <v>0</v>
      </c>
      <c r="J110" s="87">
        <f t="shared" si="17"/>
        <v>0</v>
      </c>
      <c r="K110" s="82">
        <f>VLOOKUP($C110,'2025'!$C$301:$U$583,VLOOKUP($L$4,Master!$D$9:$G$20,4,FALSE),FALSE)</f>
        <v>0</v>
      </c>
      <c r="L110" s="83">
        <f>VLOOKUP($C110,'2025'!$C$8:$U$290,VLOOKUP($L$4,Master!$D$9:$G$20,4,FALSE),FALSE)</f>
        <v>0</v>
      </c>
      <c r="M110" s="152">
        <f t="shared" si="18"/>
        <v>0</v>
      </c>
      <c r="N110" s="152">
        <f t="shared" si="19"/>
        <v>0</v>
      </c>
      <c r="O110" s="83">
        <f t="shared" si="20"/>
        <v>0</v>
      </c>
      <c r="P110" s="87">
        <f t="shared" si="21"/>
        <v>0</v>
      </c>
      <c r="Q110" s="78"/>
    </row>
    <row r="111" spans="2:17" s="79" customFormat="1" ht="12.75" x14ac:dyDescent="0.2">
      <c r="B111" s="72"/>
      <c r="C111" s="80" t="s">
        <v>138</v>
      </c>
      <c r="D111" s="81" t="s">
        <v>363</v>
      </c>
      <c r="E111" s="82">
        <f>IFERROR(VLOOKUP($C111,'2025'!$C$301:$U$583,19,FALSE),0)</f>
        <v>3181263.84</v>
      </c>
      <c r="F111" s="83">
        <f>IFERROR(VLOOKUP($C111,'2025'!$C$8:$U$290,19,FALSE),0)</f>
        <v>2335002.84</v>
      </c>
      <c r="G111" s="84">
        <f t="shared" si="14"/>
        <v>0.73398591171237149</v>
      </c>
      <c r="H111" s="85">
        <f t="shared" si="15"/>
        <v>2.9487943928774388E-4</v>
      </c>
      <c r="I111" s="86">
        <f t="shared" si="16"/>
        <v>-846261</v>
      </c>
      <c r="J111" s="87">
        <f t="shared" si="17"/>
        <v>-0.26601408828762851</v>
      </c>
      <c r="K111" s="82">
        <f>VLOOKUP($C111,'2025'!$C$301:$U$583,VLOOKUP($L$4,Master!$D$9:$G$20,4,FALSE),FALSE)</f>
        <v>563622.50999999978</v>
      </c>
      <c r="L111" s="83">
        <f>VLOOKUP($C111,'2025'!$C$8:$U$290,VLOOKUP($L$4,Master!$D$9:$G$20,4,FALSE),FALSE)</f>
        <v>303068.96999999997</v>
      </c>
      <c r="M111" s="152">
        <f t="shared" si="18"/>
        <v>0.53771622783483242</v>
      </c>
      <c r="N111" s="152">
        <f t="shared" si="19"/>
        <v>3.8273532866073116E-5</v>
      </c>
      <c r="O111" s="83">
        <f t="shared" si="20"/>
        <v>-260553.5399999998</v>
      </c>
      <c r="P111" s="87">
        <f t="shared" si="21"/>
        <v>-0.46228377216516764</v>
      </c>
      <c r="Q111" s="78"/>
    </row>
    <row r="112" spans="2:17" s="79" customFormat="1" ht="12.75" x14ac:dyDescent="0.2">
      <c r="B112" s="72"/>
      <c r="C112" s="80" t="s">
        <v>139</v>
      </c>
      <c r="D112" s="81" t="s">
        <v>352</v>
      </c>
      <c r="E112" s="82">
        <f>IFERROR(VLOOKUP($C112,'2025'!$C$301:$U$583,19,FALSE),0)</f>
        <v>3180836.75</v>
      </c>
      <c r="F112" s="83">
        <f>IFERROR(VLOOKUP($C112,'2025'!$C$8:$U$290,19,FALSE),0)</f>
        <v>3026976.5999999996</v>
      </c>
      <c r="G112" s="84">
        <f t="shared" si="14"/>
        <v>0.95162903283231992</v>
      </c>
      <c r="H112" s="85">
        <f t="shared" si="15"/>
        <v>3.822664140935783E-4</v>
      </c>
      <c r="I112" s="86">
        <f t="shared" si="16"/>
        <v>-153860.15000000037</v>
      </c>
      <c r="J112" s="87">
        <f t="shared" si="17"/>
        <v>-4.8370967167680128E-2</v>
      </c>
      <c r="K112" s="82">
        <f>VLOOKUP($C112,'2025'!$C$301:$U$583,VLOOKUP($L$4,Master!$D$9:$G$20,4,FALSE),FALSE)</f>
        <v>519461.33999999991</v>
      </c>
      <c r="L112" s="83">
        <f>VLOOKUP($C112,'2025'!$C$8:$U$290,VLOOKUP($L$4,Master!$D$9:$G$20,4,FALSE),FALSE)</f>
        <v>419761.12</v>
      </c>
      <c r="M112" s="152">
        <f t="shared" si="18"/>
        <v>0.8080699903480788</v>
      </c>
      <c r="N112" s="152">
        <f t="shared" si="19"/>
        <v>5.3010181221190881E-5</v>
      </c>
      <c r="O112" s="83">
        <f t="shared" si="20"/>
        <v>-99700.219999999914</v>
      </c>
      <c r="P112" s="87">
        <f t="shared" si="21"/>
        <v>-0.19193000965192122</v>
      </c>
      <c r="Q112" s="78"/>
    </row>
    <row r="113" spans="2:17" s="79" customFormat="1" ht="12.75" x14ac:dyDescent="0.2">
      <c r="B113" s="72"/>
      <c r="C113" s="80" t="s">
        <v>140</v>
      </c>
      <c r="D113" s="81" t="s">
        <v>353</v>
      </c>
      <c r="E113" s="82">
        <f>IFERROR(VLOOKUP($C113,'2025'!$C$301:$U$583,19,FALSE),0)</f>
        <v>426413.53</v>
      </c>
      <c r="F113" s="83">
        <f>IFERROR(VLOOKUP($C113,'2025'!$C$8:$U$290,19,FALSE),0)</f>
        <v>292635.75</v>
      </c>
      <c r="G113" s="84">
        <f t="shared" si="14"/>
        <v>0.68627219685078933</v>
      </c>
      <c r="H113" s="85">
        <f t="shared" si="15"/>
        <v>3.6955957567721162E-5</v>
      </c>
      <c r="I113" s="86">
        <f t="shared" si="16"/>
        <v>-133777.78000000003</v>
      </c>
      <c r="J113" s="87">
        <f t="shared" si="17"/>
        <v>-0.31372780314921062</v>
      </c>
      <c r="K113" s="82">
        <f>VLOOKUP($C113,'2025'!$C$301:$U$583,VLOOKUP($L$4,Master!$D$9:$G$20,4,FALSE),FALSE)</f>
        <v>94050.95</v>
      </c>
      <c r="L113" s="83">
        <f>VLOOKUP($C113,'2025'!$C$8:$U$290,VLOOKUP($L$4,Master!$D$9:$G$20,4,FALSE),FALSE)</f>
        <v>41409.43</v>
      </c>
      <c r="M113" s="152">
        <f t="shared" si="18"/>
        <v>0.44028720603034849</v>
      </c>
      <c r="N113" s="152">
        <f t="shared" si="19"/>
        <v>5.2294538106964707E-6</v>
      </c>
      <c r="O113" s="83">
        <f t="shared" si="20"/>
        <v>-52641.52</v>
      </c>
      <c r="P113" s="87">
        <f t="shared" si="21"/>
        <v>-0.55971279396965157</v>
      </c>
      <c r="Q113" s="78"/>
    </row>
    <row r="114" spans="2:17" s="79" customFormat="1" ht="12.75" x14ac:dyDescent="0.2">
      <c r="B114" s="72"/>
      <c r="C114" s="80" t="s">
        <v>141</v>
      </c>
      <c r="D114" s="81" t="s">
        <v>354</v>
      </c>
      <c r="E114" s="82">
        <f>IFERROR(VLOOKUP($C114,'2025'!$C$301:$U$583,19,FALSE),0)</f>
        <v>1367906.37</v>
      </c>
      <c r="F114" s="83">
        <f>IFERROR(VLOOKUP($C114,'2025'!$C$8:$U$290,19,FALSE),0)</f>
        <v>1124855.7000000002</v>
      </c>
      <c r="G114" s="84">
        <f t="shared" si="14"/>
        <v>0.82231922057647855</v>
      </c>
      <c r="H114" s="85">
        <f t="shared" si="15"/>
        <v>1.4205413904148516E-4</v>
      </c>
      <c r="I114" s="86">
        <f t="shared" si="16"/>
        <v>-243050.66999999993</v>
      </c>
      <c r="J114" s="87">
        <f t="shared" si="17"/>
        <v>-0.17768077942352145</v>
      </c>
      <c r="K114" s="82">
        <f>VLOOKUP($C114,'2025'!$C$301:$U$583,VLOOKUP($L$4,Master!$D$9:$G$20,4,FALSE),FALSE)</f>
        <v>338860.94000000006</v>
      </c>
      <c r="L114" s="83">
        <f>VLOOKUP($C114,'2025'!$C$8:$U$290,VLOOKUP($L$4,Master!$D$9:$G$20,4,FALSE),FALSE)</f>
        <v>172741.38</v>
      </c>
      <c r="M114" s="152">
        <f t="shared" si="18"/>
        <v>0.50977070417145154</v>
      </c>
      <c r="N114" s="152">
        <f t="shared" si="19"/>
        <v>2.1814911915135443E-5</v>
      </c>
      <c r="O114" s="83">
        <f t="shared" si="20"/>
        <v>-166119.56000000006</v>
      </c>
      <c r="P114" s="87">
        <f t="shared" si="21"/>
        <v>-0.49022929582854852</v>
      </c>
      <c r="Q114" s="78"/>
    </row>
    <row r="115" spans="2:17" s="79" customFormat="1" ht="12.75" x14ac:dyDescent="0.2">
      <c r="B115" s="72"/>
      <c r="C115" s="80" t="s">
        <v>142</v>
      </c>
      <c r="D115" s="81" t="s">
        <v>355</v>
      </c>
      <c r="E115" s="82">
        <f>IFERROR(VLOOKUP($C115,'2025'!$C$301:$U$583,19,FALSE),0)</f>
        <v>4489012.97</v>
      </c>
      <c r="F115" s="83">
        <f>IFERROR(VLOOKUP($C115,'2025'!$C$8:$U$290,19,FALSE),0)</f>
        <v>3645356.3899999997</v>
      </c>
      <c r="G115" s="84">
        <f t="shared" si="14"/>
        <v>0.81206189742864565</v>
      </c>
      <c r="H115" s="85">
        <f t="shared" si="15"/>
        <v>4.6035946075645635E-4</v>
      </c>
      <c r="I115" s="86">
        <f t="shared" si="16"/>
        <v>-843656.58000000007</v>
      </c>
      <c r="J115" s="87">
        <f t="shared" si="17"/>
        <v>-0.18793810257135438</v>
      </c>
      <c r="K115" s="82">
        <f>VLOOKUP($C115,'2025'!$C$301:$U$583,VLOOKUP($L$4,Master!$D$9:$G$20,4,FALSE),FALSE)</f>
        <v>703135.89999999991</v>
      </c>
      <c r="L115" s="83">
        <f>VLOOKUP($C115,'2025'!$C$8:$U$290,VLOOKUP($L$4,Master!$D$9:$G$20,4,FALSE),FALSE)</f>
        <v>675858.58</v>
      </c>
      <c r="M115" s="152">
        <f t="shared" si="18"/>
        <v>0.9612061907235856</v>
      </c>
      <c r="N115" s="152">
        <f t="shared" si="19"/>
        <v>8.5351844414977574E-5</v>
      </c>
      <c r="O115" s="83">
        <f t="shared" si="20"/>
        <v>-27277.319999999949</v>
      </c>
      <c r="P115" s="87">
        <f t="shared" si="21"/>
        <v>-3.8793809276414348E-2</v>
      </c>
      <c r="Q115" s="78"/>
    </row>
    <row r="116" spans="2:17" s="79" customFormat="1" ht="12.75" x14ac:dyDescent="0.2">
      <c r="B116" s="72"/>
      <c r="C116" s="80" t="s">
        <v>563</v>
      </c>
      <c r="D116" s="81" t="s">
        <v>496</v>
      </c>
      <c r="E116" s="82">
        <f>IFERROR(VLOOKUP($C116,'2025'!$C$301:$U$583,19,FALSE),0)</f>
        <v>0</v>
      </c>
      <c r="F116" s="83">
        <f>IFERROR(VLOOKUP($C116,'2025'!$C$8:$U$290,19,FALSE),0)</f>
        <v>0</v>
      </c>
      <c r="G116" s="84">
        <f t="shared" si="14"/>
        <v>0</v>
      </c>
      <c r="H116" s="85">
        <f t="shared" si="15"/>
        <v>0</v>
      </c>
      <c r="I116" s="86">
        <f t="shared" si="16"/>
        <v>0</v>
      </c>
      <c r="J116" s="87">
        <f t="shared" si="17"/>
        <v>0</v>
      </c>
      <c r="K116" s="82">
        <f>VLOOKUP($C116,'2025'!$C$301:$U$583,VLOOKUP($L$4,Master!$D$9:$G$20,4,FALSE),FALSE)</f>
        <v>0</v>
      </c>
      <c r="L116" s="83">
        <f>VLOOKUP($C116,'2025'!$C$8:$U$290,VLOOKUP($L$4,Master!$D$9:$G$20,4,FALSE),FALSE)</f>
        <v>0</v>
      </c>
      <c r="M116" s="152">
        <f t="shared" si="18"/>
        <v>0</v>
      </c>
      <c r="N116" s="152">
        <f t="shared" si="19"/>
        <v>0</v>
      </c>
      <c r="O116" s="83">
        <f t="shared" si="20"/>
        <v>0</v>
      </c>
      <c r="P116" s="87">
        <f t="shared" si="21"/>
        <v>0</v>
      </c>
      <c r="Q116" s="78"/>
    </row>
    <row r="117" spans="2:17" s="79" customFormat="1" ht="12.75" x14ac:dyDescent="0.2">
      <c r="B117" s="72"/>
      <c r="C117" s="80" t="s">
        <v>143</v>
      </c>
      <c r="D117" s="81" t="s">
        <v>364</v>
      </c>
      <c r="E117" s="82">
        <f>IFERROR(VLOOKUP($C117,'2025'!$C$301:$U$583,19,FALSE),0)</f>
        <v>1177946.5100000002</v>
      </c>
      <c r="F117" s="83">
        <f>IFERROR(VLOOKUP($C117,'2025'!$C$8:$U$290,19,FALSE),0)</f>
        <v>1014690.3300000001</v>
      </c>
      <c r="G117" s="84">
        <f t="shared" si="14"/>
        <v>0.86140611766828012</v>
      </c>
      <c r="H117" s="85">
        <f t="shared" si="15"/>
        <v>1.2814173517711688E-4</v>
      </c>
      <c r="I117" s="86">
        <f t="shared" si="16"/>
        <v>-163256.18000000017</v>
      </c>
      <c r="J117" s="87">
        <f t="shared" si="17"/>
        <v>-0.1385938823317199</v>
      </c>
      <c r="K117" s="82">
        <f>VLOOKUP($C117,'2025'!$C$301:$U$583,VLOOKUP($L$4,Master!$D$9:$G$20,4,FALSE),FALSE)</f>
        <v>249367.27000000005</v>
      </c>
      <c r="L117" s="83">
        <f>VLOOKUP($C117,'2025'!$C$8:$U$290,VLOOKUP($L$4,Master!$D$9:$G$20,4,FALSE),FALSE)</f>
        <v>99710.5</v>
      </c>
      <c r="M117" s="152">
        <f t="shared" si="18"/>
        <v>0.39985399848183756</v>
      </c>
      <c r="N117" s="152">
        <f t="shared" si="19"/>
        <v>1.2592094462335038E-5</v>
      </c>
      <c r="O117" s="83">
        <f t="shared" si="20"/>
        <v>-149656.77000000005</v>
      </c>
      <c r="P117" s="87">
        <f t="shared" si="21"/>
        <v>-0.60014600151816244</v>
      </c>
      <c r="Q117" s="78"/>
    </row>
    <row r="118" spans="2:17" s="79" customFormat="1" ht="12.75" x14ac:dyDescent="0.2">
      <c r="B118" s="72"/>
      <c r="C118" s="80" t="s">
        <v>144</v>
      </c>
      <c r="D118" s="81" t="s">
        <v>365</v>
      </c>
      <c r="E118" s="82">
        <f>IFERROR(VLOOKUP($C118,'2025'!$C$301:$U$583,19,FALSE),0)</f>
        <v>430042.50999999995</v>
      </c>
      <c r="F118" s="83">
        <f>IFERROR(VLOOKUP($C118,'2025'!$C$8:$U$290,19,FALSE),0)</f>
        <v>388647.34</v>
      </c>
      <c r="G118" s="84">
        <f t="shared" si="14"/>
        <v>0.90374167893308988</v>
      </c>
      <c r="H118" s="85">
        <f t="shared" si="15"/>
        <v>4.9080929468965082E-5</v>
      </c>
      <c r="I118" s="86">
        <f t="shared" si="16"/>
        <v>-41395.169999999925</v>
      </c>
      <c r="J118" s="87">
        <f t="shared" si="17"/>
        <v>-9.625832106691018E-2</v>
      </c>
      <c r="K118" s="82">
        <f>VLOOKUP($C118,'2025'!$C$301:$U$583,VLOOKUP($L$4,Master!$D$9:$G$20,4,FALSE),FALSE)</f>
        <v>88913.94</v>
      </c>
      <c r="L118" s="83">
        <f>VLOOKUP($C118,'2025'!$C$8:$U$290,VLOOKUP($L$4,Master!$D$9:$G$20,4,FALSE),FALSE)</f>
        <v>54137.770000000004</v>
      </c>
      <c r="M118" s="152">
        <f t="shared" si="18"/>
        <v>0.60887831536877124</v>
      </c>
      <c r="N118" s="152">
        <f t="shared" si="19"/>
        <v>6.8368718823009415E-6</v>
      </c>
      <c r="O118" s="83">
        <f t="shared" si="20"/>
        <v>-34776.17</v>
      </c>
      <c r="P118" s="87">
        <f t="shared" si="21"/>
        <v>-0.39112168463122876</v>
      </c>
      <c r="Q118" s="78"/>
    </row>
    <row r="119" spans="2:17" s="79" customFormat="1" ht="12.75" x14ac:dyDescent="0.2">
      <c r="B119" s="72"/>
      <c r="C119" s="80" t="s">
        <v>530</v>
      </c>
      <c r="D119" s="81" t="s">
        <v>531</v>
      </c>
      <c r="E119" s="82">
        <f>IFERROR(VLOOKUP($C119,'2025'!$C$301:$U$583,19,FALSE),0)</f>
        <v>9490.98</v>
      </c>
      <c r="F119" s="83">
        <f>IFERROR(VLOOKUP($C119,'2025'!$C$8:$U$290,19,FALSE),0)</f>
        <v>1950.04</v>
      </c>
      <c r="G119" s="84">
        <f t="shared" si="14"/>
        <v>0.20546244961005081</v>
      </c>
      <c r="H119" s="85">
        <f t="shared" si="15"/>
        <v>2.4626381259076847E-7</v>
      </c>
      <c r="I119" s="86">
        <f t="shared" si="16"/>
        <v>-7540.94</v>
      </c>
      <c r="J119" s="87">
        <f t="shared" si="17"/>
        <v>-0.79453755038994922</v>
      </c>
      <c r="K119" s="82">
        <f>VLOOKUP($C119,'2025'!$C$301:$U$583,VLOOKUP($L$4,Master!$D$9:$G$20,4,FALSE),FALSE)</f>
        <v>7502.25</v>
      </c>
      <c r="L119" s="83">
        <f>VLOOKUP($C119,'2025'!$C$8:$U$290,VLOOKUP($L$4,Master!$D$9:$G$20,4,FALSE),FALSE)</f>
        <v>0</v>
      </c>
      <c r="M119" s="152">
        <f t="shared" si="18"/>
        <v>0</v>
      </c>
      <c r="N119" s="152">
        <f t="shared" si="19"/>
        <v>0</v>
      </c>
      <c r="O119" s="83">
        <f t="shared" si="20"/>
        <v>-7502.25</v>
      </c>
      <c r="P119" s="87">
        <f t="shared" si="21"/>
        <v>-1</v>
      </c>
      <c r="Q119" s="78"/>
    </row>
    <row r="120" spans="2:17" s="79" customFormat="1" ht="12.75" x14ac:dyDescent="0.2">
      <c r="B120" s="72"/>
      <c r="C120" s="80" t="s">
        <v>495</v>
      </c>
      <c r="D120" s="81" t="s">
        <v>496</v>
      </c>
      <c r="E120" s="82">
        <f>IFERROR(VLOOKUP($C120,'2025'!$C$301:$U$583,19,FALSE),0)</f>
        <v>1124310.7000000002</v>
      </c>
      <c r="F120" s="83">
        <f>IFERROR(VLOOKUP($C120,'2025'!$C$8:$U$290,19,FALSE),0)</f>
        <v>3784729.2600000007</v>
      </c>
      <c r="G120" s="84">
        <f t="shared" si="14"/>
        <v>3.3662663354533584</v>
      </c>
      <c r="H120" s="85">
        <f t="shared" si="15"/>
        <v>4.7796037885963262E-4</v>
      </c>
      <c r="I120" s="86">
        <f t="shared" si="16"/>
        <v>2660418.5600000005</v>
      </c>
      <c r="J120" s="87">
        <f t="shared" si="17"/>
        <v>2.3662663354533584</v>
      </c>
      <c r="K120" s="82">
        <f>VLOOKUP($C120,'2025'!$C$301:$U$583,VLOOKUP($L$4,Master!$D$9:$G$20,4,FALSE),FALSE)</f>
        <v>160675.25000000003</v>
      </c>
      <c r="L120" s="83">
        <f>VLOOKUP($C120,'2025'!$C$8:$U$290,VLOOKUP($L$4,Master!$D$9:$G$20,4,FALSE),FALSE)</f>
        <v>114808.43</v>
      </c>
      <c r="M120" s="152">
        <f t="shared" si="18"/>
        <v>0.71453711757100091</v>
      </c>
      <c r="N120" s="152">
        <f t="shared" si="19"/>
        <v>1.4498759866136263E-5</v>
      </c>
      <c r="O120" s="83">
        <f t="shared" si="20"/>
        <v>-45866.820000000036</v>
      </c>
      <c r="P120" s="87">
        <f t="shared" si="21"/>
        <v>-0.28546288242899903</v>
      </c>
      <c r="Q120" s="78"/>
    </row>
    <row r="121" spans="2:17" s="79" customFormat="1" ht="12.75" x14ac:dyDescent="0.2">
      <c r="B121" s="72"/>
      <c r="C121" s="80" t="s">
        <v>497</v>
      </c>
      <c r="D121" s="81" t="s">
        <v>498</v>
      </c>
      <c r="E121" s="82">
        <f>IFERROR(VLOOKUP($C121,'2025'!$C$301:$U$583,19,FALSE),0)</f>
        <v>2088296.7900000003</v>
      </c>
      <c r="F121" s="83">
        <f>IFERROR(VLOOKUP($C121,'2025'!$C$8:$U$290,19,FALSE),0)</f>
        <v>1888365</v>
      </c>
      <c r="G121" s="84">
        <f t="shared" si="14"/>
        <v>0.90426083545337432</v>
      </c>
      <c r="H121" s="85">
        <f t="shared" si="15"/>
        <v>2.3847508997916272E-4</v>
      </c>
      <c r="I121" s="86">
        <f t="shared" si="16"/>
        <v>-199931.79000000027</v>
      </c>
      <c r="J121" s="87">
        <f t="shared" si="17"/>
        <v>-9.5739164546625691E-2</v>
      </c>
      <c r="K121" s="82">
        <f>VLOOKUP($C121,'2025'!$C$301:$U$583,VLOOKUP($L$4,Master!$D$9:$G$20,4,FALSE),FALSE)</f>
        <v>283212.33</v>
      </c>
      <c r="L121" s="83">
        <f>VLOOKUP($C121,'2025'!$C$8:$U$290,VLOOKUP($L$4,Master!$D$9:$G$20,4,FALSE),FALSE)</f>
        <v>169268.57999999996</v>
      </c>
      <c r="M121" s="152">
        <f t="shared" si="18"/>
        <v>0.5976737665341052</v>
      </c>
      <c r="N121" s="152">
        <f t="shared" si="19"/>
        <v>2.1376344004546311E-5</v>
      </c>
      <c r="O121" s="83">
        <f t="shared" si="20"/>
        <v>-113943.75000000006</v>
      </c>
      <c r="P121" s="87">
        <f t="shared" si="21"/>
        <v>-0.40232623346589486</v>
      </c>
      <c r="Q121" s="78"/>
    </row>
    <row r="122" spans="2:17" s="79" customFormat="1" ht="12.75" x14ac:dyDescent="0.2">
      <c r="B122" s="72"/>
      <c r="C122" s="80" t="s">
        <v>499</v>
      </c>
      <c r="D122" s="81" t="s">
        <v>500</v>
      </c>
      <c r="E122" s="82">
        <f>IFERROR(VLOOKUP($C122,'2025'!$C$301:$U$583,19,FALSE),0)</f>
        <v>1698051.57</v>
      </c>
      <c r="F122" s="83">
        <f>IFERROR(VLOOKUP($C122,'2025'!$C$8:$U$290,19,FALSE),0)</f>
        <v>1510871.1700000002</v>
      </c>
      <c r="G122" s="84">
        <f t="shared" si="14"/>
        <v>0.88976754104117117</v>
      </c>
      <c r="H122" s="85">
        <f t="shared" si="15"/>
        <v>1.9080269874344891E-4</v>
      </c>
      <c r="I122" s="86">
        <f t="shared" si="16"/>
        <v>-187180.39999999991</v>
      </c>
      <c r="J122" s="87">
        <f t="shared" si="17"/>
        <v>-0.11023245895882886</v>
      </c>
      <c r="K122" s="82">
        <f>VLOOKUP($C122,'2025'!$C$301:$U$583,VLOOKUP($L$4,Master!$D$9:$G$20,4,FALSE),FALSE)</f>
        <v>409230.10000000003</v>
      </c>
      <c r="L122" s="83">
        <f>VLOOKUP($C122,'2025'!$C$8:$U$290,VLOOKUP($L$4,Master!$D$9:$G$20,4,FALSE),FALSE)</f>
        <v>163441.07999999993</v>
      </c>
      <c r="M122" s="152">
        <f t="shared" si="18"/>
        <v>0.39938675087682923</v>
      </c>
      <c r="N122" s="152">
        <f t="shared" si="19"/>
        <v>2.0640409168403097E-5</v>
      </c>
      <c r="O122" s="83">
        <f t="shared" si="20"/>
        <v>-245789.02000000011</v>
      </c>
      <c r="P122" s="87">
        <f t="shared" si="21"/>
        <v>-0.60061324912317071</v>
      </c>
      <c r="Q122" s="78"/>
    </row>
    <row r="123" spans="2:17" s="79" customFormat="1" ht="12.75" x14ac:dyDescent="0.2">
      <c r="B123" s="72"/>
      <c r="C123" s="80" t="s">
        <v>145</v>
      </c>
      <c r="D123" s="81" t="s">
        <v>366</v>
      </c>
      <c r="E123" s="82">
        <f>IFERROR(VLOOKUP($C123,'2025'!$C$301:$U$583,19,FALSE),0)</f>
        <v>2624542.1199999996</v>
      </c>
      <c r="F123" s="83">
        <f>IFERROR(VLOOKUP($C123,'2025'!$C$8:$U$290,19,FALSE),0)</f>
        <v>2245328.0199999996</v>
      </c>
      <c r="G123" s="84">
        <f t="shared" si="14"/>
        <v>0.8555122826529451</v>
      </c>
      <c r="H123" s="85">
        <f t="shared" si="15"/>
        <v>2.8355471617099191E-4</v>
      </c>
      <c r="I123" s="86">
        <f t="shared" si="16"/>
        <v>-379214.10000000009</v>
      </c>
      <c r="J123" s="87">
        <f t="shared" si="17"/>
        <v>-0.14448771734705487</v>
      </c>
      <c r="K123" s="82">
        <f>VLOOKUP($C123,'2025'!$C$301:$U$583,VLOOKUP($L$4,Master!$D$9:$G$20,4,FALSE),FALSE)</f>
        <v>305261.61</v>
      </c>
      <c r="L123" s="83">
        <f>VLOOKUP($C123,'2025'!$C$8:$U$290,VLOOKUP($L$4,Master!$D$9:$G$20,4,FALSE),FALSE)</f>
        <v>85176.87999999999</v>
      </c>
      <c r="M123" s="152">
        <f t="shared" si="18"/>
        <v>0.27902912521492629</v>
      </c>
      <c r="N123" s="152">
        <f t="shared" si="19"/>
        <v>1.0756693818273662E-5</v>
      </c>
      <c r="O123" s="83">
        <f t="shared" si="20"/>
        <v>-220084.72999999998</v>
      </c>
      <c r="P123" s="87">
        <f t="shared" si="21"/>
        <v>-0.72097087478507371</v>
      </c>
      <c r="Q123" s="78"/>
    </row>
    <row r="124" spans="2:17" s="79" customFormat="1" ht="12.75" x14ac:dyDescent="0.2">
      <c r="B124" s="72"/>
      <c r="C124" s="80" t="s">
        <v>146</v>
      </c>
      <c r="D124" s="81" t="s">
        <v>367</v>
      </c>
      <c r="E124" s="82">
        <f>IFERROR(VLOOKUP($C124,'2025'!$C$301:$U$583,19,FALSE),0)</f>
        <v>1237480.4800000002</v>
      </c>
      <c r="F124" s="83">
        <f>IFERROR(VLOOKUP($C124,'2025'!$C$8:$U$290,19,FALSE),0)</f>
        <v>1158237.17</v>
      </c>
      <c r="G124" s="84">
        <f t="shared" si="14"/>
        <v>0.93596399193302804</v>
      </c>
      <c r="H124" s="85">
        <f t="shared" si="15"/>
        <v>1.4626976952705688E-4</v>
      </c>
      <c r="I124" s="86">
        <f t="shared" si="16"/>
        <v>-79243.310000000289</v>
      </c>
      <c r="J124" s="87">
        <f t="shared" si="17"/>
        <v>-6.4036008066971919E-2</v>
      </c>
      <c r="K124" s="82">
        <f>VLOOKUP($C124,'2025'!$C$301:$U$583,VLOOKUP($L$4,Master!$D$9:$G$20,4,FALSE),FALSE)</f>
        <v>223341.27000000008</v>
      </c>
      <c r="L124" s="83">
        <f>VLOOKUP($C124,'2025'!$C$8:$U$290,VLOOKUP($L$4,Master!$D$9:$G$20,4,FALSE),FALSE)</f>
        <v>150648.60999999999</v>
      </c>
      <c r="M124" s="152">
        <f t="shared" si="18"/>
        <v>0.67452204422406992</v>
      </c>
      <c r="N124" s="152">
        <f t="shared" si="19"/>
        <v>1.9024892340721093E-5</v>
      </c>
      <c r="O124" s="83">
        <f t="shared" si="20"/>
        <v>-72692.660000000091</v>
      </c>
      <c r="P124" s="87">
        <f t="shared" si="21"/>
        <v>-0.32547795577593008</v>
      </c>
      <c r="Q124" s="78"/>
    </row>
    <row r="125" spans="2:17" s="79" customFormat="1" ht="25.5" x14ac:dyDescent="0.2">
      <c r="B125" s="72"/>
      <c r="C125" s="80" t="s">
        <v>147</v>
      </c>
      <c r="D125" s="81" t="s">
        <v>368</v>
      </c>
      <c r="E125" s="82">
        <f>IFERROR(VLOOKUP($C125,'2025'!$C$301:$U$583,19,FALSE),0)</f>
        <v>509075.48</v>
      </c>
      <c r="F125" s="83">
        <f>IFERROR(VLOOKUP($C125,'2025'!$C$8:$U$290,19,FALSE),0)</f>
        <v>463939.29000000004</v>
      </c>
      <c r="G125" s="84">
        <f t="shared" si="14"/>
        <v>0.91133693966167861</v>
      </c>
      <c r="H125" s="85">
        <f t="shared" si="15"/>
        <v>5.8589289638189054E-5</v>
      </c>
      <c r="I125" s="86">
        <f t="shared" si="16"/>
        <v>-45136.189999999944</v>
      </c>
      <c r="J125" s="87">
        <f t="shared" si="17"/>
        <v>-8.8663060338321428E-2</v>
      </c>
      <c r="K125" s="82">
        <f>VLOOKUP($C125,'2025'!$C$301:$U$583,VLOOKUP($L$4,Master!$D$9:$G$20,4,FALSE),FALSE)</f>
        <v>65290.91</v>
      </c>
      <c r="L125" s="83">
        <f>VLOOKUP($C125,'2025'!$C$8:$U$290,VLOOKUP($L$4,Master!$D$9:$G$20,4,FALSE),FALSE)</f>
        <v>56618.860000000008</v>
      </c>
      <c r="M125" s="152">
        <f t="shared" si="18"/>
        <v>0.86717829480397812</v>
      </c>
      <c r="N125" s="152">
        <f t="shared" si="19"/>
        <v>7.1502001641725083E-6</v>
      </c>
      <c r="O125" s="83">
        <f t="shared" si="20"/>
        <v>-8672.0499999999956</v>
      </c>
      <c r="P125" s="87">
        <f t="shared" si="21"/>
        <v>-0.13282170519602185</v>
      </c>
      <c r="Q125" s="78"/>
    </row>
    <row r="126" spans="2:17" s="79" customFormat="1" ht="12.75" x14ac:dyDescent="0.2">
      <c r="B126" s="72"/>
      <c r="C126" s="80" t="s">
        <v>148</v>
      </c>
      <c r="D126" s="81" t="s">
        <v>369</v>
      </c>
      <c r="E126" s="82">
        <f>IFERROR(VLOOKUP($C126,'2025'!$C$301:$U$583,19,FALSE),0)</f>
        <v>197166.08999999997</v>
      </c>
      <c r="F126" s="83">
        <f>IFERROR(VLOOKUP($C126,'2025'!$C$8:$U$290,19,FALSE),0)</f>
        <v>151100.97999999998</v>
      </c>
      <c r="G126" s="84">
        <f t="shared" si="14"/>
        <v>0.76636393205342768</v>
      </c>
      <c r="H126" s="85">
        <f t="shared" si="15"/>
        <v>1.9082020584706697E-5</v>
      </c>
      <c r="I126" s="86">
        <f t="shared" si="16"/>
        <v>-46065.109999999986</v>
      </c>
      <c r="J126" s="87">
        <f t="shared" si="17"/>
        <v>-0.23363606794657232</v>
      </c>
      <c r="K126" s="82">
        <f>VLOOKUP($C126,'2025'!$C$301:$U$583,VLOOKUP($L$4,Master!$D$9:$G$20,4,FALSE),FALSE)</f>
        <v>161865.10999999999</v>
      </c>
      <c r="L126" s="83">
        <f>VLOOKUP($C126,'2025'!$C$8:$U$290,VLOOKUP($L$4,Master!$D$9:$G$20,4,FALSE),FALSE)</f>
        <v>115800</v>
      </c>
      <c r="M126" s="152">
        <f t="shared" si="18"/>
        <v>0.71541050446263565</v>
      </c>
      <c r="N126" s="152">
        <f t="shared" si="19"/>
        <v>1.462398181473764E-5</v>
      </c>
      <c r="O126" s="83">
        <f t="shared" si="20"/>
        <v>-46065.109999999986</v>
      </c>
      <c r="P126" s="87">
        <f t="shared" si="21"/>
        <v>-0.28458949553736435</v>
      </c>
      <c r="Q126" s="78"/>
    </row>
    <row r="127" spans="2:17" s="79" customFormat="1" ht="25.5" x14ac:dyDescent="0.2">
      <c r="B127" s="72"/>
      <c r="C127" s="80" t="s">
        <v>532</v>
      </c>
      <c r="D127" s="81" t="s">
        <v>533</v>
      </c>
      <c r="E127" s="82">
        <f>IFERROR(VLOOKUP($C127,'2025'!$C$301:$U$583,19,FALSE),0)</f>
        <v>152716.25</v>
      </c>
      <c r="F127" s="83">
        <f>IFERROR(VLOOKUP($C127,'2025'!$C$8:$U$290,19,FALSE),0)</f>
        <v>132446.6</v>
      </c>
      <c r="G127" s="84">
        <f t="shared" si="14"/>
        <v>0.86727247427827758</v>
      </c>
      <c r="H127" s="85">
        <f t="shared" si="15"/>
        <v>1.6726223400896634E-5</v>
      </c>
      <c r="I127" s="86">
        <f t="shared" si="16"/>
        <v>-20269.649999999994</v>
      </c>
      <c r="J127" s="87">
        <f t="shared" si="17"/>
        <v>-0.13272752572172244</v>
      </c>
      <c r="K127" s="82">
        <f>VLOOKUP($C127,'2025'!$C$301:$U$583,VLOOKUP($L$4,Master!$D$9:$G$20,4,FALSE),FALSE)</f>
        <v>33385.570000000007</v>
      </c>
      <c r="L127" s="83">
        <f>VLOOKUP($C127,'2025'!$C$8:$U$290,VLOOKUP($L$4,Master!$D$9:$G$20,4,FALSE),FALSE)</f>
        <v>16479.82</v>
      </c>
      <c r="M127" s="152">
        <f t="shared" si="18"/>
        <v>0.4936210464580954</v>
      </c>
      <c r="N127" s="152">
        <f t="shared" si="19"/>
        <v>2.0811795163225356E-6</v>
      </c>
      <c r="O127" s="83">
        <f t="shared" si="20"/>
        <v>-16905.750000000007</v>
      </c>
      <c r="P127" s="87">
        <f t="shared" si="21"/>
        <v>-0.50637895354190454</v>
      </c>
      <c r="Q127" s="78"/>
    </row>
    <row r="128" spans="2:17" s="79" customFormat="1" ht="25.5" x14ac:dyDescent="0.2">
      <c r="B128" s="72"/>
      <c r="C128" s="80" t="s">
        <v>534</v>
      </c>
      <c r="D128" s="81" t="s">
        <v>535</v>
      </c>
      <c r="E128" s="82">
        <f>IFERROR(VLOOKUP($C128,'2025'!$C$301:$U$583,19,FALSE),0)</f>
        <v>1925787.0599999998</v>
      </c>
      <c r="F128" s="83">
        <f>IFERROR(VLOOKUP($C128,'2025'!$C$8:$U$290,19,FALSE),0)</f>
        <v>1798631.45</v>
      </c>
      <c r="G128" s="84">
        <f t="shared" si="14"/>
        <v>0.93397213396999357</v>
      </c>
      <c r="H128" s="85">
        <f t="shared" si="15"/>
        <v>2.2714295005367178E-4</v>
      </c>
      <c r="I128" s="86">
        <f t="shared" si="16"/>
        <v>-127155.60999999987</v>
      </c>
      <c r="J128" s="87">
        <f t="shared" si="17"/>
        <v>-6.6027866030006391E-2</v>
      </c>
      <c r="K128" s="82">
        <f>VLOOKUP($C128,'2025'!$C$301:$U$583,VLOOKUP($L$4,Master!$D$9:$G$20,4,FALSE),FALSE)</f>
        <v>119310.23</v>
      </c>
      <c r="L128" s="83">
        <f>VLOOKUP($C128,'2025'!$C$8:$U$290,VLOOKUP($L$4,Master!$D$9:$G$20,4,FALSE),FALSE)</f>
        <v>1244.03</v>
      </c>
      <c r="M128" s="152">
        <f t="shared" si="18"/>
        <v>1.0426851075553203E-2</v>
      </c>
      <c r="N128" s="152">
        <f t="shared" si="19"/>
        <v>1.5710424954221128E-7</v>
      </c>
      <c r="O128" s="83">
        <f t="shared" si="20"/>
        <v>-118066.2</v>
      </c>
      <c r="P128" s="87">
        <f t="shared" si="21"/>
        <v>-0.98957314892444681</v>
      </c>
      <c r="Q128" s="78"/>
    </row>
    <row r="129" spans="2:17" s="79" customFormat="1" ht="12.75" x14ac:dyDescent="0.2">
      <c r="B129" s="72"/>
      <c r="C129" s="80" t="s">
        <v>149</v>
      </c>
      <c r="D129" s="81" t="s">
        <v>370</v>
      </c>
      <c r="E129" s="82">
        <f>IFERROR(VLOOKUP($C129,'2025'!$C$301:$U$583,19,FALSE),0)</f>
        <v>414414.9</v>
      </c>
      <c r="F129" s="83">
        <f>IFERROR(VLOOKUP($C129,'2025'!$C$8:$U$290,19,FALSE),0)</f>
        <v>293399.76000000007</v>
      </c>
      <c r="G129" s="84">
        <f t="shared" si="14"/>
        <v>0.70798554781693435</v>
      </c>
      <c r="H129" s="85">
        <f t="shared" si="15"/>
        <v>3.7052441750331509E-5</v>
      </c>
      <c r="I129" s="86">
        <f t="shared" si="16"/>
        <v>-121015.13999999996</v>
      </c>
      <c r="J129" s="87">
        <f t="shared" si="17"/>
        <v>-0.29201445218306571</v>
      </c>
      <c r="K129" s="82">
        <f>VLOOKUP($C129,'2025'!$C$301:$U$583,VLOOKUP($L$4,Master!$D$9:$G$20,4,FALSE),FALSE)</f>
        <v>89948.37000000001</v>
      </c>
      <c r="L129" s="83">
        <f>VLOOKUP($C129,'2025'!$C$8:$U$290,VLOOKUP($L$4,Master!$D$9:$G$20,4,FALSE),FALSE)</f>
        <v>32473.000000000007</v>
      </c>
      <c r="M129" s="152">
        <f t="shared" si="18"/>
        <v>0.36101821522724653</v>
      </c>
      <c r="N129" s="152">
        <f t="shared" si="19"/>
        <v>4.100902948790807E-6</v>
      </c>
      <c r="O129" s="83">
        <f t="shared" si="20"/>
        <v>-57475.37</v>
      </c>
      <c r="P129" s="87">
        <f t="shared" si="21"/>
        <v>-0.63898178477275347</v>
      </c>
      <c r="Q129" s="78"/>
    </row>
    <row r="130" spans="2:17" s="79" customFormat="1" ht="12.75" x14ac:dyDescent="0.2">
      <c r="B130" s="72"/>
      <c r="C130" s="80" t="s">
        <v>150</v>
      </c>
      <c r="D130" s="81" t="s">
        <v>371</v>
      </c>
      <c r="E130" s="82">
        <f>IFERROR(VLOOKUP($C130,'2025'!$C$301:$U$583,19,FALSE),0)</f>
        <v>246232.26</v>
      </c>
      <c r="F130" s="83">
        <f>IFERROR(VLOOKUP($C130,'2025'!$C$8:$U$290,19,FALSE),0)</f>
        <v>80604.33</v>
      </c>
      <c r="G130" s="84">
        <f t="shared" si="14"/>
        <v>0.32735081097822033</v>
      </c>
      <c r="H130" s="85">
        <f t="shared" si="15"/>
        <v>1.0179242280734988E-5</v>
      </c>
      <c r="I130" s="86">
        <f t="shared" si="16"/>
        <v>-165627.93</v>
      </c>
      <c r="J130" s="87">
        <f t="shared" si="17"/>
        <v>-0.67264918902177961</v>
      </c>
      <c r="K130" s="82">
        <f>VLOOKUP($C130,'2025'!$C$301:$U$583,VLOOKUP($L$4,Master!$D$9:$G$20,4,FALSE),FALSE)</f>
        <v>177334.32</v>
      </c>
      <c r="L130" s="83">
        <f>VLOOKUP($C130,'2025'!$C$8:$U$290,VLOOKUP($L$4,Master!$D$9:$G$20,4,FALSE),FALSE)</f>
        <v>41179.42</v>
      </c>
      <c r="M130" s="152">
        <f t="shared" si="18"/>
        <v>0.23221348242122561</v>
      </c>
      <c r="N130" s="152">
        <f t="shared" si="19"/>
        <v>5.2004066426722227E-6</v>
      </c>
      <c r="O130" s="83">
        <f t="shared" si="20"/>
        <v>-136154.90000000002</v>
      </c>
      <c r="P130" s="87">
        <f t="shared" si="21"/>
        <v>-0.76778651757877447</v>
      </c>
      <c r="Q130" s="78"/>
    </row>
    <row r="131" spans="2:17" s="79" customFormat="1" ht="12.75" x14ac:dyDescent="0.2">
      <c r="B131" s="72"/>
      <c r="C131" s="80" t="s">
        <v>151</v>
      </c>
      <c r="D131" s="81" t="s">
        <v>372</v>
      </c>
      <c r="E131" s="82">
        <f>IFERROR(VLOOKUP($C131,'2025'!$C$301:$U$583,19,FALSE),0)</f>
        <v>171274.71000000002</v>
      </c>
      <c r="F131" s="83">
        <f>IFERROR(VLOOKUP($C131,'2025'!$C$8:$U$290,19,FALSE),0)</f>
        <v>75167.27</v>
      </c>
      <c r="G131" s="84">
        <f t="shared" si="14"/>
        <v>0.438869638138637</v>
      </c>
      <c r="H131" s="85">
        <f t="shared" si="15"/>
        <v>9.4926147628970133E-6</v>
      </c>
      <c r="I131" s="86">
        <f t="shared" si="16"/>
        <v>-96107.440000000017</v>
      </c>
      <c r="J131" s="87">
        <f t="shared" si="17"/>
        <v>-0.561130361861363</v>
      </c>
      <c r="K131" s="82">
        <f>VLOOKUP($C131,'2025'!$C$301:$U$583,VLOOKUP($L$4,Master!$D$9:$G$20,4,FALSE),FALSE)</f>
        <v>81198.83</v>
      </c>
      <c r="L131" s="83">
        <f>VLOOKUP($C131,'2025'!$C$8:$U$290,VLOOKUP($L$4,Master!$D$9:$G$20,4,FALSE),FALSE)</f>
        <v>0</v>
      </c>
      <c r="M131" s="152">
        <f t="shared" si="18"/>
        <v>0</v>
      </c>
      <c r="N131" s="152">
        <f t="shared" si="19"/>
        <v>0</v>
      </c>
      <c r="O131" s="83">
        <f t="shared" si="20"/>
        <v>-81198.83</v>
      </c>
      <c r="P131" s="87">
        <f t="shared" si="21"/>
        <v>-1</v>
      </c>
      <c r="Q131" s="78"/>
    </row>
    <row r="132" spans="2:17" s="79" customFormat="1" ht="12.75" x14ac:dyDescent="0.2">
      <c r="B132" s="72"/>
      <c r="C132" s="80" t="s">
        <v>152</v>
      </c>
      <c r="D132" s="81" t="s">
        <v>373</v>
      </c>
      <c r="E132" s="82">
        <f>IFERROR(VLOOKUP($C132,'2025'!$C$301:$U$583,19,FALSE),0)</f>
        <v>10495.94</v>
      </c>
      <c r="F132" s="83">
        <f>IFERROR(VLOOKUP($C132,'2025'!$C$8:$U$290,19,FALSE),0)</f>
        <v>5482.86</v>
      </c>
      <c r="G132" s="84">
        <f t="shared" si="14"/>
        <v>0.522379129453865</v>
      </c>
      <c r="H132" s="85">
        <f t="shared" si="15"/>
        <v>6.9241144156090165E-7</v>
      </c>
      <c r="I132" s="86">
        <f t="shared" si="16"/>
        <v>-5013.0800000000008</v>
      </c>
      <c r="J132" s="87">
        <f t="shared" si="17"/>
        <v>-0.47762087054613506</v>
      </c>
      <c r="K132" s="82">
        <f>VLOOKUP($C132,'2025'!$C$301:$U$583,VLOOKUP($L$4,Master!$D$9:$G$20,4,FALSE),FALSE)</f>
        <v>3260.7400000000002</v>
      </c>
      <c r="L132" s="83">
        <f>VLOOKUP($C132,'2025'!$C$8:$U$290,VLOOKUP($L$4,Master!$D$9:$G$20,4,FALSE),FALSE)</f>
        <v>1074.2</v>
      </c>
      <c r="M132" s="152">
        <f t="shared" si="18"/>
        <v>0.32943442286106833</v>
      </c>
      <c r="N132" s="152">
        <f t="shared" si="19"/>
        <v>1.3565700574603777E-7</v>
      </c>
      <c r="O132" s="83">
        <f t="shared" si="20"/>
        <v>-2186.54</v>
      </c>
      <c r="P132" s="87">
        <f t="shared" si="21"/>
        <v>-0.67056557713893161</v>
      </c>
      <c r="Q132" s="78"/>
    </row>
    <row r="133" spans="2:17" s="79" customFormat="1" ht="12.75" x14ac:dyDescent="0.2">
      <c r="B133" s="72"/>
      <c r="C133" s="80" t="s">
        <v>153</v>
      </c>
      <c r="D133" s="81" t="s">
        <v>374</v>
      </c>
      <c r="E133" s="82">
        <f>IFERROR(VLOOKUP($C133,'2025'!$C$301:$U$583,19,FALSE),0)</f>
        <v>2011041.46</v>
      </c>
      <c r="F133" s="83">
        <f>IFERROR(VLOOKUP($C133,'2025'!$C$8:$U$290,19,FALSE),0)</f>
        <v>2000508.0199999998</v>
      </c>
      <c r="G133" s="84">
        <f t="shared" si="14"/>
        <v>0.99476219649892239</v>
      </c>
      <c r="H133" s="85">
        <f t="shared" si="15"/>
        <v>2.5263724442760619E-4</v>
      </c>
      <c r="I133" s="86">
        <f t="shared" si="16"/>
        <v>-10533.440000000177</v>
      </c>
      <c r="J133" s="87">
        <f t="shared" si="17"/>
        <v>-5.2378035010775849E-3</v>
      </c>
      <c r="K133" s="82">
        <f>VLOOKUP($C133,'2025'!$C$301:$U$583,VLOOKUP($L$4,Master!$D$9:$G$20,4,FALSE),FALSE)</f>
        <v>293547.39000000007</v>
      </c>
      <c r="L133" s="83">
        <f>VLOOKUP($C133,'2025'!$C$8:$U$290,VLOOKUP($L$4,Master!$D$9:$G$20,4,FALSE),FALSE)</f>
        <v>288816.99000000005</v>
      </c>
      <c r="M133" s="152">
        <f t="shared" si="18"/>
        <v>0.98388539581292134</v>
      </c>
      <c r="N133" s="152">
        <f t="shared" si="19"/>
        <v>3.6473699564311429E-5</v>
      </c>
      <c r="O133" s="83">
        <f t="shared" si="20"/>
        <v>-4730.4000000000233</v>
      </c>
      <c r="P133" s="87">
        <f t="shared" si="21"/>
        <v>-1.6114604187078694E-2</v>
      </c>
      <c r="Q133" s="78"/>
    </row>
    <row r="134" spans="2:17" s="79" customFormat="1" ht="12.75" x14ac:dyDescent="0.2">
      <c r="B134" s="72"/>
      <c r="C134" s="80" t="s">
        <v>154</v>
      </c>
      <c r="D134" s="81" t="s">
        <v>375</v>
      </c>
      <c r="E134" s="82">
        <f>IFERROR(VLOOKUP($C134,'2025'!$C$301:$U$583,19,FALSE),0)</f>
        <v>5816061.950000003</v>
      </c>
      <c r="F134" s="83">
        <f>IFERROR(VLOOKUP($C134,'2025'!$C$8:$U$290,19,FALSE),0)</f>
        <v>4650106.43</v>
      </c>
      <c r="G134" s="84">
        <f t="shared" si="14"/>
        <v>0.79952835268544509</v>
      </c>
      <c r="H134" s="85">
        <f t="shared" si="15"/>
        <v>5.8724587106143838E-4</v>
      </c>
      <c r="I134" s="86">
        <f t="shared" si="16"/>
        <v>-1165955.5200000033</v>
      </c>
      <c r="J134" s="87">
        <f t="shared" si="17"/>
        <v>-0.20047164731455494</v>
      </c>
      <c r="K134" s="82">
        <f>VLOOKUP($C134,'2025'!$C$301:$U$583,VLOOKUP($L$4,Master!$D$9:$G$20,4,FALSE),FALSE)</f>
        <v>2935384.0500000031</v>
      </c>
      <c r="L134" s="83">
        <f>VLOOKUP($C134,'2025'!$C$8:$U$290,VLOOKUP($L$4,Master!$D$9:$G$20,4,FALSE),FALSE)</f>
        <v>1767199.6</v>
      </c>
      <c r="M134" s="152">
        <f t="shared" si="18"/>
        <v>0.6020335226663095</v>
      </c>
      <c r="N134" s="152">
        <f t="shared" si="19"/>
        <v>2.2317353034034224E-4</v>
      </c>
      <c r="O134" s="83">
        <f t="shared" si="20"/>
        <v>-1168184.450000003</v>
      </c>
      <c r="P134" s="87">
        <f t="shared" si="21"/>
        <v>-0.39796647733369056</v>
      </c>
      <c r="Q134" s="78"/>
    </row>
    <row r="135" spans="2:17" s="79" customFormat="1" ht="12.75" x14ac:dyDescent="0.2">
      <c r="B135" s="72"/>
      <c r="C135" s="80" t="s">
        <v>155</v>
      </c>
      <c r="D135" s="81" t="s">
        <v>376</v>
      </c>
      <c r="E135" s="82">
        <f>IFERROR(VLOOKUP($C135,'2025'!$C$301:$U$583,19,FALSE),0)</f>
        <v>1998141.26</v>
      </c>
      <c r="F135" s="83">
        <f>IFERROR(VLOOKUP($C135,'2025'!$C$8:$U$290,19,FALSE),0)</f>
        <v>1828116.49</v>
      </c>
      <c r="G135" s="84">
        <f t="shared" si="14"/>
        <v>0.91490853354381962</v>
      </c>
      <c r="H135" s="85">
        <f t="shared" si="15"/>
        <v>2.3086651385994823E-4</v>
      </c>
      <c r="I135" s="86">
        <f t="shared" si="16"/>
        <v>-170024.77000000002</v>
      </c>
      <c r="J135" s="87">
        <f t="shared" si="17"/>
        <v>-8.509146645618039E-2</v>
      </c>
      <c r="K135" s="82">
        <f>VLOOKUP($C135,'2025'!$C$301:$U$583,VLOOKUP($L$4,Master!$D$9:$G$20,4,FALSE),FALSE)</f>
        <v>222423.86000000004</v>
      </c>
      <c r="L135" s="83">
        <f>VLOOKUP($C135,'2025'!$C$8:$U$290,VLOOKUP($L$4,Master!$D$9:$G$20,4,FALSE),FALSE)</f>
        <v>564327.21</v>
      </c>
      <c r="M135" s="152">
        <f t="shared" si="18"/>
        <v>2.537170292791429</v>
      </c>
      <c r="N135" s="152">
        <f t="shared" si="19"/>
        <v>7.1266933131274864E-5</v>
      </c>
      <c r="O135" s="83">
        <f t="shared" si="20"/>
        <v>341903.34999999992</v>
      </c>
      <c r="P135" s="87">
        <f t="shared" si="21"/>
        <v>1.5371702927914292</v>
      </c>
      <c r="Q135" s="78"/>
    </row>
    <row r="136" spans="2:17" s="79" customFormat="1" ht="12.75" x14ac:dyDescent="0.2">
      <c r="B136" s="72"/>
      <c r="C136" s="80" t="s">
        <v>156</v>
      </c>
      <c r="D136" s="81" t="s">
        <v>377</v>
      </c>
      <c r="E136" s="82">
        <f>IFERROR(VLOOKUP($C136,'2025'!$C$301:$U$583,19,FALSE),0)</f>
        <v>26268804.389999997</v>
      </c>
      <c r="F136" s="83">
        <f>IFERROR(VLOOKUP($C136,'2025'!$C$8:$U$290,19,FALSE),0)</f>
        <v>25959778.37999998</v>
      </c>
      <c r="G136" s="84">
        <f t="shared" si="14"/>
        <v>0.9882360077979927</v>
      </c>
      <c r="H136" s="85">
        <f t="shared" si="15"/>
        <v>3.2783706989960196E-3</v>
      </c>
      <c r="I136" s="86">
        <f t="shared" si="16"/>
        <v>-309026.01000001654</v>
      </c>
      <c r="J136" s="87">
        <f t="shared" si="17"/>
        <v>-1.1763992202007354E-2</v>
      </c>
      <c r="K136" s="82">
        <f>VLOOKUP($C136,'2025'!$C$301:$U$583,VLOOKUP($L$4,Master!$D$9:$G$20,4,FALSE),FALSE)</f>
        <v>2189548.9</v>
      </c>
      <c r="L136" s="83">
        <f>VLOOKUP($C136,'2025'!$C$8:$U$290,VLOOKUP($L$4,Master!$D$9:$G$20,4,FALSE),FALSE)</f>
        <v>2236680.2700000005</v>
      </c>
      <c r="M136" s="152">
        <f t="shared" si="18"/>
        <v>1.0215256073979442</v>
      </c>
      <c r="N136" s="152">
        <f t="shared" si="19"/>
        <v>2.8246262170865703E-4</v>
      </c>
      <c r="O136" s="83">
        <f t="shared" si="20"/>
        <v>47131.370000000577</v>
      </c>
      <c r="P136" s="87">
        <f t="shared" si="21"/>
        <v>2.1525607397944197E-2</v>
      </c>
      <c r="Q136" s="78"/>
    </row>
    <row r="137" spans="2:17" s="79" customFormat="1" ht="12.75" x14ac:dyDescent="0.2">
      <c r="B137" s="72"/>
      <c r="C137" s="80" t="s">
        <v>157</v>
      </c>
      <c r="D137" s="81" t="s">
        <v>378</v>
      </c>
      <c r="E137" s="82">
        <f>IFERROR(VLOOKUP($C137,'2025'!$C$301:$U$583,19,FALSE),0)</f>
        <v>1147834.7600000002</v>
      </c>
      <c r="F137" s="83">
        <f>IFERROR(VLOOKUP($C137,'2025'!$C$8:$U$290,19,FALSE),0)</f>
        <v>263206.19</v>
      </c>
      <c r="G137" s="84">
        <f t="shared" si="14"/>
        <v>0.22930669045081015</v>
      </c>
      <c r="H137" s="85">
        <f t="shared" si="15"/>
        <v>3.3239400138915198E-5</v>
      </c>
      <c r="I137" s="86">
        <f t="shared" si="16"/>
        <v>-884628.5700000003</v>
      </c>
      <c r="J137" s="87">
        <f t="shared" si="17"/>
        <v>-0.77069330954918991</v>
      </c>
      <c r="K137" s="82">
        <f>VLOOKUP($C137,'2025'!$C$301:$U$583,VLOOKUP($L$4,Master!$D$9:$G$20,4,FALSE),FALSE)</f>
        <v>638041.56000000006</v>
      </c>
      <c r="L137" s="83">
        <f>VLOOKUP($C137,'2025'!$C$8:$U$290,VLOOKUP($L$4,Master!$D$9:$G$20,4,FALSE),FALSE)</f>
        <v>22491.089999999997</v>
      </c>
      <c r="M137" s="152">
        <f t="shared" si="18"/>
        <v>3.5250195927675927E-2</v>
      </c>
      <c r="N137" s="152">
        <f t="shared" si="19"/>
        <v>2.8403220306876296E-6</v>
      </c>
      <c r="O137" s="83">
        <f t="shared" si="20"/>
        <v>-615550.47000000009</v>
      </c>
      <c r="P137" s="87">
        <f t="shared" si="21"/>
        <v>-0.96474980407232414</v>
      </c>
      <c r="Q137" s="78"/>
    </row>
    <row r="138" spans="2:17" s="79" customFormat="1" ht="12.75" x14ac:dyDescent="0.2">
      <c r="B138" s="72"/>
      <c r="C138" s="80" t="s">
        <v>158</v>
      </c>
      <c r="D138" s="81" t="s">
        <v>379</v>
      </c>
      <c r="E138" s="82">
        <f>IFERROR(VLOOKUP($C138,'2025'!$C$301:$U$583,19,FALSE),0)</f>
        <v>3743556.6</v>
      </c>
      <c r="F138" s="83">
        <f>IFERROR(VLOOKUP($C138,'2025'!$C$8:$U$290,19,FALSE),0)</f>
        <v>3329670.7399999998</v>
      </c>
      <c r="G138" s="84">
        <f t="shared" ref="G138:G201" si="22">IFERROR(F138/E138,0)</f>
        <v>0.88944046952569111</v>
      </c>
      <c r="H138" s="85">
        <f t="shared" ref="H138:H201" si="23">F138/$D$4</f>
        <v>4.2049261097430068E-4</v>
      </c>
      <c r="I138" s="86">
        <f t="shared" ref="I138:I201" si="24">F138-E138</f>
        <v>-413885.86000000034</v>
      </c>
      <c r="J138" s="87">
        <f t="shared" ref="J138:J201" si="25">IFERROR(I138/E138,0)</f>
        <v>-0.11055953047430893</v>
      </c>
      <c r="K138" s="82">
        <f>VLOOKUP($C138,'2025'!$C$301:$U$583,VLOOKUP($L$4,Master!$D$9:$G$20,4,FALSE),FALSE)</f>
        <v>582069.94000000006</v>
      </c>
      <c r="L138" s="83">
        <f>VLOOKUP($C138,'2025'!$C$8:$U$290,VLOOKUP($L$4,Master!$D$9:$G$20,4,FALSE),FALSE)</f>
        <v>406563.83999999991</v>
      </c>
      <c r="M138" s="152">
        <f t="shared" ref="M138:M201" si="26">IFERROR(L138/K138,0)</f>
        <v>0.69847936143206413</v>
      </c>
      <c r="N138" s="152">
        <f t="shared" ref="N138:N201" si="27">L138/$D$4</f>
        <v>5.1343542337563923E-5</v>
      </c>
      <c r="O138" s="83">
        <f t="shared" ref="O138:O201" si="28">L138-K138</f>
        <v>-175506.10000000015</v>
      </c>
      <c r="P138" s="87">
        <f t="shared" ref="P138:P201" si="29">IFERROR(O138/K138,0)</f>
        <v>-0.30152063856793587</v>
      </c>
      <c r="Q138" s="78"/>
    </row>
    <row r="139" spans="2:17" s="79" customFormat="1" ht="12.75" x14ac:dyDescent="0.2">
      <c r="B139" s="72"/>
      <c r="C139" s="80" t="s">
        <v>159</v>
      </c>
      <c r="D139" s="81" t="s">
        <v>380</v>
      </c>
      <c r="E139" s="82">
        <f>IFERROR(VLOOKUP($C139,'2025'!$C$301:$U$583,19,FALSE),0)</f>
        <v>638701.05999999994</v>
      </c>
      <c r="F139" s="83">
        <f>IFERROR(VLOOKUP($C139,'2025'!$C$8:$U$290,19,FALSE),0)</f>
        <v>572079.58000000007</v>
      </c>
      <c r="G139" s="84">
        <f t="shared" si="22"/>
        <v>0.89569223511230767</v>
      </c>
      <c r="H139" s="85">
        <f t="shared" si="23"/>
        <v>7.2245953147692118E-5</v>
      </c>
      <c r="I139" s="86">
        <f t="shared" si="24"/>
        <v>-66621.479999999865</v>
      </c>
      <c r="J139" s="87">
        <f t="shared" si="25"/>
        <v>-0.10430776488769233</v>
      </c>
      <c r="K139" s="82">
        <f>VLOOKUP($C139,'2025'!$C$301:$U$583,VLOOKUP($L$4,Master!$D$9:$G$20,4,FALSE),FALSE)</f>
        <v>89399.74</v>
      </c>
      <c r="L139" s="83">
        <f>VLOOKUP($C139,'2025'!$C$8:$U$290,VLOOKUP($L$4,Master!$D$9:$G$20,4,FALSE),FALSE)</f>
        <v>74378.73</v>
      </c>
      <c r="M139" s="152">
        <f t="shared" si="26"/>
        <v>0.83197926526408228</v>
      </c>
      <c r="N139" s="152">
        <f t="shared" si="27"/>
        <v>9.3930327713582112E-6</v>
      </c>
      <c r="O139" s="83">
        <f t="shared" si="28"/>
        <v>-15021.010000000009</v>
      </c>
      <c r="P139" s="87">
        <f t="shared" si="29"/>
        <v>-0.16802073473591767</v>
      </c>
      <c r="Q139" s="78"/>
    </row>
    <row r="140" spans="2:17" s="79" customFormat="1" ht="12.75" x14ac:dyDescent="0.2">
      <c r="B140" s="72"/>
      <c r="C140" s="80" t="s">
        <v>160</v>
      </c>
      <c r="D140" s="81" t="s">
        <v>381</v>
      </c>
      <c r="E140" s="82">
        <f>IFERROR(VLOOKUP($C140,'2025'!$C$301:$U$583,19,FALSE),0)</f>
        <v>151557.53</v>
      </c>
      <c r="F140" s="83">
        <f>IFERROR(VLOOKUP($C140,'2025'!$C$8:$U$290,19,FALSE),0)</f>
        <v>138290.39000000001</v>
      </c>
      <c r="G140" s="84">
        <f t="shared" si="22"/>
        <v>0.91246136038242387</v>
      </c>
      <c r="H140" s="85">
        <f t="shared" si="23"/>
        <v>1.7464215444844352E-5</v>
      </c>
      <c r="I140" s="86">
        <f t="shared" si="24"/>
        <v>-13267.139999999985</v>
      </c>
      <c r="J140" s="87">
        <f t="shared" si="25"/>
        <v>-8.7538639617576144E-2</v>
      </c>
      <c r="K140" s="82">
        <f>VLOOKUP($C140,'2025'!$C$301:$U$583,VLOOKUP($L$4,Master!$D$9:$G$20,4,FALSE),FALSE)</f>
        <v>21455.66</v>
      </c>
      <c r="L140" s="83">
        <f>VLOOKUP($C140,'2025'!$C$8:$U$290,VLOOKUP($L$4,Master!$D$9:$G$20,4,FALSE),FALSE)</f>
        <v>16465.64</v>
      </c>
      <c r="M140" s="152">
        <f t="shared" si="26"/>
        <v>0.76742640403511242</v>
      </c>
      <c r="N140" s="152">
        <f t="shared" si="27"/>
        <v>2.0793887731262234E-6</v>
      </c>
      <c r="O140" s="83">
        <f t="shared" si="28"/>
        <v>-4990.0200000000004</v>
      </c>
      <c r="P140" s="87">
        <f t="shared" si="29"/>
        <v>-0.23257359596488761</v>
      </c>
      <c r="Q140" s="78"/>
    </row>
    <row r="141" spans="2:17" s="79" customFormat="1" ht="12.75" x14ac:dyDescent="0.2">
      <c r="B141" s="72"/>
      <c r="C141" s="80" t="s">
        <v>161</v>
      </c>
      <c r="D141" s="81" t="s">
        <v>382</v>
      </c>
      <c r="E141" s="82">
        <f>IFERROR(VLOOKUP($C141,'2025'!$C$301:$U$583,19,FALSE),0)</f>
        <v>222932.47000000003</v>
      </c>
      <c r="F141" s="83">
        <f>IFERROR(VLOOKUP($C141,'2025'!$C$8:$U$290,19,FALSE),0)</f>
        <v>195397.27</v>
      </c>
      <c r="G141" s="84">
        <f t="shared" si="22"/>
        <v>0.87648636378540978</v>
      </c>
      <c r="H141" s="85">
        <f t="shared" si="23"/>
        <v>2.4676045968302077E-5</v>
      </c>
      <c r="I141" s="86">
        <f t="shared" si="24"/>
        <v>-27535.200000000041</v>
      </c>
      <c r="J141" s="87">
        <f t="shared" si="25"/>
        <v>-0.12351363621459018</v>
      </c>
      <c r="K141" s="82">
        <f>VLOOKUP($C141,'2025'!$C$301:$U$583,VLOOKUP($L$4,Master!$D$9:$G$20,4,FALSE),FALSE)</f>
        <v>32578.649999999994</v>
      </c>
      <c r="L141" s="83">
        <f>VLOOKUP($C141,'2025'!$C$8:$U$290,VLOOKUP($L$4,Master!$D$9:$G$20,4,FALSE),FALSE)</f>
        <v>22700.680000000004</v>
      </c>
      <c r="M141" s="152">
        <f t="shared" si="26"/>
        <v>0.69679621469889041</v>
      </c>
      <c r="N141" s="152">
        <f t="shared" si="27"/>
        <v>2.8667904274799525E-6</v>
      </c>
      <c r="O141" s="83">
        <f t="shared" si="28"/>
        <v>-9877.9699999999903</v>
      </c>
      <c r="P141" s="87">
        <f t="shared" si="29"/>
        <v>-0.30320378530110953</v>
      </c>
      <c r="Q141" s="78"/>
    </row>
    <row r="142" spans="2:17" s="79" customFormat="1" ht="12.75" x14ac:dyDescent="0.2">
      <c r="B142" s="72"/>
      <c r="C142" s="80" t="s">
        <v>162</v>
      </c>
      <c r="D142" s="81" t="s">
        <v>383</v>
      </c>
      <c r="E142" s="82">
        <f>IFERROR(VLOOKUP($C142,'2025'!$C$301:$U$583,19,FALSE),0)</f>
        <v>16691201.669999998</v>
      </c>
      <c r="F142" s="83">
        <f>IFERROR(VLOOKUP($C142,'2025'!$C$8:$U$290,19,FALSE),0)</f>
        <v>14237290.970000001</v>
      </c>
      <c r="G142" s="84">
        <f t="shared" si="22"/>
        <v>0.85298178354584597</v>
      </c>
      <c r="H142" s="85">
        <f t="shared" si="23"/>
        <v>1.7979782749258067E-3</v>
      </c>
      <c r="I142" s="86">
        <f t="shared" si="24"/>
        <v>-2453910.6999999974</v>
      </c>
      <c r="J142" s="87">
        <f t="shared" si="25"/>
        <v>-0.14701821645415405</v>
      </c>
      <c r="K142" s="82">
        <f>VLOOKUP($C142,'2025'!$C$301:$U$583,VLOOKUP($L$4,Master!$D$9:$G$20,4,FALSE),FALSE)</f>
        <v>2282180.59</v>
      </c>
      <c r="L142" s="83">
        <f>VLOOKUP($C142,'2025'!$C$8:$U$290,VLOOKUP($L$4,Master!$D$9:$G$20,4,FALSE),FALSE)</f>
        <v>1982393.81</v>
      </c>
      <c r="M142" s="152">
        <f t="shared" si="26"/>
        <v>0.86864020257047236</v>
      </c>
      <c r="N142" s="152">
        <f t="shared" si="27"/>
        <v>2.5034966344635978E-4</v>
      </c>
      <c r="O142" s="83">
        <f t="shared" si="28"/>
        <v>-299786.7799999998</v>
      </c>
      <c r="P142" s="87">
        <f t="shared" si="29"/>
        <v>-0.13135979742952761</v>
      </c>
      <c r="Q142" s="78"/>
    </row>
    <row r="143" spans="2:17" s="79" customFormat="1" ht="12.75" x14ac:dyDescent="0.2">
      <c r="B143" s="72"/>
      <c r="C143" s="80" t="s">
        <v>163</v>
      </c>
      <c r="D143" s="81" t="s">
        <v>384</v>
      </c>
      <c r="E143" s="82">
        <f>IFERROR(VLOOKUP($C143,'2025'!$C$301:$U$583,19,FALSE),0)</f>
        <v>333332.37</v>
      </c>
      <c r="F143" s="83">
        <f>IFERROR(VLOOKUP($C143,'2025'!$C$8:$U$290,19,FALSE),0)</f>
        <v>256848.61000000002</v>
      </c>
      <c r="G143" s="84">
        <f t="shared" si="22"/>
        <v>0.7705480568838845</v>
      </c>
      <c r="H143" s="85">
        <f t="shared" si="23"/>
        <v>3.2436523331439035E-5</v>
      </c>
      <c r="I143" s="86">
        <f t="shared" si="24"/>
        <v>-76483.75999999998</v>
      </c>
      <c r="J143" s="87">
        <f t="shared" si="25"/>
        <v>-0.22945194311611555</v>
      </c>
      <c r="K143" s="82">
        <f>VLOOKUP($C143,'2025'!$C$301:$U$583,VLOOKUP($L$4,Master!$D$9:$G$20,4,FALSE),FALSE)</f>
        <v>61528.719999999987</v>
      </c>
      <c r="L143" s="83">
        <f>VLOOKUP($C143,'2025'!$C$8:$U$290,VLOOKUP($L$4,Master!$D$9:$G$20,4,FALSE),FALSE)</f>
        <v>29048.210000000003</v>
      </c>
      <c r="M143" s="152">
        <f t="shared" si="26"/>
        <v>0.47210814721970501</v>
      </c>
      <c r="N143" s="152">
        <f t="shared" si="27"/>
        <v>3.6683980551872203E-6</v>
      </c>
      <c r="O143" s="83">
        <f t="shared" si="28"/>
        <v>-32480.509999999984</v>
      </c>
      <c r="P143" s="87">
        <f t="shared" si="29"/>
        <v>-0.52789185278029493</v>
      </c>
      <c r="Q143" s="78"/>
    </row>
    <row r="144" spans="2:17" s="79" customFormat="1" ht="25.5" x14ac:dyDescent="0.2">
      <c r="B144" s="72"/>
      <c r="C144" s="80" t="s">
        <v>164</v>
      </c>
      <c r="D144" s="81" t="s">
        <v>385</v>
      </c>
      <c r="E144" s="82">
        <f>IFERROR(VLOOKUP($C144,'2025'!$C$301:$U$583,19,FALSE),0)</f>
        <v>44469.93</v>
      </c>
      <c r="F144" s="83">
        <f>IFERROR(VLOOKUP($C144,'2025'!$C$8:$U$290,19,FALSE),0)</f>
        <v>2079.2200000000003</v>
      </c>
      <c r="G144" s="84">
        <f t="shared" si="22"/>
        <v>4.6755639147621778E-2</v>
      </c>
      <c r="H144" s="85">
        <f t="shared" si="23"/>
        <v>2.625775083664836E-7</v>
      </c>
      <c r="I144" s="86">
        <f t="shared" si="24"/>
        <v>-42390.71</v>
      </c>
      <c r="J144" s="87">
        <f t="shared" si="25"/>
        <v>-0.95324436085237818</v>
      </c>
      <c r="K144" s="82">
        <f>VLOOKUP($C144,'2025'!$C$301:$U$583,VLOOKUP($L$4,Master!$D$9:$G$20,4,FALSE),FALSE)</f>
        <v>33553.120000000003</v>
      </c>
      <c r="L144" s="83">
        <f>VLOOKUP($C144,'2025'!$C$8:$U$290,VLOOKUP($L$4,Master!$D$9:$G$20,4,FALSE),FALSE)</f>
        <v>0</v>
      </c>
      <c r="M144" s="152">
        <f t="shared" si="26"/>
        <v>0</v>
      </c>
      <c r="N144" s="152">
        <f t="shared" si="27"/>
        <v>0</v>
      </c>
      <c r="O144" s="83">
        <f t="shared" si="28"/>
        <v>-33553.120000000003</v>
      </c>
      <c r="P144" s="87">
        <f t="shared" si="29"/>
        <v>-1</v>
      </c>
      <c r="Q144" s="78"/>
    </row>
    <row r="145" spans="2:17" s="79" customFormat="1" ht="12.75" x14ac:dyDescent="0.2">
      <c r="B145" s="72"/>
      <c r="C145" s="80" t="s">
        <v>165</v>
      </c>
      <c r="D145" s="81" t="s">
        <v>386</v>
      </c>
      <c r="E145" s="82">
        <f>IFERROR(VLOOKUP($C145,'2025'!$C$301:$U$583,19,FALSE),0)</f>
        <v>379376.64000000001</v>
      </c>
      <c r="F145" s="83">
        <f>IFERROR(VLOOKUP($C145,'2025'!$C$8:$U$290,19,FALSE),0)</f>
        <v>356034.95000000007</v>
      </c>
      <c r="G145" s="84">
        <f t="shared" si="22"/>
        <v>0.93847357075016546</v>
      </c>
      <c r="H145" s="85">
        <f t="shared" si="23"/>
        <v>4.4962423438782607E-5</v>
      </c>
      <c r="I145" s="86">
        <f t="shared" si="24"/>
        <v>-23341.689999999944</v>
      </c>
      <c r="J145" s="87">
        <f t="shared" si="25"/>
        <v>-6.1526429249834529E-2</v>
      </c>
      <c r="K145" s="82">
        <f>VLOOKUP($C145,'2025'!$C$301:$U$583,VLOOKUP($L$4,Master!$D$9:$G$20,4,FALSE),FALSE)</f>
        <v>55953.15</v>
      </c>
      <c r="L145" s="83">
        <f>VLOOKUP($C145,'2025'!$C$8:$U$290,VLOOKUP($L$4,Master!$D$9:$G$20,4,FALSE),FALSE)</f>
        <v>35175.259999999995</v>
      </c>
      <c r="M145" s="152">
        <f t="shared" si="26"/>
        <v>0.62865558060627491</v>
      </c>
      <c r="N145" s="152">
        <f t="shared" si="27"/>
        <v>4.4421620256361677E-6</v>
      </c>
      <c r="O145" s="83">
        <f t="shared" si="28"/>
        <v>-20777.890000000007</v>
      </c>
      <c r="P145" s="87">
        <f t="shared" si="29"/>
        <v>-0.37134441939372503</v>
      </c>
      <c r="Q145" s="78"/>
    </row>
    <row r="146" spans="2:17" s="79" customFormat="1" ht="12.75" x14ac:dyDescent="0.2">
      <c r="B146" s="72"/>
      <c r="C146" s="80" t="s">
        <v>166</v>
      </c>
      <c r="D146" s="81" t="s">
        <v>387</v>
      </c>
      <c r="E146" s="82">
        <f>IFERROR(VLOOKUP($C146,'2025'!$C$301:$U$583,19,FALSE),0)</f>
        <v>456068.04</v>
      </c>
      <c r="F146" s="83">
        <f>IFERROR(VLOOKUP($C146,'2025'!$C$8:$U$290,19,FALSE),0)</f>
        <v>410945.39999999997</v>
      </c>
      <c r="G146" s="84">
        <f t="shared" si="22"/>
        <v>0.9010616047552904</v>
      </c>
      <c r="H146" s="85">
        <f t="shared" si="23"/>
        <v>5.189687440803182E-5</v>
      </c>
      <c r="I146" s="86">
        <f t="shared" si="24"/>
        <v>-45122.640000000014</v>
      </c>
      <c r="J146" s="87">
        <f t="shared" si="25"/>
        <v>-9.893839524470957E-2</v>
      </c>
      <c r="K146" s="82">
        <f>VLOOKUP($C146,'2025'!$C$301:$U$583,VLOOKUP($L$4,Master!$D$9:$G$20,4,FALSE),FALSE)</f>
        <v>69468.609999999971</v>
      </c>
      <c r="L146" s="83">
        <f>VLOOKUP($C146,'2025'!$C$8:$U$290,VLOOKUP($L$4,Master!$D$9:$G$20,4,FALSE),FALSE)</f>
        <v>50582.79</v>
      </c>
      <c r="M146" s="152">
        <f t="shared" si="26"/>
        <v>0.72813879534943948</v>
      </c>
      <c r="N146" s="152">
        <f t="shared" si="27"/>
        <v>6.3879257435120291E-6</v>
      </c>
      <c r="O146" s="83">
        <f t="shared" si="28"/>
        <v>-18885.819999999971</v>
      </c>
      <c r="P146" s="87">
        <f t="shared" si="29"/>
        <v>-0.27186120465056057</v>
      </c>
      <c r="Q146" s="78"/>
    </row>
    <row r="147" spans="2:17" s="79" customFormat="1" ht="25.5" x14ac:dyDescent="0.2">
      <c r="B147" s="72"/>
      <c r="C147" s="80" t="s">
        <v>564</v>
      </c>
      <c r="D147" s="81" t="s">
        <v>592</v>
      </c>
      <c r="E147" s="82">
        <f>IFERROR(VLOOKUP($C147,'2025'!$C$301:$U$583,19,FALSE),0)</f>
        <v>0</v>
      </c>
      <c r="F147" s="83">
        <f>IFERROR(VLOOKUP($C147,'2025'!$C$8:$U$290,19,FALSE),0)</f>
        <v>0</v>
      </c>
      <c r="G147" s="84">
        <f t="shared" si="22"/>
        <v>0</v>
      </c>
      <c r="H147" s="85">
        <f t="shared" si="23"/>
        <v>0</v>
      </c>
      <c r="I147" s="86">
        <f t="shared" si="24"/>
        <v>0</v>
      </c>
      <c r="J147" s="87">
        <f t="shared" si="25"/>
        <v>0</v>
      </c>
      <c r="K147" s="82">
        <f>VLOOKUP($C147,'2025'!$C$301:$U$583,VLOOKUP($L$4,Master!$D$9:$G$20,4,FALSE),FALSE)</f>
        <v>0</v>
      </c>
      <c r="L147" s="83">
        <f>VLOOKUP($C147,'2025'!$C$8:$U$290,VLOOKUP($L$4,Master!$D$9:$G$20,4,FALSE),FALSE)</f>
        <v>0</v>
      </c>
      <c r="M147" s="152">
        <f t="shared" si="26"/>
        <v>0</v>
      </c>
      <c r="N147" s="152">
        <f t="shared" si="27"/>
        <v>0</v>
      </c>
      <c r="O147" s="83">
        <f t="shared" si="28"/>
        <v>0</v>
      </c>
      <c r="P147" s="87">
        <f t="shared" si="29"/>
        <v>0</v>
      </c>
      <c r="Q147" s="78"/>
    </row>
    <row r="148" spans="2:17" s="79" customFormat="1" ht="25.5" x14ac:dyDescent="0.2">
      <c r="B148" s="72"/>
      <c r="C148" s="80" t="s">
        <v>167</v>
      </c>
      <c r="D148" s="81" t="s">
        <v>388</v>
      </c>
      <c r="E148" s="82">
        <f>IFERROR(VLOOKUP($C148,'2025'!$C$301:$U$583,19,FALSE),0)</f>
        <v>440260.51</v>
      </c>
      <c r="F148" s="83">
        <f>IFERROR(VLOOKUP($C148,'2025'!$C$8:$U$290,19,FALSE),0)</f>
        <v>168808.94</v>
      </c>
      <c r="G148" s="84">
        <f t="shared" si="22"/>
        <v>0.38342966531338457</v>
      </c>
      <c r="H148" s="85">
        <f t="shared" si="23"/>
        <v>2.1318297657384605E-5</v>
      </c>
      <c r="I148" s="86">
        <f t="shared" si="24"/>
        <v>-271451.57</v>
      </c>
      <c r="J148" s="87">
        <f t="shared" si="25"/>
        <v>-0.61657033468661548</v>
      </c>
      <c r="K148" s="82">
        <f>VLOOKUP($C148,'2025'!$C$301:$U$583,VLOOKUP($L$4,Master!$D$9:$G$20,4,FALSE),FALSE)</f>
        <v>270336.35000000003</v>
      </c>
      <c r="L148" s="83">
        <f>VLOOKUP($C148,'2025'!$C$8:$U$290,VLOOKUP($L$4,Master!$D$9:$G$20,4,FALSE),FALSE)</f>
        <v>15420.890000000001</v>
      </c>
      <c r="M148" s="152">
        <f t="shared" si="26"/>
        <v>5.704334618707399E-2</v>
      </c>
      <c r="N148" s="152">
        <f t="shared" si="27"/>
        <v>1.9474509061059545E-6</v>
      </c>
      <c r="O148" s="83">
        <f t="shared" si="28"/>
        <v>-254915.46000000002</v>
      </c>
      <c r="P148" s="87">
        <f t="shared" si="29"/>
        <v>-0.94295665381292593</v>
      </c>
      <c r="Q148" s="78"/>
    </row>
    <row r="149" spans="2:17" s="79" customFormat="1" ht="25.5" x14ac:dyDescent="0.2">
      <c r="B149" s="72"/>
      <c r="C149" s="80" t="s">
        <v>565</v>
      </c>
      <c r="D149" s="81" t="s">
        <v>593</v>
      </c>
      <c r="E149" s="82">
        <f>IFERROR(VLOOKUP($C149,'2025'!$C$301:$U$583,19,FALSE),0)</f>
        <v>0</v>
      </c>
      <c r="F149" s="83">
        <f>IFERROR(VLOOKUP($C149,'2025'!$C$8:$U$290,19,FALSE),0)</f>
        <v>0</v>
      </c>
      <c r="G149" s="84">
        <f t="shared" si="22"/>
        <v>0</v>
      </c>
      <c r="H149" s="85">
        <f t="shared" si="23"/>
        <v>0</v>
      </c>
      <c r="I149" s="86">
        <f t="shared" si="24"/>
        <v>0</v>
      </c>
      <c r="J149" s="87">
        <f t="shared" si="25"/>
        <v>0</v>
      </c>
      <c r="K149" s="82">
        <f>VLOOKUP($C149,'2025'!$C$301:$U$583,VLOOKUP($L$4,Master!$D$9:$G$20,4,FALSE),FALSE)</f>
        <v>0</v>
      </c>
      <c r="L149" s="83">
        <f>VLOOKUP($C149,'2025'!$C$8:$U$290,VLOOKUP($L$4,Master!$D$9:$G$20,4,FALSE),FALSE)</f>
        <v>0</v>
      </c>
      <c r="M149" s="152">
        <f t="shared" si="26"/>
        <v>0</v>
      </c>
      <c r="N149" s="152">
        <f t="shared" si="27"/>
        <v>0</v>
      </c>
      <c r="O149" s="83">
        <f t="shared" si="28"/>
        <v>0</v>
      </c>
      <c r="P149" s="87">
        <f t="shared" si="29"/>
        <v>0</v>
      </c>
      <c r="Q149" s="78"/>
    </row>
    <row r="150" spans="2:17" s="79" customFormat="1" ht="12.75" x14ac:dyDescent="0.2">
      <c r="B150" s="72"/>
      <c r="C150" s="80" t="s">
        <v>168</v>
      </c>
      <c r="D150" s="81" t="s">
        <v>389</v>
      </c>
      <c r="E150" s="82">
        <f>IFERROR(VLOOKUP($C150,'2025'!$C$301:$U$583,19,FALSE),0)</f>
        <v>6886171.0500000007</v>
      </c>
      <c r="F150" s="83">
        <f>IFERROR(VLOOKUP($C150,'2025'!$C$8:$U$290,19,FALSE),0)</f>
        <v>6123639.7899999991</v>
      </c>
      <c r="G150" s="84">
        <f t="shared" si="22"/>
        <v>0.88926629117062062</v>
      </c>
      <c r="H150" s="85">
        <f t="shared" si="23"/>
        <v>7.7333330681315893E-4</v>
      </c>
      <c r="I150" s="86">
        <f t="shared" si="24"/>
        <v>-762531.26000000164</v>
      </c>
      <c r="J150" s="87">
        <f t="shared" si="25"/>
        <v>-0.11073370882937936</v>
      </c>
      <c r="K150" s="82">
        <f>VLOOKUP($C150,'2025'!$C$301:$U$583,VLOOKUP($L$4,Master!$D$9:$G$20,4,FALSE),FALSE)</f>
        <v>1061543.0599999998</v>
      </c>
      <c r="L150" s="83">
        <f>VLOOKUP($C150,'2025'!$C$8:$U$290,VLOOKUP($L$4,Master!$D$9:$G$20,4,FALSE),FALSE)</f>
        <v>299011.8</v>
      </c>
      <c r="M150" s="152">
        <f t="shared" si="26"/>
        <v>0.28167656241848543</v>
      </c>
      <c r="N150" s="152">
        <f t="shared" si="27"/>
        <v>3.776116688766812E-5</v>
      </c>
      <c r="O150" s="83">
        <f t="shared" si="28"/>
        <v>-762531.25999999978</v>
      </c>
      <c r="P150" s="87">
        <f t="shared" si="29"/>
        <v>-0.71832343758151451</v>
      </c>
      <c r="Q150" s="78"/>
    </row>
    <row r="151" spans="2:17" s="79" customFormat="1" ht="12.75" x14ac:dyDescent="0.2">
      <c r="B151" s="72"/>
      <c r="C151" s="80" t="s">
        <v>566</v>
      </c>
      <c r="D151" s="81" t="s">
        <v>594</v>
      </c>
      <c r="E151" s="82">
        <f>IFERROR(VLOOKUP($C151,'2025'!$C$301:$U$583,19,FALSE),0)</f>
        <v>0</v>
      </c>
      <c r="F151" s="83">
        <f>IFERROR(VLOOKUP($C151,'2025'!$C$8:$U$290,19,FALSE),0)</f>
        <v>0</v>
      </c>
      <c r="G151" s="84">
        <f t="shared" si="22"/>
        <v>0</v>
      </c>
      <c r="H151" s="85">
        <f t="shared" si="23"/>
        <v>0</v>
      </c>
      <c r="I151" s="86">
        <f t="shared" si="24"/>
        <v>0</v>
      </c>
      <c r="J151" s="87">
        <f t="shared" si="25"/>
        <v>0</v>
      </c>
      <c r="K151" s="82">
        <f>VLOOKUP($C151,'2025'!$C$301:$U$583,VLOOKUP($L$4,Master!$D$9:$G$20,4,FALSE),FALSE)</f>
        <v>0</v>
      </c>
      <c r="L151" s="83">
        <f>VLOOKUP($C151,'2025'!$C$8:$U$290,VLOOKUP($L$4,Master!$D$9:$G$20,4,FALSE),FALSE)</f>
        <v>0</v>
      </c>
      <c r="M151" s="152">
        <f t="shared" si="26"/>
        <v>0</v>
      </c>
      <c r="N151" s="152">
        <f t="shared" si="27"/>
        <v>0</v>
      </c>
      <c r="O151" s="83">
        <f t="shared" si="28"/>
        <v>0</v>
      </c>
      <c r="P151" s="87">
        <f t="shared" si="29"/>
        <v>0</v>
      </c>
      <c r="Q151" s="78"/>
    </row>
    <row r="152" spans="2:17" s="79" customFormat="1" ht="12.75" x14ac:dyDescent="0.2">
      <c r="B152" s="72"/>
      <c r="C152" s="80" t="s">
        <v>567</v>
      </c>
      <c r="D152" s="81" t="s">
        <v>595</v>
      </c>
      <c r="E152" s="82">
        <f>IFERROR(VLOOKUP($C152,'2025'!$C$301:$U$583,19,FALSE),0)</f>
        <v>0</v>
      </c>
      <c r="F152" s="83">
        <f>IFERROR(VLOOKUP($C152,'2025'!$C$8:$U$290,19,FALSE),0)</f>
        <v>0</v>
      </c>
      <c r="G152" s="84">
        <f t="shared" si="22"/>
        <v>0</v>
      </c>
      <c r="H152" s="85">
        <f t="shared" si="23"/>
        <v>0</v>
      </c>
      <c r="I152" s="86">
        <f t="shared" si="24"/>
        <v>0</v>
      </c>
      <c r="J152" s="87">
        <f t="shared" si="25"/>
        <v>0</v>
      </c>
      <c r="K152" s="82">
        <f>VLOOKUP($C152,'2025'!$C$301:$U$583,VLOOKUP($L$4,Master!$D$9:$G$20,4,FALSE),FALSE)</f>
        <v>0</v>
      </c>
      <c r="L152" s="83">
        <f>VLOOKUP($C152,'2025'!$C$8:$U$290,VLOOKUP($L$4,Master!$D$9:$G$20,4,FALSE),FALSE)</f>
        <v>0</v>
      </c>
      <c r="M152" s="152">
        <f t="shared" si="26"/>
        <v>0</v>
      </c>
      <c r="N152" s="152">
        <f t="shared" si="27"/>
        <v>0</v>
      </c>
      <c r="O152" s="83">
        <f t="shared" si="28"/>
        <v>0</v>
      </c>
      <c r="P152" s="87">
        <f t="shared" si="29"/>
        <v>0</v>
      </c>
      <c r="Q152" s="78"/>
    </row>
    <row r="153" spans="2:17" s="79" customFormat="1" ht="12.75" x14ac:dyDescent="0.2">
      <c r="B153" s="72"/>
      <c r="C153" s="80" t="s">
        <v>169</v>
      </c>
      <c r="D153" s="81" t="s">
        <v>390</v>
      </c>
      <c r="E153" s="82">
        <f>IFERROR(VLOOKUP($C153,'2025'!$C$301:$U$583,19,FALSE),0)</f>
        <v>784358.64000000013</v>
      </c>
      <c r="F153" s="83">
        <f>IFERROR(VLOOKUP($C153,'2025'!$C$8:$U$290,19,FALSE),0)</f>
        <v>638143.55999999994</v>
      </c>
      <c r="G153" s="84">
        <f t="shared" si="22"/>
        <v>0.8135864481584596</v>
      </c>
      <c r="H153" s="85">
        <f t="shared" si="23"/>
        <v>8.0588944875923456E-5</v>
      </c>
      <c r="I153" s="86">
        <f t="shared" si="24"/>
        <v>-146215.08000000019</v>
      </c>
      <c r="J153" s="87">
        <f t="shared" si="25"/>
        <v>-0.18641355184154046</v>
      </c>
      <c r="K153" s="82">
        <f>VLOOKUP($C153,'2025'!$C$301:$U$583,VLOOKUP($L$4,Master!$D$9:$G$20,4,FALSE),FALSE)</f>
        <v>90976.909999999989</v>
      </c>
      <c r="L153" s="83">
        <f>VLOOKUP($C153,'2025'!$C$8:$U$290,VLOOKUP($L$4,Master!$D$9:$G$20,4,FALSE),FALSE)</f>
        <v>86381.569999999978</v>
      </c>
      <c r="M153" s="152">
        <f t="shared" si="26"/>
        <v>0.94948894175456156</v>
      </c>
      <c r="N153" s="152">
        <f t="shared" si="27"/>
        <v>1.0908829955168274E-5</v>
      </c>
      <c r="O153" s="83">
        <f t="shared" si="28"/>
        <v>-4595.3400000000111</v>
      </c>
      <c r="P153" s="87">
        <f t="shared" si="29"/>
        <v>-5.0511058245438445E-2</v>
      </c>
      <c r="Q153" s="78"/>
    </row>
    <row r="154" spans="2:17" s="79" customFormat="1" ht="12.75" x14ac:dyDescent="0.2">
      <c r="B154" s="72"/>
      <c r="C154" s="80" t="s">
        <v>568</v>
      </c>
      <c r="D154" s="81" t="s">
        <v>596</v>
      </c>
      <c r="E154" s="82">
        <f>IFERROR(VLOOKUP($C154,'2025'!$C$301:$U$583,19,FALSE),0)</f>
        <v>0.2</v>
      </c>
      <c r="F154" s="83">
        <f>IFERROR(VLOOKUP($C154,'2025'!$C$8:$U$290,19,FALSE),0)</f>
        <v>0</v>
      </c>
      <c r="G154" s="84">
        <f t="shared" si="22"/>
        <v>0</v>
      </c>
      <c r="H154" s="85">
        <f t="shared" si="23"/>
        <v>0</v>
      </c>
      <c r="I154" s="86">
        <f t="shared" si="24"/>
        <v>-0.2</v>
      </c>
      <c r="J154" s="87">
        <f t="shared" si="25"/>
        <v>-1</v>
      </c>
      <c r="K154" s="82">
        <f>VLOOKUP($C154,'2025'!$C$301:$U$583,VLOOKUP($L$4,Master!$D$9:$G$20,4,FALSE),FALSE)</f>
        <v>0.2</v>
      </c>
      <c r="L154" s="83">
        <f>VLOOKUP($C154,'2025'!$C$8:$U$290,VLOOKUP($L$4,Master!$D$9:$G$20,4,FALSE),FALSE)</f>
        <v>0</v>
      </c>
      <c r="M154" s="152">
        <f t="shared" si="26"/>
        <v>0</v>
      </c>
      <c r="N154" s="152">
        <f t="shared" si="27"/>
        <v>0</v>
      </c>
      <c r="O154" s="83">
        <f t="shared" si="28"/>
        <v>-0.2</v>
      </c>
      <c r="P154" s="87">
        <f t="shared" si="29"/>
        <v>-1</v>
      </c>
      <c r="Q154" s="78"/>
    </row>
    <row r="155" spans="2:17" s="79" customFormat="1" ht="12.75" x14ac:dyDescent="0.2">
      <c r="B155" s="72"/>
      <c r="C155" s="80" t="s">
        <v>170</v>
      </c>
      <c r="D155" s="81" t="s">
        <v>391</v>
      </c>
      <c r="E155" s="82">
        <f>IFERROR(VLOOKUP($C155,'2025'!$C$301:$U$583,19,FALSE),0)</f>
        <v>499034.20999999996</v>
      </c>
      <c r="F155" s="83">
        <f>IFERROR(VLOOKUP($C155,'2025'!$C$8:$U$290,19,FALSE),0)</f>
        <v>476506.97</v>
      </c>
      <c r="G155" s="84">
        <f t="shared" si="22"/>
        <v>0.95485832524387459</v>
      </c>
      <c r="H155" s="85">
        <f t="shared" si="23"/>
        <v>6.017641851360737E-5</v>
      </c>
      <c r="I155" s="86">
        <f t="shared" si="24"/>
        <v>-22527.239999999991</v>
      </c>
      <c r="J155" s="87">
        <f t="shared" si="25"/>
        <v>-4.5141674756125419E-2</v>
      </c>
      <c r="K155" s="82">
        <f>VLOOKUP($C155,'2025'!$C$301:$U$583,VLOOKUP($L$4,Master!$D$9:$G$20,4,FALSE),FALSE)</f>
        <v>129950.16999999998</v>
      </c>
      <c r="L155" s="83">
        <f>VLOOKUP($C155,'2025'!$C$8:$U$290,VLOOKUP($L$4,Master!$D$9:$G$20,4,FALSE),FALSE)</f>
        <v>67422.929999999993</v>
      </c>
      <c r="M155" s="152">
        <f t="shared" si="26"/>
        <v>0.51883679721234688</v>
      </c>
      <c r="N155" s="152">
        <f t="shared" si="27"/>
        <v>8.5146088274294369E-6</v>
      </c>
      <c r="O155" s="83">
        <f t="shared" si="28"/>
        <v>-62527.239999999991</v>
      </c>
      <c r="P155" s="87">
        <f t="shared" si="29"/>
        <v>-0.48116320278765312</v>
      </c>
      <c r="Q155" s="78"/>
    </row>
    <row r="156" spans="2:17" s="79" customFormat="1" ht="12.75" x14ac:dyDescent="0.2">
      <c r="B156" s="72"/>
      <c r="C156" s="80" t="s">
        <v>171</v>
      </c>
      <c r="D156" s="81" t="s">
        <v>392</v>
      </c>
      <c r="E156" s="82">
        <f>IFERROR(VLOOKUP($C156,'2025'!$C$301:$U$583,19,FALSE),0)</f>
        <v>319914.48</v>
      </c>
      <c r="F156" s="83">
        <f>IFERROR(VLOOKUP($C156,'2025'!$C$8:$U$290,19,FALSE),0)</f>
        <v>148083.26</v>
      </c>
      <c r="G156" s="84">
        <f t="shared" si="22"/>
        <v>0.46288389322046325</v>
      </c>
      <c r="H156" s="85">
        <f t="shared" si="23"/>
        <v>1.8700923154637874E-5</v>
      </c>
      <c r="I156" s="86">
        <f t="shared" si="24"/>
        <v>-171831.21999999997</v>
      </c>
      <c r="J156" s="87">
        <f t="shared" si="25"/>
        <v>-0.53711610677953681</v>
      </c>
      <c r="K156" s="82">
        <f>VLOOKUP($C156,'2025'!$C$301:$U$583,VLOOKUP($L$4,Master!$D$9:$G$20,4,FALSE),FALSE)</f>
        <v>99589.439999999988</v>
      </c>
      <c r="L156" s="83">
        <f>VLOOKUP($C156,'2025'!$C$8:$U$290,VLOOKUP($L$4,Master!$D$9:$G$20,4,FALSE),FALSE)</f>
        <v>24681.93</v>
      </c>
      <c r="M156" s="152">
        <f t="shared" si="26"/>
        <v>0.24783681884344366</v>
      </c>
      <c r="N156" s="152">
        <f t="shared" si="27"/>
        <v>3.1169956431142261E-6</v>
      </c>
      <c r="O156" s="83">
        <f t="shared" si="28"/>
        <v>-74907.50999999998</v>
      </c>
      <c r="P156" s="87">
        <f t="shared" si="29"/>
        <v>-0.75216318115655623</v>
      </c>
      <c r="Q156" s="78"/>
    </row>
    <row r="157" spans="2:17" s="79" customFormat="1" ht="12.75" x14ac:dyDescent="0.2">
      <c r="B157" s="72"/>
      <c r="C157" s="80" t="s">
        <v>520</v>
      </c>
      <c r="D157" s="81" t="s">
        <v>521</v>
      </c>
      <c r="E157" s="82">
        <f>IFERROR(VLOOKUP($C157,'2025'!$C$301:$U$583,19,FALSE),0)</f>
        <v>370882.66</v>
      </c>
      <c r="F157" s="83">
        <f>IFERROR(VLOOKUP($C157,'2025'!$C$8:$U$290,19,FALSE),0)</f>
        <v>0</v>
      </c>
      <c r="G157" s="84">
        <f t="shared" si="22"/>
        <v>0</v>
      </c>
      <c r="H157" s="85">
        <f t="shared" si="23"/>
        <v>0</v>
      </c>
      <c r="I157" s="86">
        <f t="shared" si="24"/>
        <v>-370882.66</v>
      </c>
      <c r="J157" s="87">
        <f t="shared" si="25"/>
        <v>-1</v>
      </c>
      <c r="K157" s="82">
        <f>VLOOKUP($C157,'2025'!$C$301:$U$583,VLOOKUP($L$4,Master!$D$9:$G$20,4,FALSE),FALSE)</f>
        <v>370882.66</v>
      </c>
      <c r="L157" s="83">
        <f>VLOOKUP($C157,'2025'!$C$8:$U$290,VLOOKUP($L$4,Master!$D$9:$G$20,4,FALSE),FALSE)</f>
        <v>0</v>
      </c>
      <c r="M157" s="152">
        <f t="shared" si="26"/>
        <v>0</v>
      </c>
      <c r="N157" s="152">
        <f t="shared" si="27"/>
        <v>0</v>
      </c>
      <c r="O157" s="83">
        <f t="shared" si="28"/>
        <v>-370882.66</v>
      </c>
      <c r="P157" s="87">
        <f t="shared" si="29"/>
        <v>-1</v>
      </c>
      <c r="Q157" s="78"/>
    </row>
    <row r="158" spans="2:17" s="79" customFormat="1" ht="12.75" x14ac:dyDescent="0.2">
      <c r="B158" s="72"/>
      <c r="C158" s="80" t="s">
        <v>172</v>
      </c>
      <c r="D158" s="81" t="s">
        <v>393</v>
      </c>
      <c r="E158" s="82">
        <f>IFERROR(VLOOKUP($C158,'2025'!$C$301:$U$583,19,FALSE),0)</f>
        <v>103355.11000000002</v>
      </c>
      <c r="F158" s="83">
        <f>IFERROR(VLOOKUP($C158,'2025'!$C$8:$U$290,19,FALSE),0)</f>
        <v>100217.23000000001</v>
      </c>
      <c r="G158" s="84">
        <f t="shared" si="22"/>
        <v>0.96963981751845651</v>
      </c>
      <c r="H158" s="85">
        <f t="shared" si="23"/>
        <v>1.2656087642861654E-5</v>
      </c>
      <c r="I158" s="86">
        <f t="shared" si="24"/>
        <v>-3137.8800000000047</v>
      </c>
      <c r="J158" s="87">
        <f t="shared" si="25"/>
        <v>-3.0360182481543527E-2</v>
      </c>
      <c r="K158" s="82">
        <f>VLOOKUP($C158,'2025'!$C$301:$U$583,VLOOKUP($L$4,Master!$D$9:$G$20,4,FALSE),FALSE)</f>
        <v>13487.100000000002</v>
      </c>
      <c r="L158" s="83">
        <f>VLOOKUP($C158,'2025'!$C$8:$U$290,VLOOKUP($L$4,Master!$D$9:$G$20,4,FALSE),FALSE)</f>
        <v>12558.490000000002</v>
      </c>
      <c r="M158" s="152">
        <f t="shared" si="26"/>
        <v>0.9311482824328432</v>
      </c>
      <c r="N158" s="152">
        <f t="shared" si="27"/>
        <v>1.5859683020774139E-6</v>
      </c>
      <c r="O158" s="83">
        <f t="shared" si="28"/>
        <v>-928.61000000000058</v>
      </c>
      <c r="P158" s="87">
        <f t="shared" si="29"/>
        <v>-6.88517175671568E-2</v>
      </c>
      <c r="Q158" s="78"/>
    </row>
    <row r="159" spans="2:17" s="79" customFormat="1" ht="12.75" x14ac:dyDescent="0.2">
      <c r="B159" s="72"/>
      <c r="C159" s="80" t="s">
        <v>173</v>
      </c>
      <c r="D159" s="81" t="s">
        <v>394</v>
      </c>
      <c r="E159" s="82">
        <f>IFERROR(VLOOKUP($C159,'2025'!$C$301:$U$583,19,FALSE),0)</f>
        <v>741354.34999999986</v>
      </c>
      <c r="F159" s="83">
        <f>IFERROR(VLOOKUP($C159,'2025'!$C$8:$U$290,19,FALSE),0)</f>
        <v>13362.380000000001</v>
      </c>
      <c r="G159" s="84">
        <f t="shared" si="22"/>
        <v>1.8024282180309596E-2</v>
      </c>
      <c r="H159" s="85">
        <f t="shared" si="23"/>
        <v>1.6874887920692051E-6</v>
      </c>
      <c r="I159" s="86">
        <f t="shared" si="24"/>
        <v>-727991.96999999986</v>
      </c>
      <c r="J159" s="87">
        <f t="shared" si="25"/>
        <v>-0.9819757178196904</v>
      </c>
      <c r="K159" s="82">
        <f>VLOOKUP($C159,'2025'!$C$301:$U$583,VLOOKUP($L$4,Master!$D$9:$G$20,4,FALSE),FALSE)</f>
        <v>727646.22999999986</v>
      </c>
      <c r="L159" s="83">
        <f>VLOOKUP($C159,'2025'!$C$8:$U$290,VLOOKUP($L$4,Master!$D$9:$G$20,4,FALSE),FALSE)</f>
        <v>9075</v>
      </c>
      <c r="M159" s="152">
        <f t="shared" si="26"/>
        <v>1.2471719945556512E-2</v>
      </c>
      <c r="N159" s="152">
        <f t="shared" si="27"/>
        <v>1.1460503883311233E-6</v>
      </c>
      <c r="O159" s="83">
        <f t="shared" si="28"/>
        <v>-718571.22999999986</v>
      </c>
      <c r="P159" s="87">
        <f t="shared" si="29"/>
        <v>-0.98752828005444349</v>
      </c>
      <c r="Q159" s="78"/>
    </row>
    <row r="160" spans="2:17" s="79" customFormat="1" ht="25.5" x14ac:dyDescent="0.2">
      <c r="B160" s="72"/>
      <c r="C160" s="80" t="s">
        <v>174</v>
      </c>
      <c r="D160" s="81" t="s">
        <v>395</v>
      </c>
      <c r="E160" s="82">
        <f>IFERROR(VLOOKUP($C160,'2025'!$C$301:$U$583,19,FALSE),0)</f>
        <v>22127.05</v>
      </c>
      <c r="F160" s="83">
        <f>IFERROR(VLOOKUP($C160,'2025'!$C$8:$U$290,19,FALSE),0)</f>
        <v>985.97</v>
      </c>
      <c r="G160" s="84">
        <f t="shared" si="22"/>
        <v>4.45594871435641E-2</v>
      </c>
      <c r="H160" s="85">
        <f t="shared" si="23"/>
        <v>1.2451474395403171E-7</v>
      </c>
      <c r="I160" s="86">
        <f t="shared" si="24"/>
        <v>-21141.079999999998</v>
      </c>
      <c r="J160" s="87">
        <f t="shared" si="25"/>
        <v>-0.95544051285643583</v>
      </c>
      <c r="K160" s="82">
        <f>VLOOKUP($C160,'2025'!$C$301:$U$583,VLOOKUP($L$4,Master!$D$9:$G$20,4,FALSE),FALSE)</f>
        <v>5889.66</v>
      </c>
      <c r="L160" s="83">
        <f>VLOOKUP($C160,'2025'!$C$8:$U$290,VLOOKUP($L$4,Master!$D$9:$G$20,4,FALSE),FALSE)</f>
        <v>0</v>
      </c>
      <c r="M160" s="152">
        <f t="shared" si="26"/>
        <v>0</v>
      </c>
      <c r="N160" s="152">
        <f t="shared" si="27"/>
        <v>0</v>
      </c>
      <c r="O160" s="83">
        <f t="shared" si="28"/>
        <v>-5889.66</v>
      </c>
      <c r="P160" s="87">
        <f t="shared" si="29"/>
        <v>-1</v>
      </c>
      <c r="Q160" s="78"/>
    </row>
    <row r="161" spans="2:17" s="79" customFormat="1" ht="12.75" x14ac:dyDescent="0.2">
      <c r="B161" s="72"/>
      <c r="C161" s="80" t="s">
        <v>569</v>
      </c>
      <c r="D161" s="81" t="s">
        <v>597</v>
      </c>
      <c r="E161" s="82">
        <f>IFERROR(VLOOKUP($C161,'2025'!$C$301:$U$583,19,FALSE),0)</f>
        <v>0</v>
      </c>
      <c r="F161" s="83">
        <f>IFERROR(VLOOKUP($C161,'2025'!$C$8:$U$290,19,FALSE),0)</f>
        <v>0</v>
      </c>
      <c r="G161" s="84">
        <f t="shared" si="22"/>
        <v>0</v>
      </c>
      <c r="H161" s="85">
        <f t="shared" si="23"/>
        <v>0</v>
      </c>
      <c r="I161" s="86">
        <f t="shared" si="24"/>
        <v>0</v>
      </c>
      <c r="J161" s="87">
        <f t="shared" si="25"/>
        <v>0</v>
      </c>
      <c r="K161" s="82">
        <f>VLOOKUP($C161,'2025'!$C$301:$U$583,VLOOKUP($L$4,Master!$D$9:$G$20,4,FALSE),FALSE)</f>
        <v>0</v>
      </c>
      <c r="L161" s="83">
        <f>VLOOKUP($C161,'2025'!$C$8:$U$290,VLOOKUP($L$4,Master!$D$9:$G$20,4,FALSE),FALSE)</f>
        <v>0</v>
      </c>
      <c r="M161" s="152">
        <f t="shared" si="26"/>
        <v>0</v>
      </c>
      <c r="N161" s="152">
        <f t="shared" si="27"/>
        <v>0</v>
      </c>
      <c r="O161" s="83">
        <f t="shared" si="28"/>
        <v>0</v>
      </c>
      <c r="P161" s="87">
        <f t="shared" si="29"/>
        <v>0</v>
      </c>
      <c r="Q161" s="78"/>
    </row>
    <row r="162" spans="2:17" s="79" customFormat="1" ht="12.75" x14ac:dyDescent="0.2">
      <c r="B162" s="72"/>
      <c r="C162" s="80" t="s">
        <v>175</v>
      </c>
      <c r="D162" s="81" t="s">
        <v>396</v>
      </c>
      <c r="E162" s="82">
        <f>IFERROR(VLOOKUP($C162,'2025'!$C$301:$U$583,19,FALSE),0)</f>
        <v>293767.24</v>
      </c>
      <c r="F162" s="83">
        <f>IFERROR(VLOOKUP($C162,'2025'!$C$8:$U$290,19,FALSE),0)</f>
        <v>182429.81</v>
      </c>
      <c r="G162" s="84">
        <f t="shared" si="22"/>
        <v>0.62100120489949795</v>
      </c>
      <c r="H162" s="85">
        <f t="shared" si="23"/>
        <v>2.3038430258255983E-5</v>
      </c>
      <c r="I162" s="86">
        <f t="shared" si="24"/>
        <v>-111337.43</v>
      </c>
      <c r="J162" s="87">
        <f t="shared" si="25"/>
        <v>-0.378998795100502</v>
      </c>
      <c r="K162" s="82">
        <f>VLOOKUP($C162,'2025'!$C$301:$U$583,VLOOKUP($L$4,Master!$D$9:$G$20,4,FALSE),FALSE)</f>
        <v>130629.56</v>
      </c>
      <c r="L162" s="83">
        <f>VLOOKUP($C162,'2025'!$C$8:$U$290,VLOOKUP($L$4,Master!$D$9:$G$20,4,FALSE),FALSE)</f>
        <v>25170.329999999998</v>
      </c>
      <c r="M162" s="152">
        <f t="shared" si="26"/>
        <v>0.19268479508007222</v>
      </c>
      <c r="N162" s="152">
        <f t="shared" si="27"/>
        <v>3.178673991286228E-6</v>
      </c>
      <c r="O162" s="83">
        <f t="shared" si="28"/>
        <v>-105459.23</v>
      </c>
      <c r="P162" s="87">
        <f t="shared" si="29"/>
        <v>-0.80731520491992781</v>
      </c>
      <c r="Q162" s="78"/>
    </row>
    <row r="163" spans="2:17" s="79" customFormat="1" ht="25.5" x14ac:dyDescent="0.2">
      <c r="B163" s="72"/>
      <c r="C163" s="80" t="s">
        <v>176</v>
      </c>
      <c r="D163" s="81" t="s">
        <v>397</v>
      </c>
      <c r="E163" s="82">
        <f>IFERROR(VLOOKUP($C163,'2025'!$C$301:$U$583,19,FALSE),0)</f>
        <v>4070000</v>
      </c>
      <c r="F163" s="83">
        <f>IFERROR(VLOOKUP($C163,'2025'!$C$8:$U$290,19,FALSE),0)</f>
        <v>3950000</v>
      </c>
      <c r="G163" s="84">
        <f t="shared" si="22"/>
        <v>0.97051597051597049</v>
      </c>
      <c r="H163" s="85">
        <f t="shared" si="23"/>
        <v>4.9883184946643939E-4</v>
      </c>
      <c r="I163" s="86">
        <f t="shared" si="24"/>
        <v>-120000</v>
      </c>
      <c r="J163" s="87">
        <f t="shared" si="25"/>
        <v>-2.9484029484029485E-2</v>
      </c>
      <c r="K163" s="82">
        <f>VLOOKUP($C163,'2025'!$C$301:$U$583,VLOOKUP($L$4,Master!$D$9:$G$20,4,FALSE),FALSE)</f>
        <v>120000</v>
      </c>
      <c r="L163" s="83">
        <f>VLOOKUP($C163,'2025'!$C$8:$U$290,VLOOKUP($L$4,Master!$D$9:$G$20,4,FALSE),FALSE)</f>
        <v>0</v>
      </c>
      <c r="M163" s="152">
        <f t="shared" si="26"/>
        <v>0</v>
      </c>
      <c r="N163" s="152">
        <f t="shared" si="27"/>
        <v>0</v>
      </c>
      <c r="O163" s="83">
        <f t="shared" si="28"/>
        <v>-120000</v>
      </c>
      <c r="P163" s="87">
        <f t="shared" si="29"/>
        <v>-1</v>
      </c>
      <c r="Q163" s="78"/>
    </row>
    <row r="164" spans="2:17" s="79" customFormat="1" ht="12.75" x14ac:dyDescent="0.2">
      <c r="B164" s="72"/>
      <c r="C164" s="80" t="s">
        <v>177</v>
      </c>
      <c r="D164" s="81" t="s">
        <v>398</v>
      </c>
      <c r="E164" s="82">
        <f>IFERROR(VLOOKUP($C164,'2025'!$C$301:$U$583,19,FALSE),0)</f>
        <v>141196.43</v>
      </c>
      <c r="F164" s="83">
        <f>IFERROR(VLOOKUP($C164,'2025'!$C$8:$U$290,19,FALSE),0)</f>
        <v>109804.62000000001</v>
      </c>
      <c r="G164" s="84">
        <f t="shared" si="22"/>
        <v>0.77767277827066883</v>
      </c>
      <c r="H164" s="85">
        <f t="shared" si="23"/>
        <v>1.3866845993559387E-5</v>
      </c>
      <c r="I164" s="86">
        <f t="shared" si="24"/>
        <v>-31391.809999999983</v>
      </c>
      <c r="J164" s="87">
        <f t="shared" si="25"/>
        <v>-0.22232722172933114</v>
      </c>
      <c r="K164" s="82">
        <f>VLOOKUP($C164,'2025'!$C$301:$U$583,VLOOKUP($L$4,Master!$D$9:$G$20,4,FALSE),FALSE)</f>
        <v>39691.019999999997</v>
      </c>
      <c r="L164" s="83">
        <f>VLOOKUP($C164,'2025'!$C$8:$U$290,VLOOKUP($L$4,Master!$D$9:$G$20,4,FALSE),FALSE)</f>
        <v>12787.570000000003</v>
      </c>
      <c r="M164" s="152">
        <f t="shared" si="26"/>
        <v>0.32217791329121814</v>
      </c>
      <c r="N164" s="152">
        <f t="shared" si="27"/>
        <v>1.6148980236155843E-6</v>
      </c>
      <c r="O164" s="83">
        <f t="shared" si="28"/>
        <v>-26903.449999999993</v>
      </c>
      <c r="P164" s="87">
        <f t="shared" si="29"/>
        <v>-0.67782208670878186</v>
      </c>
      <c r="Q164" s="78"/>
    </row>
    <row r="165" spans="2:17" s="79" customFormat="1" ht="12.75" x14ac:dyDescent="0.2">
      <c r="B165" s="72"/>
      <c r="C165" s="80" t="s">
        <v>178</v>
      </c>
      <c r="D165" s="81" t="s">
        <v>399</v>
      </c>
      <c r="E165" s="82">
        <f>IFERROR(VLOOKUP($C165,'2025'!$C$301:$U$583,19,FALSE),0)</f>
        <v>254382.36</v>
      </c>
      <c r="F165" s="83">
        <f>IFERROR(VLOOKUP($C165,'2025'!$C$8:$U$290,19,FALSE),0)</f>
        <v>66982.180000000008</v>
      </c>
      <c r="G165" s="84">
        <f t="shared" si="22"/>
        <v>0.26331299072781622</v>
      </c>
      <c r="H165" s="85">
        <f t="shared" si="23"/>
        <v>8.4589480330870763E-6</v>
      </c>
      <c r="I165" s="86">
        <f t="shared" si="24"/>
        <v>-187400.18</v>
      </c>
      <c r="J165" s="87">
        <f t="shared" si="25"/>
        <v>-0.73668700927218378</v>
      </c>
      <c r="K165" s="82">
        <f>VLOOKUP($C165,'2025'!$C$301:$U$583,VLOOKUP($L$4,Master!$D$9:$G$20,4,FALSE),FALSE)</f>
        <v>184241.91</v>
      </c>
      <c r="L165" s="83">
        <f>VLOOKUP($C165,'2025'!$C$8:$U$290,VLOOKUP($L$4,Master!$D$9:$G$20,4,FALSE),FALSE)</f>
        <v>1049.8499999999999</v>
      </c>
      <c r="M165" s="152">
        <f t="shared" si="26"/>
        <v>5.6982149175505174E-3</v>
      </c>
      <c r="N165" s="152">
        <f t="shared" si="27"/>
        <v>1.3258192839552944E-7</v>
      </c>
      <c r="O165" s="83">
        <f t="shared" si="28"/>
        <v>-183192.06</v>
      </c>
      <c r="P165" s="87">
        <f t="shared" si="29"/>
        <v>-0.99430178508244949</v>
      </c>
      <c r="Q165" s="78"/>
    </row>
    <row r="166" spans="2:17" s="79" customFormat="1" ht="25.5" x14ac:dyDescent="0.2">
      <c r="B166" s="72"/>
      <c r="C166" s="80" t="s">
        <v>570</v>
      </c>
      <c r="D166" s="81" t="s">
        <v>598</v>
      </c>
      <c r="E166" s="82">
        <f>IFERROR(VLOOKUP($C166,'2025'!$C$301:$U$583,19,FALSE),0)</f>
        <v>0</v>
      </c>
      <c r="F166" s="83">
        <f>IFERROR(VLOOKUP($C166,'2025'!$C$8:$U$290,19,FALSE),0)</f>
        <v>0</v>
      </c>
      <c r="G166" s="84">
        <f t="shared" si="22"/>
        <v>0</v>
      </c>
      <c r="H166" s="85">
        <f t="shared" si="23"/>
        <v>0</v>
      </c>
      <c r="I166" s="86">
        <f t="shared" si="24"/>
        <v>0</v>
      </c>
      <c r="J166" s="87">
        <f t="shared" si="25"/>
        <v>0</v>
      </c>
      <c r="K166" s="82">
        <f>VLOOKUP($C166,'2025'!$C$301:$U$583,VLOOKUP($L$4,Master!$D$9:$G$20,4,FALSE),FALSE)</f>
        <v>0</v>
      </c>
      <c r="L166" s="83">
        <f>VLOOKUP($C166,'2025'!$C$8:$U$290,VLOOKUP($L$4,Master!$D$9:$G$20,4,FALSE),FALSE)</f>
        <v>0</v>
      </c>
      <c r="M166" s="152">
        <f t="shared" si="26"/>
        <v>0</v>
      </c>
      <c r="N166" s="152">
        <f t="shared" si="27"/>
        <v>0</v>
      </c>
      <c r="O166" s="83">
        <f t="shared" si="28"/>
        <v>0</v>
      </c>
      <c r="P166" s="87">
        <f t="shared" si="29"/>
        <v>0</v>
      </c>
      <c r="Q166" s="78"/>
    </row>
    <row r="167" spans="2:17" s="79" customFormat="1" ht="12.75" x14ac:dyDescent="0.2">
      <c r="B167" s="72"/>
      <c r="C167" s="80" t="s">
        <v>501</v>
      </c>
      <c r="D167" s="81" t="s">
        <v>502</v>
      </c>
      <c r="E167" s="82">
        <f>IFERROR(VLOOKUP($C167,'2025'!$C$301:$U$583,19,FALSE),0)</f>
        <v>653271.18999999994</v>
      </c>
      <c r="F167" s="83">
        <f>IFERROR(VLOOKUP($C167,'2025'!$C$8:$U$290,19,FALSE),0)</f>
        <v>532991.61</v>
      </c>
      <c r="G167" s="84">
        <f t="shared" si="22"/>
        <v>0.815881089138494</v>
      </c>
      <c r="H167" s="85">
        <f t="shared" si="23"/>
        <v>6.7309668497821554E-5</v>
      </c>
      <c r="I167" s="86">
        <f t="shared" si="24"/>
        <v>-120279.57999999996</v>
      </c>
      <c r="J167" s="87">
        <f t="shared" si="25"/>
        <v>-0.18411891086150603</v>
      </c>
      <c r="K167" s="82">
        <f>VLOOKUP($C167,'2025'!$C$301:$U$583,VLOOKUP($L$4,Master!$D$9:$G$20,4,FALSE),FALSE)</f>
        <v>116397.54000000002</v>
      </c>
      <c r="L167" s="83">
        <f>VLOOKUP($C167,'2025'!$C$8:$U$290,VLOOKUP($L$4,Master!$D$9:$G$20,4,FALSE),FALSE)</f>
        <v>55182.030000000006</v>
      </c>
      <c r="M167" s="152">
        <f t="shared" si="26"/>
        <v>0.47408244194851534</v>
      </c>
      <c r="N167" s="152">
        <f t="shared" si="27"/>
        <v>6.968747868914568E-6</v>
      </c>
      <c r="O167" s="83">
        <f t="shared" si="28"/>
        <v>-61215.510000000017</v>
      </c>
      <c r="P167" s="87">
        <f t="shared" si="29"/>
        <v>-0.52591755805148466</v>
      </c>
      <c r="Q167" s="78"/>
    </row>
    <row r="168" spans="2:17" s="79" customFormat="1" ht="12.75" x14ac:dyDescent="0.2">
      <c r="B168" s="72"/>
      <c r="C168" s="80" t="s">
        <v>571</v>
      </c>
      <c r="D168" s="81" t="s">
        <v>599</v>
      </c>
      <c r="E168" s="82">
        <f>IFERROR(VLOOKUP($C168,'2025'!$C$301:$U$583,19,FALSE),0)</f>
        <v>0</v>
      </c>
      <c r="F168" s="83">
        <f>IFERROR(VLOOKUP($C168,'2025'!$C$8:$U$290,19,FALSE),0)</f>
        <v>0</v>
      </c>
      <c r="G168" s="84">
        <f t="shared" si="22"/>
        <v>0</v>
      </c>
      <c r="H168" s="85">
        <f t="shared" si="23"/>
        <v>0</v>
      </c>
      <c r="I168" s="86">
        <f t="shared" si="24"/>
        <v>0</v>
      </c>
      <c r="J168" s="87">
        <f t="shared" si="25"/>
        <v>0</v>
      </c>
      <c r="K168" s="82">
        <f>VLOOKUP($C168,'2025'!$C$301:$U$583,VLOOKUP($L$4,Master!$D$9:$G$20,4,FALSE),FALSE)</f>
        <v>0</v>
      </c>
      <c r="L168" s="83">
        <f>VLOOKUP($C168,'2025'!$C$8:$U$290,VLOOKUP($L$4,Master!$D$9:$G$20,4,FALSE),FALSE)</f>
        <v>0</v>
      </c>
      <c r="M168" s="152">
        <f t="shared" si="26"/>
        <v>0</v>
      </c>
      <c r="N168" s="152">
        <f t="shared" si="27"/>
        <v>0</v>
      </c>
      <c r="O168" s="83">
        <f t="shared" si="28"/>
        <v>0</v>
      </c>
      <c r="P168" s="87">
        <f t="shared" si="29"/>
        <v>0</v>
      </c>
      <c r="Q168" s="78"/>
    </row>
    <row r="169" spans="2:17" s="79" customFormat="1" ht="25.5" x14ac:dyDescent="0.2">
      <c r="B169" s="72"/>
      <c r="C169" s="80" t="s">
        <v>572</v>
      </c>
      <c r="D169" s="81" t="s">
        <v>600</v>
      </c>
      <c r="E169" s="82">
        <f>IFERROR(VLOOKUP($C169,'2025'!$C$301:$U$583,19,FALSE),0)</f>
        <v>0</v>
      </c>
      <c r="F169" s="83">
        <f>IFERROR(VLOOKUP($C169,'2025'!$C$8:$U$290,19,FALSE),0)</f>
        <v>0</v>
      </c>
      <c r="G169" s="84">
        <f t="shared" si="22"/>
        <v>0</v>
      </c>
      <c r="H169" s="85">
        <f t="shared" si="23"/>
        <v>0</v>
      </c>
      <c r="I169" s="86">
        <f t="shared" si="24"/>
        <v>0</v>
      </c>
      <c r="J169" s="87">
        <f t="shared" si="25"/>
        <v>0</v>
      </c>
      <c r="K169" s="82">
        <f>VLOOKUP($C169,'2025'!$C$301:$U$583,VLOOKUP($L$4,Master!$D$9:$G$20,4,FALSE),FALSE)</f>
        <v>0</v>
      </c>
      <c r="L169" s="83">
        <f>VLOOKUP($C169,'2025'!$C$8:$U$290,VLOOKUP($L$4,Master!$D$9:$G$20,4,FALSE),FALSE)</f>
        <v>0</v>
      </c>
      <c r="M169" s="152">
        <f t="shared" si="26"/>
        <v>0</v>
      </c>
      <c r="N169" s="152">
        <f t="shared" si="27"/>
        <v>0</v>
      </c>
      <c r="O169" s="83">
        <f t="shared" si="28"/>
        <v>0</v>
      </c>
      <c r="P169" s="87">
        <f t="shared" si="29"/>
        <v>0</v>
      </c>
      <c r="Q169" s="78"/>
    </row>
    <row r="170" spans="2:17" s="79" customFormat="1" ht="12.75" x14ac:dyDescent="0.2">
      <c r="B170" s="72"/>
      <c r="C170" s="80" t="s">
        <v>573</v>
      </c>
      <c r="D170" s="81" t="s">
        <v>601</v>
      </c>
      <c r="E170" s="82">
        <f>IFERROR(VLOOKUP($C170,'2025'!$C$301:$U$583,19,FALSE),0)</f>
        <v>183042.85</v>
      </c>
      <c r="F170" s="83">
        <f>IFERROR(VLOOKUP($C170,'2025'!$C$8:$U$290,19,FALSE),0)</f>
        <v>39394.58</v>
      </c>
      <c r="G170" s="84">
        <f t="shared" si="22"/>
        <v>0.21522053442677494</v>
      </c>
      <c r="H170" s="85">
        <f t="shared" si="23"/>
        <v>4.9750053671781271E-6</v>
      </c>
      <c r="I170" s="86">
        <f t="shared" si="24"/>
        <v>-143648.27000000002</v>
      </c>
      <c r="J170" s="87">
        <f t="shared" si="25"/>
        <v>-0.7847794655732252</v>
      </c>
      <c r="K170" s="82">
        <f>VLOOKUP($C170,'2025'!$C$301:$U$583,VLOOKUP($L$4,Master!$D$9:$G$20,4,FALSE),FALSE)</f>
        <v>183042.85</v>
      </c>
      <c r="L170" s="83">
        <f>VLOOKUP($C170,'2025'!$C$8:$U$290,VLOOKUP($L$4,Master!$D$9:$G$20,4,FALSE),FALSE)</f>
        <v>39394.58</v>
      </c>
      <c r="M170" s="152">
        <f t="shared" si="26"/>
        <v>0.21522053442677494</v>
      </c>
      <c r="N170" s="152">
        <f t="shared" si="27"/>
        <v>4.9750053671781271E-6</v>
      </c>
      <c r="O170" s="83">
        <f t="shared" si="28"/>
        <v>-143648.27000000002</v>
      </c>
      <c r="P170" s="87">
        <f t="shared" si="29"/>
        <v>-0.7847794655732252</v>
      </c>
      <c r="Q170" s="78"/>
    </row>
    <row r="171" spans="2:17" s="79" customFormat="1" ht="12.75" x14ac:dyDescent="0.2">
      <c r="B171" s="72"/>
      <c r="C171" s="80" t="s">
        <v>536</v>
      </c>
      <c r="D171" s="81" t="s">
        <v>537</v>
      </c>
      <c r="E171" s="82">
        <f>IFERROR(VLOOKUP($C171,'2025'!$C$301:$U$583,19,FALSE),0)</f>
        <v>211738.14999999997</v>
      </c>
      <c r="F171" s="83">
        <f>IFERROR(VLOOKUP($C171,'2025'!$C$8:$U$290,19,FALSE),0)</f>
        <v>170667.28</v>
      </c>
      <c r="G171" s="84">
        <f t="shared" si="22"/>
        <v>0.80602990061073088</v>
      </c>
      <c r="H171" s="85">
        <f t="shared" si="23"/>
        <v>2.1552980993875101E-5</v>
      </c>
      <c r="I171" s="86">
        <f t="shared" si="24"/>
        <v>-41070.869999999966</v>
      </c>
      <c r="J171" s="87">
        <f t="shared" si="25"/>
        <v>-0.19397009938926912</v>
      </c>
      <c r="K171" s="82">
        <f>VLOOKUP($C171,'2025'!$C$301:$U$583,VLOOKUP($L$4,Master!$D$9:$G$20,4,FALSE),FALSE)</f>
        <v>54518.359999999986</v>
      </c>
      <c r="L171" s="83">
        <f>VLOOKUP($C171,'2025'!$C$8:$U$290,VLOOKUP($L$4,Master!$D$9:$G$20,4,FALSE),FALSE)</f>
        <v>13447.49</v>
      </c>
      <c r="M171" s="152">
        <f t="shared" si="26"/>
        <v>0.24665984083160247</v>
      </c>
      <c r="N171" s="152">
        <f t="shared" si="27"/>
        <v>1.6982370398434046E-6</v>
      </c>
      <c r="O171" s="83">
        <f t="shared" si="28"/>
        <v>-41070.869999999988</v>
      </c>
      <c r="P171" s="87">
        <f t="shared" si="29"/>
        <v>-0.75334015916839758</v>
      </c>
      <c r="Q171" s="78"/>
    </row>
    <row r="172" spans="2:17" s="79" customFormat="1" ht="12.75" x14ac:dyDescent="0.2">
      <c r="B172" s="72"/>
      <c r="C172" s="80" t="s">
        <v>538</v>
      </c>
      <c r="D172" s="81" t="s">
        <v>539</v>
      </c>
      <c r="E172" s="82">
        <f>IFERROR(VLOOKUP($C172,'2025'!$C$301:$U$583,19,FALSE),0)</f>
        <v>811543.80000000016</v>
      </c>
      <c r="F172" s="83">
        <f>IFERROR(VLOOKUP($C172,'2025'!$C$8:$U$290,19,FALSE),0)</f>
        <v>5649181.1800000016</v>
      </c>
      <c r="G172" s="84">
        <f t="shared" si="22"/>
        <v>6.9610305445004945</v>
      </c>
      <c r="H172" s="85">
        <f t="shared" si="23"/>
        <v>7.1341556860516535E-4</v>
      </c>
      <c r="I172" s="86">
        <f t="shared" si="24"/>
        <v>4837637.3800000018</v>
      </c>
      <c r="J172" s="87">
        <f t="shared" si="25"/>
        <v>5.9610305445004945</v>
      </c>
      <c r="K172" s="82">
        <f>VLOOKUP($C172,'2025'!$C$301:$U$583,VLOOKUP($L$4,Master!$D$9:$G$20,4,FALSE),FALSE)</f>
        <v>185173.09000000017</v>
      </c>
      <c r="L172" s="83">
        <f>VLOOKUP($C172,'2025'!$C$8:$U$290,VLOOKUP($L$4,Master!$D$9:$G$20,4,FALSE),FALSE)</f>
        <v>20283.479999999996</v>
      </c>
      <c r="M172" s="152">
        <f t="shared" si="26"/>
        <v>0.10953794636142852</v>
      </c>
      <c r="N172" s="152">
        <f t="shared" si="27"/>
        <v>2.5615305929153245E-6</v>
      </c>
      <c r="O172" s="83">
        <f t="shared" si="28"/>
        <v>-164889.61000000016</v>
      </c>
      <c r="P172" s="87">
        <f t="shared" si="29"/>
        <v>-0.89046205363857145</v>
      </c>
      <c r="Q172" s="78"/>
    </row>
    <row r="173" spans="2:17" s="79" customFormat="1" ht="12.75" x14ac:dyDescent="0.2">
      <c r="B173" s="72"/>
      <c r="C173" s="80" t="s">
        <v>540</v>
      </c>
      <c r="D173" s="81" t="s">
        <v>541</v>
      </c>
      <c r="E173" s="82">
        <f>IFERROR(VLOOKUP($C173,'2025'!$C$301:$U$583,19,FALSE),0)</f>
        <v>106708.78</v>
      </c>
      <c r="F173" s="83">
        <f>IFERROR(VLOOKUP($C173,'2025'!$C$8:$U$290,19,FALSE),0)</f>
        <v>106708.78000000001</v>
      </c>
      <c r="G173" s="84">
        <f t="shared" si="22"/>
        <v>1.0000000000000002</v>
      </c>
      <c r="H173" s="85">
        <f t="shared" si="23"/>
        <v>1.3475883058660102E-5</v>
      </c>
      <c r="I173" s="86">
        <f t="shared" si="24"/>
        <v>0</v>
      </c>
      <c r="J173" s="87">
        <f t="shared" si="25"/>
        <v>0</v>
      </c>
      <c r="K173" s="82">
        <f>VLOOKUP($C173,'2025'!$C$301:$U$583,VLOOKUP($L$4,Master!$D$9:$G$20,4,FALSE),FALSE)</f>
        <v>0</v>
      </c>
      <c r="L173" s="83">
        <f>VLOOKUP($C173,'2025'!$C$8:$U$290,VLOOKUP($L$4,Master!$D$9:$G$20,4,FALSE),FALSE)</f>
        <v>0</v>
      </c>
      <c r="M173" s="152">
        <f t="shared" si="26"/>
        <v>0</v>
      </c>
      <c r="N173" s="152">
        <f t="shared" si="27"/>
        <v>0</v>
      </c>
      <c r="O173" s="83">
        <f t="shared" si="28"/>
        <v>0</v>
      </c>
      <c r="P173" s="87">
        <f t="shared" si="29"/>
        <v>0</v>
      </c>
      <c r="Q173" s="78"/>
    </row>
    <row r="174" spans="2:17" s="79" customFormat="1" ht="12.75" x14ac:dyDescent="0.2">
      <c r="B174" s="72"/>
      <c r="C174" s="80" t="s">
        <v>518</v>
      </c>
      <c r="D174" s="81" t="s">
        <v>519</v>
      </c>
      <c r="E174" s="82">
        <f>IFERROR(VLOOKUP($C174,'2025'!$C$301:$U$583,19,FALSE),0)</f>
        <v>166947.03999999998</v>
      </c>
      <c r="F174" s="83">
        <f>IFERROR(VLOOKUP($C174,'2025'!$C$8:$U$290,19,FALSE),0)</f>
        <v>158330.54</v>
      </c>
      <c r="G174" s="84">
        <f t="shared" si="22"/>
        <v>0.94838782406684197</v>
      </c>
      <c r="H174" s="85">
        <f t="shared" si="23"/>
        <v>1.9995016732967104E-5</v>
      </c>
      <c r="I174" s="86">
        <f t="shared" si="24"/>
        <v>-8616.4999999999709</v>
      </c>
      <c r="J174" s="87">
        <f t="shared" si="25"/>
        <v>-5.1612175933158033E-2</v>
      </c>
      <c r="K174" s="82">
        <f>VLOOKUP($C174,'2025'!$C$301:$U$583,VLOOKUP($L$4,Master!$D$9:$G$20,4,FALSE),FALSE)</f>
        <v>7845.88</v>
      </c>
      <c r="L174" s="83">
        <f>VLOOKUP($C174,'2025'!$C$8:$U$290,VLOOKUP($L$4,Master!$D$9:$G$20,4,FALSE),FALSE)</f>
        <v>0</v>
      </c>
      <c r="M174" s="152">
        <f t="shared" si="26"/>
        <v>0</v>
      </c>
      <c r="N174" s="152">
        <f t="shared" si="27"/>
        <v>0</v>
      </c>
      <c r="O174" s="83">
        <f t="shared" si="28"/>
        <v>-7845.88</v>
      </c>
      <c r="P174" s="87">
        <f t="shared" si="29"/>
        <v>-1</v>
      </c>
      <c r="Q174" s="78"/>
    </row>
    <row r="175" spans="2:17" s="79" customFormat="1" ht="25.5" x14ac:dyDescent="0.2">
      <c r="B175" s="72"/>
      <c r="C175" s="80" t="s">
        <v>522</v>
      </c>
      <c r="D175" s="81" t="s">
        <v>523</v>
      </c>
      <c r="E175" s="82">
        <f>IFERROR(VLOOKUP($C175,'2025'!$C$301:$U$583,19,FALSE),0)</f>
        <v>1080781.6599999999</v>
      </c>
      <c r="F175" s="83">
        <f>IFERROR(VLOOKUP($C175,'2025'!$C$8:$U$290,19,FALSE),0)</f>
        <v>893573.49</v>
      </c>
      <c r="G175" s="84">
        <f t="shared" si="22"/>
        <v>0.82678446819684193</v>
      </c>
      <c r="H175" s="85">
        <f t="shared" si="23"/>
        <v>1.1284630801288123E-4</v>
      </c>
      <c r="I175" s="86">
        <f t="shared" si="24"/>
        <v>-187208.16999999993</v>
      </c>
      <c r="J175" s="87">
        <f t="shared" si="25"/>
        <v>-0.17321553180315805</v>
      </c>
      <c r="K175" s="82">
        <f>VLOOKUP($C175,'2025'!$C$301:$U$583,VLOOKUP($L$4,Master!$D$9:$G$20,4,FALSE),FALSE)</f>
        <v>278547.38000000006</v>
      </c>
      <c r="L175" s="83">
        <f>VLOOKUP($C175,'2025'!$C$8:$U$290,VLOOKUP($L$4,Master!$D$9:$G$20,4,FALSE),FALSE)</f>
        <v>193824.07</v>
      </c>
      <c r="M175" s="152">
        <f t="shared" si="26"/>
        <v>0.6958387833337365</v>
      </c>
      <c r="N175" s="152">
        <f t="shared" si="27"/>
        <v>2.447737197701585E-5</v>
      </c>
      <c r="O175" s="83">
        <f t="shared" si="28"/>
        <v>-84723.310000000056</v>
      </c>
      <c r="P175" s="87">
        <f t="shared" si="29"/>
        <v>-0.3041612166662635</v>
      </c>
      <c r="Q175" s="78"/>
    </row>
    <row r="176" spans="2:17" s="79" customFormat="1" ht="12.75" x14ac:dyDescent="0.2">
      <c r="B176" s="72"/>
      <c r="C176" s="80" t="s">
        <v>542</v>
      </c>
      <c r="D176" s="81" t="s">
        <v>543</v>
      </c>
      <c r="E176" s="82">
        <f>IFERROR(VLOOKUP($C176,'2025'!$C$301:$U$583,19,FALSE),0)</f>
        <v>493914.62</v>
      </c>
      <c r="F176" s="83">
        <f>IFERROR(VLOOKUP($C176,'2025'!$C$8:$U$290,19,FALSE),0)</f>
        <v>414921.73</v>
      </c>
      <c r="G176" s="84">
        <f t="shared" si="22"/>
        <v>0.84006772263594864</v>
      </c>
      <c r="H176" s="85">
        <f t="shared" si="23"/>
        <v>5.2399031382206225E-5</v>
      </c>
      <c r="I176" s="86">
        <f t="shared" si="24"/>
        <v>-78992.890000000014</v>
      </c>
      <c r="J176" s="87">
        <f t="shared" si="25"/>
        <v>-0.15993227736405133</v>
      </c>
      <c r="K176" s="82">
        <f>VLOOKUP($C176,'2025'!$C$301:$U$583,VLOOKUP($L$4,Master!$D$9:$G$20,4,FALSE),FALSE)</f>
        <v>75455.419999999984</v>
      </c>
      <c r="L176" s="83">
        <f>VLOOKUP($C176,'2025'!$C$8:$U$290,VLOOKUP($L$4,Master!$D$9:$G$20,4,FALSE),FALSE)</f>
        <v>64126.98000000001</v>
      </c>
      <c r="M176" s="152">
        <f t="shared" si="26"/>
        <v>0.84986578830255033</v>
      </c>
      <c r="N176" s="152">
        <f t="shared" si="27"/>
        <v>8.09837469217655E-6</v>
      </c>
      <c r="O176" s="83">
        <f t="shared" si="28"/>
        <v>-11328.439999999973</v>
      </c>
      <c r="P176" s="87">
        <f t="shared" si="29"/>
        <v>-0.15013421169744964</v>
      </c>
      <c r="Q176" s="78"/>
    </row>
    <row r="177" spans="2:17" s="79" customFormat="1" ht="12.75" x14ac:dyDescent="0.2">
      <c r="B177" s="72"/>
      <c r="C177" s="80" t="s">
        <v>544</v>
      </c>
      <c r="D177" s="81" t="s">
        <v>545</v>
      </c>
      <c r="E177" s="82">
        <f>IFERROR(VLOOKUP($C177,'2025'!$C$301:$U$583,19,FALSE),0)</f>
        <v>1157326.8299999998</v>
      </c>
      <c r="F177" s="83">
        <f>IFERROR(VLOOKUP($C177,'2025'!$C$8:$U$290,19,FALSE),0)</f>
        <v>1085198.04</v>
      </c>
      <c r="G177" s="84">
        <f t="shared" si="22"/>
        <v>0.93767638653983354</v>
      </c>
      <c r="H177" s="85">
        <f t="shared" si="23"/>
        <v>1.370459102102671E-4</v>
      </c>
      <c r="I177" s="86">
        <f t="shared" si="24"/>
        <v>-72128.789999999804</v>
      </c>
      <c r="J177" s="87">
        <f t="shared" si="25"/>
        <v>-6.2323613460166488E-2</v>
      </c>
      <c r="K177" s="82">
        <f>VLOOKUP($C177,'2025'!$C$301:$U$583,VLOOKUP($L$4,Master!$D$9:$G$20,4,FALSE),FALSE)</f>
        <v>88164.89999999998</v>
      </c>
      <c r="L177" s="83">
        <f>VLOOKUP($C177,'2025'!$C$8:$U$290,VLOOKUP($L$4,Master!$D$9:$G$20,4,FALSE),FALSE)</f>
        <v>59604.060000000005</v>
      </c>
      <c r="M177" s="152">
        <f t="shared" si="26"/>
        <v>0.67605203431297511</v>
      </c>
      <c r="N177" s="152">
        <f t="shared" si="27"/>
        <v>7.5271907558249679E-6</v>
      </c>
      <c r="O177" s="83">
        <f t="shared" si="28"/>
        <v>-28560.839999999975</v>
      </c>
      <c r="P177" s="87">
        <f t="shared" si="29"/>
        <v>-0.32394796568702489</v>
      </c>
      <c r="Q177" s="78"/>
    </row>
    <row r="178" spans="2:17" s="79" customFormat="1" ht="12.75" x14ac:dyDescent="0.2">
      <c r="B178" s="72"/>
      <c r="C178" s="80" t="s">
        <v>179</v>
      </c>
      <c r="D178" s="81" t="s">
        <v>400</v>
      </c>
      <c r="E178" s="82">
        <f>IFERROR(VLOOKUP($C178,'2025'!$C$301:$U$583,19,FALSE),0)</f>
        <v>15707219.140000001</v>
      </c>
      <c r="F178" s="83">
        <f>IFERROR(VLOOKUP($C178,'2025'!$C$8:$U$290,19,FALSE),0)</f>
        <v>13055585.810000001</v>
      </c>
      <c r="G178" s="84">
        <f t="shared" si="22"/>
        <v>0.83118378203259724</v>
      </c>
      <c r="H178" s="85">
        <f t="shared" si="23"/>
        <v>1.6487448140430638E-3</v>
      </c>
      <c r="I178" s="86">
        <f t="shared" si="24"/>
        <v>-2651633.33</v>
      </c>
      <c r="J178" s="87">
        <f t="shared" si="25"/>
        <v>-0.16881621796740273</v>
      </c>
      <c r="K178" s="82">
        <f>VLOOKUP($C178,'2025'!$C$301:$U$583,VLOOKUP($L$4,Master!$D$9:$G$20,4,FALSE),FALSE)</f>
        <v>4276422.620000001</v>
      </c>
      <c r="L178" s="83">
        <f>VLOOKUP($C178,'2025'!$C$8:$U$290,VLOOKUP($L$4,Master!$D$9:$G$20,4,FALSE),FALSE)</f>
        <v>2073374.8299999998</v>
      </c>
      <c r="M178" s="152">
        <f t="shared" si="26"/>
        <v>0.48483861728334027</v>
      </c>
      <c r="N178" s="152">
        <f t="shared" si="27"/>
        <v>2.6183934204710487E-4</v>
      </c>
      <c r="O178" s="83">
        <f t="shared" si="28"/>
        <v>-2203047.790000001</v>
      </c>
      <c r="P178" s="87">
        <f t="shared" si="29"/>
        <v>-0.51516138271665968</v>
      </c>
      <c r="Q178" s="78"/>
    </row>
    <row r="179" spans="2:17" s="79" customFormat="1" ht="12.75" x14ac:dyDescent="0.2">
      <c r="B179" s="72"/>
      <c r="C179" s="80" t="s">
        <v>180</v>
      </c>
      <c r="D179" s="81" t="s">
        <v>401</v>
      </c>
      <c r="E179" s="82">
        <f>IFERROR(VLOOKUP($C179,'2025'!$C$301:$U$583,19,FALSE),0)</f>
        <v>2817693.6499999994</v>
      </c>
      <c r="F179" s="83">
        <f>IFERROR(VLOOKUP($C179,'2025'!$C$8:$U$290,19,FALSE),0)</f>
        <v>2486851.0200000005</v>
      </c>
      <c r="G179" s="84">
        <f t="shared" si="22"/>
        <v>0.88258388913216346</v>
      </c>
      <c r="H179" s="85">
        <f t="shared" si="23"/>
        <v>3.1405582117825353E-4</v>
      </c>
      <c r="I179" s="86">
        <f t="shared" si="24"/>
        <v>-330842.62999999896</v>
      </c>
      <c r="J179" s="87">
        <f t="shared" si="25"/>
        <v>-0.11741611086783654</v>
      </c>
      <c r="K179" s="82">
        <f>VLOOKUP($C179,'2025'!$C$301:$U$583,VLOOKUP($L$4,Master!$D$9:$G$20,4,FALSE),FALSE)</f>
        <v>596604.64999999967</v>
      </c>
      <c r="L179" s="83">
        <f>VLOOKUP($C179,'2025'!$C$8:$U$290,VLOOKUP($L$4,Master!$D$9:$G$20,4,FALSE),FALSE)</f>
        <v>425190.49000000005</v>
      </c>
      <c r="M179" s="152">
        <f t="shared" si="26"/>
        <v>0.71268383509917377</v>
      </c>
      <c r="N179" s="152">
        <f t="shared" si="27"/>
        <v>5.3695837595504206E-5</v>
      </c>
      <c r="O179" s="83">
        <f t="shared" si="28"/>
        <v>-171414.15999999963</v>
      </c>
      <c r="P179" s="87">
        <f t="shared" si="29"/>
        <v>-0.28731616490082623</v>
      </c>
      <c r="Q179" s="78"/>
    </row>
    <row r="180" spans="2:17" s="79" customFormat="1" ht="12.75" x14ac:dyDescent="0.2">
      <c r="B180" s="72"/>
      <c r="C180" s="80" t="s">
        <v>181</v>
      </c>
      <c r="D180" s="81" t="s">
        <v>402</v>
      </c>
      <c r="E180" s="82">
        <f>IFERROR(VLOOKUP($C180,'2025'!$C$301:$U$583,19,FALSE),0)</f>
        <v>4161018.1799999997</v>
      </c>
      <c r="F180" s="83">
        <f>IFERROR(VLOOKUP($C180,'2025'!$C$8:$U$290,19,FALSE),0)</f>
        <v>2877979.59</v>
      </c>
      <c r="G180" s="84">
        <f t="shared" si="22"/>
        <v>0.691652731495636</v>
      </c>
      <c r="H180" s="85">
        <f t="shared" si="23"/>
        <v>3.6345009660920628E-4</v>
      </c>
      <c r="I180" s="86">
        <f t="shared" si="24"/>
        <v>-1283038.5899999999</v>
      </c>
      <c r="J180" s="87">
        <f t="shared" si="25"/>
        <v>-0.308347268504364</v>
      </c>
      <c r="K180" s="82">
        <f>VLOOKUP($C180,'2025'!$C$301:$U$583,VLOOKUP($L$4,Master!$D$9:$G$20,4,FALSE),FALSE)</f>
        <v>979299.69000000006</v>
      </c>
      <c r="L180" s="83">
        <f>VLOOKUP($C180,'2025'!$C$8:$U$290,VLOOKUP($L$4,Master!$D$9:$G$20,4,FALSE),FALSE)</f>
        <v>2452597.59</v>
      </c>
      <c r="M180" s="152">
        <f t="shared" si="26"/>
        <v>2.5044402801761323</v>
      </c>
      <c r="N180" s="152">
        <f t="shared" si="27"/>
        <v>3.0973007387762833E-4</v>
      </c>
      <c r="O180" s="83">
        <f t="shared" si="28"/>
        <v>1473297.9</v>
      </c>
      <c r="P180" s="87">
        <f t="shared" si="29"/>
        <v>1.5044402801761325</v>
      </c>
      <c r="Q180" s="78"/>
    </row>
    <row r="181" spans="2:17" s="79" customFormat="1" ht="12.75" x14ac:dyDescent="0.2">
      <c r="B181" s="72"/>
      <c r="C181" s="80" t="s">
        <v>182</v>
      </c>
      <c r="D181" s="81" t="s">
        <v>403</v>
      </c>
      <c r="E181" s="82">
        <f>IFERROR(VLOOKUP($C181,'2025'!$C$301:$U$583,19,FALSE),0)</f>
        <v>5769311.8300000001</v>
      </c>
      <c r="F181" s="83">
        <f>IFERROR(VLOOKUP($C181,'2025'!$C$8:$U$290,19,FALSE),0)</f>
        <v>4454518.41</v>
      </c>
      <c r="G181" s="84">
        <f t="shared" si="22"/>
        <v>0.77210567590346391</v>
      </c>
      <c r="H181" s="85">
        <f t="shared" si="23"/>
        <v>5.625457359348362E-4</v>
      </c>
      <c r="I181" s="86">
        <f t="shared" si="24"/>
        <v>-1314793.42</v>
      </c>
      <c r="J181" s="87">
        <f t="shared" si="25"/>
        <v>-0.22789432409653612</v>
      </c>
      <c r="K181" s="82">
        <f>VLOOKUP($C181,'2025'!$C$301:$U$583,VLOOKUP($L$4,Master!$D$9:$G$20,4,FALSE),FALSE)</f>
        <v>2391561.5300000003</v>
      </c>
      <c r="L181" s="83">
        <f>VLOOKUP($C181,'2025'!$C$8:$U$290,VLOOKUP($L$4,Master!$D$9:$G$20,4,FALSE),FALSE)</f>
        <v>622467.59</v>
      </c>
      <c r="M181" s="152">
        <f t="shared" si="26"/>
        <v>0.26027663607718254</v>
      </c>
      <c r="N181" s="152">
        <f t="shared" si="27"/>
        <v>7.8609280798130955E-5</v>
      </c>
      <c r="O181" s="83">
        <f t="shared" si="28"/>
        <v>-1769093.9400000004</v>
      </c>
      <c r="P181" s="87">
        <f t="shared" si="29"/>
        <v>-0.73972336392281746</v>
      </c>
      <c r="Q181" s="78"/>
    </row>
    <row r="182" spans="2:17" s="79" customFormat="1" ht="25.5" x14ac:dyDescent="0.2">
      <c r="B182" s="72"/>
      <c r="C182" s="80" t="s">
        <v>183</v>
      </c>
      <c r="D182" s="81" t="s">
        <v>405</v>
      </c>
      <c r="E182" s="82">
        <f>IFERROR(VLOOKUP($C182,'2025'!$C$301:$U$583,19,FALSE),0)</f>
        <v>41600</v>
      </c>
      <c r="F182" s="83">
        <f>IFERROR(VLOOKUP($C182,'2025'!$C$8:$U$290,19,FALSE),0)</f>
        <v>11150</v>
      </c>
      <c r="G182" s="84">
        <f t="shared" si="22"/>
        <v>0.26802884615384615</v>
      </c>
      <c r="H182" s="85">
        <f t="shared" si="23"/>
        <v>1.4080949674812148E-6</v>
      </c>
      <c r="I182" s="86">
        <f t="shared" si="24"/>
        <v>-30450</v>
      </c>
      <c r="J182" s="87">
        <f t="shared" si="25"/>
        <v>-0.73197115384615385</v>
      </c>
      <c r="K182" s="82">
        <f>VLOOKUP($C182,'2025'!$C$301:$U$583,VLOOKUP($L$4,Master!$D$9:$G$20,4,FALSE),FALSE)</f>
        <v>41600</v>
      </c>
      <c r="L182" s="83">
        <f>VLOOKUP($C182,'2025'!$C$8:$U$290,VLOOKUP($L$4,Master!$D$9:$G$20,4,FALSE),FALSE)</f>
        <v>11150</v>
      </c>
      <c r="M182" s="152">
        <f t="shared" si="26"/>
        <v>0.26802884615384615</v>
      </c>
      <c r="N182" s="152">
        <f t="shared" si="27"/>
        <v>1.4080949674812148E-6</v>
      </c>
      <c r="O182" s="83">
        <f t="shared" si="28"/>
        <v>-30450</v>
      </c>
      <c r="P182" s="87">
        <f t="shared" si="29"/>
        <v>-0.73197115384615385</v>
      </c>
      <c r="Q182" s="78"/>
    </row>
    <row r="183" spans="2:17" s="79" customFormat="1" ht="12.75" x14ac:dyDescent="0.2">
      <c r="B183" s="72"/>
      <c r="C183" s="80" t="s">
        <v>184</v>
      </c>
      <c r="D183" s="81" t="s">
        <v>406</v>
      </c>
      <c r="E183" s="82">
        <f>IFERROR(VLOOKUP($C183,'2025'!$C$301:$U$583,19,FALSE),0)</f>
        <v>518415.79000000004</v>
      </c>
      <c r="F183" s="83">
        <f>IFERROR(VLOOKUP($C183,'2025'!$C$8:$U$290,19,FALSE),0)</f>
        <v>204904.35000000003</v>
      </c>
      <c r="G183" s="84">
        <f t="shared" si="22"/>
        <v>0.39525098184220048</v>
      </c>
      <c r="H183" s="85">
        <f t="shared" si="23"/>
        <v>2.5876662246637626E-5</v>
      </c>
      <c r="I183" s="86">
        <f t="shared" si="24"/>
        <v>-313511.44</v>
      </c>
      <c r="J183" s="87">
        <f t="shared" si="25"/>
        <v>-0.60474901815779947</v>
      </c>
      <c r="K183" s="82">
        <f>VLOOKUP($C183,'2025'!$C$301:$U$583,VLOOKUP($L$4,Master!$D$9:$G$20,4,FALSE),FALSE)</f>
        <v>213360.39</v>
      </c>
      <c r="L183" s="83">
        <f>VLOOKUP($C183,'2025'!$C$8:$U$290,VLOOKUP($L$4,Master!$D$9:$G$20,4,FALSE),FALSE)</f>
        <v>64453.020000000004</v>
      </c>
      <c r="M183" s="152">
        <f t="shared" si="26"/>
        <v>0.30208521834816671</v>
      </c>
      <c r="N183" s="152">
        <f t="shared" si="27"/>
        <v>8.1395491570373178E-6</v>
      </c>
      <c r="O183" s="83">
        <f t="shared" si="28"/>
        <v>-148907.37</v>
      </c>
      <c r="P183" s="87">
        <f t="shared" si="29"/>
        <v>-0.69791478165183329</v>
      </c>
      <c r="Q183" s="78"/>
    </row>
    <row r="184" spans="2:17" s="79" customFormat="1" ht="12.75" x14ac:dyDescent="0.2">
      <c r="B184" s="72"/>
      <c r="C184" s="80" t="s">
        <v>185</v>
      </c>
      <c r="D184" s="81" t="s">
        <v>407</v>
      </c>
      <c r="E184" s="82">
        <f>IFERROR(VLOOKUP($C184,'2025'!$C$301:$U$583,19,FALSE),0)</f>
        <v>190030.95</v>
      </c>
      <c r="F184" s="83">
        <f>IFERROR(VLOOKUP($C184,'2025'!$C$8:$U$290,19,FALSE),0)</f>
        <v>129497.33000000002</v>
      </c>
      <c r="G184" s="84">
        <f t="shared" si="22"/>
        <v>0.68145388948484453</v>
      </c>
      <c r="H184" s="85">
        <f t="shared" si="23"/>
        <v>1.635377028477616E-5</v>
      </c>
      <c r="I184" s="86">
        <f t="shared" si="24"/>
        <v>-60533.619999999995</v>
      </c>
      <c r="J184" s="87">
        <f t="shared" si="25"/>
        <v>-0.31854611051515552</v>
      </c>
      <c r="K184" s="82">
        <f>VLOOKUP($C184,'2025'!$C$301:$U$583,VLOOKUP($L$4,Master!$D$9:$G$20,4,FALSE),FALSE)</f>
        <v>43604.759999999995</v>
      </c>
      <c r="L184" s="83">
        <f>VLOOKUP($C184,'2025'!$C$8:$U$290,VLOOKUP($L$4,Master!$D$9:$G$20,4,FALSE),FALSE)</f>
        <v>21887.5</v>
      </c>
      <c r="M184" s="152">
        <f t="shared" si="26"/>
        <v>0.50195208046094053</v>
      </c>
      <c r="N184" s="152">
        <f t="shared" si="27"/>
        <v>2.764096735492833E-6</v>
      </c>
      <c r="O184" s="83">
        <f t="shared" si="28"/>
        <v>-21717.259999999995</v>
      </c>
      <c r="P184" s="87">
        <f t="shared" si="29"/>
        <v>-0.49804791953905941</v>
      </c>
      <c r="Q184" s="78"/>
    </row>
    <row r="185" spans="2:17" s="79" customFormat="1" ht="12.75" x14ac:dyDescent="0.2">
      <c r="B185" s="72"/>
      <c r="C185" s="80" t="s">
        <v>186</v>
      </c>
      <c r="D185" s="81" t="s">
        <v>408</v>
      </c>
      <c r="E185" s="82">
        <f>IFERROR(VLOOKUP($C185,'2025'!$C$301:$U$583,19,FALSE),0)</f>
        <v>4529019.01</v>
      </c>
      <c r="F185" s="83">
        <f>IFERROR(VLOOKUP($C185,'2025'!$C$8:$U$290,19,FALSE),0)</f>
        <v>3926914.93</v>
      </c>
      <c r="G185" s="84">
        <f t="shared" si="22"/>
        <v>0.86705640257403127</v>
      </c>
      <c r="H185" s="85">
        <f t="shared" si="23"/>
        <v>4.9591651575424639E-4</v>
      </c>
      <c r="I185" s="86">
        <f t="shared" si="24"/>
        <v>-602104.07999999961</v>
      </c>
      <c r="J185" s="87">
        <f t="shared" si="25"/>
        <v>-0.13294359742596878</v>
      </c>
      <c r="K185" s="82">
        <f>VLOOKUP($C185,'2025'!$C$301:$U$583,VLOOKUP($L$4,Master!$D$9:$G$20,4,FALSE),FALSE)</f>
        <v>861099.85999999987</v>
      </c>
      <c r="L185" s="83">
        <f>VLOOKUP($C185,'2025'!$C$8:$U$290,VLOOKUP($L$4,Master!$D$9:$G$20,4,FALSE),FALSE)</f>
        <v>494223.68000000011</v>
      </c>
      <c r="M185" s="152">
        <f t="shared" si="26"/>
        <v>0.57394467582424202</v>
      </c>
      <c r="N185" s="152">
        <f t="shared" si="27"/>
        <v>6.2413800593546766E-5</v>
      </c>
      <c r="O185" s="83">
        <f t="shared" si="28"/>
        <v>-366876.17999999976</v>
      </c>
      <c r="P185" s="87">
        <f t="shared" si="29"/>
        <v>-0.42605532417575798</v>
      </c>
      <c r="Q185" s="78"/>
    </row>
    <row r="186" spans="2:17" s="79" customFormat="1" ht="12.75" x14ac:dyDescent="0.2">
      <c r="B186" s="72"/>
      <c r="C186" s="80" t="s">
        <v>187</v>
      </c>
      <c r="D186" s="81" t="s">
        <v>409</v>
      </c>
      <c r="E186" s="82">
        <f>IFERROR(VLOOKUP($C186,'2025'!$C$301:$U$583,19,FALSE),0)</f>
        <v>1325227.79</v>
      </c>
      <c r="F186" s="83">
        <f>IFERROR(VLOOKUP($C186,'2025'!$C$8:$U$290,19,FALSE),0)</f>
        <v>3920313.6999999997</v>
      </c>
      <c r="G186" s="84">
        <f t="shared" si="22"/>
        <v>2.9582187527172215</v>
      </c>
      <c r="H186" s="85">
        <f t="shared" si="23"/>
        <v>4.9508286923028344E-4</v>
      </c>
      <c r="I186" s="86">
        <f t="shared" si="24"/>
        <v>2595085.9099999997</v>
      </c>
      <c r="J186" s="87">
        <f t="shared" si="25"/>
        <v>1.9582187527172212</v>
      </c>
      <c r="K186" s="82">
        <f>VLOOKUP($C186,'2025'!$C$301:$U$583,VLOOKUP($L$4,Master!$D$9:$G$20,4,FALSE),FALSE)</f>
        <v>264585.54000000004</v>
      </c>
      <c r="L186" s="83">
        <f>VLOOKUP($C186,'2025'!$C$8:$U$290,VLOOKUP($L$4,Master!$D$9:$G$20,4,FALSE),FALSE)</f>
        <v>537931.87000000011</v>
      </c>
      <c r="M186" s="152">
        <f t="shared" si="26"/>
        <v>2.0331113710900452</v>
      </c>
      <c r="N186" s="152">
        <f t="shared" si="27"/>
        <v>6.7933556860516522E-5</v>
      </c>
      <c r="O186" s="83">
        <f t="shared" si="28"/>
        <v>273346.33000000007</v>
      </c>
      <c r="P186" s="87">
        <f t="shared" si="29"/>
        <v>1.0331113710900452</v>
      </c>
      <c r="Q186" s="78"/>
    </row>
    <row r="187" spans="2:17" s="79" customFormat="1" ht="12.75" x14ac:dyDescent="0.2">
      <c r="B187" s="72"/>
      <c r="C187" s="80" t="s">
        <v>188</v>
      </c>
      <c r="D187" s="81" t="s">
        <v>410</v>
      </c>
      <c r="E187" s="82">
        <f>IFERROR(VLOOKUP($C187,'2025'!$C$301:$U$583,19,FALSE),0)</f>
        <v>931061.1</v>
      </c>
      <c r="F187" s="83">
        <f>IFERROR(VLOOKUP($C187,'2025'!$C$8:$U$290,19,FALSE),0)</f>
        <v>347017.27999999997</v>
      </c>
      <c r="G187" s="84">
        <f t="shared" si="22"/>
        <v>0.37271160829294658</v>
      </c>
      <c r="H187" s="85">
        <f t="shared" si="23"/>
        <v>4.3823613058028662E-5</v>
      </c>
      <c r="I187" s="86">
        <f t="shared" si="24"/>
        <v>-584043.82000000007</v>
      </c>
      <c r="J187" s="87">
        <f t="shared" si="25"/>
        <v>-0.62728839170705342</v>
      </c>
      <c r="K187" s="82">
        <f>VLOOKUP($C187,'2025'!$C$301:$U$583,VLOOKUP($L$4,Master!$D$9:$G$20,4,FALSE),FALSE)</f>
        <v>494933.87</v>
      </c>
      <c r="L187" s="83">
        <f>VLOOKUP($C187,'2025'!$C$8:$U$290,VLOOKUP($L$4,Master!$D$9:$G$20,4,FALSE),FALSE)</f>
        <v>79772.609999999986</v>
      </c>
      <c r="M187" s="152">
        <f t="shared" si="26"/>
        <v>0.1611783206512013</v>
      </c>
      <c r="N187" s="152">
        <f t="shared" si="27"/>
        <v>1.007420723621898E-5</v>
      </c>
      <c r="O187" s="83">
        <f t="shared" si="28"/>
        <v>-415161.26</v>
      </c>
      <c r="P187" s="87">
        <f t="shared" si="29"/>
        <v>-0.8388216793487987</v>
      </c>
      <c r="Q187" s="78"/>
    </row>
    <row r="188" spans="2:17" s="79" customFormat="1" ht="25.5" x14ac:dyDescent="0.2">
      <c r="B188" s="72"/>
      <c r="C188" s="80" t="s">
        <v>189</v>
      </c>
      <c r="D188" s="81" t="s">
        <v>404</v>
      </c>
      <c r="E188" s="82">
        <f>IFERROR(VLOOKUP($C188,'2025'!$C$301:$U$583,19,FALSE),0)</f>
        <v>941595.44000000018</v>
      </c>
      <c r="F188" s="83">
        <f>IFERROR(VLOOKUP($C188,'2025'!$C$8:$U$290,19,FALSE),0)</f>
        <v>777386.5</v>
      </c>
      <c r="G188" s="84">
        <f t="shared" si="22"/>
        <v>0.82560563377409713</v>
      </c>
      <c r="H188" s="85">
        <f t="shared" si="23"/>
        <v>9.8173454568415729E-5</v>
      </c>
      <c r="I188" s="86">
        <f t="shared" si="24"/>
        <v>-164208.94000000018</v>
      </c>
      <c r="J188" s="87">
        <f t="shared" si="25"/>
        <v>-0.17439436622590287</v>
      </c>
      <c r="K188" s="82">
        <f>VLOOKUP($C188,'2025'!$C$301:$U$583,VLOOKUP($L$4,Master!$D$9:$G$20,4,FALSE),FALSE)</f>
        <v>182046.70000000004</v>
      </c>
      <c r="L188" s="83">
        <f>VLOOKUP($C188,'2025'!$C$8:$U$290,VLOOKUP($L$4,Master!$D$9:$G$20,4,FALSE),FALSE)</f>
        <v>65582.289999999979</v>
      </c>
      <c r="M188" s="152">
        <f t="shared" si="26"/>
        <v>0.36024981501999193</v>
      </c>
      <c r="N188" s="152">
        <f t="shared" si="27"/>
        <v>8.2821607627707236E-6</v>
      </c>
      <c r="O188" s="83">
        <f t="shared" si="28"/>
        <v>-116464.41000000006</v>
      </c>
      <c r="P188" s="87">
        <f t="shared" si="29"/>
        <v>-0.63975018498000802</v>
      </c>
      <c r="Q188" s="78"/>
    </row>
    <row r="189" spans="2:17" s="79" customFormat="1" ht="12.75" x14ac:dyDescent="0.2">
      <c r="B189" s="72"/>
      <c r="C189" s="80" t="s">
        <v>574</v>
      </c>
      <c r="D189" s="81" t="s">
        <v>602</v>
      </c>
      <c r="E189" s="82">
        <f>IFERROR(VLOOKUP($C189,'2025'!$C$301:$U$583,19,FALSE),0)</f>
        <v>0</v>
      </c>
      <c r="F189" s="83">
        <f>IFERROR(VLOOKUP($C189,'2025'!$C$8:$U$290,19,FALSE),0)</f>
        <v>0</v>
      </c>
      <c r="G189" s="84">
        <f t="shared" si="22"/>
        <v>0</v>
      </c>
      <c r="H189" s="85">
        <f t="shared" si="23"/>
        <v>0</v>
      </c>
      <c r="I189" s="86">
        <f t="shared" si="24"/>
        <v>0</v>
      </c>
      <c r="J189" s="87">
        <f t="shared" si="25"/>
        <v>0</v>
      </c>
      <c r="K189" s="82">
        <f>VLOOKUP($C189,'2025'!$C$301:$U$583,VLOOKUP($L$4,Master!$D$9:$G$20,4,FALSE),FALSE)</f>
        <v>0</v>
      </c>
      <c r="L189" s="83">
        <f>VLOOKUP($C189,'2025'!$C$8:$U$290,VLOOKUP($L$4,Master!$D$9:$G$20,4,FALSE),FALSE)</f>
        <v>0</v>
      </c>
      <c r="M189" s="152">
        <f t="shared" si="26"/>
        <v>0</v>
      </c>
      <c r="N189" s="152">
        <f t="shared" si="27"/>
        <v>0</v>
      </c>
      <c r="O189" s="83">
        <f t="shared" si="28"/>
        <v>0</v>
      </c>
      <c r="P189" s="87">
        <f t="shared" si="29"/>
        <v>0</v>
      </c>
      <c r="Q189" s="78"/>
    </row>
    <row r="190" spans="2:17" s="79" customFormat="1" ht="12.75" x14ac:dyDescent="0.2">
      <c r="B190" s="72"/>
      <c r="C190" s="80" t="s">
        <v>575</v>
      </c>
      <c r="D190" s="81" t="s">
        <v>603</v>
      </c>
      <c r="E190" s="82">
        <f>IFERROR(VLOOKUP($C190,'2025'!$C$301:$U$583,19,FALSE),0)</f>
        <v>0</v>
      </c>
      <c r="F190" s="83">
        <f>IFERROR(VLOOKUP($C190,'2025'!$C$8:$U$290,19,FALSE),0)</f>
        <v>0</v>
      </c>
      <c r="G190" s="84">
        <f t="shared" si="22"/>
        <v>0</v>
      </c>
      <c r="H190" s="85">
        <f t="shared" si="23"/>
        <v>0</v>
      </c>
      <c r="I190" s="86">
        <f t="shared" si="24"/>
        <v>0</v>
      </c>
      <c r="J190" s="87">
        <f t="shared" si="25"/>
        <v>0</v>
      </c>
      <c r="K190" s="82">
        <f>VLOOKUP($C190,'2025'!$C$301:$U$583,VLOOKUP($L$4,Master!$D$9:$G$20,4,FALSE),FALSE)</f>
        <v>0</v>
      </c>
      <c r="L190" s="83">
        <f>VLOOKUP($C190,'2025'!$C$8:$U$290,VLOOKUP($L$4,Master!$D$9:$G$20,4,FALSE),FALSE)</f>
        <v>0</v>
      </c>
      <c r="M190" s="152">
        <f t="shared" si="26"/>
        <v>0</v>
      </c>
      <c r="N190" s="152">
        <f t="shared" si="27"/>
        <v>0</v>
      </c>
      <c r="O190" s="83">
        <f t="shared" si="28"/>
        <v>0</v>
      </c>
      <c r="P190" s="87">
        <f t="shared" si="29"/>
        <v>0</v>
      </c>
      <c r="Q190" s="78"/>
    </row>
    <row r="191" spans="2:17" s="79" customFormat="1" ht="12.75" x14ac:dyDescent="0.2">
      <c r="B191" s="72"/>
      <c r="C191" s="80" t="s">
        <v>190</v>
      </c>
      <c r="D191" s="81" t="s">
        <v>411</v>
      </c>
      <c r="E191" s="82">
        <f>IFERROR(VLOOKUP($C191,'2025'!$C$301:$U$583,19,FALSE),0)</f>
        <v>801105.73</v>
      </c>
      <c r="F191" s="83">
        <f>IFERROR(VLOOKUP($C191,'2025'!$C$8:$U$290,19,FALSE),0)</f>
        <v>649771.01</v>
      </c>
      <c r="G191" s="84">
        <f t="shared" si="22"/>
        <v>0.81109270058522742</v>
      </c>
      <c r="H191" s="85">
        <f t="shared" si="23"/>
        <v>8.2057335353918047E-5</v>
      </c>
      <c r="I191" s="86">
        <f t="shared" si="24"/>
        <v>-151334.71999999997</v>
      </c>
      <c r="J191" s="87">
        <f t="shared" si="25"/>
        <v>-0.18890729941477261</v>
      </c>
      <c r="K191" s="82">
        <f>VLOOKUP($C191,'2025'!$C$301:$U$583,VLOOKUP($L$4,Master!$D$9:$G$20,4,FALSE),FALSE)</f>
        <v>191138.76000000004</v>
      </c>
      <c r="L191" s="83">
        <f>VLOOKUP($C191,'2025'!$C$8:$U$290,VLOOKUP($L$4,Master!$D$9:$G$20,4,FALSE),FALSE)</f>
        <v>81478.420000000013</v>
      </c>
      <c r="M191" s="152">
        <f t="shared" si="26"/>
        <v>0.42627889811569353</v>
      </c>
      <c r="N191" s="152">
        <f t="shared" si="27"/>
        <v>1.0289628086127425E-5</v>
      </c>
      <c r="O191" s="83">
        <f t="shared" si="28"/>
        <v>-109660.34000000003</v>
      </c>
      <c r="P191" s="87">
        <f t="shared" si="29"/>
        <v>-0.57372110188430647</v>
      </c>
      <c r="Q191" s="78"/>
    </row>
    <row r="192" spans="2:17" s="79" customFormat="1" ht="12.75" x14ac:dyDescent="0.2">
      <c r="B192" s="72"/>
      <c r="C192" s="80" t="s">
        <v>576</v>
      </c>
      <c r="D192" s="81" t="s">
        <v>604</v>
      </c>
      <c r="E192" s="82">
        <f>IFERROR(VLOOKUP($C192,'2025'!$C$301:$U$583,19,FALSE),0)</f>
        <v>0</v>
      </c>
      <c r="F192" s="83">
        <f>IFERROR(VLOOKUP($C192,'2025'!$C$8:$U$290,19,FALSE),0)</f>
        <v>0</v>
      </c>
      <c r="G192" s="84">
        <f t="shared" si="22"/>
        <v>0</v>
      </c>
      <c r="H192" s="85">
        <f t="shared" si="23"/>
        <v>0</v>
      </c>
      <c r="I192" s="86">
        <f t="shared" si="24"/>
        <v>0</v>
      </c>
      <c r="J192" s="87">
        <f t="shared" si="25"/>
        <v>0</v>
      </c>
      <c r="K192" s="82">
        <f>VLOOKUP($C192,'2025'!$C$301:$U$583,VLOOKUP($L$4,Master!$D$9:$G$20,4,FALSE),FALSE)</f>
        <v>0</v>
      </c>
      <c r="L192" s="83">
        <f>VLOOKUP($C192,'2025'!$C$8:$U$290,VLOOKUP($L$4,Master!$D$9:$G$20,4,FALSE),FALSE)</f>
        <v>0</v>
      </c>
      <c r="M192" s="152">
        <f t="shared" si="26"/>
        <v>0</v>
      </c>
      <c r="N192" s="152">
        <f t="shared" si="27"/>
        <v>0</v>
      </c>
      <c r="O192" s="83">
        <f t="shared" si="28"/>
        <v>0</v>
      </c>
      <c r="P192" s="87">
        <f t="shared" si="29"/>
        <v>0</v>
      </c>
      <c r="Q192" s="78"/>
    </row>
    <row r="193" spans="2:17" s="79" customFormat="1" ht="12.75" x14ac:dyDescent="0.2">
      <c r="B193" s="72"/>
      <c r="C193" s="80" t="s">
        <v>577</v>
      </c>
      <c r="D193" s="81" t="s">
        <v>605</v>
      </c>
      <c r="E193" s="82">
        <f>IFERROR(VLOOKUP($C193,'2025'!$C$301:$U$583,19,FALSE),0)</f>
        <v>0</v>
      </c>
      <c r="F193" s="83">
        <f>IFERROR(VLOOKUP($C193,'2025'!$C$8:$U$290,19,FALSE),0)</f>
        <v>0</v>
      </c>
      <c r="G193" s="84">
        <f t="shared" si="22"/>
        <v>0</v>
      </c>
      <c r="H193" s="85">
        <f t="shared" si="23"/>
        <v>0</v>
      </c>
      <c r="I193" s="86">
        <f t="shared" si="24"/>
        <v>0</v>
      </c>
      <c r="J193" s="87">
        <f t="shared" si="25"/>
        <v>0</v>
      </c>
      <c r="K193" s="82">
        <f>VLOOKUP($C193,'2025'!$C$301:$U$583,VLOOKUP($L$4,Master!$D$9:$G$20,4,FALSE),FALSE)</f>
        <v>0</v>
      </c>
      <c r="L193" s="83">
        <f>VLOOKUP($C193,'2025'!$C$8:$U$290,VLOOKUP($L$4,Master!$D$9:$G$20,4,FALSE),FALSE)</f>
        <v>0</v>
      </c>
      <c r="M193" s="152">
        <f t="shared" si="26"/>
        <v>0</v>
      </c>
      <c r="N193" s="152">
        <f t="shared" si="27"/>
        <v>0</v>
      </c>
      <c r="O193" s="83">
        <f t="shared" si="28"/>
        <v>0</v>
      </c>
      <c r="P193" s="87">
        <f t="shared" si="29"/>
        <v>0</v>
      </c>
      <c r="Q193" s="78"/>
    </row>
    <row r="194" spans="2:17" s="79" customFormat="1" ht="12.75" x14ac:dyDescent="0.2">
      <c r="B194" s="72"/>
      <c r="C194" s="80" t="s">
        <v>191</v>
      </c>
      <c r="D194" s="81" t="s">
        <v>412</v>
      </c>
      <c r="E194" s="82">
        <f>IFERROR(VLOOKUP($C194,'2025'!$C$301:$U$583,19,FALSE),0)</f>
        <v>980929.93000000017</v>
      </c>
      <c r="F194" s="83">
        <f>IFERROR(VLOOKUP($C194,'2025'!$C$8:$U$290,19,FALSE),0)</f>
        <v>767721.61</v>
      </c>
      <c r="G194" s="84">
        <f t="shared" si="22"/>
        <v>0.78264673808046603</v>
      </c>
      <c r="H194" s="85">
        <f t="shared" si="23"/>
        <v>9.6952909010544926E-5</v>
      </c>
      <c r="I194" s="86">
        <f t="shared" si="24"/>
        <v>-213208.32000000018</v>
      </c>
      <c r="J194" s="87">
        <f t="shared" si="25"/>
        <v>-0.217353261919534</v>
      </c>
      <c r="K194" s="82">
        <f>VLOOKUP($C194,'2025'!$C$301:$U$583,VLOOKUP($L$4,Master!$D$9:$G$20,4,FALSE),FALSE)</f>
        <v>271520.18000000011</v>
      </c>
      <c r="L194" s="83">
        <f>VLOOKUP($C194,'2025'!$C$8:$U$290,VLOOKUP($L$4,Master!$D$9:$G$20,4,FALSE),FALSE)</f>
        <v>117652.52999999998</v>
      </c>
      <c r="M194" s="152">
        <f t="shared" si="26"/>
        <v>0.43331044491794291</v>
      </c>
      <c r="N194" s="152">
        <f t="shared" si="27"/>
        <v>1.4857931426406515E-5</v>
      </c>
      <c r="O194" s="83">
        <f t="shared" si="28"/>
        <v>-153867.65000000014</v>
      </c>
      <c r="P194" s="87">
        <f t="shared" si="29"/>
        <v>-0.56668955508205721</v>
      </c>
      <c r="Q194" s="78"/>
    </row>
    <row r="195" spans="2:17" s="79" customFormat="1" ht="12.75" x14ac:dyDescent="0.2">
      <c r="B195" s="72"/>
      <c r="C195" s="80" t="s">
        <v>192</v>
      </c>
      <c r="D195" s="81" t="s">
        <v>413</v>
      </c>
      <c r="E195" s="82">
        <f>IFERROR(VLOOKUP($C195,'2025'!$C$301:$U$583,19,FALSE),0)</f>
        <v>9087490.75</v>
      </c>
      <c r="F195" s="83">
        <f>IFERROR(VLOOKUP($C195,'2025'!$C$8:$U$290,19,FALSE),0)</f>
        <v>10164264.879999999</v>
      </c>
      <c r="G195" s="84">
        <f t="shared" si="22"/>
        <v>1.1184897085039673</v>
      </c>
      <c r="H195" s="85">
        <f t="shared" si="23"/>
        <v>1.2836098857106773E-3</v>
      </c>
      <c r="I195" s="86">
        <f t="shared" si="24"/>
        <v>1076774.129999999</v>
      </c>
      <c r="J195" s="87">
        <f t="shared" si="25"/>
        <v>0.11848970850396727</v>
      </c>
      <c r="K195" s="82">
        <f>VLOOKUP($C195,'2025'!$C$301:$U$583,VLOOKUP($L$4,Master!$D$9:$G$20,4,FALSE),FALSE)</f>
        <v>1302158.5899999999</v>
      </c>
      <c r="L195" s="83">
        <f>VLOOKUP($C195,'2025'!$C$8:$U$290,VLOOKUP($L$4,Master!$D$9:$G$20,4,FALSE),FALSE)</f>
        <v>1201574.4400000002</v>
      </c>
      <c r="M195" s="152">
        <f t="shared" si="26"/>
        <v>0.92275583729014166</v>
      </c>
      <c r="N195" s="152">
        <f t="shared" si="27"/>
        <v>1.5174268358906359E-4</v>
      </c>
      <c r="O195" s="83">
        <f t="shared" si="28"/>
        <v>-100584.14999999967</v>
      </c>
      <c r="P195" s="87">
        <f t="shared" si="29"/>
        <v>-7.7244162709858316E-2</v>
      </c>
      <c r="Q195" s="78"/>
    </row>
    <row r="196" spans="2:17" s="79" customFormat="1" ht="12.75" x14ac:dyDescent="0.2">
      <c r="B196" s="72"/>
      <c r="C196" s="80" t="s">
        <v>193</v>
      </c>
      <c r="D196" s="81" t="s">
        <v>414</v>
      </c>
      <c r="E196" s="82">
        <f>IFERROR(VLOOKUP($C196,'2025'!$C$301:$U$583,19,FALSE),0)</f>
        <v>12894198.809999999</v>
      </c>
      <c r="F196" s="83">
        <f>IFERROR(VLOOKUP($C196,'2025'!$C$8:$U$290,19,FALSE),0)</f>
        <v>11616179.530000001</v>
      </c>
      <c r="G196" s="84">
        <f t="shared" si="22"/>
        <v>0.90088416513255254</v>
      </c>
      <c r="H196" s="85">
        <f t="shared" si="23"/>
        <v>1.4669671692871126E-3</v>
      </c>
      <c r="I196" s="86">
        <f t="shared" si="24"/>
        <v>-1278019.2799999975</v>
      </c>
      <c r="J196" s="87">
        <f t="shared" si="25"/>
        <v>-9.9115834867447461E-2</v>
      </c>
      <c r="K196" s="82">
        <f>VLOOKUP($C196,'2025'!$C$301:$U$583,VLOOKUP($L$4,Master!$D$9:$G$20,4,FALSE),FALSE)</f>
        <v>3395903.0300000003</v>
      </c>
      <c r="L196" s="83">
        <f>VLOOKUP($C196,'2025'!$C$8:$U$290,VLOOKUP($L$4,Master!$D$9:$G$20,4,FALSE),FALSE)</f>
        <v>2239625.08</v>
      </c>
      <c r="M196" s="152">
        <f t="shared" si="26"/>
        <v>0.65950796009625745</v>
      </c>
      <c r="N196" s="152">
        <f t="shared" si="27"/>
        <v>2.8283451158679044E-4</v>
      </c>
      <c r="O196" s="83">
        <f t="shared" si="28"/>
        <v>-1156277.9500000002</v>
      </c>
      <c r="P196" s="87">
        <f t="shared" si="29"/>
        <v>-0.34049203990374249</v>
      </c>
      <c r="Q196" s="78"/>
    </row>
    <row r="197" spans="2:17" s="79" customFormat="1" ht="12.75" x14ac:dyDescent="0.2">
      <c r="B197" s="72"/>
      <c r="C197" s="80" t="s">
        <v>194</v>
      </c>
      <c r="D197" s="81" t="s">
        <v>415</v>
      </c>
      <c r="E197" s="82">
        <f>IFERROR(VLOOKUP($C197,'2025'!$C$301:$U$583,19,FALSE),0)</f>
        <v>48382.47</v>
      </c>
      <c r="F197" s="83">
        <f>IFERROR(VLOOKUP($C197,'2025'!$C$8:$U$290,19,FALSE),0)</f>
        <v>35400.75</v>
      </c>
      <c r="G197" s="84">
        <f t="shared" si="22"/>
        <v>0.73168546376404509</v>
      </c>
      <c r="H197" s="85">
        <f t="shared" si="23"/>
        <v>4.4706383784807726E-6</v>
      </c>
      <c r="I197" s="86">
        <f t="shared" si="24"/>
        <v>-12981.720000000001</v>
      </c>
      <c r="J197" s="87">
        <f t="shared" si="25"/>
        <v>-0.26831453623595491</v>
      </c>
      <c r="K197" s="82">
        <f>VLOOKUP($C197,'2025'!$C$301:$U$583,VLOOKUP($L$4,Master!$D$9:$G$20,4,FALSE),FALSE)</f>
        <v>8509.1400000000031</v>
      </c>
      <c r="L197" s="83">
        <f>VLOOKUP($C197,'2025'!$C$8:$U$290,VLOOKUP($L$4,Master!$D$9:$G$20,4,FALSE),FALSE)</f>
        <v>3764.25</v>
      </c>
      <c r="M197" s="152">
        <f t="shared" si="26"/>
        <v>0.4423772555158334</v>
      </c>
      <c r="N197" s="152">
        <f t="shared" si="27"/>
        <v>4.753741238870998E-7</v>
      </c>
      <c r="O197" s="83">
        <f t="shared" si="28"/>
        <v>-4744.8900000000031</v>
      </c>
      <c r="P197" s="87">
        <f t="shared" si="29"/>
        <v>-0.5576227444841666</v>
      </c>
      <c r="Q197" s="78"/>
    </row>
    <row r="198" spans="2:17" s="79" customFormat="1" ht="12.75" x14ac:dyDescent="0.2">
      <c r="B198" s="72"/>
      <c r="C198" s="80" t="s">
        <v>578</v>
      </c>
      <c r="D198" s="81" t="s">
        <v>606</v>
      </c>
      <c r="E198" s="82">
        <f>IFERROR(VLOOKUP($C198,'2025'!$C$301:$U$583,19,FALSE),0)</f>
        <v>0</v>
      </c>
      <c r="F198" s="83">
        <f>IFERROR(VLOOKUP($C198,'2025'!$C$8:$U$290,19,FALSE),0)</f>
        <v>0</v>
      </c>
      <c r="G198" s="84">
        <f t="shared" si="22"/>
        <v>0</v>
      </c>
      <c r="H198" s="85">
        <f t="shared" si="23"/>
        <v>0</v>
      </c>
      <c r="I198" s="86">
        <f t="shared" si="24"/>
        <v>0</v>
      </c>
      <c r="J198" s="87">
        <f t="shared" si="25"/>
        <v>0</v>
      </c>
      <c r="K198" s="82">
        <f>VLOOKUP($C198,'2025'!$C$301:$U$583,VLOOKUP($L$4,Master!$D$9:$G$20,4,FALSE),FALSE)</f>
        <v>0</v>
      </c>
      <c r="L198" s="83">
        <f>VLOOKUP($C198,'2025'!$C$8:$U$290,VLOOKUP($L$4,Master!$D$9:$G$20,4,FALSE),FALSE)</f>
        <v>0</v>
      </c>
      <c r="M198" s="152">
        <f t="shared" si="26"/>
        <v>0</v>
      </c>
      <c r="N198" s="152">
        <f t="shared" si="27"/>
        <v>0</v>
      </c>
      <c r="O198" s="83">
        <f t="shared" si="28"/>
        <v>0</v>
      </c>
      <c r="P198" s="87">
        <f t="shared" si="29"/>
        <v>0</v>
      </c>
      <c r="Q198" s="78"/>
    </row>
    <row r="199" spans="2:17" s="79" customFormat="1" ht="12.75" x14ac:dyDescent="0.2">
      <c r="B199" s="72"/>
      <c r="C199" s="80" t="s">
        <v>195</v>
      </c>
      <c r="D199" s="81" t="s">
        <v>416</v>
      </c>
      <c r="E199" s="82">
        <f>IFERROR(VLOOKUP($C199,'2025'!$C$301:$U$583,19,FALSE),0)</f>
        <v>252391.79</v>
      </c>
      <c r="F199" s="83">
        <f>IFERROR(VLOOKUP($C199,'2025'!$C$8:$U$290,19,FALSE),0)</f>
        <v>1425343.81</v>
      </c>
      <c r="G199" s="84">
        <f t="shared" si="22"/>
        <v>5.6473461755630003</v>
      </c>
      <c r="H199" s="85">
        <f t="shared" si="23"/>
        <v>1.8000174401717496E-4</v>
      </c>
      <c r="I199" s="86">
        <f t="shared" si="24"/>
        <v>1172952.02</v>
      </c>
      <c r="J199" s="87">
        <f t="shared" si="25"/>
        <v>4.6473461755630003</v>
      </c>
      <c r="K199" s="82">
        <f>VLOOKUP($C199,'2025'!$C$301:$U$583,VLOOKUP($L$4,Master!$D$9:$G$20,4,FALSE),FALSE)</f>
        <v>177443.18000000002</v>
      </c>
      <c r="L199" s="83">
        <f>VLOOKUP($C199,'2025'!$C$8:$U$290,VLOOKUP($L$4,Master!$D$9:$G$20,4,FALSE),FALSE)</f>
        <v>885926.27</v>
      </c>
      <c r="M199" s="152">
        <f t="shared" si="26"/>
        <v>4.9927321523430761</v>
      </c>
      <c r="N199" s="152">
        <f t="shared" si="27"/>
        <v>1.1188056702658333E-4</v>
      </c>
      <c r="O199" s="83">
        <f t="shared" si="28"/>
        <v>708483.09</v>
      </c>
      <c r="P199" s="87">
        <f t="shared" si="29"/>
        <v>3.9927321523430761</v>
      </c>
      <c r="Q199" s="78"/>
    </row>
    <row r="200" spans="2:17" s="79" customFormat="1" ht="12.75" x14ac:dyDescent="0.2">
      <c r="B200" s="72"/>
      <c r="C200" s="80" t="s">
        <v>196</v>
      </c>
      <c r="D200" s="81" t="s">
        <v>417</v>
      </c>
      <c r="E200" s="82">
        <f>IFERROR(VLOOKUP($C200,'2025'!$C$301:$U$583,19,FALSE),0)</f>
        <v>31407182.539999995</v>
      </c>
      <c r="F200" s="83">
        <f>IFERROR(VLOOKUP($C200,'2025'!$C$8:$U$290,19,FALSE),0)</f>
        <v>34232233.93</v>
      </c>
      <c r="G200" s="84">
        <f t="shared" si="22"/>
        <v>1.0899492142092668</v>
      </c>
      <c r="H200" s="85">
        <f t="shared" si="23"/>
        <v>4.3230705221948603E-3</v>
      </c>
      <c r="I200" s="86">
        <f t="shared" si="24"/>
        <v>2825051.3900000043</v>
      </c>
      <c r="J200" s="87">
        <f t="shared" si="25"/>
        <v>8.9949214209266826E-2</v>
      </c>
      <c r="K200" s="82">
        <f>VLOOKUP($C200,'2025'!$C$301:$U$583,VLOOKUP($L$4,Master!$D$9:$G$20,4,FALSE),FALSE)</f>
        <v>5331366.78</v>
      </c>
      <c r="L200" s="83">
        <f>VLOOKUP($C200,'2025'!$C$8:$U$290,VLOOKUP($L$4,Master!$D$9:$G$20,4,FALSE),FALSE)</f>
        <v>3191699.33</v>
      </c>
      <c r="M200" s="152">
        <f t="shared" si="26"/>
        <v>0.59866436913950238</v>
      </c>
      <c r="N200" s="152">
        <f t="shared" si="27"/>
        <v>4.0306867841131527E-4</v>
      </c>
      <c r="O200" s="83">
        <f t="shared" si="28"/>
        <v>-2139667.4500000002</v>
      </c>
      <c r="P200" s="87">
        <f t="shared" si="29"/>
        <v>-0.40133563086049767</v>
      </c>
      <c r="Q200" s="78"/>
    </row>
    <row r="201" spans="2:17" s="79" customFormat="1" ht="12.75" x14ac:dyDescent="0.2">
      <c r="B201" s="72"/>
      <c r="C201" s="80" t="s">
        <v>197</v>
      </c>
      <c r="D201" s="81" t="s">
        <v>418</v>
      </c>
      <c r="E201" s="82">
        <f>IFERROR(VLOOKUP($C201,'2025'!$C$301:$U$583,19,FALSE),0)</f>
        <v>1607139.1400000001</v>
      </c>
      <c r="F201" s="83">
        <f>IFERROR(VLOOKUP($C201,'2025'!$C$8:$U$290,19,FALSE),0)</f>
        <v>11223.11</v>
      </c>
      <c r="G201" s="84">
        <f t="shared" si="22"/>
        <v>6.9832845960057944E-3</v>
      </c>
      <c r="H201" s="85">
        <f t="shared" si="23"/>
        <v>1.41732777672539E-6</v>
      </c>
      <c r="I201" s="86">
        <f t="shared" si="24"/>
        <v>-1595916.03</v>
      </c>
      <c r="J201" s="87">
        <f t="shared" si="25"/>
        <v>-0.99301671540399417</v>
      </c>
      <c r="K201" s="82">
        <f>VLOOKUP($C201,'2025'!$C$301:$U$583,VLOOKUP($L$4,Master!$D$9:$G$20,4,FALSE),FALSE)</f>
        <v>168331.65000000002</v>
      </c>
      <c r="L201" s="83">
        <f>VLOOKUP($C201,'2025'!$C$8:$U$290,VLOOKUP($L$4,Master!$D$9:$G$20,4,FALSE),FALSE)</f>
        <v>0</v>
      </c>
      <c r="M201" s="152">
        <f t="shared" si="26"/>
        <v>0</v>
      </c>
      <c r="N201" s="152">
        <f t="shared" si="27"/>
        <v>0</v>
      </c>
      <c r="O201" s="83">
        <f t="shared" si="28"/>
        <v>-168331.65000000002</v>
      </c>
      <c r="P201" s="87">
        <f t="shared" si="29"/>
        <v>-1</v>
      </c>
      <c r="Q201" s="78"/>
    </row>
    <row r="202" spans="2:17" s="79" customFormat="1" ht="12.75" x14ac:dyDescent="0.2">
      <c r="B202" s="72"/>
      <c r="C202" s="80" t="s">
        <v>198</v>
      </c>
      <c r="D202" s="81" t="s">
        <v>419</v>
      </c>
      <c r="E202" s="82">
        <f>IFERROR(VLOOKUP($C202,'2025'!$C$301:$U$583,19,FALSE),0)</f>
        <v>34513124.180000007</v>
      </c>
      <c r="F202" s="83">
        <f>IFERROR(VLOOKUP($C202,'2025'!$C$8:$U$290,19,FALSE),0)</f>
        <v>64147.539999999994</v>
      </c>
      <c r="G202" s="84">
        <f t="shared" ref="G202:G231" si="30">IFERROR(F202/E202,0)</f>
        <v>1.8586419376421686E-3</v>
      </c>
      <c r="H202" s="85">
        <f t="shared" ref="H202:H231" si="31">F202/$D$4</f>
        <v>8.1009711435246574E-6</v>
      </c>
      <c r="I202" s="86">
        <f t="shared" ref="I202:I231" si="32">F202-E202</f>
        <v>-34448976.640000008</v>
      </c>
      <c r="J202" s="87">
        <f t="shared" ref="J202:J231" si="33">IFERROR(I202/E202,0)</f>
        <v>-0.99814135806235782</v>
      </c>
      <c r="K202" s="82">
        <f>VLOOKUP($C202,'2025'!$C$301:$U$583,VLOOKUP($L$4,Master!$D$9:$G$20,4,FALSE),FALSE)</f>
        <v>4253068.07</v>
      </c>
      <c r="L202" s="83">
        <f>VLOOKUP($C202,'2025'!$C$8:$U$290,VLOOKUP($L$4,Master!$D$9:$G$20,4,FALSE),FALSE)</f>
        <v>2221.2399999999998</v>
      </c>
      <c r="M202" s="152">
        <f t="shared" ref="M202:M231" si="34">IFERROR(L202/K202,0)</f>
        <v>5.222676814575412E-4</v>
      </c>
      <c r="N202" s="152">
        <f t="shared" ref="N202:N231" si="35">L202/$D$4</f>
        <v>2.8051272336932499E-7</v>
      </c>
      <c r="O202" s="83">
        <f t="shared" ref="O202:O231" si="36">L202-K202</f>
        <v>-4250846.83</v>
      </c>
      <c r="P202" s="87">
        <f t="shared" ref="P202:P231" si="37">IFERROR(O202/K202,0)</f>
        <v>-0.99947773231854242</v>
      </c>
      <c r="Q202" s="78"/>
    </row>
    <row r="203" spans="2:17" s="79" customFormat="1" ht="12.75" x14ac:dyDescent="0.2">
      <c r="B203" s="72"/>
      <c r="C203" s="80" t="s">
        <v>199</v>
      </c>
      <c r="D203" s="81" t="s">
        <v>420</v>
      </c>
      <c r="E203" s="82">
        <f>IFERROR(VLOOKUP($C203,'2025'!$C$301:$U$583,19,FALSE),0)</f>
        <v>12696538.580000002</v>
      </c>
      <c r="F203" s="83">
        <f>IFERROR(VLOOKUP($C203,'2025'!$C$8:$U$290,19,FALSE),0)</f>
        <v>10390352.67</v>
      </c>
      <c r="G203" s="84">
        <f t="shared" si="30"/>
        <v>0.81836105207187881</v>
      </c>
      <c r="H203" s="85">
        <f t="shared" si="31"/>
        <v>1.3121617313885206E-3</v>
      </c>
      <c r="I203" s="86">
        <f t="shared" si="32"/>
        <v>-2306185.910000002</v>
      </c>
      <c r="J203" s="87">
        <f t="shared" si="33"/>
        <v>-0.18163894792812119</v>
      </c>
      <c r="K203" s="82">
        <f>VLOOKUP($C203,'2025'!$C$301:$U$583,VLOOKUP($L$4,Master!$D$9:$G$20,4,FALSE),FALSE)</f>
        <v>5360160.3100000005</v>
      </c>
      <c r="L203" s="83">
        <f>VLOOKUP($C203,'2025'!$C$8:$U$290,VLOOKUP($L$4,Master!$D$9:$G$20,4,FALSE),FALSE)</f>
        <v>3241738.1300000004</v>
      </c>
      <c r="M203" s="152">
        <f t="shared" si="34"/>
        <v>0.60478380169939361</v>
      </c>
      <c r="N203" s="152">
        <f t="shared" si="35"/>
        <v>4.0938790553766502E-4</v>
      </c>
      <c r="O203" s="83">
        <f t="shared" si="36"/>
        <v>-2118422.1800000002</v>
      </c>
      <c r="P203" s="87">
        <f t="shared" si="37"/>
        <v>-0.39521619830060639</v>
      </c>
      <c r="Q203" s="78"/>
    </row>
    <row r="204" spans="2:17" s="79" customFormat="1" ht="25.5" x14ac:dyDescent="0.2">
      <c r="B204" s="72"/>
      <c r="C204" s="80" t="s">
        <v>200</v>
      </c>
      <c r="D204" s="81" t="s">
        <v>421</v>
      </c>
      <c r="E204" s="82">
        <f>IFERROR(VLOOKUP($C204,'2025'!$C$301:$U$583,19,FALSE),0)</f>
        <v>5693217.4200000009</v>
      </c>
      <c r="F204" s="83">
        <f>IFERROR(VLOOKUP($C204,'2025'!$C$8:$U$290,19,FALSE),0)</f>
        <v>3796843.7500000005</v>
      </c>
      <c r="G204" s="84">
        <f t="shared" si="30"/>
        <v>0.66690650820077058</v>
      </c>
      <c r="H204" s="85">
        <f t="shared" si="31"/>
        <v>4.7949027593609906E-4</v>
      </c>
      <c r="I204" s="86">
        <f t="shared" si="32"/>
        <v>-1896373.6700000004</v>
      </c>
      <c r="J204" s="87">
        <f t="shared" si="33"/>
        <v>-0.33309349179922942</v>
      </c>
      <c r="K204" s="82">
        <f>VLOOKUP($C204,'2025'!$C$301:$U$583,VLOOKUP($L$4,Master!$D$9:$G$20,4,FALSE),FALSE)</f>
        <v>922045.28000000014</v>
      </c>
      <c r="L204" s="83">
        <f>VLOOKUP($C204,'2025'!$C$8:$U$290,VLOOKUP($L$4,Master!$D$9:$G$20,4,FALSE),FALSE)</f>
        <v>821527.41</v>
      </c>
      <c r="M204" s="152">
        <f t="shared" si="34"/>
        <v>0.89098380287788026</v>
      </c>
      <c r="N204" s="152">
        <f t="shared" si="35"/>
        <v>1.0374785754877818E-4</v>
      </c>
      <c r="O204" s="83">
        <f t="shared" si="36"/>
        <v>-100517.87000000011</v>
      </c>
      <c r="P204" s="87">
        <f t="shared" si="37"/>
        <v>-0.10901619712211974</v>
      </c>
      <c r="Q204" s="78"/>
    </row>
    <row r="205" spans="2:17" s="79" customFormat="1" ht="12.75" x14ac:dyDescent="0.2">
      <c r="B205" s="72"/>
      <c r="C205" s="80" t="s">
        <v>512</v>
      </c>
      <c r="D205" s="81" t="s">
        <v>513</v>
      </c>
      <c r="E205" s="82">
        <f>IFERROR(VLOOKUP($C205,'2025'!$C$301:$U$583,19,FALSE),0)</f>
        <v>4317307.17</v>
      </c>
      <c r="F205" s="83">
        <f>IFERROR(VLOOKUP($C205,'2025'!$C$8:$U$290,19,FALSE),0)</f>
        <v>4253459.47</v>
      </c>
      <c r="G205" s="84">
        <f t="shared" si="30"/>
        <v>0.98521122137343775</v>
      </c>
      <c r="H205" s="85">
        <f t="shared" si="31"/>
        <v>5.3715469722801033E-4</v>
      </c>
      <c r="I205" s="86">
        <f t="shared" si="32"/>
        <v>-63847.700000000186</v>
      </c>
      <c r="J205" s="87">
        <f t="shared" si="33"/>
        <v>-1.4788778626562304E-2</v>
      </c>
      <c r="K205" s="82">
        <f>VLOOKUP($C205,'2025'!$C$301:$U$583,VLOOKUP($L$4,Master!$D$9:$G$20,4,FALSE),FALSE)</f>
        <v>62529.809999999932</v>
      </c>
      <c r="L205" s="83">
        <f>VLOOKUP($C205,'2025'!$C$8:$U$290,VLOOKUP($L$4,Master!$D$9:$G$20,4,FALSE),FALSE)</f>
        <v>40702.370000000003</v>
      </c>
      <c r="M205" s="152">
        <f t="shared" si="34"/>
        <v>0.65092745364171178</v>
      </c>
      <c r="N205" s="152">
        <f t="shared" si="35"/>
        <v>5.1401616467765364E-6</v>
      </c>
      <c r="O205" s="83">
        <f t="shared" si="36"/>
        <v>-21827.43999999993</v>
      </c>
      <c r="P205" s="87">
        <f t="shared" si="37"/>
        <v>-0.34907254635828822</v>
      </c>
      <c r="Q205" s="78"/>
    </row>
    <row r="206" spans="2:17" s="79" customFormat="1" ht="12.75" x14ac:dyDescent="0.2">
      <c r="B206" s="72"/>
      <c r="C206" s="80" t="s">
        <v>546</v>
      </c>
      <c r="D206" s="81" t="s">
        <v>547</v>
      </c>
      <c r="E206" s="82">
        <f>IFERROR(VLOOKUP($C206,'2025'!$C$301:$U$583,19,FALSE),0)</f>
        <v>765325.99000000011</v>
      </c>
      <c r="F206" s="83">
        <f>IFERROR(VLOOKUP($C206,'2025'!$C$8:$U$290,19,FALSE),0)</f>
        <v>1722789.23</v>
      </c>
      <c r="G206" s="84">
        <f t="shared" si="30"/>
        <v>2.2510528226017774</v>
      </c>
      <c r="H206" s="85">
        <f t="shared" si="31"/>
        <v>2.1756509818778808E-4</v>
      </c>
      <c r="I206" s="86">
        <f t="shared" si="32"/>
        <v>957463.23999999987</v>
      </c>
      <c r="J206" s="87">
        <f t="shared" si="33"/>
        <v>1.2510528226017774</v>
      </c>
      <c r="K206" s="82">
        <f>VLOOKUP($C206,'2025'!$C$301:$U$583,VLOOKUP($L$4,Master!$D$9:$G$20,4,FALSE),FALSE)</f>
        <v>140152.15000000002</v>
      </c>
      <c r="L206" s="83">
        <f>VLOOKUP($C206,'2025'!$C$8:$U$290,VLOOKUP($L$4,Master!$D$9:$G$20,4,FALSE),FALSE)</f>
        <v>96640.73</v>
      </c>
      <c r="M206" s="152">
        <f t="shared" si="34"/>
        <v>0.68954154467127315</v>
      </c>
      <c r="N206" s="152">
        <f t="shared" si="35"/>
        <v>1.220442381764223E-5</v>
      </c>
      <c r="O206" s="83">
        <f t="shared" si="36"/>
        <v>-43511.420000000027</v>
      </c>
      <c r="P206" s="87">
        <f t="shared" si="37"/>
        <v>-0.31045845532872679</v>
      </c>
      <c r="Q206" s="78"/>
    </row>
    <row r="207" spans="2:17" s="79" customFormat="1" ht="12.75" x14ac:dyDescent="0.2">
      <c r="B207" s="72"/>
      <c r="C207" s="80" t="s">
        <v>548</v>
      </c>
      <c r="D207" s="81" t="s">
        <v>549</v>
      </c>
      <c r="E207" s="82">
        <f>IFERROR(VLOOKUP($C207,'2025'!$C$301:$U$583,19,FALSE),0)</f>
        <v>1178757.25</v>
      </c>
      <c r="F207" s="83">
        <f>IFERROR(VLOOKUP($C207,'2025'!$C$8:$U$290,19,FALSE),0)</f>
        <v>812777.57999999984</v>
      </c>
      <c r="G207" s="84">
        <f t="shared" si="30"/>
        <v>0.68952074738034475</v>
      </c>
      <c r="H207" s="85">
        <f t="shared" si="31"/>
        <v>1.0264287175601438E-4</v>
      </c>
      <c r="I207" s="86">
        <f t="shared" si="32"/>
        <v>-365979.67000000016</v>
      </c>
      <c r="J207" s="87">
        <f t="shared" si="33"/>
        <v>-0.31047925261965531</v>
      </c>
      <c r="K207" s="82">
        <f>VLOOKUP($C207,'2025'!$C$301:$U$583,VLOOKUP($L$4,Master!$D$9:$G$20,4,FALSE),FALSE)</f>
        <v>242934.85</v>
      </c>
      <c r="L207" s="83">
        <f>VLOOKUP($C207,'2025'!$C$8:$U$290,VLOOKUP($L$4,Master!$D$9:$G$20,4,FALSE),FALSE)</f>
        <v>157964.24</v>
      </c>
      <c r="M207" s="152">
        <f t="shared" si="34"/>
        <v>0.65023293282128924</v>
      </c>
      <c r="N207" s="152">
        <f t="shared" si="35"/>
        <v>1.9948757971838099E-5</v>
      </c>
      <c r="O207" s="83">
        <f t="shared" si="36"/>
        <v>-84970.610000000015</v>
      </c>
      <c r="P207" s="87">
        <f t="shared" si="37"/>
        <v>-0.3497670671787107</v>
      </c>
      <c r="Q207" s="78"/>
    </row>
    <row r="208" spans="2:17" s="79" customFormat="1" ht="12.75" x14ac:dyDescent="0.2">
      <c r="B208" s="72"/>
      <c r="C208" s="80" t="s">
        <v>201</v>
      </c>
      <c r="D208" s="81" t="s">
        <v>422</v>
      </c>
      <c r="E208" s="82">
        <f>IFERROR(VLOOKUP($C208,'2025'!$C$301:$U$583,19,FALSE),0)</f>
        <v>528300.07000000007</v>
      </c>
      <c r="F208" s="83">
        <f>IFERROR(VLOOKUP($C208,'2025'!$C$8:$U$290,19,FALSE),0)</f>
        <v>387214.48</v>
      </c>
      <c r="G208" s="84">
        <f t="shared" si="30"/>
        <v>0.73294421482851579</v>
      </c>
      <c r="H208" s="85">
        <f t="shared" si="31"/>
        <v>4.8899978531287487E-5</v>
      </c>
      <c r="I208" s="86">
        <f t="shared" si="32"/>
        <v>-141085.59000000008</v>
      </c>
      <c r="J208" s="87">
        <f t="shared" si="33"/>
        <v>-0.26705578517148421</v>
      </c>
      <c r="K208" s="82">
        <f>VLOOKUP($C208,'2025'!$C$301:$U$583,VLOOKUP($L$4,Master!$D$9:$G$20,4,FALSE),FALSE)</f>
        <v>130626.26</v>
      </c>
      <c r="L208" s="83">
        <f>VLOOKUP($C208,'2025'!$C$8:$U$290,VLOOKUP($L$4,Master!$D$9:$G$20,4,FALSE),FALSE)</f>
        <v>29579.780000000002</v>
      </c>
      <c r="M208" s="152">
        <f t="shared" si="34"/>
        <v>0.22644589227311571</v>
      </c>
      <c r="N208" s="152">
        <f t="shared" si="35"/>
        <v>3.7355281934709861E-6</v>
      </c>
      <c r="O208" s="83">
        <f t="shared" si="36"/>
        <v>-101046.48</v>
      </c>
      <c r="P208" s="87">
        <f t="shared" si="37"/>
        <v>-0.77355410772688427</v>
      </c>
      <c r="Q208" s="78"/>
    </row>
    <row r="209" spans="2:17" s="79" customFormat="1" ht="12.75" x14ac:dyDescent="0.2">
      <c r="B209" s="72"/>
      <c r="C209" s="80" t="s">
        <v>202</v>
      </c>
      <c r="D209" s="81" t="s">
        <v>423</v>
      </c>
      <c r="E209" s="82">
        <f>IFERROR(VLOOKUP($C209,'2025'!$C$301:$U$583,19,FALSE),0)</f>
        <v>1019132.71</v>
      </c>
      <c r="F209" s="83">
        <f>IFERROR(VLOOKUP($C209,'2025'!$C$8:$U$290,19,FALSE),0)</f>
        <v>1274335.22</v>
      </c>
      <c r="G209" s="84">
        <f t="shared" si="30"/>
        <v>1.2504114601522309</v>
      </c>
      <c r="H209" s="85">
        <f t="shared" si="31"/>
        <v>1.6093139104628401E-4</v>
      </c>
      <c r="I209" s="86">
        <f t="shared" si="32"/>
        <v>255202.51</v>
      </c>
      <c r="J209" s="87">
        <f t="shared" si="33"/>
        <v>0.25041146015223081</v>
      </c>
      <c r="K209" s="82">
        <f>VLOOKUP($C209,'2025'!$C$301:$U$583,VLOOKUP($L$4,Master!$D$9:$G$20,4,FALSE),FALSE)</f>
        <v>25867.14</v>
      </c>
      <c r="L209" s="83">
        <f>VLOOKUP($C209,'2025'!$C$8:$U$290,VLOOKUP($L$4,Master!$D$9:$G$20,4,FALSE),FALSE)</f>
        <v>25476.45</v>
      </c>
      <c r="M209" s="152">
        <f t="shared" si="34"/>
        <v>0.98489628153711628</v>
      </c>
      <c r="N209" s="152">
        <f t="shared" si="35"/>
        <v>3.2173328281871568E-6</v>
      </c>
      <c r="O209" s="83">
        <f t="shared" si="36"/>
        <v>-390.68999999999869</v>
      </c>
      <c r="P209" s="87">
        <f t="shared" si="37"/>
        <v>-1.5103718462883747E-2</v>
      </c>
      <c r="Q209" s="78"/>
    </row>
    <row r="210" spans="2:17" s="79" customFormat="1" ht="12.75" x14ac:dyDescent="0.2">
      <c r="B210" s="72"/>
      <c r="C210" s="80" t="s">
        <v>203</v>
      </c>
      <c r="D210" s="81" t="s">
        <v>424</v>
      </c>
      <c r="E210" s="82">
        <f>IFERROR(VLOOKUP($C210,'2025'!$C$301:$U$583,19,FALSE),0)</f>
        <v>1659367.1</v>
      </c>
      <c r="F210" s="83">
        <f>IFERROR(VLOOKUP($C210,'2025'!$C$8:$U$290,19,FALSE),0)</f>
        <v>1391577.0099999998</v>
      </c>
      <c r="G210" s="84">
        <f t="shared" si="30"/>
        <v>0.83861913979130942</v>
      </c>
      <c r="H210" s="85">
        <f t="shared" si="31"/>
        <v>1.7573745153753864E-4</v>
      </c>
      <c r="I210" s="86">
        <f t="shared" si="32"/>
        <v>-267790.09000000032</v>
      </c>
      <c r="J210" s="87">
        <f t="shared" si="33"/>
        <v>-0.16138086020869058</v>
      </c>
      <c r="K210" s="82">
        <f>VLOOKUP($C210,'2025'!$C$301:$U$583,VLOOKUP($L$4,Master!$D$9:$G$20,4,FALSE),FALSE)</f>
        <v>354515.18000000017</v>
      </c>
      <c r="L210" s="83">
        <f>VLOOKUP($C210,'2025'!$C$8:$U$290,VLOOKUP($L$4,Master!$D$9:$G$20,4,FALSE),FALSE)</f>
        <v>146874.81</v>
      </c>
      <c r="M210" s="152">
        <f t="shared" si="34"/>
        <v>0.41429766138646001</v>
      </c>
      <c r="N210" s="152">
        <f t="shared" si="35"/>
        <v>1.8548312180337183E-5</v>
      </c>
      <c r="O210" s="83">
        <f t="shared" si="36"/>
        <v>-207640.37000000017</v>
      </c>
      <c r="P210" s="87">
        <f t="shared" si="37"/>
        <v>-0.58570233861353993</v>
      </c>
      <c r="Q210" s="78"/>
    </row>
    <row r="211" spans="2:17" s="79" customFormat="1" ht="12.75" x14ac:dyDescent="0.2">
      <c r="B211" s="72"/>
      <c r="C211" s="80" t="s">
        <v>204</v>
      </c>
      <c r="D211" s="81" t="s">
        <v>425</v>
      </c>
      <c r="E211" s="82">
        <f>IFERROR(VLOOKUP($C211,'2025'!$C$301:$U$583,19,FALSE),0)</f>
        <v>8257198.2200000007</v>
      </c>
      <c r="F211" s="83">
        <f>IFERROR(VLOOKUP($C211,'2025'!$C$8:$U$290,19,FALSE),0)</f>
        <v>6665675.6200000001</v>
      </c>
      <c r="G211" s="84">
        <f t="shared" si="30"/>
        <v>0.80725634075912978</v>
      </c>
      <c r="H211" s="85">
        <f t="shared" si="31"/>
        <v>8.4178513859948221E-4</v>
      </c>
      <c r="I211" s="86">
        <f t="shared" si="32"/>
        <v>-1591522.6000000006</v>
      </c>
      <c r="J211" s="87">
        <f t="shared" si="33"/>
        <v>-0.19274365924087025</v>
      </c>
      <c r="K211" s="82">
        <f>VLOOKUP($C211,'2025'!$C$301:$U$583,VLOOKUP($L$4,Master!$D$9:$G$20,4,FALSE),FALSE)</f>
        <v>2573287.2000000011</v>
      </c>
      <c r="L211" s="83">
        <f>VLOOKUP($C211,'2025'!$C$8:$U$290,VLOOKUP($L$4,Master!$D$9:$G$20,4,FALSE),FALSE)</f>
        <v>981765.01</v>
      </c>
      <c r="M211" s="152">
        <f t="shared" si="34"/>
        <v>0.38152173997523464</v>
      </c>
      <c r="N211" s="152">
        <f t="shared" si="35"/>
        <v>1.2398371029866768E-4</v>
      </c>
      <c r="O211" s="83">
        <f t="shared" si="36"/>
        <v>-1591522.1900000011</v>
      </c>
      <c r="P211" s="87">
        <f t="shared" si="37"/>
        <v>-0.61847826002476536</v>
      </c>
      <c r="Q211" s="78"/>
    </row>
    <row r="212" spans="2:17" s="79" customFormat="1" ht="12.75" x14ac:dyDescent="0.2">
      <c r="B212" s="72"/>
      <c r="C212" s="80" t="s">
        <v>205</v>
      </c>
      <c r="D212" s="81" t="s">
        <v>426</v>
      </c>
      <c r="E212" s="82">
        <f>IFERROR(VLOOKUP($C212,'2025'!$C$301:$U$583,19,FALSE),0)</f>
        <v>155963.46999999997</v>
      </c>
      <c r="F212" s="83">
        <f>IFERROR(VLOOKUP($C212,'2025'!$C$8:$U$290,19,FALSE),0)</f>
        <v>1216613.25</v>
      </c>
      <c r="G212" s="84">
        <f t="shared" si="30"/>
        <v>7.8006295320308032</v>
      </c>
      <c r="H212" s="85">
        <f t="shared" si="31"/>
        <v>1.5364188293237355E-4</v>
      </c>
      <c r="I212" s="86">
        <f t="shared" si="32"/>
        <v>1060649.78</v>
      </c>
      <c r="J212" s="87">
        <f t="shared" si="33"/>
        <v>6.8006295320308032</v>
      </c>
      <c r="K212" s="82">
        <f>VLOOKUP($C212,'2025'!$C$301:$U$583,VLOOKUP($L$4,Master!$D$9:$G$20,4,FALSE),FALSE)</f>
        <v>89251.979999999967</v>
      </c>
      <c r="L212" s="83">
        <f>VLOOKUP($C212,'2025'!$C$8:$U$290,VLOOKUP($L$4,Master!$D$9:$G$20,4,FALSE),FALSE)</f>
        <v>499726.48</v>
      </c>
      <c r="M212" s="152">
        <f t="shared" si="34"/>
        <v>5.5990520322350292</v>
      </c>
      <c r="N212" s="152">
        <f t="shared" si="35"/>
        <v>6.3108730188798375E-5</v>
      </c>
      <c r="O212" s="83">
        <f t="shared" si="36"/>
        <v>410474.5</v>
      </c>
      <c r="P212" s="87">
        <f t="shared" si="37"/>
        <v>4.5990520322350292</v>
      </c>
      <c r="Q212" s="78"/>
    </row>
    <row r="213" spans="2:17" s="79" customFormat="1" ht="12.75" x14ac:dyDescent="0.2">
      <c r="B213" s="72"/>
      <c r="C213" s="80" t="s">
        <v>206</v>
      </c>
      <c r="D213" s="81" t="s">
        <v>427</v>
      </c>
      <c r="E213" s="82">
        <f>IFERROR(VLOOKUP($C213,'2025'!$C$301:$U$583,19,FALSE),0)</f>
        <v>1977134.37</v>
      </c>
      <c r="F213" s="83">
        <f>IFERROR(VLOOKUP($C213,'2025'!$C$8:$U$290,19,FALSE),0)</f>
        <v>1868930.7600000005</v>
      </c>
      <c r="G213" s="84">
        <f t="shared" si="30"/>
        <v>0.94527250568204946</v>
      </c>
      <c r="H213" s="85">
        <f t="shared" si="31"/>
        <v>2.3602080697101731E-4</v>
      </c>
      <c r="I213" s="86">
        <f t="shared" si="32"/>
        <v>-108203.60999999964</v>
      </c>
      <c r="J213" s="87">
        <f t="shared" si="33"/>
        <v>-5.4727494317950494E-2</v>
      </c>
      <c r="K213" s="82">
        <f>VLOOKUP($C213,'2025'!$C$301:$U$583,VLOOKUP($L$4,Master!$D$9:$G$20,4,FALSE),FALSE)</f>
        <v>333530.96000000008</v>
      </c>
      <c r="L213" s="83">
        <f>VLOOKUP($C213,'2025'!$C$8:$U$290,VLOOKUP($L$4,Master!$D$9:$G$20,4,FALSE),FALSE)</f>
        <v>343665.24999999994</v>
      </c>
      <c r="M213" s="152">
        <f t="shared" si="34"/>
        <v>1.0303848554269142</v>
      </c>
      <c r="N213" s="152">
        <f t="shared" si="35"/>
        <v>4.3400296773378792E-5</v>
      </c>
      <c r="O213" s="83">
        <f t="shared" si="36"/>
        <v>10134.289999999863</v>
      </c>
      <c r="P213" s="87">
        <f t="shared" si="37"/>
        <v>3.0384855426914072E-2</v>
      </c>
      <c r="Q213" s="78"/>
    </row>
    <row r="214" spans="2:17" s="79" customFormat="1" ht="12.75" x14ac:dyDescent="0.2">
      <c r="B214" s="72"/>
      <c r="C214" s="80" t="s">
        <v>207</v>
      </c>
      <c r="D214" s="81" t="s">
        <v>428</v>
      </c>
      <c r="E214" s="82">
        <f>IFERROR(VLOOKUP($C214,'2025'!$C$301:$U$583,19,FALSE),0)</f>
        <v>683806.63</v>
      </c>
      <c r="F214" s="83">
        <f>IFERROR(VLOOKUP($C214,'2025'!$C$8:$U$290,19,FALSE),0)</f>
        <v>559191.85</v>
      </c>
      <c r="G214" s="84">
        <f t="shared" si="30"/>
        <v>0.81776312990706157</v>
      </c>
      <c r="H214" s="85">
        <f t="shared" si="31"/>
        <v>7.0618406263812583E-5</v>
      </c>
      <c r="I214" s="86">
        <f t="shared" si="32"/>
        <v>-124614.78000000003</v>
      </c>
      <c r="J214" s="87">
        <f t="shared" si="33"/>
        <v>-0.18223687009293846</v>
      </c>
      <c r="K214" s="82">
        <f>VLOOKUP($C214,'2025'!$C$301:$U$583,VLOOKUP($L$4,Master!$D$9:$G$20,4,FALSE),FALSE)</f>
        <v>117598.21999999999</v>
      </c>
      <c r="L214" s="83">
        <f>VLOOKUP($C214,'2025'!$C$8:$U$290,VLOOKUP($L$4,Master!$D$9:$G$20,4,FALSE),FALSE)</f>
        <v>58168.489999999991</v>
      </c>
      <c r="M214" s="152">
        <f t="shared" si="34"/>
        <v>0.4946375038669803</v>
      </c>
      <c r="N214" s="152">
        <f t="shared" si="35"/>
        <v>7.3458975816126783E-6</v>
      </c>
      <c r="O214" s="83">
        <f t="shared" si="36"/>
        <v>-59429.729999999996</v>
      </c>
      <c r="P214" s="87">
        <f t="shared" si="37"/>
        <v>-0.50536249613301976</v>
      </c>
      <c r="Q214" s="78"/>
    </row>
    <row r="215" spans="2:17" s="79" customFormat="1" ht="25.5" x14ac:dyDescent="0.2">
      <c r="B215" s="72"/>
      <c r="C215" s="80" t="s">
        <v>579</v>
      </c>
      <c r="D215" s="81" t="s">
        <v>607</v>
      </c>
      <c r="E215" s="82">
        <f>IFERROR(VLOOKUP($C215,'2025'!$C$301:$U$583,19,FALSE),0)</f>
        <v>0</v>
      </c>
      <c r="F215" s="83">
        <f>IFERROR(VLOOKUP($C215,'2025'!$C$8:$U$290,19,FALSE),0)</f>
        <v>0</v>
      </c>
      <c r="G215" s="84">
        <f t="shared" si="30"/>
        <v>0</v>
      </c>
      <c r="H215" s="85">
        <f t="shared" si="31"/>
        <v>0</v>
      </c>
      <c r="I215" s="86">
        <f t="shared" si="32"/>
        <v>0</v>
      </c>
      <c r="J215" s="87">
        <f t="shared" si="33"/>
        <v>0</v>
      </c>
      <c r="K215" s="82">
        <f>VLOOKUP($C215,'2025'!$C$301:$U$583,VLOOKUP($L$4,Master!$D$9:$G$20,4,FALSE),FALSE)</f>
        <v>0</v>
      </c>
      <c r="L215" s="83">
        <f>VLOOKUP($C215,'2025'!$C$8:$U$290,VLOOKUP($L$4,Master!$D$9:$G$20,4,FALSE),FALSE)</f>
        <v>0</v>
      </c>
      <c r="M215" s="152">
        <f t="shared" si="34"/>
        <v>0</v>
      </c>
      <c r="N215" s="152">
        <f t="shared" si="35"/>
        <v>0</v>
      </c>
      <c r="O215" s="83">
        <f t="shared" si="36"/>
        <v>0</v>
      </c>
      <c r="P215" s="87">
        <f t="shared" si="37"/>
        <v>0</v>
      </c>
      <c r="Q215" s="78"/>
    </row>
    <row r="216" spans="2:17" s="79" customFormat="1" ht="12.75" x14ac:dyDescent="0.2">
      <c r="B216" s="72"/>
      <c r="C216" s="80" t="s">
        <v>208</v>
      </c>
      <c r="D216" s="81" t="s">
        <v>429</v>
      </c>
      <c r="E216" s="82">
        <f>IFERROR(VLOOKUP($C216,'2025'!$C$301:$U$583,19,FALSE),0)</f>
        <v>661807.83999999985</v>
      </c>
      <c r="F216" s="83">
        <f>IFERROR(VLOOKUP($C216,'2025'!$C$8:$U$290,19,FALSE),0)</f>
        <v>1062125.3699999999</v>
      </c>
      <c r="G216" s="84">
        <f t="shared" si="30"/>
        <v>1.6048848408927887</v>
      </c>
      <c r="H216" s="85">
        <f t="shared" si="31"/>
        <v>1.3413214245122179E-4</v>
      </c>
      <c r="I216" s="86">
        <f t="shared" si="32"/>
        <v>400317.53</v>
      </c>
      <c r="J216" s="87">
        <f t="shared" si="33"/>
        <v>0.6048848408927886</v>
      </c>
      <c r="K216" s="82">
        <f>VLOOKUP($C216,'2025'!$C$301:$U$583,VLOOKUP($L$4,Master!$D$9:$G$20,4,FALSE),FALSE)</f>
        <v>1912.2</v>
      </c>
      <c r="L216" s="83">
        <f>VLOOKUP($C216,'2025'!$C$8:$U$290,VLOOKUP($L$4,Master!$D$9:$G$20,4,FALSE),FALSE)</f>
        <v>390.27</v>
      </c>
      <c r="M216" s="152">
        <f t="shared" si="34"/>
        <v>0.20409475996234702</v>
      </c>
      <c r="N216" s="152">
        <f t="shared" si="35"/>
        <v>4.9285849592725893E-8</v>
      </c>
      <c r="O216" s="83">
        <f t="shared" si="36"/>
        <v>-1521.93</v>
      </c>
      <c r="P216" s="87">
        <f t="shared" si="37"/>
        <v>-0.79590524003765295</v>
      </c>
      <c r="Q216" s="78"/>
    </row>
    <row r="217" spans="2:17" s="79" customFormat="1" ht="12.75" x14ac:dyDescent="0.2">
      <c r="B217" s="72"/>
      <c r="C217" s="80" t="s">
        <v>554</v>
      </c>
      <c r="D217" s="81" t="s">
        <v>555</v>
      </c>
      <c r="E217" s="82">
        <f>IFERROR(VLOOKUP($C217,'2025'!$C$301:$U$583,19,FALSE),0)</f>
        <v>220000</v>
      </c>
      <c r="F217" s="83">
        <f>IFERROR(VLOOKUP($C217,'2025'!$C$8:$U$290,19,FALSE),0)</f>
        <v>0</v>
      </c>
      <c r="G217" s="84">
        <f t="shared" si="30"/>
        <v>0</v>
      </c>
      <c r="H217" s="85">
        <f t="shared" si="31"/>
        <v>0</v>
      </c>
      <c r="I217" s="86">
        <f t="shared" si="32"/>
        <v>-220000</v>
      </c>
      <c r="J217" s="87">
        <f t="shared" si="33"/>
        <v>-1</v>
      </c>
      <c r="K217" s="82">
        <f>VLOOKUP($C217,'2025'!$C$301:$U$583,VLOOKUP($L$4,Master!$D$9:$G$20,4,FALSE),FALSE)</f>
        <v>220000</v>
      </c>
      <c r="L217" s="83">
        <f>VLOOKUP($C217,'2025'!$C$8:$U$290,VLOOKUP($L$4,Master!$D$9:$G$20,4,FALSE),FALSE)</f>
        <v>0</v>
      </c>
      <c r="M217" s="152">
        <f t="shared" si="34"/>
        <v>0</v>
      </c>
      <c r="N217" s="152">
        <f t="shared" si="35"/>
        <v>0</v>
      </c>
      <c r="O217" s="83">
        <f t="shared" si="36"/>
        <v>-220000</v>
      </c>
      <c r="P217" s="87">
        <f t="shared" si="37"/>
        <v>-1</v>
      </c>
      <c r="Q217" s="78"/>
    </row>
    <row r="218" spans="2:17" s="79" customFormat="1" ht="25.5" x14ac:dyDescent="0.2">
      <c r="B218" s="72"/>
      <c r="C218" s="80" t="s">
        <v>580</v>
      </c>
      <c r="D218" s="81" t="s">
        <v>607</v>
      </c>
      <c r="E218" s="82">
        <f>IFERROR(VLOOKUP($C218,'2025'!$C$301:$U$583,19,FALSE),0)</f>
        <v>0</v>
      </c>
      <c r="F218" s="83">
        <f>IFERROR(VLOOKUP($C218,'2025'!$C$8:$U$290,19,FALSE),0)</f>
        <v>0</v>
      </c>
      <c r="G218" s="84">
        <f t="shared" si="30"/>
        <v>0</v>
      </c>
      <c r="H218" s="85">
        <f t="shared" si="31"/>
        <v>0</v>
      </c>
      <c r="I218" s="86">
        <f t="shared" si="32"/>
        <v>0</v>
      </c>
      <c r="J218" s="87">
        <f t="shared" si="33"/>
        <v>0</v>
      </c>
      <c r="K218" s="82">
        <f>VLOOKUP($C218,'2025'!$C$301:$U$583,VLOOKUP($L$4,Master!$D$9:$G$20,4,FALSE),FALSE)</f>
        <v>0</v>
      </c>
      <c r="L218" s="83">
        <f>VLOOKUP($C218,'2025'!$C$8:$U$290,VLOOKUP($L$4,Master!$D$9:$G$20,4,FALSE),FALSE)</f>
        <v>0</v>
      </c>
      <c r="M218" s="152">
        <f t="shared" si="34"/>
        <v>0</v>
      </c>
      <c r="N218" s="152">
        <f t="shared" si="35"/>
        <v>0</v>
      </c>
      <c r="O218" s="83">
        <f t="shared" si="36"/>
        <v>0</v>
      </c>
      <c r="P218" s="87">
        <f t="shared" si="37"/>
        <v>0</v>
      </c>
      <c r="Q218" s="78"/>
    </row>
    <row r="219" spans="2:17" s="79" customFormat="1" ht="12.75" x14ac:dyDescent="0.2">
      <c r="B219" s="72"/>
      <c r="C219" s="80" t="s">
        <v>209</v>
      </c>
      <c r="D219" s="81" t="s">
        <v>430</v>
      </c>
      <c r="E219" s="82">
        <f>IFERROR(VLOOKUP($C219,'2025'!$C$301:$U$583,19,FALSE),0)</f>
        <v>1218328.6700000002</v>
      </c>
      <c r="F219" s="83">
        <f>IFERROR(VLOOKUP($C219,'2025'!$C$8:$U$290,19,FALSE),0)</f>
        <v>984940.13999999978</v>
      </c>
      <c r="G219" s="84">
        <f t="shared" si="30"/>
        <v>0.80843549384748503</v>
      </c>
      <c r="H219" s="85">
        <f t="shared" si="31"/>
        <v>1.2438468649365409E-4</v>
      </c>
      <c r="I219" s="86">
        <f t="shared" si="32"/>
        <v>-233388.53000000038</v>
      </c>
      <c r="J219" s="87">
        <f t="shared" si="33"/>
        <v>-0.19156450615251494</v>
      </c>
      <c r="K219" s="82">
        <f>VLOOKUP($C219,'2025'!$C$301:$U$583,VLOOKUP($L$4,Master!$D$9:$G$20,4,FALSE),FALSE)</f>
        <v>309052.9800000001</v>
      </c>
      <c r="L219" s="83">
        <f>VLOOKUP($C219,'2025'!$C$8:$U$290,VLOOKUP($L$4,Master!$D$9:$G$20,4,FALSE),FALSE)</f>
        <v>108329.80999999998</v>
      </c>
      <c r="M219" s="152">
        <f t="shared" si="34"/>
        <v>0.35052181020872197</v>
      </c>
      <c r="N219" s="152">
        <f t="shared" si="35"/>
        <v>1.3680597335353916E-5</v>
      </c>
      <c r="O219" s="83">
        <f t="shared" si="36"/>
        <v>-200723.1700000001</v>
      </c>
      <c r="P219" s="87">
        <f t="shared" si="37"/>
        <v>-0.64947818979127803</v>
      </c>
      <c r="Q219" s="78"/>
    </row>
    <row r="220" spans="2:17" s="79" customFormat="1" ht="12.75" x14ac:dyDescent="0.2">
      <c r="B220" s="72"/>
      <c r="C220" s="80" t="s">
        <v>210</v>
      </c>
      <c r="D220" s="81" t="s">
        <v>431</v>
      </c>
      <c r="E220" s="82">
        <f>IFERROR(VLOOKUP($C220,'2025'!$C$301:$U$583,19,FALSE),0)</f>
        <v>87212.75</v>
      </c>
      <c r="F220" s="83">
        <f>IFERROR(VLOOKUP($C220,'2025'!$C$8:$U$290,19,FALSE),0)</f>
        <v>72115.44</v>
      </c>
      <c r="G220" s="84">
        <f t="shared" si="30"/>
        <v>0.82689102224158739</v>
      </c>
      <c r="H220" s="85">
        <f t="shared" si="31"/>
        <v>9.1072096988065923E-6</v>
      </c>
      <c r="I220" s="86">
        <f t="shared" si="32"/>
        <v>-15097.309999999998</v>
      </c>
      <c r="J220" s="87">
        <f t="shared" si="33"/>
        <v>-0.17310897775841258</v>
      </c>
      <c r="K220" s="82">
        <f>VLOOKUP($C220,'2025'!$C$301:$U$583,VLOOKUP($L$4,Master!$D$9:$G$20,4,FALSE),FALSE)</f>
        <v>16886.980000000003</v>
      </c>
      <c r="L220" s="83">
        <f>VLOOKUP($C220,'2025'!$C$8:$U$290,VLOOKUP($L$4,Master!$D$9:$G$20,4,FALSE),FALSE)</f>
        <v>9180.880000000001</v>
      </c>
      <c r="M220" s="152">
        <f t="shared" si="34"/>
        <v>0.54366618542806344</v>
      </c>
      <c r="N220" s="152">
        <f t="shared" si="35"/>
        <v>1.1594216076277073E-6</v>
      </c>
      <c r="O220" s="83">
        <f t="shared" si="36"/>
        <v>-7706.1000000000022</v>
      </c>
      <c r="P220" s="87">
        <f t="shared" si="37"/>
        <v>-0.4563338145719365</v>
      </c>
      <c r="Q220" s="78"/>
    </row>
    <row r="221" spans="2:17" s="79" customFormat="1" ht="25.5" x14ac:dyDescent="0.2">
      <c r="B221" s="72"/>
      <c r="C221" s="80" t="s">
        <v>503</v>
      </c>
      <c r="D221" s="81" t="s">
        <v>504</v>
      </c>
      <c r="E221" s="82">
        <f>IFERROR(VLOOKUP($C221,'2025'!$C$301:$U$583,19,FALSE),0)</f>
        <v>1256827.98</v>
      </c>
      <c r="F221" s="83">
        <f>IFERROR(VLOOKUP($C221,'2025'!$C$8:$U$290,19,FALSE),0)</f>
        <v>3148936.1199999996</v>
      </c>
      <c r="G221" s="84">
        <f t="shared" si="30"/>
        <v>2.5054630944801208</v>
      </c>
      <c r="H221" s="85">
        <f t="shared" si="31"/>
        <v>3.9766826040285401E-4</v>
      </c>
      <c r="I221" s="86">
        <f t="shared" si="32"/>
        <v>1892108.1399999997</v>
      </c>
      <c r="J221" s="87">
        <f t="shared" si="33"/>
        <v>1.5054630944801211</v>
      </c>
      <c r="K221" s="82">
        <f>VLOOKUP($C221,'2025'!$C$301:$U$583,VLOOKUP($L$4,Master!$D$9:$G$20,4,FALSE),FALSE)</f>
        <v>198291.52000000008</v>
      </c>
      <c r="L221" s="83">
        <f>VLOOKUP($C221,'2025'!$C$8:$U$290,VLOOKUP($L$4,Master!$D$9:$G$20,4,FALSE),FALSE)</f>
        <v>137639.93</v>
      </c>
      <c r="M221" s="152">
        <f t="shared" si="34"/>
        <v>0.69412917909953964</v>
      </c>
      <c r="N221" s="152">
        <f t="shared" si="35"/>
        <v>1.7382071099324366E-5</v>
      </c>
      <c r="O221" s="83">
        <f t="shared" si="36"/>
        <v>-60651.590000000084</v>
      </c>
      <c r="P221" s="87">
        <f t="shared" si="37"/>
        <v>-0.30587082090046042</v>
      </c>
      <c r="Q221" s="78"/>
    </row>
    <row r="222" spans="2:17" s="79" customFormat="1" ht="12.75" x14ac:dyDescent="0.2">
      <c r="B222" s="72"/>
      <c r="C222" s="80" t="s">
        <v>505</v>
      </c>
      <c r="D222" s="81" t="s">
        <v>506</v>
      </c>
      <c r="E222" s="82">
        <f>IFERROR(VLOOKUP($C222,'2025'!$C$301:$U$583,19,FALSE),0)</f>
        <v>756756.6399999999</v>
      </c>
      <c r="F222" s="83">
        <f>IFERROR(VLOOKUP($C222,'2025'!$C$8:$U$290,19,FALSE),0)</f>
        <v>818180.91999999993</v>
      </c>
      <c r="G222" s="84">
        <f t="shared" si="30"/>
        <v>1.0811678110944622</v>
      </c>
      <c r="H222" s="85">
        <f t="shared" si="31"/>
        <v>1.03325240891583E-4</v>
      </c>
      <c r="I222" s="86">
        <f t="shared" si="32"/>
        <v>61424.280000000028</v>
      </c>
      <c r="J222" s="87">
        <f t="shared" si="33"/>
        <v>8.1167811094462333E-2</v>
      </c>
      <c r="K222" s="82">
        <f>VLOOKUP($C222,'2025'!$C$301:$U$583,VLOOKUP($L$4,Master!$D$9:$G$20,4,FALSE),FALSE)</f>
        <v>169456.38999999996</v>
      </c>
      <c r="L222" s="83">
        <f>VLOOKUP($C222,'2025'!$C$8:$U$290,VLOOKUP($L$4,Master!$D$9:$G$20,4,FALSE),FALSE)</f>
        <v>68385.820000000007</v>
      </c>
      <c r="M222" s="152">
        <f t="shared" si="34"/>
        <v>0.40355999558352462</v>
      </c>
      <c r="N222" s="152">
        <f t="shared" si="35"/>
        <v>8.6362088779440567E-6</v>
      </c>
      <c r="O222" s="83">
        <f t="shared" si="36"/>
        <v>-101070.56999999995</v>
      </c>
      <c r="P222" s="87">
        <f t="shared" si="37"/>
        <v>-0.59644000441647538</v>
      </c>
      <c r="Q222" s="78"/>
    </row>
    <row r="223" spans="2:17" s="79" customFormat="1" ht="12.75" x14ac:dyDescent="0.2">
      <c r="B223" s="72"/>
      <c r="C223" s="80" t="s">
        <v>507</v>
      </c>
      <c r="D223" s="81" t="s">
        <v>362</v>
      </c>
      <c r="E223" s="82">
        <f>IFERROR(VLOOKUP($C223,'2025'!$C$301:$U$583,19,FALSE),0)</f>
        <v>753978.99</v>
      </c>
      <c r="F223" s="83">
        <f>IFERROR(VLOOKUP($C223,'2025'!$C$8:$U$290,19,FALSE),0)</f>
        <v>659651.92000000004</v>
      </c>
      <c r="G223" s="84">
        <f t="shared" si="30"/>
        <v>0.87489429911037708</v>
      </c>
      <c r="H223" s="85">
        <f t="shared" si="31"/>
        <v>8.3305161331060181E-5</v>
      </c>
      <c r="I223" s="86">
        <f t="shared" si="32"/>
        <v>-94327.069999999949</v>
      </c>
      <c r="J223" s="87">
        <f t="shared" si="33"/>
        <v>-0.12510570088962286</v>
      </c>
      <c r="K223" s="82">
        <f>VLOOKUP($C223,'2025'!$C$301:$U$583,VLOOKUP($L$4,Master!$D$9:$G$20,4,FALSE),FALSE)</f>
        <v>128821.57</v>
      </c>
      <c r="L223" s="83">
        <f>VLOOKUP($C223,'2025'!$C$8:$U$290,VLOOKUP($L$4,Master!$D$9:$G$20,4,FALSE),FALSE)</f>
        <v>103899.46</v>
      </c>
      <c r="M223" s="152">
        <f t="shared" si="34"/>
        <v>0.80653775606057276</v>
      </c>
      <c r="N223" s="152">
        <f t="shared" si="35"/>
        <v>1.3121103744396036E-5</v>
      </c>
      <c r="O223" s="83">
        <f t="shared" si="36"/>
        <v>-24922.11</v>
      </c>
      <c r="P223" s="87">
        <f t="shared" si="37"/>
        <v>-0.19346224393942721</v>
      </c>
      <c r="Q223" s="78"/>
    </row>
    <row r="224" spans="2:17" s="79" customFormat="1" ht="12.75" x14ac:dyDescent="0.2">
      <c r="B224" s="72"/>
      <c r="C224" s="80" t="s">
        <v>508</v>
      </c>
      <c r="D224" s="81" t="s">
        <v>509</v>
      </c>
      <c r="E224" s="82">
        <f>IFERROR(VLOOKUP($C224,'2025'!$C$301:$U$583,19,FALSE),0)</f>
        <v>2486940.69</v>
      </c>
      <c r="F224" s="83">
        <f>IFERROR(VLOOKUP($C224,'2025'!$C$8:$U$290,19,FALSE),0)</f>
        <v>2361729.7799999998</v>
      </c>
      <c r="G224" s="84">
        <f t="shared" si="30"/>
        <v>0.94965263526248378</v>
      </c>
      <c r="H224" s="85">
        <f t="shared" si="31"/>
        <v>2.9825469217654858E-4</v>
      </c>
      <c r="I224" s="86">
        <f t="shared" si="32"/>
        <v>-125210.91000000015</v>
      </c>
      <c r="J224" s="87">
        <f t="shared" si="33"/>
        <v>-5.0347364737516179E-2</v>
      </c>
      <c r="K224" s="82">
        <f>VLOOKUP($C224,'2025'!$C$301:$U$583,VLOOKUP($L$4,Master!$D$9:$G$20,4,FALSE),FALSE)</f>
        <v>409697.81000000006</v>
      </c>
      <c r="L224" s="83">
        <f>VLOOKUP($C224,'2025'!$C$8:$U$290,VLOOKUP($L$4,Master!$D$9:$G$20,4,FALSE),FALSE)</f>
        <v>399855.37</v>
      </c>
      <c r="M224" s="152">
        <f t="shared" si="34"/>
        <v>0.97597634217278328</v>
      </c>
      <c r="N224" s="152">
        <f t="shared" si="35"/>
        <v>5.0496352844604404E-5</v>
      </c>
      <c r="O224" s="83">
        <f t="shared" si="36"/>
        <v>-9842.4400000000605</v>
      </c>
      <c r="P224" s="87">
        <f t="shared" si="37"/>
        <v>-2.4023657827216747E-2</v>
      </c>
      <c r="Q224" s="78"/>
    </row>
    <row r="225" spans="2:17" s="79" customFormat="1" ht="25.5" x14ac:dyDescent="0.2">
      <c r="B225" s="72"/>
      <c r="C225" s="80" t="s">
        <v>516</v>
      </c>
      <c r="D225" s="81" t="s">
        <v>517</v>
      </c>
      <c r="E225" s="82">
        <f>IFERROR(VLOOKUP($C225,'2025'!$C$301:$U$583,19,FALSE),0)</f>
        <v>1110347.5399999998</v>
      </c>
      <c r="F225" s="83">
        <f>IFERROR(VLOOKUP($C225,'2025'!$C$8:$U$290,19,FALSE),0)</f>
        <v>1701264.26</v>
      </c>
      <c r="G225" s="84">
        <f t="shared" si="30"/>
        <v>1.5321907769525929</v>
      </c>
      <c r="H225" s="85">
        <f t="shared" si="31"/>
        <v>2.1484678411315275E-4</v>
      </c>
      <c r="I225" s="86">
        <f t="shared" si="32"/>
        <v>590916.7200000002</v>
      </c>
      <c r="J225" s="87">
        <f t="shared" si="33"/>
        <v>0.53219077695259298</v>
      </c>
      <c r="K225" s="82">
        <f>VLOOKUP($C225,'2025'!$C$301:$U$583,VLOOKUP($L$4,Master!$D$9:$G$20,4,FALSE),FALSE)</f>
        <v>196297.55999999991</v>
      </c>
      <c r="L225" s="83">
        <f>VLOOKUP($C225,'2025'!$C$8:$U$290,VLOOKUP($L$4,Master!$D$9:$G$20,4,FALSE),FALSE)</f>
        <v>113661.91999999994</v>
      </c>
      <c r="M225" s="152">
        <f t="shared" si="34"/>
        <v>0.57902869500772192</v>
      </c>
      <c r="N225" s="152">
        <f t="shared" si="35"/>
        <v>1.4353971080381378E-5</v>
      </c>
      <c r="O225" s="83">
        <f t="shared" si="36"/>
        <v>-82635.63999999997</v>
      </c>
      <c r="P225" s="87">
        <f t="shared" si="37"/>
        <v>-0.42097130499227808</v>
      </c>
      <c r="Q225" s="78"/>
    </row>
    <row r="226" spans="2:17" s="79" customFormat="1" ht="12.75" x14ac:dyDescent="0.2">
      <c r="B226" s="72"/>
      <c r="C226" s="80" t="s">
        <v>581</v>
      </c>
      <c r="D226" s="81" t="s">
        <v>608</v>
      </c>
      <c r="E226" s="82">
        <f>IFERROR(VLOOKUP($C226,'2025'!$C$301:$U$583,19,FALSE),0)</f>
        <v>203637.40000000002</v>
      </c>
      <c r="F226" s="83">
        <f>IFERROR(VLOOKUP($C226,'2025'!$C$8:$U$290,19,FALSE),0)</f>
        <v>142300.91</v>
      </c>
      <c r="G226" s="84">
        <f t="shared" si="30"/>
        <v>0.69879555523690629</v>
      </c>
      <c r="H226" s="85">
        <f t="shared" si="31"/>
        <v>1.7970690155963882E-5</v>
      </c>
      <c r="I226" s="86">
        <f t="shared" si="32"/>
        <v>-61336.49000000002</v>
      </c>
      <c r="J226" s="87">
        <f t="shared" si="33"/>
        <v>-0.30120444476309366</v>
      </c>
      <c r="K226" s="82">
        <f>VLOOKUP($C226,'2025'!$C$301:$U$583,VLOOKUP($L$4,Master!$D$9:$G$20,4,FALSE),FALSE)</f>
        <v>191637.44000000003</v>
      </c>
      <c r="L226" s="83">
        <f>VLOOKUP($C226,'2025'!$C$8:$U$290,VLOOKUP($L$4,Master!$D$9:$G$20,4,FALSE),FALSE)</f>
        <v>142300.91</v>
      </c>
      <c r="M226" s="152">
        <f t="shared" si="34"/>
        <v>0.74255276004521864</v>
      </c>
      <c r="N226" s="152">
        <f t="shared" si="35"/>
        <v>1.7970690155963882E-5</v>
      </c>
      <c r="O226" s="83">
        <f t="shared" si="36"/>
        <v>-49336.530000000028</v>
      </c>
      <c r="P226" s="87">
        <f t="shared" si="37"/>
        <v>-0.25744723995478136</v>
      </c>
      <c r="Q226" s="78"/>
    </row>
    <row r="227" spans="2:17" s="79" customFormat="1" ht="12.75" x14ac:dyDescent="0.2">
      <c r="B227" s="72"/>
      <c r="C227" s="80" t="s">
        <v>211</v>
      </c>
      <c r="D227" s="81" t="s">
        <v>432</v>
      </c>
      <c r="E227" s="82">
        <f>IFERROR(VLOOKUP($C227,'2025'!$C$301:$U$583,19,FALSE),0)</f>
        <v>4578158.76</v>
      </c>
      <c r="F227" s="83">
        <f>IFERROR(VLOOKUP($C227,'2025'!$C$8:$U$290,19,FALSE),0)</f>
        <v>3096778.2899999996</v>
      </c>
      <c r="G227" s="84">
        <f t="shared" si="30"/>
        <v>0.67642439948937017</v>
      </c>
      <c r="H227" s="85">
        <f t="shared" si="31"/>
        <v>3.9108142830081451E-4</v>
      </c>
      <c r="I227" s="86">
        <f t="shared" si="32"/>
        <v>-1481380.4700000002</v>
      </c>
      <c r="J227" s="87">
        <f t="shared" si="33"/>
        <v>-0.32357560051062978</v>
      </c>
      <c r="K227" s="82">
        <f>VLOOKUP($C227,'2025'!$C$301:$U$583,VLOOKUP($L$4,Master!$D$9:$G$20,4,FALSE),FALSE)</f>
        <v>1609295.1800000002</v>
      </c>
      <c r="L227" s="83">
        <f>VLOOKUP($C227,'2025'!$C$8:$U$290,VLOOKUP($L$4,Master!$D$9:$G$20,4,FALSE),FALSE)</f>
        <v>498119.46</v>
      </c>
      <c r="M227" s="152">
        <f t="shared" si="34"/>
        <v>0.30952647232809083</v>
      </c>
      <c r="N227" s="152">
        <f t="shared" si="35"/>
        <v>6.2905785186588377E-5</v>
      </c>
      <c r="O227" s="83">
        <f t="shared" si="36"/>
        <v>-1111175.7200000002</v>
      </c>
      <c r="P227" s="87">
        <f t="shared" si="37"/>
        <v>-0.69047352767190917</v>
      </c>
      <c r="Q227" s="78"/>
    </row>
    <row r="228" spans="2:17" s="79" customFormat="1" ht="12.75" x14ac:dyDescent="0.2">
      <c r="B228" s="72"/>
      <c r="C228" s="80" t="s">
        <v>212</v>
      </c>
      <c r="D228" s="81" t="s">
        <v>433</v>
      </c>
      <c r="E228" s="82">
        <f>IFERROR(VLOOKUP($C228,'2025'!$C$301:$U$583,19,FALSE),0)</f>
        <v>3694589.82</v>
      </c>
      <c r="F228" s="83">
        <f>IFERROR(VLOOKUP($C228,'2025'!$C$8:$U$290,19,FALSE),0)</f>
        <v>2257846.71</v>
      </c>
      <c r="G228" s="84">
        <f t="shared" si="30"/>
        <v>0.61112243036494918</v>
      </c>
      <c r="H228" s="85">
        <f t="shared" si="31"/>
        <v>2.8513565826861149E-4</v>
      </c>
      <c r="I228" s="86">
        <f t="shared" si="32"/>
        <v>-1436743.1099999999</v>
      </c>
      <c r="J228" s="87">
        <f t="shared" si="33"/>
        <v>-0.38887756963505082</v>
      </c>
      <c r="K228" s="82">
        <f>VLOOKUP($C228,'2025'!$C$301:$U$583,VLOOKUP($L$4,Master!$D$9:$G$20,4,FALSE),FALSE)</f>
        <v>2438442.98</v>
      </c>
      <c r="L228" s="83">
        <f>VLOOKUP($C228,'2025'!$C$8:$U$290,VLOOKUP($L$4,Master!$D$9:$G$20,4,FALSE),FALSE)</f>
        <v>1403725.85</v>
      </c>
      <c r="M228" s="152">
        <f t="shared" si="34"/>
        <v>0.5756648244446545</v>
      </c>
      <c r="N228" s="152">
        <f t="shared" si="35"/>
        <v>1.7727168655679739E-4</v>
      </c>
      <c r="O228" s="83">
        <f t="shared" si="36"/>
        <v>-1034717.1299999999</v>
      </c>
      <c r="P228" s="87">
        <f t="shared" si="37"/>
        <v>-0.4243351755553455</v>
      </c>
      <c r="Q228" s="78"/>
    </row>
    <row r="229" spans="2:17" s="79" customFormat="1" ht="12.75" x14ac:dyDescent="0.2">
      <c r="B229" s="72"/>
      <c r="C229" s="80" t="s">
        <v>213</v>
      </c>
      <c r="D229" s="81" t="s">
        <v>434</v>
      </c>
      <c r="E229" s="82">
        <f>IFERROR(VLOOKUP($C229,'2025'!$C$301:$U$583,19,FALSE),0)</f>
        <v>1264579.7999999998</v>
      </c>
      <c r="F229" s="83">
        <f>IFERROR(VLOOKUP($C229,'2025'!$C$8:$U$290,19,FALSE),0)</f>
        <v>1237961.4799999997</v>
      </c>
      <c r="G229" s="84">
        <f t="shared" si="30"/>
        <v>0.97895085782644953</v>
      </c>
      <c r="H229" s="85">
        <f t="shared" si="31"/>
        <v>1.5633787712319248E-4</v>
      </c>
      <c r="I229" s="86">
        <f t="shared" si="32"/>
        <v>-26618.320000000065</v>
      </c>
      <c r="J229" s="87">
        <f t="shared" si="33"/>
        <v>-2.1049142173550511E-2</v>
      </c>
      <c r="K229" s="82">
        <f>VLOOKUP($C229,'2025'!$C$301:$U$583,VLOOKUP($L$4,Master!$D$9:$G$20,4,FALSE),FALSE)</f>
        <v>111848.99999999994</v>
      </c>
      <c r="L229" s="83">
        <f>VLOOKUP($C229,'2025'!$C$8:$U$290,VLOOKUP($L$4,Master!$D$9:$G$20,4,FALSE),FALSE)</f>
        <v>142101.37999999998</v>
      </c>
      <c r="M229" s="152">
        <f t="shared" si="34"/>
        <v>1.2704751942350851</v>
      </c>
      <c r="N229" s="152">
        <f t="shared" si="35"/>
        <v>1.7945492201805895E-5</v>
      </c>
      <c r="O229" s="83">
        <f t="shared" si="36"/>
        <v>30252.380000000034</v>
      </c>
      <c r="P229" s="87">
        <f t="shared" si="37"/>
        <v>0.27047519423508526</v>
      </c>
      <c r="Q229" s="78"/>
    </row>
    <row r="230" spans="2:17" s="79" customFormat="1" ht="12.75" x14ac:dyDescent="0.2">
      <c r="B230" s="72"/>
      <c r="C230" s="80" t="s">
        <v>214</v>
      </c>
      <c r="D230" s="81" t="s">
        <v>435</v>
      </c>
      <c r="E230" s="82">
        <f>IFERROR(VLOOKUP($C230,'2025'!$C$301:$U$583,19,FALSE),0)</f>
        <v>1164389.4700000002</v>
      </c>
      <c r="F230" s="83">
        <f>IFERROR(VLOOKUP($C230,'2025'!$C$8:$U$290,19,FALSE),0)</f>
        <v>1066317.3799999999</v>
      </c>
      <c r="G230" s="84">
        <f t="shared" si="30"/>
        <v>0.91577380891292304</v>
      </c>
      <c r="H230" s="85">
        <f t="shared" si="31"/>
        <v>1.3466153690724252E-4</v>
      </c>
      <c r="I230" s="86">
        <f t="shared" si="32"/>
        <v>-98072.090000000317</v>
      </c>
      <c r="J230" s="87">
        <f t="shared" si="33"/>
        <v>-8.422619108707699E-2</v>
      </c>
      <c r="K230" s="82">
        <f>VLOOKUP($C230,'2025'!$C$301:$U$583,VLOOKUP($L$4,Master!$D$9:$G$20,4,FALSE),FALSE)</f>
        <v>151760.84</v>
      </c>
      <c r="L230" s="83">
        <f>VLOOKUP($C230,'2025'!$C$8:$U$290,VLOOKUP($L$4,Master!$D$9:$G$20,4,FALSE),FALSE)</f>
        <v>166486.03000000003</v>
      </c>
      <c r="M230" s="152">
        <f t="shared" si="34"/>
        <v>1.0970289173412591</v>
      </c>
      <c r="N230" s="152">
        <f t="shared" si="35"/>
        <v>2.1024945381069649E-5</v>
      </c>
      <c r="O230" s="83">
        <f t="shared" si="36"/>
        <v>14725.190000000031</v>
      </c>
      <c r="P230" s="87">
        <f t="shared" si="37"/>
        <v>9.7028917341258999E-2</v>
      </c>
      <c r="Q230" s="78"/>
    </row>
    <row r="231" spans="2:17" s="79" customFormat="1" ht="12.75" x14ac:dyDescent="0.2">
      <c r="B231" s="72"/>
      <c r="C231" s="80" t="s">
        <v>215</v>
      </c>
      <c r="D231" s="81" t="s">
        <v>436</v>
      </c>
      <c r="E231" s="82">
        <f>IFERROR(VLOOKUP($C231,'2025'!$C$301:$U$583,19,FALSE),0)</f>
        <v>484281.82000000007</v>
      </c>
      <c r="F231" s="83">
        <f>IFERROR(VLOOKUP($C231,'2025'!$C$8:$U$290,19,FALSE),0)</f>
        <v>492805.0799999999</v>
      </c>
      <c r="G231" s="84">
        <f t="shared" si="30"/>
        <v>1.0175997934425864</v>
      </c>
      <c r="H231" s="85">
        <f t="shared" si="31"/>
        <v>6.2234650501989E-5</v>
      </c>
      <c r="I231" s="86">
        <f t="shared" si="32"/>
        <v>8523.2599999998347</v>
      </c>
      <c r="J231" s="87">
        <f t="shared" si="33"/>
        <v>1.7599793442586453E-2</v>
      </c>
      <c r="K231" s="82">
        <f>VLOOKUP($C231,'2025'!$C$301:$U$583,VLOOKUP($L$4,Master!$D$9:$G$20,4,FALSE),FALSE)</f>
        <v>79913.979999999952</v>
      </c>
      <c r="L231" s="83">
        <f>VLOOKUP($C231,'2025'!$C$8:$U$290,VLOOKUP($L$4,Master!$D$9:$G$20,4,FALSE),FALSE)</f>
        <v>37305.62000000001</v>
      </c>
      <c r="M231" s="152">
        <f t="shared" si="34"/>
        <v>0.46682220057116453</v>
      </c>
      <c r="N231" s="152">
        <f t="shared" si="35"/>
        <v>4.7111978278714416E-6</v>
      </c>
      <c r="O231" s="83">
        <f t="shared" si="36"/>
        <v>-42608.359999999942</v>
      </c>
      <c r="P231" s="87">
        <f t="shared" si="37"/>
        <v>-0.53317779942883547</v>
      </c>
      <c r="Q231" s="78"/>
    </row>
    <row r="232" spans="2:17" s="79" customFormat="1" ht="25.5" x14ac:dyDescent="0.2">
      <c r="B232" s="72"/>
      <c r="C232" s="80" t="s">
        <v>216</v>
      </c>
      <c r="D232" s="81" t="s">
        <v>437</v>
      </c>
      <c r="E232" s="82">
        <f>IFERROR(VLOOKUP($C232,'2025'!$C$301:$U$583,19,FALSE),0)</f>
        <v>272670.59999999998</v>
      </c>
      <c r="F232" s="83">
        <f>IFERROR(VLOOKUP($C232,'2025'!$C$8:$U$290,19,FALSE),0)</f>
        <v>241378.78</v>
      </c>
      <c r="G232" s="84">
        <f t="shared" ref="G232:G291" si="38">IFERROR(F232/E232,0)</f>
        <v>0.88523947943049242</v>
      </c>
      <c r="H232" s="85">
        <f t="shared" ref="H232:H291" si="39">F232/$D$4</f>
        <v>3.0482891961861465E-5</v>
      </c>
      <c r="I232" s="86">
        <f t="shared" ref="I232:I291" si="40">F232-E232</f>
        <v>-31291.819999999978</v>
      </c>
      <c r="J232" s="87">
        <f t="shared" ref="J232:J291" si="41">IFERROR(I232/E232,0)</f>
        <v>-0.11476052056950761</v>
      </c>
      <c r="K232" s="82">
        <f>VLOOKUP($C232,'2025'!$C$301:$U$583,VLOOKUP($L$4,Master!$D$9:$G$20,4,FALSE),FALSE)</f>
        <v>41892.559999999983</v>
      </c>
      <c r="L232" s="83">
        <f>VLOOKUP($C232,'2025'!$C$8:$U$290,VLOOKUP($L$4,Master!$D$9:$G$20,4,FALSE),FALSE)</f>
        <v>19424.560000000005</v>
      </c>
      <c r="M232" s="152">
        <f t="shared" ref="M232:M291" si="42">IFERROR(L232/K232,0)</f>
        <v>0.46367565028253255</v>
      </c>
      <c r="N232" s="152">
        <f t="shared" ref="N232:N291" si="43">L232/$D$4</f>
        <v>2.4530605543979294E-6</v>
      </c>
      <c r="O232" s="83">
        <f t="shared" ref="O232:O291" si="44">L232-K232</f>
        <v>-22467.999999999978</v>
      </c>
      <c r="P232" s="87">
        <f t="shared" ref="P232:P291" si="45">IFERROR(O232/K232,0)</f>
        <v>-0.53632434971746745</v>
      </c>
      <c r="Q232" s="78"/>
    </row>
    <row r="233" spans="2:17" s="79" customFormat="1" ht="12.75" x14ac:dyDescent="0.2">
      <c r="B233" s="72"/>
      <c r="C233" s="80" t="s">
        <v>217</v>
      </c>
      <c r="D233" s="81" t="s">
        <v>439</v>
      </c>
      <c r="E233" s="82">
        <f>IFERROR(VLOOKUP($C233,'2025'!$C$301:$U$583,19,FALSE),0)</f>
        <v>39710.950000000004</v>
      </c>
      <c r="F233" s="83">
        <f>IFERROR(VLOOKUP($C233,'2025'!$C$8:$U$290,19,FALSE),0)</f>
        <v>1388.69</v>
      </c>
      <c r="G233" s="84">
        <f t="shared" si="38"/>
        <v>3.4969951612842297E-2</v>
      </c>
      <c r="H233" s="85">
        <f t="shared" si="39"/>
        <v>1.7537286102165815E-7</v>
      </c>
      <c r="I233" s="86">
        <f t="shared" si="40"/>
        <v>-38322.26</v>
      </c>
      <c r="J233" s="87">
        <f t="shared" si="41"/>
        <v>-0.96503004838715767</v>
      </c>
      <c r="K233" s="82">
        <f>VLOOKUP($C233,'2025'!$C$301:$U$583,VLOOKUP($L$4,Master!$D$9:$G$20,4,FALSE),FALSE)</f>
        <v>38322.26</v>
      </c>
      <c r="L233" s="83">
        <f>VLOOKUP($C233,'2025'!$C$8:$U$290,VLOOKUP($L$4,Master!$D$9:$G$20,4,FALSE),FALSE)</f>
        <v>0</v>
      </c>
      <c r="M233" s="152">
        <f t="shared" si="42"/>
        <v>0</v>
      </c>
      <c r="N233" s="152">
        <f t="shared" si="43"/>
        <v>0</v>
      </c>
      <c r="O233" s="83">
        <f t="shared" si="44"/>
        <v>-38322.26</v>
      </c>
      <c r="P233" s="87">
        <f t="shared" si="45"/>
        <v>-1</v>
      </c>
      <c r="Q233" s="78"/>
    </row>
    <row r="234" spans="2:17" s="79" customFormat="1" ht="12.75" x14ac:dyDescent="0.2">
      <c r="B234" s="72"/>
      <c r="C234" s="80" t="s">
        <v>218</v>
      </c>
      <c r="D234" s="81" t="s">
        <v>440</v>
      </c>
      <c r="E234" s="82">
        <f>IFERROR(VLOOKUP($C234,'2025'!$C$301:$U$583,19,FALSE),0)</f>
        <v>8017721.4399999995</v>
      </c>
      <c r="F234" s="83">
        <f>IFERROR(VLOOKUP($C234,'2025'!$C$8:$U$290,19,FALSE),0)</f>
        <v>9497332.5199999996</v>
      </c>
      <c r="G234" s="84">
        <f t="shared" si="38"/>
        <v>1.1845425899456044</v>
      </c>
      <c r="H234" s="85">
        <f t="shared" si="39"/>
        <v>1.1993853027719896E-3</v>
      </c>
      <c r="I234" s="86">
        <f t="shared" si="40"/>
        <v>1479611.08</v>
      </c>
      <c r="J234" s="87">
        <f t="shared" si="41"/>
        <v>0.18454258994560432</v>
      </c>
      <c r="K234" s="82">
        <f>VLOOKUP($C234,'2025'!$C$301:$U$583,VLOOKUP($L$4,Master!$D$9:$G$20,4,FALSE),FALSE)</f>
        <v>3393155.6399999992</v>
      </c>
      <c r="L234" s="83">
        <f>VLOOKUP($C234,'2025'!$C$8:$U$290,VLOOKUP($L$4,Master!$D$9:$G$20,4,FALSE),FALSE)</f>
        <v>4756804.2399999993</v>
      </c>
      <c r="M234" s="152">
        <f t="shared" si="42"/>
        <v>1.4018821252773424</v>
      </c>
      <c r="N234" s="152">
        <f t="shared" si="43"/>
        <v>6.0072036875670888E-4</v>
      </c>
      <c r="O234" s="83">
        <f t="shared" si="44"/>
        <v>1363648.6</v>
      </c>
      <c r="P234" s="87">
        <f t="shared" si="45"/>
        <v>0.40188212527734224</v>
      </c>
      <c r="Q234" s="78"/>
    </row>
    <row r="235" spans="2:17" s="79" customFormat="1" ht="12.75" x14ac:dyDescent="0.2">
      <c r="B235" s="72"/>
      <c r="C235" s="80" t="s">
        <v>582</v>
      </c>
      <c r="D235" s="81" t="s">
        <v>439</v>
      </c>
      <c r="E235" s="82">
        <f>IFERROR(VLOOKUP($C235,'2025'!$C$301:$U$583,19,FALSE),0)</f>
        <v>0</v>
      </c>
      <c r="F235" s="83">
        <f>IFERROR(VLOOKUP($C235,'2025'!$C$8:$U$290,19,FALSE),0)</f>
        <v>0</v>
      </c>
      <c r="G235" s="84">
        <f t="shared" si="38"/>
        <v>0</v>
      </c>
      <c r="H235" s="85">
        <f t="shared" si="39"/>
        <v>0</v>
      </c>
      <c r="I235" s="86">
        <f t="shared" si="40"/>
        <v>0</v>
      </c>
      <c r="J235" s="87">
        <f t="shared" si="41"/>
        <v>0</v>
      </c>
      <c r="K235" s="82">
        <f>VLOOKUP($C235,'2025'!$C$301:$U$583,VLOOKUP($L$4,Master!$D$9:$G$20,4,FALSE),FALSE)</f>
        <v>0</v>
      </c>
      <c r="L235" s="83">
        <f>VLOOKUP($C235,'2025'!$C$8:$U$290,VLOOKUP($L$4,Master!$D$9:$G$20,4,FALSE),FALSE)</f>
        <v>0</v>
      </c>
      <c r="M235" s="152">
        <f t="shared" si="42"/>
        <v>0</v>
      </c>
      <c r="N235" s="152">
        <f t="shared" si="43"/>
        <v>0</v>
      </c>
      <c r="O235" s="83">
        <f t="shared" si="44"/>
        <v>0</v>
      </c>
      <c r="P235" s="87">
        <f t="shared" si="45"/>
        <v>0</v>
      </c>
      <c r="Q235" s="78"/>
    </row>
    <row r="236" spans="2:17" s="79" customFormat="1" ht="12.75" x14ac:dyDescent="0.2">
      <c r="B236" s="72"/>
      <c r="C236" s="80" t="s">
        <v>219</v>
      </c>
      <c r="D236" s="81" t="s">
        <v>441</v>
      </c>
      <c r="E236" s="82">
        <f>IFERROR(VLOOKUP($C236,'2025'!$C$301:$U$583,19,FALSE),0)</f>
        <v>29864031.869999997</v>
      </c>
      <c r="F236" s="83">
        <f>IFERROR(VLOOKUP($C236,'2025'!$C$8:$U$290,19,FALSE),0)</f>
        <v>29205475.120000001</v>
      </c>
      <c r="G236" s="84">
        <f t="shared" si="38"/>
        <v>0.97794816343396851</v>
      </c>
      <c r="H236" s="85">
        <f t="shared" si="39"/>
        <v>3.6882585237102989E-3</v>
      </c>
      <c r="I236" s="86">
        <f t="shared" si="40"/>
        <v>-658556.74999999627</v>
      </c>
      <c r="J236" s="87">
        <f t="shared" si="41"/>
        <v>-2.2051836566031508E-2</v>
      </c>
      <c r="K236" s="82">
        <f>VLOOKUP($C236,'2025'!$C$301:$U$583,VLOOKUP($L$4,Master!$D$9:$G$20,4,FALSE),FALSE)</f>
        <v>3731434.9</v>
      </c>
      <c r="L236" s="83">
        <f>VLOOKUP($C236,'2025'!$C$8:$U$290,VLOOKUP($L$4,Master!$D$9:$G$20,4,FALSE),FALSE)</f>
        <v>3506183.3600000008</v>
      </c>
      <c r="M236" s="152">
        <f t="shared" si="42"/>
        <v>0.93963406945676609</v>
      </c>
      <c r="N236" s="152">
        <f t="shared" si="43"/>
        <v>4.4278377975626708E-4</v>
      </c>
      <c r="O236" s="83">
        <f t="shared" si="44"/>
        <v>-225251.53999999911</v>
      </c>
      <c r="P236" s="87">
        <f t="shared" si="45"/>
        <v>-6.0365930543233949E-2</v>
      </c>
      <c r="Q236" s="78"/>
    </row>
    <row r="237" spans="2:17" s="79" customFormat="1" ht="12.75" x14ac:dyDescent="0.2">
      <c r="B237" s="72"/>
      <c r="C237" s="80" t="s">
        <v>220</v>
      </c>
      <c r="D237" s="81" t="s">
        <v>442</v>
      </c>
      <c r="E237" s="82">
        <f>IFERROR(VLOOKUP($C237,'2025'!$C$301:$U$583,19,FALSE),0)</f>
        <v>85090466.390000001</v>
      </c>
      <c r="F237" s="83">
        <f>IFERROR(VLOOKUP($C237,'2025'!$C$8:$U$290,19,FALSE),0)</f>
        <v>84100953.540000021</v>
      </c>
      <c r="G237" s="84">
        <f t="shared" si="38"/>
        <v>0.98837104916707486</v>
      </c>
      <c r="H237" s="85">
        <f t="shared" si="39"/>
        <v>1.0620818783860583E-2</v>
      </c>
      <c r="I237" s="86">
        <f t="shared" si="40"/>
        <v>-989512.84999997914</v>
      </c>
      <c r="J237" s="87">
        <f t="shared" si="41"/>
        <v>-1.1628950832925139E-2</v>
      </c>
      <c r="K237" s="82">
        <f>VLOOKUP($C237,'2025'!$C$301:$U$583,VLOOKUP($L$4,Master!$D$9:$G$20,4,FALSE),FALSE)</f>
        <v>10689562.059999997</v>
      </c>
      <c r="L237" s="83">
        <f>VLOOKUP($C237,'2025'!$C$8:$U$290,VLOOKUP($L$4,Master!$D$9:$G$20,4,FALSE),FALSE)</f>
        <v>10120035.270000003</v>
      </c>
      <c r="M237" s="152">
        <f t="shared" si="42"/>
        <v>0.94672122330145358</v>
      </c>
      <c r="N237" s="152">
        <f t="shared" si="43"/>
        <v>1.2780242811138477E-3</v>
      </c>
      <c r="O237" s="83">
        <f t="shared" si="44"/>
        <v>-569526.78999999352</v>
      </c>
      <c r="P237" s="87">
        <f t="shared" si="45"/>
        <v>-5.3278776698546401E-2</v>
      </c>
      <c r="Q237" s="78"/>
    </row>
    <row r="238" spans="2:17" s="79" customFormat="1" ht="12.75" x14ac:dyDescent="0.2">
      <c r="B238" s="72"/>
      <c r="C238" s="80" t="s">
        <v>221</v>
      </c>
      <c r="D238" s="81" t="s">
        <v>443</v>
      </c>
      <c r="E238" s="82">
        <f>IFERROR(VLOOKUP($C238,'2025'!$C$301:$U$583,19,FALSE),0)</f>
        <v>33877171.120000005</v>
      </c>
      <c r="F238" s="83">
        <f>IFERROR(VLOOKUP($C238,'2025'!$C$8:$U$290,19,FALSE),0)</f>
        <v>32923900.619999997</v>
      </c>
      <c r="G238" s="84">
        <f t="shared" si="38"/>
        <v>0.97186097692090867</v>
      </c>
      <c r="H238" s="85">
        <f t="shared" si="39"/>
        <v>4.1578456298541388E-3</v>
      </c>
      <c r="I238" s="86">
        <f t="shared" si="40"/>
        <v>-953270.50000000745</v>
      </c>
      <c r="J238" s="87">
        <f t="shared" si="41"/>
        <v>-2.8139023079091361E-2</v>
      </c>
      <c r="K238" s="82">
        <f>VLOOKUP($C238,'2025'!$C$301:$U$583,VLOOKUP($L$4,Master!$D$9:$G$20,4,FALSE),FALSE)</f>
        <v>4039560.2900000019</v>
      </c>
      <c r="L238" s="83">
        <f>VLOOKUP($C238,'2025'!$C$8:$U$290,VLOOKUP($L$4,Master!$D$9:$G$20,4,FALSE),FALSE)</f>
        <v>3699923.7699999996</v>
      </c>
      <c r="M238" s="152">
        <f t="shared" si="42"/>
        <v>0.91592240352476528</v>
      </c>
      <c r="N238" s="152">
        <f t="shared" si="43"/>
        <v>4.6725058660099759E-4</v>
      </c>
      <c r="O238" s="83">
        <f t="shared" si="44"/>
        <v>-339636.52000000235</v>
      </c>
      <c r="P238" s="87">
        <f t="shared" si="45"/>
        <v>-8.4077596475234731E-2</v>
      </c>
      <c r="Q238" s="78"/>
    </row>
    <row r="239" spans="2:17" s="79" customFormat="1" ht="12.75" x14ac:dyDescent="0.2">
      <c r="B239" s="72"/>
      <c r="C239" s="80" t="s">
        <v>222</v>
      </c>
      <c r="D239" s="81" t="s">
        <v>444</v>
      </c>
      <c r="E239" s="82">
        <f>IFERROR(VLOOKUP($C239,'2025'!$C$301:$U$583,19,FALSE),0)</f>
        <v>9476376.2599999998</v>
      </c>
      <c r="F239" s="83">
        <f>IFERROR(VLOOKUP($C239,'2025'!$C$8:$U$290,19,FALSE),0)</f>
        <v>8866036.9799999986</v>
      </c>
      <c r="G239" s="84">
        <f t="shared" si="38"/>
        <v>0.93559359999494141</v>
      </c>
      <c r="H239" s="85">
        <f t="shared" si="39"/>
        <v>1.1196611706762642E-3</v>
      </c>
      <c r="I239" s="86">
        <f t="shared" si="40"/>
        <v>-610339.28000000119</v>
      </c>
      <c r="J239" s="87">
        <f t="shared" si="41"/>
        <v>-6.4406400005058595E-2</v>
      </c>
      <c r="K239" s="82">
        <f>VLOOKUP($C239,'2025'!$C$301:$U$583,VLOOKUP($L$4,Master!$D$9:$G$20,4,FALSE),FALSE)</f>
        <v>1734117.99</v>
      </c>
      <c r="L239" s="83">
        <f>VLOOKUP($C239,'2025'!$C$8:$U$290,VLOOKUP($L$4,Master!$D$9:$G$20,4,FALSE),FALSE)</f>
        <v>1314213.1700000002</v>
      </c>
      <c r="M239" s="152">
        <f t="shared" si="42"/>
        <v>0.75785683418231542</v>
      </c>
      <c r="N239" s="152">
        <f t="shared" si="43"/>
        <v>1.65967439540317E-4</v>
      </c>
      <c r="O239" s="83">
        <f t="shared" si="44"/>
        <v>-419904.81999999983</v>
      </c>
      <c r="P239" s="87">
        <f t="shared" si="45"/>
        <v>-0.24214316581768455</v>
      </c>
      <c r="Q239" s="78"/>
    </row>
    <row r="240" spans="2:17" s="79" customFormat="1" ht="12.75" x14ac:dyDescent="0.2">
      <c r="B240" s="72"/>
      <c r="C240" s="80" t="s">
        <v>223</v>
      </c>
      <c r="D240" s="81" t="s">
        <v>445</v>
      </c>
      <c r="E240" s="82">
        <f>IFERROR(VLOOKUP($C240,'2025'!$C$301:$U$583,19,FALSE),0)</f>
        <v>28440781.510000005</v>
      </c>
      <c r="F240" s="83">
        <f>IFERROR(VLOOKUP($C240,'2025'!$C$8:$U$290,19,FALSE),0)</f>
        <v>24274581.540000003</v>
      </c>
      <c r="G240" s="84">
        <f t="shared" si="38"/>
        <v>0.85351316845723335</v>
      </c>
      <c r="H240" s="85">
        <f t="shared" si="39"/>
        <v>3.0655530138283768E-3</v>
      </c>
      <c r="I240" s="86">
        <f t="shared" si="40"/>
        <v>-4166199.9700000025</v>
      </c>
      <c r="J240" s="87">
        <f t="shared" si="41"/>
        <v>-0.14648683154276662</v>
      </c>
      <c r="K240" s="82">
        <f>VLOOKUP($C240,'2025'!$C$301:$U$583,VLOOKUP($L$4,Master!$D$9:$G$20,4,FALSE),FALSE)</f>
        <v>4259569.2700000014</v>
      </c>
      <c r="L240" s="83">
        <f>VLOOKUP($C240,'2025'!$C$8:$U$290,VLOOKUP($L$4,Master!$D$9:$G$20,4,FALSE),FALSE)</f>
        <v>3449168.35</v>
      </c>
      <c r="M240" s="152">
        <f t="shared" si="42"/>
        <v>0.80974580558939913</v>
      </c>
      <c r="N240" s="152">
        <f t="shared" si="43"/>
        <v>4.3558355117762201E-4</v>
      </c>
      <c r="O240" s="83">
        <f t="shared" si="44"/>
        <v>-810400.92000000132</v>
      </c>
      <c r="P240" s="87">
        <f t="shared" si="45"/>
        <v>-0.19025419441060082</v>
      </c>
      <c r="Q240" s="78"/>
    </row>
    <row r="241" spans="2:17" s="79" customFormat="1" ht="12.75" x14ac:dyDescent="0.2">
      <c r="B241" s="72"/>
      <c r="C241" s="80" t="s">
        <v>224</v>
      </c>
      <c r="D241" s="81" t="s">
        <v>446</v>
      </c>
      <c r="E241" s="82">
        <f>IFERROR(VLOOKUP($C241,'2025'!$C$301:$U$583,19,FALSE),0)</f>
        <v>3599386.5700000003</v>
      </c>
      <c r="F241" s="83">
        <f>IFERROR(VLOOKUP($C241,'2025'!$C$8:$U$290,19,FALSE),0)</f>
        <v>3346587.1900000004</v>
      </c>
      <c r="G241" s="84">
        <f t="shared" si="38"/>
        <v>0.92976598231848162</v>
      </c>
      <c r="H241" s="85">
        <f t="shared" si="39"/>
        <v>4.2262893098440364E-4</v>
      </c>
      <c r="I241" s="86">
        <f t="shared" si="40"/>
        <v>-252799.37999999989</v>
      </c>
      <c r="J241" s="87">
        <f t="shared" si="41"/>
        <v>-7.0234017681518407E-2</v>
      </c>
      <c r="K241" s="82">
        <f>VLOOKUP($C241,'2025'!$C$301:$U$583,VLOOKUP($L$4,Master!$D$9:$G$20,4,FALSE),FALSE)</f>
        <v>43896.81</v>
      </c>
      <c r="L241" s="83">
        <f>VLOOKUP($C241,'2025'!$C$8:$U$290,VLOOKUP($L$4,Master!$D$9:$G$20,4,FALSE),FALSE)</f>
        <v>93223.629999999976</v>
      </c>
      <c r="M241" s="152">
        <f t="shared" si="42"/>
        <v>2.1236994214385962</v>
      </c>
      <c r="N241" s="152">
        <f t="shared" si="43"/>
        <v>1.1772890067563298E-5</v>
      </c>
      <c r="O241" s="83">
        <f t="shared" si="44"/>
        <v>49326.819999999978</v>
      </c>
      <c r="P241" s="87">
        <f t="shared" si="45"/>
        <v>1.123699421438596</v>
      </c>
      <c r="Q241" s="78"/>
    </row>
    <row r="242" spans="2:17" s="79" customFormat="1" ht="12.75" x14ac:dyDescent="0.2">
      <c r="B242" s="72"/>
      <c r="C242" s="80" t="s">
        <v>225</v>
      </c>
      <c r="D242" s="81" t="s">
        <v>447</v>
      </c>
      <c r="E242" s="82">
        <f>IFERROR(VLOOKUP($C242,'2025'!$C$301:$U$583,19,FALSE),0)</f>
        <v>6882121.7500000009</v>
      </c>
      <c r="F242" s="83">
        <f>IFERROR(VLOOKUP($C242,'2025'!$C$8:$U$290,19,FALSE),0)</f>
        <v>6644824.5200000005</v>
      </c>
      <c r="G242" s="84">
        <f t="shared" si="38"/>
        <v>0.96551975704294968</v>
      </c>
      <c r="H242" s="85">
        <f t="shared" si="39"/>
        <v>8.3915192523836596E-4</v>
      </c>
      <c r="I242" s="86">
        <f t="shared" si="40"/>
        <v>-237297.23000000045</v>
      </c>
      <c r="J242" s="87">
        <f t="shared" si="41"/>
        <v>-3.4480242957050336E-2</v>
      </c>
      <c r="K242" s="82">
        <f>VLOOKUP($C242,'2025'!$C$301:$U$583,VLOOKUP($L$4,Master!$D$9:$G$20,4,FALSE),FALSE)</f>
        <v>283360.11</v>
      </c>
      <c r="L242" s="83">
        <f>VLOOKUP($C242,'2025'!$C$8:$U$290,VLOOKUP($L$4,Master!$D$9:$G$20,4,FALSE),FALSE)</f>
        <v>239846.44000000003</v>
      </c>
      <c r="M242" s="152">
        <f t="shared" si="42"/>
        <v>0.84643685379709954</v>
      </c>
      <c r="N242" s="152">
        <f t="shared" si="43"/>
        <v>3.0289378038769973E-5</v>
      </c>
      <c r="O242" s="83">
        <f t="shared" si="44"/>
        <v>-43513.669999999955</v>
      </c>
      <c r="P242" s="87">
        <f t="shared" si="45"/>
        <v>-0.15356314620290046</v>
      </c>
      <c r="Q242" s="78"/>
    </row>
    <row r="243" spans="2:17" s="79" customFormat="1" ht="12.75" x14ac:dyDescent="0.2">
      <c r="B243" s="72"/>
      <c r="C243" s="80" t="s">
        <v>226</v>
      </c>
      <c r="D243" s="81" t="s">
        <v>448</v>
      </c>
      <c r="E243" s="82">
        <f>IFERROR(VLOOKUP($C243,'2025'!$C$301:$U$583,19,FALSE),0)</f>
        <v>1975457.3099999998</v>
      </c>
      <c r="F243" s="83">
        <f>IFERROR(VLOOKUP($C243,'2025'!$C$8:$U$290,19,FALSE),0)</f>
        <v>1794420.37</v>
      </c>
      <c r="G243" s="84">
        <f t="shared" si="38"/>
        <v>0.90835694647332077</v>
      </c>
      <c r="H243" s="85">
        <f t="shared" si="39"/>
        <v>2.2661114731325379E-4</v>
      </c>
      <c r="I243" s="86">
        <f t="shared" si="40"/>
        <v>-181036.93999999971</v>
      </c>
      <c r="J243" s="87">
        <f t="shared" si="41"/>
        <v>-9.1643053526679216E-2</v>
      </c>
      <c r="K243" s="82">
        <f>VLOOKUP($C243,'2025'!$C$301:$U$583,VLOOKUP($L$4,Master!$D$9:$G$20,4,FALSE),FALSE)</f>
        <v>224518.01000000007</v>
      </c>
      <c r="L243" s="83">
        <f>VLOOKUP($C243,'2025'!$C$8:$U$290,VLOOKUP($L$4,Master!$D$9:$G$20,4,FALSE),FALSE)</f>
        <v>124760.62</v>
      </c>
      <c r="M243" s="152">
        <f t="shared" si="42"/>
        <v>0.55568201410657414</v>
      </c>
      <c r="N243" s="152">
        <f t="shared" si="43"/>
        <v>1.5755587548146743E-5</v>
      </c>
      <c r="O243" s="83">
        <f t="shared" si="44"/>
        <v>-99757.390000000072</v>
      </c>
      <c r="P243" s="87">
        <f t="shared" si="45"/>
        <v>-0.44431798589342586</v>
      </c>
      <c r="Q243" s="78"/>
    </row>
    <row r="244" spans="2:17" s="79" customFormat="1" ht="12.75" x14ac:dyDescent="0.2">
      <c r="B244" s="72"/>
      <c r="C244" s="80" t="s">
        <v>227</v>
      </c>
      <c r="D244" s="81" t="s">
        <v>449</v>
      </c>
      <c r="E244" s="82">
        <f>IFERROR(VLOOKUP($C244,'2025'!$C$301:$U$583,19,FALSE),0)</f>
        <v>9564842.0499999989</v>
      </c>
      <c r="F244" s="83">
        <f>IFERROR(VLOOKUP($C244,'2025'!$C$8:$U$290,19,FALSE),0)</f>
        <v>9269668.7400000021</v>
      </c>
      <c r="G244" s="84">
        <f t="shared" si="38"/>
        <v>0.9691397611735787</v>
      </c>
      <c r="H244" s="85">
        <f t="shared" si="39"/>
        <v>1.1706344307634024E-3</v>
      </c>
      <c r="I244" s="86">
        <f t="shared" si="40"/>
        <v>-295173.3099999968</v>
      </c>
      <c r="J244" s="87">
        <f t="shared" si="41"/>
        <v>-3.0860238826421273E-2</v>
      </c>
      <c r="K244" s="82">
        <f>VLOOKUP($C244,'2025'!$C$301:$U$583,VLOOKUP($L$4,Master!$D$9:$G$20,4,FALSE),FALSE)</f>
        <v>497016.26</v>
      </c>
      <c r="L244" s="83">
        <f>VLOOKUP($C244,'2025'!$C$8:$U$290,VLOOKUP($L$4,Master!$D$9:$G$20,4,FALSE),FALSE)</f>
        <v>390986.04000000004</v>
      </c>
      <c r="M244" s="152">
        <f t="shared" si="42"/>
        <v>0.7866664965850414</v>
      </c>
      <c r="N244" s="152">
        <f t="shared" si="43"/>
        <v>4.9376275809812471E-5</v>
      </c>
      <c r="O244" s="83">
        <f t="shared" si="44"/>
        <v>-106030.21999999997</v>
      </c>
      <c r="P244" s="87">
        <f t="shared" si="45"/>
        <v>-0.21333350341495863</v>
      </c>
      <c r="Q244" s="78"/>
    </row>
    <row r="245" spans="2:17" s="79" customFormat="1" ht="12.75" x14ac:dyDescent="0.2">
      <c r="B245" s="72"/>
      <c r="C245" s="80" t="s">
        <v>583</v>
      </c>
      <c r="D245" s="81" t="s">
        <v>450</v>
      </c>
      <c r="E245" s="82">
        <f>IFERROR(VLOOKUP($C245,'2025'!$C$301:$U$583,19,FALSE),0)</f>
        <v>0</v>
      </c>
      <c r="F245" s="83">
        <f>IFERROR(VLOOKUP($C245,'2025'!$C$8:$U$290,19,FALSE),0)</f>
        <v>0</v>
      </c>
      <c r="G245" s="84">
        <f t="shared" si="38"/>
        <v>0</v>
      </c>
      <c r="H245" s="85">
        <f t="shared" si="39"/>
        <v>0</v>
      </c>
      <c r="I245" s="86">
        <f t="shared" si="40"/>
        <v>0</v>
      </c>
      <c r="J245" s="87">
        <f t="shared" si="41"/>
        <v>0</v>
      </c>
      <c r="K245" s="82">
        <f>VLOOKUP($C245,'2025'!$C$301:$U$583,VLOOKUP($L$4,Master!$D$9:$G$20,4,FALSE),FALSE)</f>
        <v>0</v>
      </c>
      <c r="L245" s="83">
        <f>VLOOKUP($C245,'2025'!$C$8:$U$290,VLOOKUP($L$4,Master!$D$9:$G$20,4,FALSE),FALSE)</f>
        <v>0</v>
      </c>
      <c r="M245" s="152">
        <f t="shared" si="42"/>
        <v>0</v>
      </c>
      <c r="N245" s="152">
        <f t="shared" si="43"/>
        <v>0</v>
      </c>
      <c r="O245" s="83">
        <f t="shared" si="44"/>
        <v>0</v>
      </c>
      <c r="P245" s="87">
        <f t="shared" si="45"/>
        <v>0</v>
      </c>
      <c r="Q245" s="78"/>
    </row>
    <row r="246" spans="2:17" s="79" customFormat="1" ht="12.75" x14ac:dyDescent="0.2">
      <c r="B246" s="72"/>
      <c r="C246" s="80" t="s">
        <v>228</v>
      </c>
      <c r="D246" s="81" t="s">
        <v>438</v>
      </c>
      <c r="E246" s="82">
        <f>IFERROR(VLOOKUP($C246,'2025'!$C$301:$U$583,19,FALSE),0)</f>
        <v>408067.05</v>
      </c>
      <c r="F246" s="83">
        <f>IFERROR(VLOOKUP($C246,'2025'!$C$8:$U$290,19,FALSE),0)</f>
        <v>295675.19</v>
      </c>
      <c r="G246" s="84">
        <f t="shared" si="38"/>
        <v>0.72457501775749844</v>
      </c>
      <c r="H246" s="85">
        <f t="shared" si="39"/>
        <v>3.7339797941529328E-5</v>
      </c>
      <c r="I246" s="86">
        <f t="shared" si="40"/>
        <v>-112391.85999999999</v>
      </c>
      <c r="J246" s="87">
        <f t="shared" si="41"/>
        <v>-0.27542498224250156</v>
      </c>
      <c r="K246" s="82">
        <f>VLOOKUP($C246,'2025'!$C$301:$U$583,VLOOKUP($L$4,Master!$D$9:$G$20,4,FALSE),FALSE)</f>
        <v>249095.99</v>
      </c>
      <c r="L246" s="83">
        <f>VLOOKUP($C246,'2025'!$C$8:$U$290,VLOOKUP($L$4,Master!$D$9:$G$20,4,FALSE),FALSE)</f>
        <v>136704.13</v>
      </c>
      <c r="M246" s="152">
        <f t="shared" si="42"/>
        <v>0.5488010063911507</v>
      </c>
      <c r="N246" s="152">
        <f t="shared" si="43"/>
        <v>1.7263892151291279E-5</v>
      </c>
      <c r="O246" s="83">
        <f t="shared" si="44"/>
        <v>-112391.85999999999</v>
      </c>
      <c r="P246" s="87">
        <f t="shared" si="45"/>
        <v>-0.4511989936088493</v>
      </c>
      <c r="Q246" s="78"/>
    </row>
    <row r="247" spans="2:17" s="79" customFormat="1" ht="12.75" x14ac:dyDescent="0.2">
      <c r="B247" s="72"/>
      <c r="C247" s="80" t="s">
        <v>229</v>
      </c>
      <c r="D247" s="81" t="s">
        <v>451</v>
      </c>
      <c r="E247" s="82">
        <f>IFERROR(VLOOKUP($C247,'2025'!$C$301:$U$583,19,FALSE),0)</f>
        <v>184579.89</v>
      </c>
      <c r="F247" s="83">
        <f>IFERROR(VLOOKUP($C247,'2025'!$C$8:$U$290,19,FALSE),0)</f>
        <v>78397.2</v>
      </c>
      <c r="G247" s="84">
        <f t="shared" si="38"/>
        <v>0.42473316025922431</v>
      </c>
      <c r="H247" s="85">
        <f t="shared" si="39"/>
        <v>9.9005114605038829E-6</v>
      </c>
      <c r="I247" s="86">
        <f t="shared" si="40"/>
        <v>-106182.69000000002</v>
      </c>
      <c r="J247" s="87">
        <f t="shared" si="41"/>
        <v>-0.57526683974077575</v>
      </c>
      <c r="K247" s="82">
        <f>VLOOKUP($C247,'2025'!$C$301:$U$583,VLOOKUP($L$4,Master!$D$9:$G$20,4,FALSE),FALSE)</f>
        <v>32263.3</v>
      </c>
      <c r="L247" s="83">
        <f>VLOOKUP($C247,'2025'!$C$8:$U$290,VLOOKUP($L$4,Master!$D$9:$G$20,4,FALSE),FALSE)</f>
        <v>0</v>
      </c>
      <c r="M247" s="152">
        <f t="shared" si="42"/>
        <v>0</v>
      </c>
      <c r="N247" s="152">
        <f t="shared" si="43"/>
        <v>0</v>
      </c>
      <c r="O247" s="83">
        <f t="shared" si="44"/>
        <v>-32263.3</v>
      </c>
      <c r="P247" s="87">
        <f t="shared" si="45"/>
        <v>-1</v>
      </c>
      <c r="Q247" s="78"/>
    </row>
    <row r="248" spans="2:17" s="79" customFormat="1" ht="12.75" x14ac:dyDescent="0.2">
      <c r="B248" s="72"/>
      <c r="C248" s="80" t="s">
        <v>230</v>
      </c>
      <c r="D248" s="81" t="s">
        <v>452</v>
      </c>
      <c r="E248" s="82">
        <f>IFERROR(VLOOKUP($C248,'2025'!$C$301:$U$583,19,FALSE),0)</f>
        <v>3991787.1000000006</v>
      </c>
      <c r="F248" s="83">
        <f>IFERROR(VLOOKUP($C248,'2025'!$C$8:$U$290,19,FALSE),0)</f>
        <v>3231545.27</v>
      </c>
      <c r="G248" s="84">
        <f t="shared" si="38"/>
        <v>0.8095485027245064</v>
      </c>
      <c r="H248" s="85">
        <f t="shared" si="39"/>
        <v>4.0810068447306942E-4</v>
      </c>
      <c r="I248" s="86">
        <f t="shared" si="40"/>
        <v>-760241.83000000054</v>
      </c>
      <c r="J248" s="87">
        <f t="shared" si="41"/>
        <v>-0.1904514972754936</v>
      </c>
      <c r="K248" s="82">
        <f>VLOOKUP($C248,'2025'!$C$301:$U$583,VLOOKUP($L$4,Master!$D$9:$G$20,4,FALSE),FALSE)</f>
        <v>947629.12000000011</v>
      </c>
      <c r="L248" s="83">
        <f>VLOOKUP($C248,'2025'!$C$8:$U$290,VLOOKUP($L$4,Master!$D$9:$G$20,4,FALSE),FALSE)</f>
        <v>426824.5</v>
      </c>
      <c r="M248" s="152">
        <f t="shared" si="42"/>
        <v>0.45041302656465426</v>
      </c>
      <c r="N248" s="152">
        <f t="shared" si="43"/>
        <v>5.3902191071541327E-5</v>
      </c>
      <c r="O248" s="83">
        <f t="shared" si="44"/>
        <v>-520804.62000000011</v>
      </c>
      <c r="P248" s="87">
        <f t="shared" si="45"/>
        <v>-0.54958697343534568</v>
      </c>
      <c r="Q248" s="78"/>
    </row>
    <row r="249" spans="2:17" s="79" customFormat="1" ht="25.5" x14ac:dyDescent="0.2">
      <c r="B249" s="72"/>
      <c r="C249" s="80" t="s">
        <v>584</v>
      </c>
      <c r="D249" s="81" t="s">
        <v>609</v>
      </c>
      <c r="E249" s="82">
        <f>IFERROR(VLOOKUP($C249,'2025'!$C$301:$U$583,19,FALSE),0)</f>
        <v>0</v>
      </c>
      <c r="F249" s="83">
        <f>IFERROR(VLOOKUP($C249,'2025'!$C$8:$U$290,19,FALSE),0)</f>
        <v>0</v>
      </c>
      <c r="G249" s="84">
        <f t="shared" si="38"/>
        <v>0</v>
      </c>
      <c r="H249" s="85">
        <f t="shared" si="39"/>
        <v>0</v>
      </c>
      <c r="I249" s="86">
        <f t="shared" si="40"/>
        <v>0</v>
      </c>
      <c r="J249" s="87">
        <f t="shared" si="41"/>
        <v>0</v>
      </c>
      <c r="K249" s="82">
        <f>VLOOKUP($C249,'2025'!$C$301:$U$583,VLOOKUP($L$4,Master!$D$9:$G$20,4,FALSE),FALSE)</f>
        <v>0</v>
      </c>
      <c r="L249" s="83">
        <f>VLOOKUP($C249,'2025'!$C$8:$U$290,VLOOKUP($L$4,Master!$D$9:$G$20,4,FALSE),FALSE)</f>
        <v>0</v>
      </c>
      <c r="M249" s="152">
        <f t="shared" si="42"/>
        <v>0</v>
      </c>
      <c r="N249" s="152">
        <f t="shared" si="43"/>
        <v>0</v>
      </c>
      <c r="O249" s="83">
        <f t="shared" si="44"/>
        <v>0</v>
      </c>
      <c r="P249" s="87">
        <f t="shared" si="45"/>
        <v>0</v>
      </c>
      <c r="Q249" s="78"/>
    </row>
    <row r="250" spans="2:17" s="79" customFormat="1" ht="12.75" x14ac:dyDescent="0.2">
      <c r="B250" s="72"/>
      <c r="C250" s="80" t="s">
        <v>231</v>
      </c>
      <c r="D250" s="81" t="s">
        <v>453</v>
      </c>
      <c r="E250" s="82">
        <f>IFERROR(VLOOKUP($C250,'2025'!$C$301:$U$583,19,FALSE),0)</f>
        <v>1046829.8200000001</v>
      </c>
      <c r="F250" s="83">
        <f>IFERROR(VLOOKUP($C250,'2025'!$C$8:$U$290,19,FALSE),0)</f>
        <v>993766.78</v>
      </c>
      <c r="G250" s="84">
        <f t="shared" si="38"/>
        <v>0.9493107294173182</v>
      </c>
      <c r="H250" s="85">
        <f t="shared" si="39"/>
        <v>1.2549937235587549E-4</v>
      </c>
      <c r="I250" s="86">
        <f t="shared" si="40"/>
        <v>-53063.040000000037</v>
      </c>
      <c r="J250" s="87">
        <f t="shared" si="41"/>
        <v>-5.0689270582681752E-2</v>
      </c>
      <c r="K250" s="82">
        <f>VLOOKUP($C250,'2025'!$C$301:$U$583,VLOOKUP($L$4,Master!$D$9:$G$20,4,FALSE),FALSE)</f>
        <v>53063.039999999994</v>
      </c>
      <c r="L250" s="83">
        <f>VLOOKUP($C250,'2025'!$C$8:$U$290,VLOOKUP($L$4,Master!$D$9:$G$20,4,FALSE),FALSE)</f>
        <v>0</v>
      </c>
      <c r="M250" s="152">
        <f t="shared" si="42"/>
        <v>0</v>
      </c>
      <c r="N250" s="152">
        <f t="shared" si="43"/>
        <v>0</v>
      </c>
      <c r="O250" s="83">
        <f t="shared" si="44"/>
        <v>-53063.039999999994</v>
      </c>
      <c r="P250" s="87">
        <f t="shared" si="45"/>
        <v>-1</v>
      </c>
      <c r="Q250" s="78"/>
    </row>
    <row r="251" spans="2:17" s="79" customFormat="1" ht="12.75" x14ac:dyDescent="0.2">
      <c r="B251" s="72"/>
      <c r="C251" s="80" t="s">
        <v>585</v>
      </c>
      <c r="D251" s="81" t="s">
        <v>610</v>
      </c>
      <c r="E251" s="82">
        <f>IFERROR(VLOOKUP($C251,'2025'!$C$301:$U$583,19,FALSE),0)</f>
        <v>0</v>
      </c>
      <c r="F251" s="83">
        <f>IFERROR(VLOOKUP($C251,'2025'!$C$8:$U$290,19,FALSE),0)</f>
        <v>0</v>
      </c>
      <c r="G251" s="84">
        <f t="shared" si="38"/>
        <v>0</v>
      </c>
      <c r="H251" s="85">
        <f t="shared" si="39"/>
        <v>0</v>
      </c>
      <c r="I251" s="86">
        <f t="shared" si="40"/>
        <v>0</v>
      </c>
      <c r="J251" s="87">
        <f t="shared" si="41"/>
        <v>0</v>
      </c>
      <c r="K251" s="82">
        <f>VLOOKUP($C251,'2025'!$C$301:$U$583,VLOOKUP($L$4,Master!$D$9:$G$20,4,FALSE),FALSE)</f>
        <v>0</v>
      </c>
      <c r="L251" s="83">
        <f>VLOOKUP($C251,'2025'!$C$8:$U$290,VLOOKUP($L$4,Master!$D$9:$G$20,4,FALSE),FALSE)</f>
        <v>0</v>
      </c>
      <c r="M251" s="152">
        <f t="shared" si="42"/>
        <v>0</v>
      </c>
      <c r="N251" s="152">
        <f t="shared" si="43"/>
        <v>0</v>
      </c>
      <c r="O251" s="83">
        <f t="shared" si="44"/>
        <v>0</v>
      </c>
      <c r="P251" s="87">
        <f t="shared" si="45"/>
        <v>0</v>
      </c>
      <c r="Q251" s="78"/>
    </row>
    <row r="252" spans="2:17" s="79" customFormat="1" ht="12.75" x14ac:dyDescent="0.2">
      <c r="B252" s="72"/>
      <c r="C252" s="80" t="s">
        <v>232</v>
      </c>
      <c r="D252" s="81" t="s">
        <v>450</v>
      </c>
      <c r="E252" s="82">
        <f>IFERROR(VLOOKUP($C252,'2025'!$C$301:$U$583,19,FALSE),0)</f>
        <v>757990.25</v>
      </c>
      <c r="F252" s="83">
        <f>IFERROR(VLOOKUP($C252,'2025'!$C$8:$U$290,19,FALSE),0)</f>
        <v>597382.06999999995</v>
      </c>
      <c r="G252" s="84">
        <f t="shared" si="38"/>
        <v>0.7881131320620548</v>
      </c>
      <c r="H252" s="85">
        <f t="shared" si="39"/>
        <v>7.5441317168655676E-5</v>
      </c>
      <c r="I252" s="86">
        <f t="shared" si="40"/>
        <v>-160608.18000000005</v>
      </c>
      <c r="J252" s="87">
        <f t="shared" si="41"/>
        <v>-0.21188686793794517</v>
      </c>
      <c r="K252" s="82">
        <f>VLOOKUP($C252,'2025'!$C$301:$U$583,VLOOKUP($L$4,Master!$D$9:$G$20,4,FALSE),FALSE)</f>
        <v>185186.44</v>
      </c>
      <c r="L252" s="83">
        <f>VLOOKUP($C252,'2025'!$C$8:$U$290,VLOOKUP($L$4,Master!$D$9:$G$20,4,FALSE),FALSE)</f>
        <v>77299.89999999998</v>
      </c>
      <c r="M252" s="152">
        <f t="shared" si="42"/>
        <v>0.41741663158490427</v>
      </c>
      <c r="N252" s="152">
        <f t="shared" si="43"/>
        <v>9.7619372355875454E-6</v>
      </c>
      <c r="O252" s="83">
        <f t="shared" si="44"/>
        <v>-107886.54000000002</v>
      </c>
      <c r="P252" s="87">
        <f t="shared" si="45"/>
        <v>-0.58258336841509573</v>
      </c>
      <c r="Q252" s="78"/>
    </row>
    <row r="253" spans="2:17" s="79" customFormat="1" ht="12.75" x14ac:dyDescent="0.2">
      <c r="B253" s="72"/>
      <c r="C253" s="80" t="s">
        <v>586</v>
      </c>
      <c r="D253" s="81" t="s">
        <v>611</v>
      </c>
      <c r="E253" s="82">
        <f>IFERROR(VLOOKUP($C253,'2025'!$C$301:$U$583,19,FALSE),0)</f>
        <v>0</v>
      </c>
      <c r="F253" s="83">
        <f>IFERROR(VLOOKUP($C253,'2025'!$C$8:$U$290,19,FALSE),0)</f>
        <v>0</v>
      </c>
      <c r="G253" s="84">
        <f t="shared" si="38"/>
        <v>0</v>
      </c>
      <c r="H253" s="85">
        <f t="shared" si="39"/>
        <v>0</v>
      </c>
      <c r="I253" s="86">
        <f t="shared" si="40"/>
        <v>0</v>
      </c>
      <c r="J253" s="87">
        <f t="shared" si="41"/>
        <v>0</v>
      </c>
      <c r="K253" s="82">
        <f>VLOOKUP($C253,'2025'!$C$301:$U$583,VLOOKUP($L$4,Master!$D$9:$G$20,4,FALSE),FALSE)</f>
        <v>0</v>
      </c>
      <c r="L253" s="83">
        <f>VLOOKUP($C253,'2025'!$C$8:$U$290,VLOOKUP($L$4,Master!$D$9:$G$20,4,FALSE),FALSE)</f>
        <v>0</v>
      </c>
      <c r="M253" s="152">
        <f t="shared" si="42"/>
        <v>0</v>
      </c>
      <c r="N253" s="152">
        <f t="shared" si="43"/>
        <v>0</v>
      </c>
      <c r="O253" s="83">
        <f t="shared" si="44"/>
        <v>0</v>
      </c>
      <c r="P253" s="87">
        <f t="shared" si="45"/>
        <v>0</v>
      </c>
      <c r="Q253" s="78"/>
    </row>
    <row r="254" spans="2:17" s="79" customFormat="1" ht="25.5" x14ac:dyDescent="0.2">
      <c r="B254" s="72"/>
      <c r="C254" s="80" t="s">
        <v>510</v>
      </c>
      <c r="D254" s="81" t="s">
        <v>511</v>
      </c>
      <c r="E254" s="82">
        <f>IFERROR(VLOOKUP($C254,'2025'!$C$301:$U$583,19,FALSE),0)</f>
        <v>5621163.8300000001</v>
      </c>
      <c r="F254" s="83">
        <f>IFERROR(VLOOKUP($C254,'2025'!$C$8:$U$290,19,FALSE),0)</f>
        <v>4707170.3100000005</v>
      </c>
      <c r="G254" s="84">
        <f t="shared" si="38"/>
        <v>0.8374013731601202</v>
      </c>
      <c r="H254" s="85">
        <f t="shared" si="39"/>
        <v>5.9445227126349689E-4</v>
      </c>
      <c r="I254" s="86">
        <f t="shared" si="40"/>
        <v>-913993.51999999955</v>
      </c>
      <c r="J254" s="87">
        <f t="shared" si="41"/>
        <v>-0.1625986268398798</v>
      </c>
      <c r="K254" s="82">
        <f>VLOOKUP($C254,'2025'!$C$301:$U$583,VLOOKUP($L$4,Master!$D$9:$G$20,4,FALSE),FALSE)</f>
        <v>1141224.1599999999</v>
      </c>
      <c r="L254" s="83">
        <f>VLOOKUP($C254,'2025'!$C$8:$U$290,VLOOKUP($L$4,Master!$D$9:$G$20,4,FALSE),FALSE)</f>
        <v>463192.9</v>
      </c>
      <c r="M254" s="152">
        <f t="shared" si="42"/>
        <v>0.40587372422960277</v>
      </c>
      <c r="N254" s="152">
        <f t="shared" si="43"/>
        <v>5.8495030624486963E-5</v>
      </c>
      <c r="O254" s="83">
        <f t="shared" si="44"/>
        <v>-678031.25999999989</v>
      </c>
      <c r="P254" s="87">
        <f t="shared" si="45"/>
        <v>-0.59412627577039723</v>
      </c>
      <c r="Q254" s="78"/>
    </row>
    <row r="255" spans="2:17" s="79" customFormat="1" ht="12.75" x14ac:dyDescent="0.2">
      <c r="B255" s="72"/>
      <c r="C255" s="80" t="s">
        <v>233</v>
      </c>
      <c r="D255" s="81" t="s">
        <v>454</v>
      </c>
      <c r="E255" s="82">
        <f>IFERROR(VLOOKUP($C255,'2025'!$C$301:$U$583,19,FALSE),0)</f>
        <v>2325315.42</v>
      </c>
      <c r="F255" s="83">
        <f>IFERROR(VLOOKUP($C255,'2025'!$C$8:$U$290,19,FALSE),0)</f>
        <v>1838573.08</v>
      </c>
      <c r="G255" s="84">
        <f t="shared" si="38"/>
        <v>0.79067685363734441</v>
      </c>
      <c r="H255" s="85">
        <f t="shared" si="39"/>
        <v>2.3218704047483742E-4</v>
      </c>
      <c r="I255" s="86">
        <f t="shared" si="40"/>
        <v>-486742.33999999985</v>
      </c>
      <c r="J255" s="87">
        <f t="shared" si="41"/>
        <v>-0.20932314636265556</v>
      </c>
      <c r="K255" s="82">
        <f>VLOOKUP($C255,'2025'!$C$301:$U$583,VLOOKUP($L$4,Master!$D$9:$G$20,4,FALSE),FALSE)</f>
        <v>737055.52999999991</v>
      </c>
      <c r="L255" s="83">
        <f>VLOOKUP($C255,'2025'!$C$8:$U$290,VLOOKUP($L$4,Master!$D$9:$G$20,4,FALSE),FALSE)</f>
        <v>387645.75</v>
      </c>
      <c r="M255" s="152">
        <f t="shared" si="42"/>
        <v>0.52593832380580607</v>
      </c>
      <c r="N255" s="152">
        <f t="shared" si="43"/>
        <v>4.8954442129191134E-5</v>
      </c>
      <c r="O255" s="83">
        <f t="shared" si="44"/>
        <v>-349409.77999999991</v>
      </c>
      <c r="P255" s="87">
        <f t="shared" si="45"/>
        <v>-0.47406167619419387</v>
      </c>
      <c r="Q255" s="78"/>
    </row>
    <row r="256" spans="2:17" s="79" customFormat="1" ht="12.75" x14ac:dyDescent="0.2">
      <c r="B256" s="72"/>
      <c r="C256" s="80" t="s">
        <v>234</v>
      </c>
      <c r="D256" s="81" t="s">
        <v>455</v>
      </c>
      <c r="E256" s="82">
        <f>IFERROR(VLOOKUP($C256,'2025'!$C$301:$U$583,19,FALSE),0)</f>
        <v>5562977.9099999983</v>
      </c>
      <c r="F256" s="83">
        <f>IFERROR(VLOOKUP($C256,'2025'!$C$8:$U$290,19,FALSE),0)</f>
        <v>4949301.84</v>
      </c>
      <c r="G256" s="84">
        <f t="shared" si="38"/>
        <v>0.889685689943716</v>
      </c>
      <c r="H256" s="85">
        <f t="shared" si="39"/>
        <v>6.2503022542148134E-4</v>
      </c>
      <c r="I256" s="86">
        <f t="shared" si="40"/>
        <v>-613676.06999999844</v>
      </c>
      <c r="J256" s="87">
        <f t="shared" si="41"/>
        <v>-0.11031431005628398</v>
      </c>
      <c r="K256" s="82">
        <f>VLOOKUP($C256,'2025'!$C$301:$U$583,VLOOKUP($L$4,Master!$D$9:$G$20,4,FALSE),FALSE)</f>
        <v>1233337.0999999989</v>
      </c>
      <c r="L256" s="83">
        <f>VLOOKUP($C256,'2025'!$C$8:$U$290,VLOOKUP($L$4,Master!$D$9:$G$20,4,FALSE),FALSE)</f>
        <v>632256.52999999991</v>
      </c>
      <c r="M256" s="152">
        <f t="shared" si="42"/>
        <v>0.51263886410292892</v>
      </c>
      <c r="N256" s="152">
        <f t="shared" si="43"/>
        <v>7.9845492201805889E-5</v>
      </c>
      <c r="O256" s="83">
        <f t="shared" si="44"/>
        <v>-601080.56999999902</v>
      </c>
      <c r="P256" s="87">
        <f t="shared" si="45"/>
        <v>-0.48736113589707108</v>
      </c>
      <c r="Q256" s="78"/>
    </row>
    <row r="257" spans="2:17" s="79" customFormat="1" ht="12.75" x14ac:dyDescent="0.2">
      <c r="B257" s="72"/>
      <c r="C257" s="80" t="s">
        <v>235</v>
      </c>
      <c r="D257" s="81" t="s">
        <v>456</v>
      </c>
      <c r="E257" s="82">
        <f>IFERROR(VLOOKUP($C257,'2025'!$C$301:$U$583,19,FALSE),0)</f>
        <v>538858.25000000012</v>
      </c>
      <c r="F257" s="83">
        <f>IFERROR(VLOOKUP($C257,'2025'!$C$8:$U$290,19,FALSE),0)</f>
        <v>89995.6</v>
      </c>
      <c r="G257" s="84">
        <f t="shared" si="38"/>
        <v>0.16701163988859777</v>
      </c>
      <c r="H257" s="85">
        <f t="shared" si="39"/>
        <v>1.1365233314390352E-5</v>
      </c>
      <c r="I257" s="86">
        <f t="shared" si="40"/>
        <v>-448862.65000000014</v>
      </c>
      <c r="J257" s="87">
        <f t="shared" si="41"/>
        <v>-0.83298836011140232</v>
      </c>
      <c r="K257" s="82">
        <f>VLOOKUP($C257,'2025'!$C$301:$U$583,VLOOKUP($L$4,Master!$D$9:$G$20,4,FALSE),FALSE)</f>
        <v>527632.85000000009</v>
      </c>
      <c r="L257" s="83">
        <f>VLOOKUP($C257,'2025'!$C$8:$U$290,VLOOKUP($L$4,Master!$D$9:$G$20,4,FALSE),FALSE)</f>
        <v>28240.89</v>
      </c>
      <c r="M257" s="152">
        <f t="shared" si="42"/>
        <v>5.3523752359239944E-2</v>
      </c>
      <c r="N257" s="152">
        <f t="shared" si="43"/>
        <v>3.5664444023489295E-6</v>
      </c>
      <c r="O257" s="83">
        <f t="shared" si="44"/>
        <v>-499391.96000000008</v>
      </c>
      <c r="P257" s="87">
        <f t="shared" si="45"/>
        <v>-0.94647624764075999</v>
      </c>
      <c r="Q257" s="78"/>
    </row>
    <row r="258" spans="2:17" s="79" customFormat="1" ht="12.75" x14ac:dyDescent="0.2">
      <c r="B258" s="72"/>
      <c r="C258" s="80" t="s">
        <v>236</v>
      </c>
      <c r="D258" s="81" t="s">
        <v>458</v>
      </c>
      <c r="E258" s="82">
        <f>IFERROR(VLOOKUP($C258,'2025'!$C$301:$U$583,19,FALSE),0)</f>
        <v>334472.32999999996</v>
      </c>
      <c r="F258" s="83">
        <f>IFERROR(VLOOKUP($C258,'2025'!$C$8:$U$290,19,FALSE),0)</f>
        <v>105522.54</v>
      </c>
      <c r="G258" s="84">
        <f t="shared" si="38"/>
        <v>0.31548959520807002</v>
      </c>
      <c r="H258" s="85">
        <f t="shared" si="39"/>
        <v>1.3326076908505398E-5</v>
      </c>
      <c r="I258" s="86">
        <f t="shared" si="40"/>
        <v>-228949.78999999998</v>
      </c>
      <c r="J258" s="87">
        <f t="shared" si="41"/>
        <v>-0.68451040479193004</v>
      </c>
      <c r="K258" s="82">
        <f>VLOOKUP($C258,'2025'!$C$301:$U$583,VLOOKUP($L$4,Master!$D$9:$G$20,4,FALSE),FALSE)</f>
        <v>253936.09</v>
      </c>
      <c r="L258" s="83">
        <f>VLOOKUP($C258,'2025'!$C$8:$U$290,VLOOKUP($L$4,Master!$D$9:$G$20,4,FALSE),FALSE)</f>
        <v>11343.310000000001</v>
      </c>
      <c r="M258" s="152">
        <f t="shared" si="42"/>
        <v>4.4669940377517828E-2</v>
      </c>
      <c r="N258" s="152">
        <f t="shared" si="43"/>
        <v>1.43250741933447E-6</v>
      </c>
      <c r="O258" s="83">
        <f t="shared" si="44"/>
        <v>-242592.78</v>
      </c>
      <c r="P258" s="87">
        <f t="shared" si="45"/>
        <v>-0.95533005962248219</v>
      </c>
      <c r="Q258" s="78"/>
    </row>
    <row r="259" spans="2:17" s="79" customFormat="1" ht="12.75" x14ac:dyDescent="0.2">
      <c r="B259" s="72"/>
      <c r="C259" s="80" t="s">
        <v>237</v>
      </c>
      <c r="D259" s="81" t="s">
        <v>459</v>
      </c>
      <c r="E259" s="82">
        <f>IFERROR(VLOOKUP($C259,'2025'!$C$301:$U$583,19,FALSE),0)</f>
        <v>2870046.4800000004</v>
      </c>
      <c r="F259" s="83">
        <f>IFERROR(VLOOKUP($C259,'2025'!$C$8:$U$290,19,FALSE),0)</f>
        <v>2466896.38</v>
      </c>
      <c r="G259" s="84">
        <f t="shared" si="38"/>
        <v>0.85953185678024269</v>
      </c>
      <c r="H259" s="85">
        <f t="shared" si="39"/>
        <v>3.1153581865252255E-4</v>
      </c>
      <c r="I259" s="86">
        <f t="shared" si="40"/>
        <v>-403150.10000000056</v>
      </c>
      <c r="J259" s="87">
        <f t="shared" si="41"/>
        <v>-0.14046814321975737</v>
      </c>
      <c r="K259" s="82">
        <f>VLOOKUP($C259,'2025'!$C$301:$U$583,VLOOKUP($L$4,Master!$D$9:$G$20,4,FALSE),FALSE)</f>
        <v>711211.24</v>
      </c>
      <c r="L259" s="83">
        <f>VLOOKUP($C259,'2025'!$C$8:$U$290,VLOOKUP($L$4,Master!$D$9:$G$20,4,FALSE),FALSE)</f>
        <v>331138.56</v>
      </c>
      <c r="M259" s="152">
        <f t="shared" si="42"/>
        <v>0.46559804088585555</v>
      </c>
      <c r="N259" s="152">
        <f t="shared" si="43"/>
        <v>4.1818344383405946E-5</v>
      </c>
      <c r="O259" s="83">
        <f t="shared" si="44"/>
        <v>-380072.68</v>
      </c>
      <c r="P259" s="87">
        <f t="shared" si="45"/>
        <v>-0.53440195911414445</v>
      </c>
      <c r="Q259" s="78"/>
    </row>
    <row r="260" spans="2:17" s="79" customFormat="1" ht="12.75" x14ac:dyDescent="0.2">
      <c r="B260" s="72"/>
      <c r="C260" s="80" t="s">
        <v>238</v>
      </c>
      <c r="D260" s="81" t="s">
        <v>460</v>
      </c>
      <c r="E260" s="82">
        <f>IFERROR(VLOOKUP($C260,'2025'!$C$301:$U$583,19,FALSE),0)</f>
        <v>1100584.26</v>
      </c>
      <c r="F260" s="83">
        <f>IFERROR(VLOOKUP($C260,'2025'!$C$8:$U$290,19,FALSE),0)</f>
        <v>1002088.54</v>
      </c>
      <c r="G260" s="84">
        <f t="shared" si="38"/>
        <v>0.91050597071050243</v>
      </c>
      <c r="H260" s="85">
        <f t="shared" si="39"/>
        <v>1.2655029866767697E-4</v>
      </c>
      <c r="I260" s="86">
        <f t="shared" si="40"/>
        <v>-98495.719999999972</v>
      </c>
      <c r="J260" s="87">
        <f t="shared" si="41"/>
        <v>-8.949402928949754E-2</v>
      </c>
      <c r="K260" s="82">
        <f>VLOOKUP($C260,'2025'!$C$301:$U$583,VLOOKUP($L$4,Master!$D$9:$G$20,4,FALSE),FALSE)</f>
        <v>229103.92</v>
      </c>
      <c r="L260" s="83">
        <f>VLOOKUP($C260,'2025'!$C$8:$U$290,VLOOKUP($L$4,Master!$D$9:$G$20,4,FALSE),FALSE)</f>
        <v>114604.63000000002</v>
      </c>
      <c r="M260" s="152">
        <f t="shared" si="42"/>
        <v>0.50022989567354414</v>
      </c>
      <c r="N260" s="152">
        <f t="shared" si="43"/>
        <v>1.447302266843468E-5</v>
      </c>
      <c r="O260" s="83">
        <f t="shared" si="44"/>
        <v>-114499.29</v>
      </c>
      <c r="P260" s="87">
        <f t="shared" si="45"/>
        <v>-0.4997701043264558</v>
      </c>
      <c r="Q260" s="78"/>
    </row>
    <row r="261" spans="2:17" s="79" customFormat="1" ht="12.75" x14ac:dyDescent="0.2">
      <c r="B261" s="72"/>
      <c r="C261" s="80" t="s">
        <v>239</v>
      </c>
      <c r="D261" s="81" t="s">
        <v>461</v>
      </c>
      <c r="E261" s="82">
        <f>IFERROR(VLOOKUP($C261,'2025'!$C$301:$U$583,19,FALSE),0)</f>
        <v>712832.02000000014</v>
      </c>
      <c r="F261" s="83">
        <f>IFERROR(VLOOKUP($C261,'2025'!$C$8:$U$290,19,FALSE),0)</f>
        <v>605061.75</v>
      </c>
      <c r="G261" s="84">
        <f t="shared" si="38"/>
        <v>0.84881393234832503</v>
      </c>
      <c r="H261" s="85">
        <f t="shared" si="39"/>
        <v>7.6411157416177313E-5</v>
      </c>
      <c r="I261" s="86">
        <f t="shared" si="40"/>
        <v>-107770.27000000014</v>
      </c>
      <c r="J261" s="87">
        <f t="shared" si="41"/>
        <v>-0.15118606765167494</v>
      </c>
      <c r="K261" s="82">
        <f>VLOOKUP($C261,'2025'!$C$301:$U$583,VLOOKUP($L$4,Master!$D$9:$G$20,4,FALSE),FALSE)</f>
        <v>146410.69000000003</v>
      </c>
      <c r="L261" s="83">
        <f>VLOOKUP($C261,'2025'!$C$8:$U$290,VLOOKUP($L$4,Master!$D$9:$G$20,4,FALSE),FALSE)</f>
        <v>74323.390000000014</v>
      </c>
      <c r="M261" s="152">
        <f t="shared" si="42"/>
        <v>0.50763636179844518</v>
      </c>
      <c r="N261" s="152">
        <f t="shared" si="43"/>
        <v>9.3860440740039167E-6</v>
      </c>
      <c r="O261" s="83">
        <f t="shared" si="44"/>
        <v>-72087.300000000017</v>
      </c>
      <c r="P261" s="87">
        <f t="shared" si="45"/>
        <v>-0.49236363820155482</v>
      </c>
      <c r="Q261" s="78"/>
    </row>
    <row r="262" spans="2:17" s="79" customFormat="1" ht="12.75" x14ac:dyDescent="0.2">
      <c r="B262" s="72"/>
      <c r="C262" s="80" t="s">
        <v>240</v>
      </c>
      <c r="D262" s="81" t="s">
        <v>462</v>
      </c>
      <c r="E262" s="82">
        <f>IFERROR(VLOOKUP($C262,'2025'!$C$301:$U$583,19,FALSE),0)</f>
        <v>1494652.8099999998</v>
      </c>
      <c r="F262" s="83">
        <f>IFERROR(VLOOKUP($C262,'2025'!$C$8:$U$290,19,FALSE),0)</f>
        <v>1440332.17</v>
      </c>
      <c r="G262" s="84">
        <f t="shared" si="38"/>
        <v>0.9636566835879431</v>
      </c>
      <c r="H262" s="85">
        <f t="shared" si="39"/>
        <v>1.8189457220433162E-4</v>
      </c>
      <c r="I262" s="86">
        <f t="shared" si="40"/>
        <v>-54320.639999999898</v>
      </c>
      <c r="J262" s="87">
        <f t="shared" si="41"/>
        <v>-3.6343316412056861E-2</v>
      </c>
      <c r="K262" s="82">
        <f>VLOOKUP($C262,'2025'!$C$301:$U$583,VLOOKUP($L$4,Master!$D$9:$G$20,4,FALSE),FALSE)</f>
        <v>189691.56999999998</v>
      </c>
      <c r="L262" s="83">
        <f>VLOOKUP($C262,'2025'!$C$8:$U$290,VLOOKUP($L$4,Master!$D$9:$G$20,4,FALSE),FALSE)</f>
        <v>169117.96999999994</v>
      </c>
      <c r="M262" s="152">
        <f t="shared" si="42"/>
        <v>0.89154183288166133</v>
      </c>
      <c r="N262" s="152">
        <f t="shared" si="43"/>
        <v>2.1357323988129059E-5</v>
      </c>
      <c r="O262" s="83">
        <f t="shared" si="44"/>
        <v>-20573.600000000035</v>
      </c>
      <c r="P262" s="87">
        <f t="shared" si="45"/>
        <v>-0.10845816711833867</v>
      </c>
      <c r="Q262" s="78"/>
    </row>
    <row r="263" spans="2:17" s="79" customFormat="1" ht="12.75" x14ac:dyDescent="0.2">
      <c r="B263" s="72"/>
      <c r="C263" s="80" t="s">
        <v>241</v>
      </c>
      <c r="D263" s="81" t="s">
        <v>463</v>
      </c>
      <c r="E263" s="82">
        <f>IFERROR(VLOOKUP($C263,'2025'!$C$301:$U$583,19,FALSE),0)</f>
        <v>582996</v>
      </c>
      <c r="F263" s="83">
        <f>IFERROR(VLOOKUP($C263,'2025'!$C$8:$U$290,19,FALSE),0)</f>
        <v>434370.48</v>
      </c>
      <c r="G263" s="84">
        <f t="shared" si="38"/>
        <v>0.74506596957783588</v>
      </c>
      <c r="H263" s="85">
        <f t="shared" si="39"/>
        <v>5.4855146808107591E-5</v>
      </c>
      <c r="I263" s="86">
        <f t="shared" si="40"/>
        <v>-148625.52000000002</v>
      </c>
      <c r="J263" s="87">
        <f t="shared" si="41"/>
        <v>-0.25493403042216417</v>
      </c>
      <c r="K263" s="82">
        <f>VLOOKUP($C263,'2025'!$C$301:$U$583,VLOOKUP($L$4,Master!$D$9:$G$20,4,FALSE),FALSE)</f>
        <v>115602.72</v>
      </c>
      <c r="L263" s="83">
        <f>VLOOKUP($C263,'2025'!$C$8:$U$290,VLOOKUP($L$4,Master!$D$9:$G$20,4,FALSE),FALSE)</f>
        <v>38706.1</v>
      </c>
      <c r="M263" s="152">
        <f t="shared" si="42"/>
        <v>0.33481997655418488</v>
      </c>
      <c r="N263" s="152">
        <f t="shared" si="43"/>
        <v>4.8880596072488476E-6</v>
      </c>
      <c r="O263" s="83">
        <f t="shared" si="44"/>
        <v>-76896.62</v>
      </c>
      <c r="P263" s="87">
        <f t="shared" si="45"/>
        <v>-0.66518002344581506</v>
      </c>
      <c r="Q263" s="78"/>
    </row>
    <row r="264" spans="2:17" s="79" customFormat="1" ht="12.75" x14ac:dyDescent="0.2">
      <c r="B264" s="72"/>
      <c r="C264" s="80" t="s">
        <v>242</v>
      </c>
      <c r="D264" s="81" t="s">
        <v>464</v>
      </c>
      <c r="E264" s="82">
        <f>IFERROR(VLOOKUP($C264,'2025'!$C$301:$U$583,19,FALSE),0)</f>
        <v>215898.52</v>
      </c>
      <c r="F264" s="83">
        <f>IFERROR(VLOOKUP($C264,'2025'!$C$8:$U$290,19,FALSE),0)</f>
        <v>408130.88</v>
      </c>
      <c r="G264" s="84">
        <f t="shared" si="38"/>
        <v>1.8903829447279215</v>
      </c>
      <c r="H264" s="85">
        <f t="shared" si="39"/>
        <v>5.1541438403738083E-5</v>
      </c>
      <c r="I264" s="86">
        <f t="shared" si="40"/>
        <v>192232.36000000002</v>
      </c>
      <c r="J264" s="87">
        <f t="shared" si="41"/>
        <v>0.89038294472792134</v>
      </c>
      <c r="K264" s="82">
        <f>VLOOKUP($C264,'2025'!$C$301:$U$583,VLOOKUP($L$4,Master!$D$9:$G$20,4,FALSE),FALSE)</f>
        <v>76000.37</v>
      </c>
      <c r="L264" s="83">
        <f>VLOOKUP($C264,'2025'!$C$8:$U$290,VLOOKUP($L$4,Master!$D$9:$G$20,4,FALSE),FALSE)</f>
        <v>76000.37</v>
      </c>
      <c r="M264" s="152">
        <f t="shared" si="42"/>
        <v>1</v>
      </c>
      <c r="N264" s="152">
        <f t="shared" si="43"/>
        <v>9.5978240828439732E-6</v>
      </c>
      <c r="O264" s="83">
        <f t="shared" si="44"/>
        <v>0</v>
      </c>
      <c r="P264" s="87">
        <f t="shared" si="45"/>
        <v>0</v>
      </c>
      <c r="Q264" s="78"/>
    </row>
    <row r="265" spans="2:17" s="79" customFormat="1" ht="12.75" x14ac:dyDescent="0.2">
      <c r="B265" s="72"/>
      <c r="C265" s="80" t="s">
        <v>243</v>
      </c>
      <c r="D265" s="81" t="s">
        <v>465</v>
      </c>
      <c r="E265" s="82">
        <f>IFERROR(VLOOKUP($C265,'2025'!$C$301:$U$583,19,FALSE),0)</f>
        <v>265920.93</v>
      </c>
      <c r="F265" s="83">
        <f>IFERROR(VLOOKUP($C265,'2025'!$C$8:$U$290,19,FALSE),0)</f>
        <v>281519.05</v>
      </c>
      <c r="G265" s="84">
        <f t="shared" si="38"/>
        <v>1.0586569849917418</v>
      </c>
      <c r="H265" s="85">
        <f t="shared" si="39"/>
        <v>3.5552067942160762E-5</v>
      </c>
      <c r="I265" s="86">
        <f t="shared" si="40"/>
        <v>15598.119999999995</v>
      </c>
      <c r="J265" s="87">
        <f t="shared" si="41"/>
        <v>5.8656984991741705E-2</v>
      </c>
      <c r="K265" s="82">
        <f>VLOOKUP($C265,'2025'!$C$301:$U$583,VLOOKUP($L$4,Master!$D$9:$G$20,4,FALSE),FALSE)</f>
        <v>29803.770000000004</v>
      </c>
      <c r="L265" s="83">
        <f>VLOOKUP($C265,'2025'!$C$8:$U$290,VLOOKUP($L$4,Master!$D$9:$G$20,4,FALSE),FALSE)</f>
        <v>45401.89</v>
      </c>
      <c r="M265" s="152">
        <f t="shared" si="42"/>
        <v>1.5233606352484934</v>
      </c>
      <c r="N265" s="152">
        <f t="shared" si="43"/>
        <v>5.7336477868283135E-6</v>
      </c>
      <c r="O265" s="83">
        <f t="shared" si="44"/>
        <v>15598.119999999995</v>
      </c>
      <c r="P265" s="87">
        <f t="shared" si="45"/>
        <v>0.52336063524849352</v>
      </c>
      <c r="Q265" s="78"/>
    </row>
    <row r="266" spans="2:17" s="79" customFormat="1" ht="12.75" x14ac:dyDescent="0.2">
      <c r="B266" s="72"/>
      <c r="C266" s="80" t="s">
        <v>244</v>
      </c>
      <c r="D266" s="81" t="s">
        <v>466</v>
      </c>
      <c r="E266" s="82">
        <f>IFERROR(VLOOKUP($C266,'2025'!$C$301:$U$583,19,FALSE),0)</f>
        <v>178645.22000000003</v>
      </c>
      <c r="F266" s="83">
        <f>IFERROR(VLOOKUP($C266,'2025'!$C$8:$U$290,19,FALSE),0)</f>
        <v>126644.82</v>
      </c>
      <c r="G266" s="84">
        <f t="shared" si="38"/>
        <v>0.70891804437868522</v>
      </c>
      <c r="H266" s="85">
        <f t="shared" si="39"/>
        <v>1.5993536654669444E-5</v>
      </c>
      <c r="I266" s="86">
        <f t="shared" si="40"/>
        <v>-52000.400000000023</v>
      </c>
      <c r="J266" s="87">
        <f t="shared" si="41"/>
        <v>-0.29108195562131478</v>
      </c>
      <c r="K266" s="82">
        <f>VLOOKUP($C266,'2025'!$C$301:$U$583,VLOOKUP($L$4,Master!$D$9:$G$20,4,FALSE),FALSE)</f>
        <v>178645.22000000003</v>
      </c>
      <c r="L266" s="83">
        <f>VLOOKUP($C266,'2025'!$C$8:$U$290,VLOOKUP($L$4,Master!$D$9:$G$20,4,FALSE),FALSE)</f>
        <v>126644.82</v>
      </c>
      <c r="M266" s="152">
        <f t="shared" si="42"/>
        <v>0.70891804437868522</v>
      </c>
      <c r="N266" s="152">
        <f t="shared" si="43"/>
        <v>1.5993536654669444E-5</v>
      </c>
      <c r="O266" s="83">
        <f t="shared" si="44"/>
        <v>-52000.400000000023</v>
      </c>
      <c r="P266" s="87">
        <f t="shared" si="45"/>
        <v>-0.29108195562131478</v>
      </c>
      <c r="Q266" s="78"/>
    </row>
    <row r="267" spans="2:17" s="79" customFormat="1" ht="12.75" x14ac:dyDescent="0.2">
      <c r="B267" s="72"/>
      <c r="C267" s="80" t="s">
        <v>245</v>
      </c>
      <c r="D267" s="81" t="s">
        <v>467</v>
      </c>
      <c r="E267" s="82">
        <f>IFERROR(VLOOKUP($C267,'2025'!$C$301:$U$583,19,FALSE),0)</f>
        <v>44226.270000000004</v>
      </c>
      <c r="F267" s="83">
        <f>IFERROR(VLOOKUP($C267,'2025'!$C$8:$U$290,19,FALSE),0)</f>
        <v>45598.22</v>
      </c>
      <c r="G267" s="84">
        <f t="shared" si="38"/>
        <v>1.0310211555258899</v>
      </c>
      <c r="H267" s="85">
        <f t="shared" si="39"/>
        <v>5.758441624044958E-6</v>
      </c>
      <c r="I267" s="86">
        <f t="shared" si="40"/>
        <v>1371.9499999999971</v>
      </c>
      <c r="J267" s="87">
        <f t="shared" si="41"/>
        <v>3.1021155525889861E-2</v>
      </c>
      <c r="K267" s="82">
        <f>VLOOKUP($C267,'2025'!$C$301:$U$583,VLOOKUP($L$4,Master!$D$9:$G$20,4,FALSE),FALSE)</f>
        <v>9975.4800000000014</v>
      </c>
      <c r="L267" s="83">
        <f>VLOOKUP($C267,'2025'!$C$8:$U$290,VLOOKUP($L$4,Master!$D$9:$G$20,4,FALSE),FALSE)</f>
        <v>6768.1500000000024</v>
      </c>
      <c r="M267" s="152">
        <f t="shared" si="42"/>
        <v>0.67847862959977878</v>
      </c>
      <c r="N267" s="152">
        <f t="shared" si="43"/>
        <v>8.5472627391551457E-7</v>
      </c>
      <c r="O267" s="83">
        <f t="shared" si="44"/>
        <v>-3207.329999999999</v>
      </c>
      <c r="P267" s="87">
        <f t="shared" si="45"/>
        <v>-0.32152137040022122</v>
      </c>
      <c r="Q267" s="78"/>
    </row>
    <row r="268" spans="2:17" s="79" customFormat="1" ht="12.75" x14ac:dyDescent="0.2">
      <c r="B268" s="72"/>
      <c r="C268" s="80" t="s">
        <v>246</v>
      </c>
      <c r="D268" s="81" t="s">
        <v>457</v>
      </c>
      <c r="E268" s="82">
        <f>IFERROR(VLOOKUP($C268,'2025'!$C$301:$U$583,19,FALSE),0)</f>
        <v>1278615.0900000001</v>
      </c>
      <c r="F268" s="83">
        <f>IFERROR(VLOOKUP($C268,'2025'!$C$8:$U$290,19,FALSE),0)</f>
        <v>896588.12</v>
      </c>
      <c r="G268" s="84">
        <f t="shared" si="38"/>
        <v>0.70121815940714416</v>
      </c>
      <c r="H268" s="85">
        <f t="shared" si="39"/>
        <v>1.1322701521752858E-4</v>
      </c>
      <c r="I268" s="86">
        <f t="shared" si="40"/>
        <v>-382026.97000000009</v>
      </c>
      <c r="J268" s="87">
        <f t="shared" si="41"/>
        <v>-0.2987818405928559</v>
      </c>
      <c r="K268" s="82">
        <f>VLOOKUP($C268,'2025'!$C$301:$U$583,VLOOKUP($L$4,Master!$D$9:$G$20,4,FALSE),FALSE)</f>
        <v>413536.60000000003</v>
      </c>
      <c r="L268" s="83">
        <f>VLOOKUP($C268,'2025'!$C$8:$U$290,VLOOKUP($L$4,Master!$D$9:$G$20,4,FALSE),FALSE)</f>
        <v>105419.05000000002</v>
      </c>
      <c r="M268" s="152">
        <f t="shared" si="42"/>
        <v>0.25492072527558629</v>
      </c>
      <c r="N268" s="152">
        <f t="shared" si="43"/>
        <v>1.331300751404938E-5</v>
      </c>
      <c r="O268" s="83">
        <f t="shared" si="44"/>
        <v>-308117.55000000005</v>
      </c>
      <c r="P268" s="87">
        <f t="shared" si="45"/>
        <v>-0.74507927472441382</v>
      </c>
      <c r="Q268" s="78"/>
    </row>
    <row r="269" spans="2:17" s="79" customFormat="1" ht="12.75" x14ac:dyDescent="0.2">
      <c r="B269" s="72"/>
      <c r="C269" s="80" t="s">
        <v>247</v>
      </c>
      <c r="D269" s="81" t="s">
        <v>468</v>
      </c>
      <c r="E269" s="82">
        <f>IFERROR(VLOOKUP($C269,'2025'!$C$301:$U$583,19,FALSE),0)</f>
        <v>217541.87000000002</v>
      </c>
      <c r="F269" s="83">
        <f>IFERROR(VLOOKUP($C269,'2025'!$C$8:$U$290,19,FALSE),0)</f>
        <v>205260.67000000004</v>
      </c>
      <c r="G269" s="84">
        <f t="shared" si="38"/>
        <v>0.94354558044389347</v>
      </c>
      <c r="H269" s="85">
        <f t="shared" si="39"/>
        <v>2.5921660668055824E-5</v>
      </c>
      <c r="I269" s="86">
        <f t="shared" si="40"/>
        <v>-12281.199999999983</v>
      </c>
      <c r="J269" s="87">
        <f t="shared" si="41"/>
        <v>-5.6454419556106514E-2</v>
      </c>
      <c r="K269" s="82">
        <f>VLOOKUP($C269,'2025'!$C$301:$U$583,VLOOKUP($L$4,Master!$D$9:$G$20,4,FALSE),FALSE)</f>
        <v>45614.53</v>
      </c>
      <c r="L269" s="83">
        <f>VLOOKUP($C269,'2025'!$C$8:$U$290,VLOOKUP($L$4,Master!$D$9:$G$20,4,FALSE),FALSE)</f>
        <v>0</v>
      </c>
      <c r="M269" s="152">
        <f t="shared" si="42"/>
        <v>0</v>
      </c>
      <c r="N269" s="152">
        <f t="shared" si="43"/>
        <v>0</v>
      </c>
      <c r="O269" s="83">
        <f t="shared" si="44"/>
        <v>-45614.53</v>
      </c>
      <c r="P269" s="87">
        <f t="shared" si="45"/>
        <v>-1</v>
      </c>
      <c r="Q269" s="78"/>
    </row>
    <row r="270" spans="2:17" s="79" customFormat="1" ht="12.75" x14ac:dyDescent="0.2">
      <c r="B270" s="72"/>
      <c r="C270" s="80" t="s">
        <v>248</v>
      </c>
      <c r="D270" s="81" t="s">
        <v>469</v>
      </c>
      <c r="E270" s="82">
        <f>IFERROR(VLOOKUP($C270,'2025'!$C$301:$U$583,19,FALSE),0)</f>
        <v>1393188.17</v>
      </c>
      <c r="F270" s="83">
        <f>IFERROR(VLOOKUP($C270,'2025'!$C$8:$U$290,19,FALSE),0)</f>
        <v>716359.60999999987</v>
      </c>
      <c r="G270" s="84">
        <f t="shared" si="38"/>
        <v>0.51418726158147032</v>
      </c>
      <c r="H270" s="85">
        <f t="shared" si="39"/>
        <v>9.0466579528951179E-5</v>
      </c>
      <c r="I270" s="86">
        <f t="shared" si="40"/>
        <v>-676828.56</v>
      </c>
      <c r="J270" s="87">
        <f t="shared" si="41"/>
        <v>-0.48581273841852968</v>
      </c>
      <c r="K270" s="82">
        <f>VLOOKUP($C270,'2025'!$C$301:$U$583,VLOOKUP($L$4,Master!$D$9:$G$20,4,FALSE),FALSE)</f>
        <v>891319.8</v>
      </c>
      <c r="L270" s="83">
        <f>VLOOKUP($C270,'2025'!$C$8:$U$290,VLOOKUP($L$4,Master!$D$9:$G$20,4,FALSE),FALSE)</f>
        <v>26383.979999999996</v>
      </c>
      <c r="M270" s="152">
        <f t="shared" si="42"/>
        <v>2.9601025355882361E-2</v>
      </c>
      <c r="N270" s="152">
        <f t="shared" si="43"/>
        <v>3.3319416556165936E-6</v>
      </c>
      <c r="O270" s="83">
        <f t="shared" si="44"/>
        <v>-864935.82000000007</v>
      </c>
      <c r="P270" s="87">
        <f t="shared" si="45"/>
        <v>-0.97039897464411762</v>
      </c>
      <c r="Q270" s="78"/>
    </row>
    <row r="271" spans="2:17" s="79" customFormat="1" ht="12.75" x14ac:dyDescent="0.2">
      <c r="B271" s="72"/>
      <c r="C271" s="80" t="s">
        <v>249</v>
      </c>
      <c r="D271" s="81" t="s">
        <v>470</v>
      </c>
      <c r="E271" s="82">
        <f>IFERROR(VLOOKUP($C271,'2025'!$C$301:$U$583,19,FALSE),0)</f>
        <v>142065605.82000002</v>
      </c>
      <c r="F271" s="83">
        <f>IFERROR(VLOOKUP($C271,'2025'!$C$8:$U$290,19,FALSE),0)</f>
        <v>134854700.44999999</v>
      </c>
      <c r="G271" s="84">
        <f t="shared" si="38"/>
        <v>0.94924242691692462</v>
      </c>
      <c r="H271" s="85">
        <f t="shared" si="39"/>
        <v>1.703033408473827E-2</v>
      </c>
      <c r="I271" s="86">
        <f t="shared" si="40"/>
        <v>-7210905.3700000346</v>
      </c>
      <c r="J271" s="87">
        <f t="shared" si="41"/>
        <v>-5.0757573083075408E-2</v>
      </c>
      <c r="K271" s="82">
        <f>VLOOKUP($C271,'2025'!$C$301:$U$583,VLOOKUP($L$4,Master!$D$9:$G$20,4,FALSE),FALSE)</f>
        <v>22702910.430000007</v>
      </c>
      <c r="L271" s="83">
        <f>VLOOKUP($C271,'2025'!$C$8:$U$290,VLOOKUP($L$4,Master!$D$9:$G$20,4,FALSE),FALSE)</f>
        <v>17237209.590000004</v>
      </c>
      <c r="M271" s="152">
        <f t="shared" si="42"/>
        <v>0.75925109439812022</v>
      </c>
      <c r="N271" s="152">
        <f t="shared" si="43"/>
        <v>2.1768276302329991E-3</v>
      </c>
      <c r="O271" s="83">
        <f t="shared" si="44"/>
        <v>-5465700.8400000036</v>
      </c>
      <c r="P271" s="87">
        <f t="shared" si="45"/>
        <v>-0.24074890560187978</v>
      </c>
      <c r="Q271" s="78"/>
    </row>
    <row r="272" spans="2:17" s="79" customFormat="1" ht="12.75" x14ac:dyDescent="0.2">
      <c r="B272" s="72"/>
      <c r="C272" s="80" t="s">
        <v>250</v>
      </c>
      <c r="D272" s="81" t="s">
        <v>471</v>
      </c>
      <c r="E272" s="82">
        <f>IFERROR(VLOOKUP($C272,'2025'!$C$301:$U$583,19,FALSE),0)</f>
        <v>31356854.860000003</v>
      </c>
      <c r="F272" s="83">
        <f>IFERROR(VLOOKUP($C272,'2025'!$C$8:$U$290,19,FALSE),0)</f>
        <v>29403761.009999998</v>
      </c>
      <c r="G272" s="84">
        <f t="shared" si="38"/>
        <v>0.93771397486386798</v>
      </c>
      <c r="H272" s="85">
        <f t="shared" si="39"/>
        <v>3.713299363515817E-3</v>
      </c>
      <c r="I272" s="86">
        <f t="shared" si="40"/>
        <v>-1953093.8500000052</v>
      </c>
      <c r="J272" s="87">
        <f t="shared" si="41"/>
        <v>-6.2286025136132066E-2</v>
      </c>
      <c r="K272" s="82">
        <f>VLOOKUP($C272,'2025'!$C$301:$U$583,VLOOKUP($L$4,Master!$D$9:$G$20,4,FALSE),FALSE)</f>
        <v>4129166.46</v>
      </c>
      <c r="L272" s="83">
        <f>VLOOKUP($C272,'2025'!$C$8:$U$290,VLOOKUP($L$4,Master!$D$9:$G$20,4,FALSE),FALSE)</f>
        <v>4581444.51</v>
      </c>
      <c r="M272" s="152">
        <f t="shared" si="42"/>
        <v>1.1095325302046553</v>
      </c>
      <c r="N272" s="152">
        <f t="shared" si="43"/>
        <v>5.7857479446864939E-4</v>
      </c>
      <c r="O272" s="83">
        <f t="shared" si="44"/>
        <v>452278.04999999981</v>
      </c>
      <c r="P272" s="87">
        <f t="shared" si="45"/>
        <v>0.10953253020465535</v>
      </c>
      <c r="Q272" s="78"/>
    </row>
    <row r="273" spans="2:17" s="79" customFormat="1" ht="12.75" x14ac:dyDescent="0.2">
      <c r="B273" s="72"/>
      <c r="C273" s="80" t="s">
        <v>251</v>
      </c>
      <c r="D273" s="81" t="s">
        <v>472</v>
      </c>
      <c r="E273" s="82">
        <f>IFERROR(VLOOKUP($C273,'2025'!$C$301:$U$583,19,FALSE),0)</f>
        <v>5520768.2599999998</v>
      </c>
      <c r="F273" s="83">
        <f>IFERROR(VLOOKUP($C273,'2025'!$C$8:$U$290,19,FALSE),0)</f>
        <v>4587369.3299999991</v>
      </c>
      <c r="G273" s="84">
        <f t="shared" si="38"/>
        <v>0.83092952175464063</v>
      </c>
      <c r="H273" s="85">
        <f t="shared" si="39"/>
        <v>5.7932301951127093E-4</v>
      </c>
      <c r="I273" s="86">
        <f t="shared" si="40"/>
        <v>-933398.93000000063</v>
      </c>
      <c r="J273" s="87">
        <f t="shared" si="41"/>
        <v>-0.1690704782453594</v>
      </c>
      <c r="K273" s="82">
        <f>VLOOKUP($C273,'2025'!$C$301:$U$583,VLOOKUP($L$4,Master!$D$9:$G$20,4,FALSE),FALSE)</f>
        <v>1024369.1099999999</v>
      </c>
      <c r="L273" s="83">
        <f>VLOOKUP($C273,'2025'!$C$8:$U$290,VLOOKUP($L$4,Master!$D$9:$G$20,4,FALSE),FALSE)</f>
        <v>742328.69000000018</v>
      </c>
      <c r="M273" s="152">
        <f t="shared" si="42"/>
        <v>0.72466914782309311</v>
      </c>
      <c r="N273" s="152">
        <f t="shared" si="43"/>
        <v>9.3746124897392199E-5</v>
      </c>
      <c r="O273" s="83">
        <f t="shared" si="44"/>
        <v>-282040.41999999969</v>
      </c>
      <c r="P273" s="87">
        <f t="shared" si="45"/>
        <v>-0.27533085217690695</v>
      </c>
      <c r="Q273" s="78"/>
    </row>
    <row r="274" spans="2:17" s="79" customFormat="1" ht="12.75" x14ac:dyDescent="0.2">
      <c r="B274" s="72"/>
      <c r="C274" s="80" t="s">
        <v>252</v>
      </c>
      <c r="D274" s="81" t="s">
        <v>473</v>
      </c>
      <c r="E274" s="82">
        <f>IFERROR(VLOOKUP($C274,'2025'!$C$301:$U$583,19,FALSE),0)</f>
        <v>4678333.7799999993</v>
      </c>
      <c r="F274" s="83">
        <f>IFERROR(VLOOKUP($C274,'2025'!$C$8:$U$290,19,FALSE),0)</f>
        <v>4264499.21</v>
      </c>
      <c r="G274" s="84">
        <f t="shared" si="38"/>
        <v>0.91154231624747406</v>
      </c>
      <c r="H274" s="85">
        <f t="shared" si="39"/>
        <v>5.3854886784113155E-4</v>
      </c>
      <c r="I274" s="86">
        <f t="shared" si="40"/>
        <v>-413834.56999999937</v>
      </c>
      <c r="J274" s="87">
        <f t="shared" si="41"/>
        <v>-8.8457683752525981E-2</v>
      </c>
      <c r="K274" s="82">
        <f>VLOOKUP($C274,'2025'!$C$301:$U$583,VLOOKUP($L$4,Master!$D$9:$G$20,4,FALSE),FALSE)</f>
        <v>752541.10999999987</v>
      </c>
      <c r="L274" s="83">
        <f>VLOOKUP($C274,'2025'!$C$8:$U$290,VLOOKUP($L$4,Master!$D$9:$G$20,4,FALSE),FALSE)</f>
        <v>358758.07999999996</v>
      </c>
      <c r="M274" s="152">
        <f t="shared" si="42"/>
        <v>0.47672887930335128</v>
      </c>
      <c r="N274" s="152">
        <f t="shared" si="43"/>
        <v>4.5306318115804758E-5</v>
      </c>
      <c r="O274" s="83">
        <f t="shared" si="44"/>
        <v>-393783.02999999991</v>
      </c>
      <c r="P274" s="87">
        <f t="shared" si="45"/>
        <v>-0.52327112069664872</v>
      </c>
      <c r="Q274" s="78"/>
    </row>
    <row r="275" spans="2:17" s="79" customFormat="1" ht="25.5" x14ac:dyDescent="0.2">
      <c r="B275" s="72"/>
      <c r="C275" s="80" t="s">
        <v>550</v>
      </c>
      <c r="D275" s="81" t="s">
        <v>551</v>
      </c>
      <c r="E275" s="82">
        <f>IFERROR(VLOOKUP($C275,'2025'!$C$301:$U$583,19,FALSE),0)</f>
        <v>127100244.63999999</v>
      </c>
      <c r="F275" s="83">
        <f>IFERROR(VLOOKUP($C275,'2025'!$C$8:$U$290,19,FALSE),0)</f>
        <v>112766304.98</v>
      </c>
      <c r="G275" s="84">
        <f t="shared" si="38"/>
        <v>0.88722335113831152</v>
      </c>
      <c r="H275" s="85">
        <f t="shared" si="39"/>
        <v>1.4240866954599987E-2</v>
      </c>
      <c r="I275" s="86">
        <f t="shared" si="40"/>
        <v>-14333939.659999982</v>
      </c>
      <c r="J275" s="87">
        <f t="shared" si="41"/>
        <v>-0.11277664886168848</v>
      </c>
      <c r="K275" s="82">
        <f>VLOOKUP($C275,'2025'!$C$301:$U$583,VLOOKUP($L$4,Master!$D$9:$G$20,4,FALSE),FALSE)</f>
        <v>17245281.190000001</v>
      </c>
      <c r="L275" s="83">
        <f>VLOOKUP($C275,'2025'!$C$8:$U$290,VLOOKUP($L$4,Master!$D$9:$G$20,4,FALSE),FALSE)</f>
        <v>15388176.59</v>
      </c>
      <c r="M275" s="152">
        <f t="shared" si="42"/>
        <v>0.89231230389697103</v>
      </c>
      <c r="N275" s="152">
        <f t="shared" si="43"/>
        <v>1.9433196426090801E-3</v>
      </c>
      <c r="O275" s="83">
        <f t="shared" si="44"/>
        <v>-1857104.6000000015</v>
      </c>
      <c r="P275" s="87">
        <f t="shared" si="45"/>
        <v>-0.10768769610302895</v>
      </c>
      <c r="Q275" s="78"/>
    </row>
    <row r="276" spans="2:17" s="79" customFormat="1" ht="12.75" x14ac:dyDescent="0.2">
      <c r="B276" s="72"/>
      <c r="C276" s="80" t="s">
        <v>253</v>
      </c>
      <c r="D276" s="81" t="s">
        <v>474</v>
      </c>
      <c r="E276" s="82">
        <f>IFERROR(VLOOKUP($C276,'2025'!$C$301:$U$583,19,FALSE),0)</f>
        <v>2887109</v>
      </c>
      <c r="F276" s="83">
        <f>IFERROR(VLOOKUP($C276,'2025'!$C$8:$U$290,19,FALSE),0)</f>
        <v>1869504.7800000003</v>
      </c>
      <c r="G276" s="84">
        <f t="shared" si="38"/>
        <v>0.64753522641507477</v>
      </c>
      <c r="H276" s="85">
        <f t="shared" si="39"/>
        <v>2.3609329797310099E-4</v>
      </c>
      <c r="I276" s="86">
        <f t="shared" si="40"/>
        <v>-1017604.2199999997</v>
      </c>
      <c r="J276" s="87">
        <f t="shared" si="41"/>
        <v>-0.35246477358492517</v>
      </c>
      <c r="K276" s="82">
        <f>VLOOKUP($C276,'2025'!$C$301:$U$583,VLOOKUP($L$4,Master!$D$9:$G$20,4,FALSE),FALSE)</f>
        <v>1951424.5599999998</v>
      </c>
      <c r="L276" s="83">
        <f>VLOOKUP($C276,'2025'!$C$8:$U$290,VLOOKUP($L$4,Master!$D$9:$G$20,4,FALSE),FALSE)</f>
        <v>933301.29</v>
      </c>
      <c r="M276" s="152">
        <f t="shared" si="42"/>
        <v>0.47826665151739206</v>
      </c>
      <c r="N276" s="152">
        <f t="shared" si="43"/>
        <v>1.1786339458230726E-4</v>
      </c>
      <c r="O276" s="83">
        <f t="shared" si="44"/>
        <v>-1018123.2699999998</v>
      </c>
      <c r="P276" s="87">
        <f t="shared" si="45"/>
        <v>-0.52173334848260799</v>
      </c>
      <c r="Q276" s="78"/>
    </row>
    <row r="277" spans="2:17" s="79" customFormat="1" ht="12.75" x14ac:dyDescent="0.2">
      <c r="B277" s="72"/>
      <c r="C277" s="80" t="s">
        <v>254</v>
      </c>
      <c r="D277" s="81" t="s">
        <v>475</v>
      </c>
      <c r="E277" s="82">
        <f>IFERROR(VLOOKUP($C277,'2025'!$C$301:$U$583,19,FALSE),0)</f>
        <v>1278194.6199999996</v>
      </c>
      <c r="F277" s="83">
        <f>IFERROR(VLOOKUP($C277,'2025'!$C$8:$U$290,19,FALSE),0)</f>
        <v>1733449.22</v>
      </c>
      <c r="G277" s="84">
        <f t="shared" si="38"/>
        <v>1.3561700173640228</v>
      </c>
      <c r="H277" s="85">
        <f t="shared" si="39"/>
        <v>2.1891131148576119E-4</v>
      </c>
      <c r="I277" s="86">
        <f t="shared" si="40"/>
        <v>455254.60000000033</v>
      </c>
      <c r="J277" s="87">
        <f t="shared" si="41"/>
        <v>0.35617001736402276</v>
      </c>
      <c r="K277" s="82">
        <f>VLOOKUP($C277,'2025'!$C$301:$U$583,VLOOKUP($L$4,Master!$D$9:$G$20,4,FALSE),FALSE)</f>
        <v>703193.89999999979</v>
      </c>
      <c r="L277" s="83">
        <f>VLOOKUP($C277,'2025'!$C$8:$U$290,VLOOKUP($L$4,Master!$D$9:$G$20,4,FALSE),FALSE)</f>
        <v>447250.05</v>
      </c>
      <c r="M277" s="152">
        <f t="shared" si="42"/>
        <v>0.63602663504333601</v>
      </c>
      <c r="N277" s="152">
        <f t="shared" si="43"/>
        <v>5.6481663193786702E-5</v>
      </c>
      <c r="O277" s="83">
        <f t="shared" si="44"/>
        <v>-255943.8499999998</v>
      </c>
      <c r="P277" s="87">
        <f t="shared" si="45"/>
        <v>-0.36397336495666399</v>
      </c>
      <c r="Q277" s="78"/>
    </row>
    <row r="278" spans="2:17" s="79" customFormat="1" ht="12.75" x14ac:dyDescent="0.2">
      <c r="B278" s="72"/>
      <c r="C278" s="80" t="s">
        <v>255</v>
      </c>
      <c r="D278" s="81" t="s">
        <v>476</v>
      </c>
      <c r="E278" s="82">
        <f>IFERROR(VLOOKUP($C278,'2025'!$C$301:$U$583,19,FALSE),0)</f>
        <v>2190191.0400000005</v>
      </c>
      <c r="F278" s="83">
        <f>IFERROR(VLOOKUP($C278,'2025'!$C$8:$U$290,19,FALSE),0)</f>
        <v>1593299.2000000002</v>
      </c>
      <c r="G278" s="84">
        <f t="shared" si="38"/>
        <v>0.72747042194090972</v>
      </c>
      <c r="H278" s="85">
        <f t="shared" si="39"/>
        <v>2.012122497947844E-4</v>
      </c>
      <c r="I278" s="86">
        <f t="shared" si="40"/>
        <v>-596891.84000000032</v>
      </c>
      <c r="J278" s="87">
        <f t="shared" si="41"/>
        <v>-0.27252957805909028</v>
      </c>
      <c r="K278" s="82">
        <f>VLOOKUP($C278,'2025'!$C$301:$U$583,VLOOKUP($L$4,Master!$D$9:$G$20,4,FALSE),FALSE)</f>
        <v>494528.19000000024</v>
      </c>
      <c r="L278" s="83">
        <f>VLOOKUP($C278,'2025'!$C$8:$U$290,VLOOKUP($L$4,Master!$D$9:$G$20,4,FALSE),FALSE)</f>
        <v>183045.5</v>
      </c>
      <c r="M278" s="152">
        <f t="shared" si="42"/>
        <v>0.37014169000153441</v>
      </c>
      <c r="N278" s="152">
        <f t="shared" si="43"/>
        <v>2.3116183620635221E-5</v>
      </c>
      <c r="O278" s="83">
        <f t="shared" si="44"/>
        <v>-311482.69000000024</v>
      </c>
      <c r="P278" s="87">
        <f t="shared" si="45"/>
        <v>-0.62985830999846559</v>
      </c>
      <c r="Q278" s="78"/>
    </row>
    <row r="279" spans="2:17" s="79" customFormat="1" ht="12.75" x14ac:dyDescent="0.2">
      <c r="B279" s="72"/>
      <c r="C279" s="80" t="s">
        <v>256</v>
      </c>
      <c r="D279" s="81" t="s">
        <v>477</v>
      </c>
      <c r="E279" s="82">
        <f>IFERROR(VLOOKUP($C279,'2025'!$C$301:$U$583,19,FALSE),0)</f>
        <v>527096396.37000006</v>
      </c>
      <c r="F279" s="83">
        <f>IFERROR(VLOOKUP($C279,'2025'!$C$8:$U$290,19,FALSE),0)</f>
        <v>525874556.26999998</v>
      </c>
      <c r="G279" s="84">
        <f t="shared" si="38"/>
        <v>0.99768194184514514</v>
      </c>
      <c r="H279" s="85">
        <f t="shared" si="39"/>
        <v>6.6410880377596765E-2</v>
      </c>
      <c r="I279" s="86">
        <f t="shared" si="40"/>
        <v>-1221840.1000000834</v>
      </c>
      <c r="J279" s="87">
        <f t="shared" si="41"/>
        <v>-2.3180581548548507E-3</v>
      </c>
      <c r="K279" s="82">
        <f>VLOOKUP($C279,'2025'!$C$301:$U$583,VLOOKUP($L$4,Master!$D$9:$G$20,4,FALSE),FALSE)</f>
        <v>67927729.86999999</v>
      </c>
      <c r="L279" s="83">
        <f>VLOOKUP($C279,'2025'!$C$8:$U$290,VLOOKUP($L$4,Master!$D$9:$G$20,4,FALSE),FALSE)</f>
        <v>66941612.710000016</v>
      </c>
      <c r="M279" s="152">
        <f t="shared" si="42"/>
        <v>0.98548284828762567</v>
      </c>
      <c r="N279" s="152">
        <f t="shared" si="43"/>
        <v>8.453824930226686E-3</v>
      </c>
      <c r="O279" s="83">
        <f t="shared" si="44"/>
        <v>-986117.15999997407</v>
      </c>
      <c r="P279" s="87">
        <f t="shared" si="45"/>
        <v>-1.4517151712374372E-2</v>
      </c>
      <c r="Q279" s="78"/>
    </row>
    <row r="280" spans="2:17" s="79" customFormat="1" ht="12.75" x14ac:dyDescent="0.2">
      <c r="B280" s="72"/>
      <c r="C280" s="80" t="s">
        <v>257</v>
      </c>
      <c r="D280" s="81" t="s">
        <v>478</v>
      </c>
      <c r="E280" s="82">
        <f>IFERROR(VLOOKUP($C280,'2025'!$C$301:$U$583,19,FALSE),0)</f>
        <v>698640</v>
      </c>
      <c r="F280" s="83">
        <f>IFERROR(VLOOKUP($C280,'2025'!$C$8:$U$290,19,FALSE),0)</f>
        <v>537250</v>
      </c>
      <c r="G280" s="84">
        <f t="shared" si="38"/>
        <v>0.76899404557425854</v>
      </c>
      <c r="H280" s="85">
        <f t="shared" si="39"/>
        <v>6.7847445854644182E-5</v>
      </c>
      <c r="I280" s="86">
        <f t="shared" si="40"/>
        <v>-161390</v>
      </c>
      <c r="J280" s="87">
        <f t="shared" si="41"/>
        <v>-0.23100595442574143</v>
      </c>
      <c r="K280" s="82">
        <f>VLOOKUP($C280,'2025'!$C$301:$U$583,VLOOKUP($L$4,Master!$D$9:$G$20,4,FALSE),FALSE)</f>
        <v>225340</v>
      </c>
      <c r="L280" s="83">
        <f>VLOOKUP($C280,'2025'!$C$8:$U$290,VLOOKUP($L$4,Master!$D$9:$G$20,4,FALSE),FALSE)</f>
        <v>67900</v>
      </c>
      <c r="M280" s="152">
        <f t="shared" si="42"/>
        <v>0.3013224460814769</v>
      </c>
      <c r="N280" s="152">
        <f t="shared" si="43"/>
        <v>8.5748563490560073E-6</v>
      </c>
      <c r="O280" s="83">
        <f t="shared" si="44"/>
        <v>-157440</v>
      </c>
      <c r="P280" s="87">
        <f t="shared" si="45"/>
        <v>-0.69867755391852315</v>
      </c>
      <c r="Q280" s="78"/>
    </row>
    <row r="281" spans="2:17" s="79" customFormat="1" ht="25.5" x14ac:dyDescent="0.2">
      <c r="B281" s="72"/>
      <c r="C281" s="80" t="s">
        <v>258</v>
      </c>
      <c r="D281" s="81" t="s">
        <v>479</v>
      </c>
      <c r="E281" s="82">
        <f>IFERROR(VLOOKUP($C281,'2025'!$C$301:$U$583,19,FALSE),0)</f>
        <v>3021276.34</v>
      </c>
      <c r="F281" s="83">
        <f>IFERROR(VLOOKUP($C281,'2025'!$C$8:$U$290,19,FALSE),0)</f>
        <v>2168152.2199999997</v>
      </c>
      <c r="G281" s="84">
        <f t="shared" si="38"/>
        <v>0.71762790821047495</v>
      </c>
      <c r="H281" s="85">
        <f t="shared" si="39"/>
        <v>2.7380845109553571E-4</v>
      </c>
      <c r="I281" s="86">
        <f t="shared" si="40"/>
        <v>-853124.12000000011</v>
      </c>
      <c r="J281" s="87">
        <f t="shared" si="41"/>
        <v>-0.28237209178952499</v>
      </c>
      <c r="K281" s="82">
        <f>VLOOKUP($C281,'2025'!$C$301:$U$583,VLOOKUP($L$4,Master!$D$9:$G$20,4,FALSE),FALSE)</f>
        <v>422163.71</v>
      </c>
      <c r="L281" s="83">
        <f>VLOOKUP($C281,'2025'!$C$8:$U$290,VLOOKUP($L$4,Master!$D$9:$G$20,4,FALSE),FALSE)</f>
        <v>266910.89999999991</v>
      </c>
      <c r="M281" s="152">
        <f t="shared" si="42"/>
        <v>0.63224501224892093</v>
      </c>
      <c r="N281" s="152">
        <f t="shared" si="43"/>
        <v>3.3707255161962483E-5</v>
      </c>
      <c r="O281" s="83">
        <f t="shared" si="44"/>
        <v>-155252.81000000011</v>
      </c>
      <c r="P281" s="87">
        <f t="shared" si="45"/>
        <v>-0.36775498775107907</v>
      </c>
      <c r="Q281" s="78"/>
    </row>
    <row r="282" spans="2:17" s="79" customFormat="1" ht="12.75" x14ac:dyDescent="0.2">
      <c r="B282" s="72"/>
      <c r="C282" s="80" t="s">
        <v>259</v>
      </c>
      <c r="D282" s="81" t="s">
        <v>480</v>
      </c>
      <c r="E282" s="82">
        <f>IFERROR(VLOOKUP($C282,'2025'!$C$301:$U$583,19,FALSE),0)</f>
        <v>380153.08999999997</v>
      </c>
      <c r="F282" s="83">
        <f>IFERROR(VLOOKUP($C282,'2025'!$C$8:$U$290,19,FALSE),0)</f>
        <v>250709.25999999998</v>
      </c>
      <c r="G282" s="84">
        <f t="shared" si="38"/>
        <v>0.65949552060723748</v>
      </c>
      <c r="H282" s="85">
        <f t="shared" si="39"/>
        <v>3.1661206036496811E-5</v>
      </c>
      <c r="I282" s="86">
        <f t="shared" si="40"/>
        <v>-129443.82999999999</v>
      </c>
      <c r="J282" s="87">
        <f t="shared" si="41"/>
        <v>-0.34050447939276252</v>
      </c>
      <c r="K282" s="82">
        <f>VLOOKUP($C282,'2025'!$C$301:$U$583,VLOOKUP($L$4,Master!$D$9:$G$20,4,FALSE),FALSE)</f>
        <v>154961.73000000001</v>
      </c>
      <c r="L282" s="83">
        <f>VLOOKUP($C282,'2025'!$C$8:$U$290,VLOOKUP($L$4,Master!$D$9:$G$20,4,FALSE),FALSE)</f>
        <v>26206.399999999994</v>
      </c>
      <c r="M282" s="152">
        <f t="shared" si="42"/>
        <v>0.16911530350106438</v>
      </c>
      <c r="N282" s="152">
        <f t="shared" si="43"/>
        <v>3.3095156911031124E-6</v>
      </c>
      <c r="O282" s="83">
        <f t="shared" si="44"/>
        <v>-128755.33000000002</v>
      </c>
      <c r="P282" s="87">
        <f t="shared" si="45"/>
        <v>-0.83088469649893559</v>
      </c>
      <c r="Q282" s="78"/>
    </row>
    <row r="283" spans="2:17" s="79" customFormat="1" ht="12.75" x14ac:dyDescent="0.2">
      <c r="B283" s="72"/>
      <c r="C283" s="80" t="s">
        <v>260</v>
      </c>
      <c r="D283" s="81" t="s">
        <v>481</v>
      </c>
      <c r="E283" s="82">
        <f>IFERROR(VLOOKUP($C283,'2025'!$C$301:$U$583,19,FALSE),0)</f>
        <v>11956837.569999997</v>
      </c>
      <c r="F283" s="83">
        <f>IFERROR(VLOOKUP($C283,'2025'!$C$8:$U$290,19,FALSE),0)</f>
        <v>11326959.890000004</v>
      </c>
      <c r="G283" s="84">
        <f t="shared" si="38"/>
        <v>0.94732071282958874</v>
      </c>
      <c r="H283" s="85">
        <f t="shared" si="39"/>
        <v>1.4304426204457921E-3</v>
      </c>
      <c r="I283" s="86">
        <f t="shared" si="40"/>
        <v>-629877.67999999225</v>
      </c>
      <c r="J283" s="87">
        <f t="shared" si="41"/>
        <v>-5.2679287170411267E-2</v>
      </c>
      <c r="K283" s="82">
        <f>VLOOKUP($C283,'2025'!$C$301:$U$583,VLOOKUP($L$4,Master!$D$9:$G$20,4,FALSE),FALSE)</f>
        <v>1904180.8000000003</v>
      </c>
      <c r="L283" s="83">
        <f>VLOOKUP($C283,'2025'!$C$8:$U$290,VLOOKUP($L$4,Master!$D$9:$G$20,4,FALSE),FALSE)</f>
        <v>1523334.8200000015</v>
      </c>
      <c r="M283" s="152">
        <f t="shared" si="42"/>
        <v>0.79999484292668077</v>
      </c>
      <c r="N283" s="152">
        <f t="shared" si="43"/>
        <v>1.9237669002967751E-4</v>
      </c>
      <c r="O283" s="83">
        <f t="shared" si="44"/>
        <v>-380845.97999999882</v>
      </c>
      <c r="P283" s="87">
        <f t="shared" si="45"/>
        <v>-0.20000515707331928</v>
      </c>
      <c r="Q283" s="78"/>
    </row>
    <row r="284" spans="2:17" s="79" customFormat="1" ht="12.75" x14ac:dyDescent="0.2">
      <c r="B284" s="72"/>
      <c r="C284" s="80" t="s">
        <v>261</v>
      </c>
      <c r="D284" s="81" t="s">
        <v>482</v>
      </c>
      <c r="E284" s="82">
        <f>IFERROR(VLOOKUP($C284,'2025'!$C$301:$U$583,19,FALSE),0)</f>
        <v>172315874.14000002</v>
      </c>
      <c r="F284" s="83">
        <f>IFERROR(VLOOKUP($C284,'2025'!$C$8:$U$290,19,FALSE),0)</f>
        <v>170158554.41000003</v>
      </c>
      <c r="G284" s="84">
        <f t="shared" si="38"/>
        <v>0.98748043532978713</v>
      </c>
      <c r="H284" s="85">
        <f t="shared" si="39"/>
        <v>2.1488735797183814E-2</v>
      </c>
      <c r="I284" s="86">
        <f t="shared" si="40"/>
        <v>-2157319.7299999893</v>
      </c>
      <c r="J284" s="87">
        <f t="shared" si="41"/>
        <v>-1.2519564670212856E-2</v>
      </c>
      <c r="K284" s="82">
        <f>VLOOKUP($C284,'2025'!$C$301:$U$583,VLOOKUP($L$4,Master!$D$9:$G$20,4,FALSE),FALSE)</f>
        <v>23249883.059999999</v>
      </c>
      <c r="L284" s="83">
        <f>VLOOKUP($C284,'2025'!$C$8:$U$290,VLOOKUP($L$4,Master!$D$9:$G$20,4,FALSE),FALSE)</f>
        <v>21411617.940000001</v>
      </c>
      <c r="M284" s="152">
        <f t="shared" si="42"/>
        <v>0.92093443587410473</v>
      </c>
      <c r="N284" s="152">
        <f t="shared" si="43"/>
        <v>2.7039992347035425E-3</v>
      </c>
      <c r="O284" s="83">
        <f t="shared" si="44"/>
        <v>-1838265.1199999973</v>
      </c>
      <c r="P284" s="87">
        <f t="shared" si="45"/>
        <v>-7.9065564125895327E-2</v>
      </c>
      <c r="Q284" s="78"/>
    </row>
    <row r="285" spans="2:17" s="79" customFormat="1" ht="12.75" x14ac:dyDescent="0.2">
      <c r="B285" s="72"/>
      <c r="C285" s="80" t="s">
        <v>262</v>
      </c>
      <c r="D285" s="81" t="s">
        <v>483</v>
      </c>
      <c r="E285" s="82">
        <f>IFERROR(VLOOKUP($C285,'2025'!$C$301:$U$583,19,FALSE),0)</f>
        <v>41550.78</v>
      </c>
      <c r="F285" s="83">
        <f>IFERROR(VLOOKUP($C285,'2025'!$C$8:$U$290,19,FALSE),0)</f>
        <v>29846.999999999996</v>
      </c>
      <c r="G285" s="84">
        <f t="shared" si="38"/>
        <v>0.71832586536281617</v>
      </c>
      <c r="H285" s="85">
        <f t="shared" si="39"/>
        <v>3.7692744838037503E-6</v>
      </c>
      <c r="I285" s="86">
        <f t="shared" si="40"/>
        <v>-11703.780000000002</v>
      </c>
      <c r="J285" s="87">
        <f t="shared" si="41"/>
        <v>-0.28167413463718377</v>
      </c>
      <c r="K285" s="82">
        <f>VLOOKUP($C285,'2025'!$C$301:$U$583,VLOOKUP($L$4,Master!$D$9:$G$20,4,FALSE),FALSE)</f>
        <v>10333.810000000001</v>
      </c>
      <c r="L285" s="83">
        <f>VLOOKUP($C285,'2025'!$C$8:$U$290,VLOOKUP($L$4,Master!$D$9:$G$20,4,FALSE),FALSE)</f>
        <v>1556.4099999999999</v>
      </c>
      <c r="M285" s="152">
        <f t="shared" si="42"/>
        <v>0.15061337493141441</v>
      </c>
      <c r="N285" s="152">
        <f t="shared" si="43"/>
        <v>1.9655364020963564E-7</v>
      </c>
      <c r="O285" s="83">
        <f t="shared" si="44"/>
        <v>-8777.4000000000015</v>
      </c>
      <c r="P285" s="87">
        <f t="shared" si="45"/>
        <v>-0.84938662506858553</v>
      </c>
      <c r="Q285" s="78"/>
    </row>
    <row r="286" spans="2:17" s="79" customFormat="1" ht="12.75" x14ac:dyDescent="0.2">
      <c r="B286" s="72"/>
      <c r="C286" s="80" t="s">
        <v>263</v>
      </c>
      <c r="D286" s="81" t="s">
        <v>484</v>
      </c>
      <c r="E286" s="82">
        <f>IFERROR(VLOOKUP($C286,'2025'!$C$301:$U$583,19,FALSE),0)</f>
        <v>274513.65999999997</v>
      </c>
      <c r="F286" s="83">
        <f>IFERROR(VLOOKUP($C286,'2025'!$C$8:$U$290,19,FALSE),0)</f>
        <v>255731.63</v>
      </c>
      <c r="G286" s="84">
        <f t="shared" si="38"/>
        <v>0.93158070895269851</v>
      </c>
      <c r="H286" s="85">
        <f t="shared" si="39"/>
        <v>3.2295463787333464E-5</v>
      </c>
      <c r="I286" s="86">
        <f t="shared" si="40"/>
        <v>-18782.02999999997</v>
      </c>
      <c r="J286" s="87">
        <f t="shared" si="41"/>
        <v>-6.8419291047301517E-2</v>
      </c>
      <c r="K286" s="82">
        <f>VLOOKUP($C286,'2025'!$C$301:$U$583,VLOOKUP($L$4,Master!$D$9:$G$20,4,FALSE),FALSE)</f>
        <v>32910.650000000009</v>
      </c>
      <c r="L286" s="83">
        <f>VLOOKUP($C286,'2025'!$C$8:$U$290,VLOOKUP($L$4,Master!$D$9:$G$20,4,FALSE),FALSE)</f>
        <v>26551.100000000006</v>
      </c>
      <c r="M286" s="152">
        <f t="shared" si="42"/>
        <v>0.80676316025359573</v>
      </c>
      <c r="N286" s="152">
        <f t="shared" si="43"/>
        <v>3.3530466628780712E-6</v>
      </c>
      <c r="O286" s="83">
        <f t="shared" si="44"/>
        <v>-6359.5500000000029</v>
      </c>
      <c r="P286" s="87">
        <f t="shared" si="45"/>
        <v>-0.19323683974640432</v>
      </c>
      <c r="Q286" s="78"/>
    </row>
    <row r="287" spans="2:17" s="79" customFormat="1" ht="12.75" x14ac:dyDescent="0.2">
      <c r="B287" s="72"/>
      <c r="C287" s="80" t="s">
        <v>587</v>
      </c>
      <c r="D287" s="81" t="s">
        <v>612</v>
      </c>
      <c r="E287" s="82">
        <f>IFERROR(VLOOKUP($C287,'2025'!$C$301:$U$583,19,FALSE),0)</f>
        <v>0</v>
      </c>
      <c r="F287" s="83">
        <f>IFERROR(VLOOKUP($C287,'2025'!$C$8:$U$290,19,FALSE),0)</f>
        <v>0</v>
      </c>
      <c r="G287" s="84">
        <f t="shared" si="38"/>
        <v>0</v>
      </c>
      <c r="H287" s="85">
        <f t="shared" si="39"/>
        <v>0</v>
      </c>
      <c r="I287" s="86">
        <f t="shared" si="40"/>
        <v>0</v>
      </c>
      <c r="J287" s="87">
        <f t="shared" si="41"/>
        <v>0</v>
      </c>
      <c r="K287" s="82">
        <f>VLOOKUP($C287,'2025'!$C$301:$U$583,VLOOKUP($L$4,Master!$D$9:$G$20,4,FALSE),FALSE)</f>
        <v>0</v>
      </c>
      <c r="L287" s="83">
        <f>VLOOKUP($C287,'2025'!$C$8:$U$290,VLOOKUP($L$4,Master!$D$9:$G$20,4,FALSE),FALSE)</f>
        <v>0</v>
      </c>
      <c r="M287" s="152">
        <f t="shared" si="42"/>
        <v>0</v>
      </c>
      <c r="N287" s="152">
        <f t="shared" si="43"/>
        <v>0</v>
      </c>
      <c r="O287" s="83">
        <f t="shared" si="44"/>
        <v>0</v>
      </c>
      <c r="P287" s="87">
        <f t="shared" si="45"/>
        <v>0</v>
      </c>
      <c r="Q287" s="78"/>
    </row>
    <row r="288" spans="2:17" s="79" customFormat="1" ht="12.75" x14ac:dyDescent="0.2">
      <c r="B288" s="72"/>
      <c r="C288" s="80" t="s">
        <v>264</v>
      </c>
      <c r="D288" s="81" t="s">
        <v>485</v>
      </c>
      <c r="E288" s="82">
        <f>IFERROR(VLOOKUP($C288,'2025'!$C$301:$U$583,19,FALSE),0)</f>
        <v>1147340.6099999999</v>
      </c>
      <c r="F288" s="83">
        <f>IFERROR(VLOOKUP($C288,'2025'!$C$8:$U$290,19,FALSE),0)</f>
        <v>935623.35999999987</v>
      </c>
      <c r="G288" s="84">
        <f t="shared" si="38"/>
        <v>0.81547131849538557</v>
      </c>
      <c r="H288" s="85">
        <f t="shared" si="39"/>
        <v>1.1815664077792509E-4</v>
      </c>
      <c r="I288" s="86">
        <f t="shared" si="40"/>
        <v>-211717.25</v>
      </c>
      <c r="J288" s="87">
        <f t="shared" si="41"/>
        <v>-0.18452868150461441</v>
      </c>
      <c r="K288" s="82">
        <f>VLOOKUP($C288,'2025'!$C$301:$U$583,VLOOKUP($L$4,Master!$D$9:$G$20,4,FALSE),FALSE)</f>
        <v>613575.88</v>
      </c>
      <c r="L288" s="83">
        <f>VLOOKUP($C288,'2025'!$C$8:$U$290,VLOOKUP($L$4,Master!$D$9:$G$20,4,FALSE),FALSE)</f>
        <v>401858.63</v>
      </c>
      <c r="M288" s="152">
        <f t="shared" si="42"/>
        <v>0.65494528565888221</v>
      </c>
      <c r="N288" s="152">
        <f t="shared" si="43"/>
        <v>5.0749337627075838E-5</v>
      </c>
      <c r="O288" s="83">
        <f t="shared" si="44"/>
        <v>-211717.25</v>
      </c>
      <c r="P288" s="87">
        <f t="shared" si="45"/>
        <v>-0.34505471434111784</v>
      </c>
      <c r="Q288" s="78"/>
    </row>
    <row r="289" spans="2:17" s="79" customFormat="1" ht="12.75" x14ac:dyDescent="0.2">
      <c r="B289" s="72"/>
      <c r="C289" s="80" t="s">
        <v>588</v>
      </c>
      <c r="D289" s="81" t="s">
        <v>613</v>
      </c>
      <c r="E289" s="82">
        <f>IFERROR(VLOOKUP($C289,'2025'!$C$301:$U$583,19,FALSE),0)</f>
        <v>0</v>
      </c>
      <c r="F289" s="83">
        <f>IFERROR(VLOOKUP($C289,'2025'!$C$8:$U$290,19,FALSE),0)</f>
        <v>0</v>
      </c>
      <c r="G289" s="84">
        <f t="shared" si="38"/>
        <v>0</v>
      </c>
      <c r="H289" s="85">
        <f t="shared" si="39"/>
        <v>0</v>
      </c>
      <c r="I289" s="86">
        <f t="shared" si="40"/>
        <v>0</v>
      </c>
      <c r="J289" s="87">
        <f t="shared" si="41"/>
        <v>0</v>
      </c>
      <c r="K289" s="82">
        <f>VLOOKUP($C289,'2025'!$C$301:$U$583,VLOOKUP($L$4,Master!$D$9:$G$20,4,FALSE),FALSE)</f>
        <v>0</v>
      </c>
      <c r="L289" s="83">
        <f>VLOOKUP($C289,'2025'!$C$8:$U$290,VLOOKUP($L$4,Master!$D$9:$G$20,4,FALSE),FALSE)</f>
        <v>0</v>
      </c>
      <c r="M289" s="152">
        <f t="shared" si="42"/>
        <v>0</v>
      </c>
      <c r="N289" s="152">
        <f t="shared" si="43"/>
        <v>0</v>
      </c>
      <c r="O289" s="83">
        <f t="shared" si="44"/>
        <v>0</v>
      </c>
      <c r="P289" s="87">
        <f t="shared" si="45"/>
        <v>0</v>
      </c>
      <c r="Q289" s="78"/>
    </row>
    <row r="290" spans="2:17" s="79" customFormat="1" ht="25.5" x14ac:dyDescent="0.2">
      <c r="B290" s="72"/>
      <c r="C290" s="80" t="s">
        <v>514</v>
      </c>
      <c r="D290" s="81" t="s">
        <v>515</v>
      </c>
      <c r="E290" s="82">
        <f>IFERROR(VLOOKUP($C290,'2025'!$C$301:$U$583,19,FALSE),0)</f>
        <v>1022894.2100000002</v>
      </c>
      <c r="F290" s="83">
        <f>IFERROR(VLOOKUP($C290,'2025'!$C$8:$U$290,19,FALSE),0)</f>
        <v>644330.86</v>
      </c>
      <c r="G290" s="84">
        <f t="shared" si="38"/>
        <v>0.62990957784383184</v>
      </c>
      <c r="H290" s="85">
        <f t="shared" si="39"/>
        <v>8.1370317610658587E-5</v>
      </c>
      <c r="I290" s="86">
        <f t="shared" si="40"/>
        <v>-378563.35000000021</v>
      </c>
      <c r="J290" s="87">
        <f t="shared" si="41"/>
        <v>-0.37009042215616816</v>
      </c>
      <c r="K290" s="82">
        <f>VLOOKUP($C290,'2025'!$C$301:$U$583,VLOOKUP($L$4,Master!$D$9:$G$20,4,FALSE),FALSE)</f>
        <v>426875.68000000011</v>
      </c>
      <c r="L290" s="83">
        <f>VLOOKUP($C290,'2025'!$C$8:$U$290,VLOOKUP($L$4,Master!$D$9:$G$20,4,FALSE),FALSE)</f>
        <v>87734.23</v>
      </c>
      <c r="M290" s="152">
        <f t="shared" si="42"/>
        <v>0.20552641930784152</v>
      </c>
      <c r="N290" s="152">
        <f t="shared" si="43"/>
        <v>1.1079652712003536E-5</v>
      </c>
      <c r="O290" s="83">
        <f t="shared" si="44"/>
        <v>-339141.45000000013</v>
      </c>
      <c r="P290" s="87">
        <f t="shared" si="45"/>
        <v>-0.79447358069215857</v>
      </c>
      <c r="Q290" s="78"/>
    </row>
    <row r="291" spans="2:17" s="79" customFormat="1" ht="26.25" thickBot="1" x14ac:dyDescent="0.25">
      <c r="B291" s="72"/>
      <c r="C291" s="80" t="s">
        <v>552</v>
      </c>
      <c r="D291" s="81" t="s">
        <v>553</v>
      </c>
      <c r="E291" s="82">
        <f>IFERROR(VLOOKUP($C291,'2025'!$C$301:$U$583,19,FALSE),0)</f>
        <v>620072.97</v>
      </c>
      <c r="F291" s="83">
        <f>IFERROR(VLOOKUP($C291,'2025'!$C$8:$U$290,19,FALSE),0)</f>
        <v>464511.21</v>
      </c>
      <c r="G291" s="84">
        <f t="shared" si="38"/>
        <v>0.74912346203383129</v>
      </c>
      <c r="H291" s="85">
        <f t="shared" si="39"/>
        <v>5.8661515438530026E-5</v>
      </c>
      <c r="I291" s="86">
        <f t="shared" si="40"/>
        <v>-155561.75999999995</v>
      </c>
      <c r="J291" s="87">
        <f t="shared" si="41"/>
        <v>-0.25087653796616866</v>
      </c>
      <c r="K291" s="82">
        <f>VLOOKUP($C291,'2025'!$C$301:$U$583,VLOOKUP($L$4,Master!$D$9:$G$20,4,FALSE),FALSE)</f>
        <v>132855.76999999999</v>
      </c>
      <c r="L291" s="83">
        <f>VLOOKUP($C291,'2025'!$C$8:$U$290,VLOOKUP($L$4,Master!$D$9:$G$20,4,FALSE),FALSE)</f>
        <v>66453.990000000005</v>
      </c>
      <c r="M291" s="152">
        <f t="shared" si="42"/>
        <v>0.50019649127772181</v>
      </c>
      <c r="N291" s="152">
        <f t="shared" si="43"/>
        <v>8.3922447433226002E-6</v>
      </c>
      <c r="O291" s="83">
        <f t="shared" si="44"/>
        <v>-66401.779999999984</v>
      </c>
      <c r="P291" s="87">
        <f t="shared" si="45"/>
        <v>-0.49980350872227824</v>
      </c>
      <c r="Q291" s="78"/>
    </row>
    <row r="292" spans="2:17" s="79" customFormat="1" ht="14.25" thickTop="1" thickBot="1" x14ac:dyDescent="0.25">
      <c r="B292" s="88"/>
      <c r="C292" s="89"/>
      <c r="D292" s="90"/>
      <c r="E292" s="91"/>
      <c r="F292" s="91"/>
      <c r="G292" s="92"/>
      <c r="H292" s="92"/>
      <c r="I292" s="91"/>
      <c r="J292" s="92"/>
      <c r="K292" s="93"/>
      <c r="L292" s="91"/>
      <c r="M292" s="91"/>
      <c r="N292" s="92"/>
      <c r="O292" s="91"/>
      <c r="P292" s="92"/>
      <c r="Q292" s="94"/>
    </row>
    <row r="293" spans="2:17" s="79" customFormat="1" ht="13.5" thickTop="1" x14ac:dyDescent="0.2">
      <c r="B293" s="26"/>
      <c r="C293" s="95"/>
      <c r="D293" s="96"/>
      <c r="E293" s="97"/>
      <c r="F293" s="97"/>
      <c r="G293" s="98"/>
      <c r="H293" s="98"/>
      <c r="I293" s="97"/>
      <c r="J293" s="98"/>
      <c r="K293" s="99"/>
      <c r="L293" s="97"/>
      <c r="M293" s="97"/>
      <c r="N293" s="98"/>
      <c r="O293" s="97"/>
      <c r="P293" s="98"/>
      <c r="Q293" s="26"/>
    </row>
    <row r="294" spans="2:17" s="79" customFormat="1" ht="12.75" x14ac:dyDescent="0.2">
      <c r="B294" s="26"/>
      <c r="C294" s="95"/>
      <c r="D294" s="96"/>
      <c r="E294" s="100"/>
      <c r="F294" s="100"/>
      <c r="G294" s="101"/>
      <c r="H294" s="101"/>
      <c r="I294" s="102"/>
      <c r="J294" s="101"/>
      <c r="K294" s="100"/>
      <c r="L294" s="100"/>
      <c r="M294" s="100"/>
      <c r="N294" s="101"/>
      <c r="O294" s="102"/>
      <c r="P294" s="101"/>
      <c r="Q294" s="26"/>
    </row>
    <row r="295" spans="2:17" x14ac:dyDescent="0.2">
      <c r="E295" s="103"/>
      <c r="F295" s="103"/>
    </row>
  </sheetData>
  <sheetProtection algorithmName="SHA-512" hashValue="+n6xDqJ6MwiyfwYu821MaUO79iZq/eCgW62Ko39Qce5kFJLWZvCWIxeb1/LdMsceFoGbSBCyYMA/RD3R4kCt3A==" saltValue="xZatBw0EpQmPYZ17MJc4kQ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88"/>
  <sheetViews>
    <sheetView showGridLines="0" topLeftCell="A282" zoomScale="70" zoomScaleNormal="70" workbookViewId="0">
      <selection activeCell="T286" sqref="T1:V1048576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7109375" style="26" customWidth="1"/>
    <col min="19" max="19" width="3.85546875" style="26" customWidth="1"/>
    <col min="20" max="20" width="3.5703125" style="26" hidden="1" customWidth="1"/>
    <col min="21" max="21" width="17.7109375" style="97" hidden="1" customWidth="1"/>
    <col min="22" max="22" width="2.28515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78" t="s">
        <v>557</v>
      </c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80"/>
      <c r="R4" s="54"/>
      <c r="S4" s="105"/>
      <c r="T4" s="50"/>
      <c r="V4" s="54"/>
    </row>
    <row r="5" spans="2:22" s="106" customFormat="1" ht="17.25" customHeigh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489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81" t="s">
        <v>31</v>
      </c>
      <c r="D7" s="182"/>
      <c r="E7" s="114">
        <v>189011150.76000005</v>
      </c>
      <c r="F7" s="114">
        <v>222514162.73000005</v>
      </c>
      <c r="G7" s="114">
        <v>316844542.02000004</v>
      </c>
      <c r="H7" s="114">
        <v>792656609.20000064</v>
      </c>
      <c r="I7" s="114">
        <v>286138828.40999991</v>
      </c>
      <c r="J7" s="114">
        <v>306683273.67999989</v>
      </c>
      <c r="K7" s="114">
        <v>278673360.09999996</v>
      </c>
      <c r="L7" s="114">
        <v>242922266.15000004</v>
      </c>
      <c r="M7" s="114">
        <v>0</v>
      </c>
      <c r="N7" s="114">
        <v>0</v>
      </c>
      <c r="O7" s="114">
        <v>0</v>
      </c>
      <c r="P7" s="114">
        <v>0</v>
      </c>
      <c r="Q7" s="114">
        <f>SUM(Q8:Q290)</f>
        <v>2635444193.0499992</v>
      </c>
      <c r="R7" s="115"/>
      <c r="S7" s="116"/>
      <c r="T7" s="113"/>
      <c r="U7" s="114">
        <f>SUM(U8:U290)</f>
        <v>2635444193.0499992</v>
      </c>
      <c r="V7" s="115"/>
    </row>
    <row r="8" spans="2:22" ht="15" x14ac:dyDescent="0.25">
      <c r="B8" s="113"/>
      <c r="C8" s="164" t="s">
        <v>45</v>
      </c>
      <c r="D8" s="159" t="s">
        <v>265</v>
      </c>
      <c r="E8" s="119">
        <v>18686.749999999996</v>
      </c>
      <c r="F8" s="119">
        <v>27003.39</v>
      </c>
      <c r="G8" s="119">
        <v>37887.699999999997</v>
      </c>
      <c r="H8" s="119">
        <v>28583.969999999998</v>
      </c>
      <c r="I8" s="119">
        <v>33384.929999999993</v>
      </c>
      <c r="J8" s="119">
        <v>31503.039999999997</v>
      </c>
      <c r="K8" s="119">
        <v>31982.3</v>
      </c>
      <c r="L8" s="119">
        <v>26086.159999999996</v>
      </c>
      <c r="M8" s="119">
        <v>0</v>
      </c>
      <c r="N8" s="119">
        <v>0</v>
      </c>
      <c r="O8" s="119">
        <v>0</v>
      </c>
      <c r="P8" s="119">
        <v>0</v>
      </c>
      <c r="Q8" s="119">
        <f t="shared" ref="Q8:Q71" si="0">SUM(E8:P8)</f>
        <v>235118.24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235118.24</v>
      </c>
      <c r="V8" s="115"/>
    </row>
    <row r="9" spans="2:22" ht="25.5" x14ac:dyDescent="0.25">
      <c r="B9" s="113"/>
      <c r="C9" s="165" t="s">
        <v>46</v>
      </c>
      <c r="D9" s="157" t="s">
        <v>266</v>
      </c>
      <c r="E9" s="119">
        <v>2880</v>
      </c>
      <c r="F9" s="119">
        <v>2880</v>
      </c>
      <c r="G9" s="119">
        <v>2880</v>
      </c>
      <c r="H9" s="119">
        <v>2880</v>
      </c>
      <c r="I9" s="119">
        <v>2880</v>
      </c>
      <c r="J9" s="119">
        <v>2405</v>
      </c>
      <c r="K9" s="119">
        <v>5305</v>
      </c>
      <c r="L9" s="119">
        <v>4220</v>
      </c>
      <c r="M9" s="119">
        <v>0</v>
      </c>
      <c r="N9" s="119">
        <v>0</v>
      </c>
      <c r="O9" s="119">
        <v>0</v>
      </c>
      <c r="P9" s="119">
        <v>0</v>
      </c>
      <c r="Q9" s="119">
        <f t="shared" si="0"/>
        <v>26330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26330</v>
      </c>
      <c r="V9" s="115"/>
    </row>
    <row r="10" spans="2:22" ht="15" x14ac:dyDescent="0.25">
      <c r="B10" s="113"/>
      <c r="C10" s="165" t="s">
        <v>47</v>
      </c>
      <c r="D10" s="157" t="s">
        <v>267</v>
      </c>
      <c r="E10" s="119">
        <v>64166.959999999992</v>
      </c>
      <c r="F10" s="119">
        <v>164401.06</v>
      </c>
      <c r="G10" s="119">
        <v>124736.29000000004</v>
      </c>
      <c r="H10" s="119">
        <v>223595.63</v>
      </c>
      <c r="I10" s="119">
        <v>171643.4</v>
      </c>
      <c r="J10" s="119">
        <v>149503.50999999998</v>
      </c>
      <c r="K10" s="119">
        <v>174237.80000000002</v>
      </c>
      <c r="L10" s="119">
        <v>170009.65000000002</v>
      </c>
      <c r="M10" s="119">
        <v>0</v>
      </c>
      <c r="N10" s="119">
        <v>0</v>
      </c>
      <c r="O10" s="119">
        <v>0</v>
      </c>
      <c r="P10" s="119">
        <v>0</v>
      </c>
      <c r="Q10" s="119">
        <f t="shared" si="0"/>
        <v>1242294.3000000003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1242294.3000000003</v>
      </c>
      <c r="V10" s="115"/>
    </row>
    <row r="11" spans="2:22" ht="15" x14ac:dyDescent="0.25">
      <c r="B11" s="113"/>
      <c r="C11" s="165" t="s">
        <v>48</v>
      </c>
      <c r="D11" s="157" t="s">
        <v>268</v>
      </c>
      <c r="E11" s="119">
        <v>13903.600000000002</v>
      </c>
      <c r="F11" s="119">
        <v>21734.860000000004</v>
      </c>
      <c r="G11" s="119">
        <v>36639.869999999995</v>
      </c>
      <c r="H11" s="119">
        <v>34710.18</v>
      </c>
      <c r="I11" s="119">
        <v>26757.090000000004</v>
      </c>
      <c r="J11" s="119">
        <v>26651.42</v>
      </c>
      <c r="K11" s="119">
        <v>44336.14</v>
      </c>
      <c r="L11" s="119">
        <v>127141.44999999998</v>
      </c>
      <c r="M11" s="119">
        <v>0</v>
      </c>
      <c r="N11" s="119">
        <v>0</v>
      </c>
      <c r="O11" s="119">
        <v>0</v>
      </c>
      <c r="P11" s="119">
        <v>0</v>
      </c>
      <c r="Q11" s="119">
        <f t="shared" si="0"/>
        <v>331874.61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331874.61</v>
      </c>
      <c r="V11" s="115"/>
    </row>
    <row r="12" spans="2:22" ht="15" x14ac:dyDescent="0.25">
      <c r="B12" s="113"/>
      <c r="C12" s="165" t="s">
        <v>49</v>
      </c>
      <c r="D12" s="157" t="s">
        <v>269</v>
      </c>
      <c r="E12" s="119">
        <v>112584.57999999999</v>
      </c>
      <c r="F12" s="119">
        <v>107945.07000000004</v>
      </c>
      <c r="G12" s="119">
        <v>148449.06999999995</v>
      </c>
      <c r="H12" s="119">
        <v>148790.51999999999</v>
      </c>
      <c r="I12" s="119">
        <v>161453.53</v>
      </c>
      <c r="J12" s="119">
        <v>159210.55999999988</v>
      </c>
      <c r="K12" s="119">
        <v>148599.27000000002</v>
      </c>
      <c r="L12" s="119">
        <v>138223.69999999998</v>
      </c>
      <c r="M12" s="119">
        <v>0</v>
      </c>
      <c r="N12" s="119">
        <v>0</v>
      </c>
      <c r="O12" s="119">
        <v>0</v>
      </c>
      <c r="P12" s="119">
        <v>0</v>
      </c>
      <c r="Q12" s="119">
        <f t="shared" si="0"/>
        <v>1125256.2999999998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1125256.2999999998</v>
      </c>
      <c r="V12" s="115"/>
    </row>
    <row r="13" spans="2:22" ht="15" x14ac:dyDescent="0.25">
      <c r="B13" s="113"/>
      <c r="C13" s="165" t="s">
        <v>559</v>
      </c>
      <c r="D13" s="157" t="s">
        <v>589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f t="shared" si="0"/>
        <v>0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115"/>
    </row>
    <row r="14" spans="2:22" ht="25.5" x14ac:dyDescent="0.25">
      <c r="B14" s="113"/>
      <c r="C14" s="165" t="s">
        <v>50</v>
      </c>
      <c r="D14" s="157" t="s">
        <v>270</v>
      </c>
      <c r="E14" s="119">
        <v>32892.01</v>
      </c>
      <c r="F14" s="119">
        <v>48316.1</v>
      </c>
      <c r="G14" s="119">
        <v>87331.569999999978</v>
      </c>
      <c r="H14" s="119">
        <v>93618.599999999991</v>
      </c>
      <c r="I14" s="119">
        <v>55700.639999999999</v>
      </c>
      <c r="J14" s="119">
        <v>58830.23</v>
      </c>
      <c r="K14" s="119">
        <v>96175.650000000009</v>
      </c>
      <c r="L14" s="119">
        <v>55743.19</v>
      </c>
      <c r="M14" s="119">
        <v>0</v>
      </c>
      <c r="N14" s="119">
        <v>0</v>
      </c>
      <c r="O14" s="119">
        <v>0</v>
      </c>
      <c r="P14" s="119">
        <v>0</v>
      </c>
      <c r="Q14" s="119">
        <f t="shared" si="0"/>
        <v>528607.99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528607.99</v>
      </c>
      <c r="V14" s="115"/>
    </row>
    <row r="15" spans="2:22" ht="15" x14ac:dyDescent="0.25">
      <c r="B15" s="113"/>
      <c r="C15" s="165" t="s">
        <v>51</v>
      </c>
      <c r="D15" s="157" t="s">
        <v>271</v>
      </c>
      <c r="E15" s="119">
        <v>43267.249999999993</v>
      </c>
      <c r="F15" s="119">
        <v>51885.939999999995</v>
      </c>
      <c r="G15" s="119">
        <v>53953.819999999992</v>
      </c>
      <c r="H15" s="119">
        <v>122232.95999999999</v>
      </c>
      <c r="I15" s="119">
        <v>44038.469999999979</v>
      </c>
      <c r="J15" s="119">
        <v>75007.039999999979</v>
      </c>
      <c r="K15" s="119">
        <v>67148.749999999985</v>
      </c>
      <c r="L15" s="119">
        <v>62163.859999999986</v>
      </c>
      <c r="M15" s="119">
        <v>0</v>
      </c>
      <c r="N15" s="119">
        <v>0</v>
      </c>
      <c r="O15" s="119">
        <v>0</v>
      </c>
      <c r="P15" s="119">
        <v>0</v>
      </c>
      <c r="Q15" s="119">
        <f t="shared" si="0"/>
        <v>519698.08999999991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519698.08999999991</v>
      </c>
      <c r="V15" s="115"/>
    </row>
    <row r="16" spans="2:22" ht="15" x14ac:dyDescent="0.25">
      <c r="B16" s="113"/>
      <c r="C16" s="165" t="s">
        <v>52</v>
      </c>
      <c r="D16" s="157" t="s">
        <v>272</v>
      </c>
      <c r="E16" s="119">
        <v>0</v>
      </c>
      <c r="F16" s="119">
        <v>0</v>
      </c>
      <c r="G16" s="119">
        <v>15000</v>
      </c>
      <c r="H16" s="119">
        <v>27094.309999999998</v>
      </c>
      <c r="I16" s="119">
        <v>8648.07</v>
      </c>
      <c r="J16" s="119">
        <v>0</v>
      </c>
      <c r="K16" s="119">
        <v>15381.24</v>
      </c>
      <c r="L16" s="119">
        <v>38550.28</v>
      </c>
      <c r="M16" s="119">
        <v>0</v>
      </c>
      <c r="N16" s="119">
        <v>0</v>
      </c>
      <c r="O16" s="119">
        <v>0</v>
      </c>
      <c r="P16" s="119">
        <v>0</v>
      </c>
      <c r="Q16" s="119">
        <f t="shared" si="0"/>
        <v>104673.9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104673.9</v>
      </c>
      <c r="V16" s="115"/>
    </row>
    <row r="17" spans="2:22" ht="15" x14ac:dyDescent="0.25">
      <c r="B17" s="113"/>
      <c r="C17" s="165" t="s">
        <v>53</v>
      </c>
      <c r="D17" s="157" t="s">
        <v>273</v>
      </c>
      <c r="E17" s="119">
        <v>59450.610000000008</v>
      </c>
      <c r="F17" s="119">
        <v>99478.13</v>
      </c>
      <c r="G17" s="119">
        <v>144275.95999999996</v>
      </c>
      <c r="H17" s="119">
        <v>148527.81</v>
      </c>
      <c r="I17" s="119">
        <v>112145.42000000001</v>
      </c>
      <c r="J17" s="119">
        <v>234420.15999999997</v>
      </c>
      <c r="K17" s="119">
        <v>76701.62999999999</v>
      </c>
      <c r="L17" s="119">
        <v>164665.03000000003</v>
      </c>
      <c r="M17" s="119">
        <v>0</v>
      </c>
      <c r="N17" s="119">
        <v>0</v>
      </c>
      <c r="O17" s="119">
        <v>0</v>
      </c>
      <c r="P17" s="119">
        <v>0</v>
      </c>
      <c r="Q17" s="119">
        <f t="shared" si="0"/>
        <v>1039664.7499999999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1039664.7499999999</v>
      </c>
      <c r="V17" s="115"/>
    </row>
    <row r="18" spans="2:22" ht="25.5" x14ac:dyDescent="0.25">
      <c r="B18" s="113"/>
      <c r="C18" s="165" t="s">
        <v>54</v>
      </c>
      <c r="D18" s="157" t="s">
        <v>274</v>
      </c>
      <c r="E18" s="119">
        <v>168696.99000000002</v>
      </c>
      <c r="F18" s="119">
        <v>368135.95</v>
      </c>
      <c r="G18" s="119">
        <v>409266.68</v>
      </c>
      <c r="H18" s="119">
        <v>357617.69000000006</v>
      </c>
      <c r="I18" s="119">
        <v>490275.01999999979</v>
      </c>
      <c r="J18" s="119">
        <v>416000.59999999992</v>
      </c>
      <c r="K18" s="119">
        <v>1046299.25</v>
      </c>
      <c r="L18" s="119">
        <v>335439.64999999991</v>
      </c>
      <c r="M18" s="119">
        <v>0</v>
      </c>
      <c r="N18" s="119">
        <v>0</v>
      </c>
      <c r="O18" s="119">
        <v>0</v>
      </c>
      <c r="P18" s="119">
        <v>0</v>
      </c>
      <c r="Q18" s="119">
        <f t="shared" si="0"/>
        <v>3591731.8299999996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3591731.8299999996</v>
      </c>
      <c r="V18" s="115"/>
    </row>
    <row r="19" spans="2:22" ht="15" x14ac:dyDescent="0.25">
      <c r="B19" s="113"/>
      <c r="C19" s="165" t="s">
        <v>55</v>
      </c>
      <c r="D19" s="157" t="s">
        <v>275</v>
      </c>
      <c r="E19" s="119">
        <v>295133.46000000002</v>
      </c>
      <c r="F19" s="119">
        <v>407857.10000000003</v>
      </c>
      <c r="G19" s="119">
        <v>553398.51000000013</v>
      </c>
      <c r="H19" s="119">
        <v>406049.86000000004</v>
      </c>
      <c r="I19" s="119">
        <v>457378.99</v>
      </c>
      <c r="J19" s="119">
        <v>409388.61999999988</v>
      </c>
      <c r="K19" s="119">
        <v>445778.64</v>
      </c>
      <c r="L19" s="119">
        <v>448446.44</v>
      </c>
      <c r="M19" s="119">
        <v>0</v>
      </c>
      <c r="N19" s="119">
        <v>0</v>
      </c>
      <c r="O19" s="119">
        <v>0</v>
      </c>
      <c r="P19" s="119">
        <v>0</v>
      </c>
      <c r="Q19" s="119">
        <f t="shared" si="0"/>
        <v>3423431.62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3423431.62</v>
      </c>
      <c r="V19" s="115"/>
    </row>
    <row r="20" spans="2:22" ht="15" x14ac:dyDescent="0.25">
      <c r="B20" s="113"/>
      <c r="C20" s="165" t="s">
        <v>56</v>
      </c>
      <c r="D20" s="157" t="s">
        <v>276</v>
      </c>
      <c r="E20" s="119">
        <v>225517.49000000005</v>
      </c>
      <c r="F20" s="119">
        <v>324646.25999999995</v>
      </c>
      <c r="G20" s="119">
        <v>438512.19999999995</v>
      </c>
      <c r="H20" s="119">
        <v>437021.4099999998</v>
      </c>
      <c r="I20" s="119">
        <v>434339.92999999993</v>
      </c>
      <c r="J20" s="119">
        <v>443212.53000000014</v>
      </c>
      <c r="K20" s="119">
        <v>461416</v>
      </c>
      <c r="L20" s="119">
        <v>283589.79000000004</v>
      </c>
      <c r="M20" s="119">
        <v>0</v>
      </c>
      <c r="N20" s="119">
        <v>0</v>
      </c>
      <c r="O20" s="119">
        <v>0</v>
      </c>
      <c r="P20" s="119">
        <v>0</v>
      </c>
      <c r="Q20" s="119">
        <f t="shared" si="0"/>
        <v>3048255.61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3048255.61</v>
      </c>
      <c r="V20" s="115"/>
    </row>
    <row r="21" spans="2:22" ht="25.5" x14ac:dyDescent="0.25">
      <c r="B21" s="113"/>
      <c r="C21" s="165" t="s">
        <v>57</v>
      </c>
      <c r="D21" s="157" t="s">
        <v>277</v>
      </c>
      <c r="E21" s="119">
        <v>11008.73</v>
      </c>
      <c r="F21" s="119">
        <v>10638.670000000002</v>
      </c>
      <c r="G21" s="119">
        <v>8885.9700000000012</v>
      </c>
      <c r="H21" s="119">
        <v>9295.5099999999984</v>
      </c>
      <c r="I21" s="119">
        <v>9555.880000000001</v>
      </c>
      <c r="J21" s="119">
        <v>11662.220000000003</v>
      </c>
      <c r="K21" s="119">
        <v>9155.1799999999985</v>
      </c>
      <c r="L21" s="119">
        <v>9401.989999999998</v>
      </c>
      <c r="M21" s="119">
        <v>0</v>
      </c>
      <c r="N21" s="119">
        <v>0</v>
      </c>
      <c r="O21" s="119">
        <v>0</v>
      </c>
      <c r="P21" s="119">
        <v>0</v>
      </c>
      <c r="Q21" s="119">
        <f t="shared" si="0"/>
        <v>79604.149999999994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79604.149999999994</v>
      </c>
      <c r="V21" s="115"/>
    </row>
    <row r="22" spans="2:22" ht="15" x14ac:dyDescent="0.25">
      <c r="B22" s="113"/>
      <c r="C22" s="165" t="s">
        <v>58</v>
      </c>
      <c r="D22" s="157" t="s">
        <v>278</v>
      </c>
      <c r="E22" s="119">
        <v>0</v>
      </c>
      <c r="F22" s="119">
        <v>5152.55</v>
      </c>
      <c r="G22" s="119">
        <v>4420.63</v>
      </c>
      <c r="H22" s="119">
        <v>2905.02</v>
      </c>
      <c r="I22" s="119">
        <v>4362.6499999999996</v>
      </c>
      <c r="J22" s="119">
        <v>5207.8</v>
      </c>
      <c r="K22" s="119">
        <v>5707.68</v>
      </c>
      <c r="L22" s="119">
        <v>3156.75</v>
      </c>
      <c r="M22" s="119">
        <v>0</v>
      </c>
      <c r="N22" s="119">
        <v>0</v>
      </c>
      <c r="O22" s="119">
        <v>0</v>
      </c>
      <c r="P22" s="119">
        <v>0</v>
      </c>
      <c r="Q22" s="119">
        <f t="shared" si="0"/>
        <v>30913.079999999998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30913.079999999998</v>
      </c>
      <c r="V22" s="115"/>
    </row>
    <row r="23" spans="2:22" ht="15" x14ac:dyDescent="0.25">
      <c r="B23" s="113"/>
      <c r="C23" s="165" t="s">
        <v>59</v>
      </c>
      <c r="D23" s="157" t="s">
        <v>279</v>
      </c>
      <c r="E23" s="119">
        <v>46666.020000000004</v>
      </c>
      <c r="F23" s="119">
        <v>77125.960000000006</v>
      </c>
      <c r="G23" s="119">
        <v>66467.090000000011</v>
      </c>
      <c r="H23" s="119">
        <v>83954.57</v>
      </c>
      <c r="I23" s="119">
        <v>121579.18000000001</v>
      </c>
      <c r="J23" s="119">
        <v>125522.62</v>
      </c>
      <c r="K23" s="119">
        <v>75965.410000000018</v>
      </c>
      <c r="L23" s="119">
        <v>69822.37999999999</v>
      </c>
      <c r="M23" s="119">
        <v>0</v>
      </c>
      <c r="N23" s="119">
        <v>0</v>
      </c>
      <c r="O23" s="119">
        <v>0</v>
      </c>
      <c r="P23" s="119">
        <v>0</v>
      </c>
      <c r="Q23" s="119">
        <f t="shared" si="0"/>
        <v>667103.23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667103.23</v>
      </c>
      <c r="V23" s="115"/>
    </row>
    <row r="24" spans="2:22" ht="15" x14ac:dyDescent="0.25">
      <c r="B24" s="113"/>
      <c r="C24" s="165" t="s">
        <v>60</v>
      </c>
      <c r="D24" s="157" t="s">
        <v>280</v>
      </c>
      <c r="E24" s="119">
        <v>0</v>
      </c>
      <c r="F24" s="119">
        <v>35630</v>
      </c>
      <c r="G24" s="119">
        <v>47460</v>
      </c>
      <c r="H24" s="119">
        <v>74873.84</v>
      </c>
      <c r="I24" s="119">
        <v>43630</v>
      </c>
      <c r="J24" s="119">
        <v>21237.09</v>
      </c>
      <c r="K24" s="119">
        <v>80766.2</v>
      </c>
      <c r="L24" s="119">
        <v>49081.83</v>
      </c>
      <c r="M24" s="119">
        <v>0</v>
      </c>
      <c r="N24" s="119">
        <v>0</v>
      </c>
      <c r="O24" s="119">
        <v>0</v>
      </c>
      <c r="P24" s="119">
        <v>0</v>
      </c>
      <c r="Q24" s="119">
        <f t="shared" si="0"/>
        <v>352678.96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352678.96</v>
      </c>
      <c r="V24" s="115"/>
    </row>
    <row r="25" spans="2:22" ht="15" x14ac:dyDescent="0.25">
      <c r="B25" s="113"/>
      <c r="C25" s="165" t="s">
        <v>61</v>
      </c>
      <c r="D25" s="157" t="s">
        <v>281</v>
      </c>
      <c r="E25" s="119">
        <v>27500.77</v>
      </c>
      <c r="F25" s="119">
        <v>36281.279999999999</v>
      </c>
      <c r="G25" s="119">
        <v>30143.120000000003</v>
      </c>
      <c r="H25" s="119">
        <v>33598.450000000004</v>
      </c>
      <c r="I25" s="119">
        <v>34857.58</v>
      </c>
      <c r="J25" s="119">
        <v>36986.6</v>
      </c>
      <c r="K25" s="119">
        <v>34862.450000000004</v>
      </c>
      <c r="L25" s="119">
        <v>31626.720000000001</v>
      </c>
      <c r="M25" s="119">
        <v>0</v>
      </c>
      <c r="N25" s="119">
        <v>0</v>
      </c>
      <c r="O25" s="119">
        <v>0</v>
      </c>
      <c r="P25" s="119">
        <v>0</v>
      </c>
      <c r="Q25" s="119">
        <f t="shared" si="0"/>
        <v>265856.97000000003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265856.97000000003</v>
      </c>
      <c r="V25" s="115"/>
    </row>
    <row r="26" spans="2:22" ht="15" x14ac:dyDescent="0.25">
      <c r="B26" s="113"/>
      <c r="C26" s="165" t="s">
        <v>62</v>
      </c>
      <c r="D26" s="157" t="s">
        <v>282</v>
      </c>
      <c r="E26" s="119">
        <v>0</v>
      </c>
      <c r="F26" s="119">
        <v>2550</v>
      </c>
      <c r="G26" s="119">
        <v>2900</v>
      </c>
      <c r="H26" s="119">
        <v>2900</v>
      </c>
      <c r="I26" s="119">
        <v>2390</v>
      </c>
      <c r="J26" s="119">
        <v>2890</v>
      </c>
      <c r="K26" s="119">
        <v>3080</v>
      </c>
      <c r="L26" s="119">
        <v>1700</v>
      </c>
      <c r="M26" s="119">
        <v>0</v>
      </c>
      <c r="N26" s="119">
        <v>0</v>
      </c>
      <c r="O26" s="119">
        <v>0</v>
      </c>
      <c r="P26" s="119">
        <v>0</v>
      </c>
      <c r="Q26" s="119">
        <f t="shared" si="0"/>
        <v>18410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18410</v>
      </c>
      <c r="V26" s="115"/>
    </row>
    <row r="27" spans="2:22" ht="15" x14ac:dyDescent="0.25">
      <c r="B27" s="113"/>
      <c r="C27" s="165" t="s">
        <v>63</v>
      </c>
      <c r="D27" s="157" t="s">
        <v>283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  <c r="Q27" s="119">
        <f t="shared" si="0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ht="15" x14ac:dyDescent="0.25">
      <c r="B28" s="113"/>
      <c r="C28" s="165" t="s">
        <v>64</v>
      </c>
      <c r="D28" s="157" t="s">
        <v>284</v>
      </c>
      <c r="E28" s="119">
        <v>0</v>
      </c>
      <c r="F28" s="119">
        <v>635708.25999999989</v>
      </c>
      <c r="G28" s="119">
        <v>751622.3</v>
      </c>
      <c r="H28" s="119">
        <v>693665.28000000014</v>
      </c>
      <c r="I28" s="119">
        <v>693665.28000000014</v>
      </c>
      <c r="J28" s="119">
        <v>693665.28000000003</v>
      </c>
      <c r="K28" s="119">
        <v>693665.27999999991</v>
      </c>
      <c r="L28" s="119">
        <v>693665.28000000026</v>
      </c>
      <c r="M28" s="119">
        <v>0</v>
      </c>
      <c r="N28" s="119">
        <v>0</v>
      </c>
      <c r="O28" s="119">
        <v>0</v>
      </c>
      <c r="P28" s="119">
        <v>0</v>
      </c>
      <c r="Q28" s="119">
        <f t="shared" si="0"/>
        <v>4855656.9600000009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4855656.9600000009</v>
      </c>
      <c r="V28" s="115"/>
    </row>
    <row r="29" spans="2:22" ht="15" x14ac:dyDescent="0.25">
      <c r="B29" s="113"/>
      <c r="C29" s="165" t="s">
        <v>65</v>
      </c>
      <c r="D29" s="157" t="s">
        <v>285</v>
      </c>
      <c r="E29" s="119">
        <v>575496.42999999993</v>
      </c>
      <c r="F29" s="119">
        <v>1339720.5499999998</v>
      </c>
      <c r="G29" s="119">
        <v>1393905.47</v>
      </c>
      <c r="H29" s="119">
        <v>1382091.9100000001</v>
      </c>
      <c r="I29" s="119">
        <v>1332238.0199999998</v>
      </c>
      <c r="J29" s="119">
        <v>1505676.6700000002</v>
      </c>
      <c r="K29" s="119">
        <v>1533394.89</v>
      </c>
      <c r="L29" s="119">
        <v>1559946.3800000001</v>
      </c>
      <c r="M29" s="119">
        <v>0</v>
      </c>
      <c r="N29" s="119">
        <v>0</v>
      </c>
      <c r="O29" s="119">
        <v>0</v>
      </c>
      <c r="P29" s="119">
        <v>0</v>
      </c>
      <c r="Q29" s="119">
        <f t="shared" si="0"/>
        <v>10622470.32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10622470.32</v>
      </c>
      <c r="V29" s="115"/>
    </row>
    <row r="30" spans="2:22" ht="15" x14ac:dyDescent="0.25">
      <c r="B30" s="113"/>
      <c r="C30" s="165" t="s">
        <v>66</v>
      </c>
      <c r="D30" s="157" t="s">
        <v>286</v>
      </c>
      <c r="E30" s="119">
        <v>135168.82999999996</v>
      </c>
      <c r="F30" s="119">
        <v>233200.39</v>
      </c>
      <c r="G30" s="119">
        <v>409285.21</v>
      </c>
      <c r="H30" s="119">
        <v>348813.45999999996</v>
      </c>
      <c r="I30" s="119">
        <v>183700.85</v>
      </c>
      <c r="J30" s="119">
        <v>329490.62</v>
      </c>
      <c r="K30" s="119">
        <v>501529.26000000013</v>
      </c>
      <c r="L30" s="119">
        <v>175132.63000000006</v>
      </c>
      <c r="M30" s="119">
        <v>0</v>
      </c>
      <c r="N30" s="119">
        <v>0</v>
      </c>
      <c r="O30" s="119">
        <v>0</v>
      </c>
      <c r="P30" s="119">
        <v>0</v>
      </c>
      <c r="Q30" s="119">
        <f t="shared" si="0"/>
        <v>2316321.25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2316321.25</v>
      </c>
      <c r="V30" s="115"/>
    </row>
    <row r="31" spans="2:22" ht="15" x14ac:dyDescent="0.25">
      <c r="B31" s="113"/>
      <c r="C31" s="165" t="s">
        <v>67</v>
      </c>
      <c r="D31" s="157" t="s">
        <v>287</v>
      </c>
      <c r="E31" s="119">
        <v>0</v>
      </c>
      <c r="F31" s="119">
        <v>611.04999999999995</v>
      </c>
      <c r="G31" s="119">
        <v>2430.8199999999997</v>
      </c>
      <c r="H31" s="119">
        <v>4003.46</v>
      </c>
      <c r="I31" s="119">
        <v>1017.1899999999999</v>
      </c>
      <c r="J31" s="119">
        <v>8583.48</v>
      </c>
      <c r="K31" s="119">
        <v>430048.51</v>
      </c>
      <c r="L31" s="119">
        <v>9192.73</v>
      </c>
      <c r="M31" s="119">
        <v>0</v>
      </c>
      <c r="N31" s="119">
        <v>0</v>
      </c>
      <c r="O31" s="119">
        <v>0</v>
      </c>
      <c r="P31" s="119">
        <v>0</v>
      </c>
      <c r="Q31" s="119">
        <f t="shared" si="0"/>
        <v>455887.24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455887.24</v>
      </c>
      <c r="V31" s="115"/>
    </row>
    <row r="32" spans="2:22" ht="25.5" x14ac:dyDescent="0.25">
      <c r="B32" s="113"/>
      <c r="C32" s="165" t="s">
        <v>68</v>
      </c>
      <c r="D32" s="157" t="s">
        <v>288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  <c r="Q32" s="119">
        <f t="shared" si="0"/>
        <v>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5"/>
    </row>
    <row r="33" spans="2:22" ht="15" x14ac:dyDescent="0.25">
      <c r="B33" s="113"/>
      <c r="C33" s="165" t="s">
        <v>491</v>
      </c>
      <c r="D33" s="157" t="s">
        <v>492</v>
      </c>
      <c r="E33" s="119">
        <v>0</v>
      </c>
      <c r="F33" s="119">
        <v>0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  <c r="Q33" s="119">
        <f t="shared" si="0"/>
        <v>0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115"/>
    </row>
    <row r="34" spans="2:22" ht="15" x14ac:dyDescent="0.25">
      <c r="B34" s="113"/>
      <c r="C34" s="165" t="s">
        <v>69</v>
      </c>
      <c r="D34" s="157" t="s">
        <v>289</v>
      </c>
      <c r="E34" s="119">
        <v>56477.81</v>
      </c>
      <c r="F34" s="119">
        <v>185381.63000000003</v>
      </c>
      <c r="G34" s="119">
        <v>176985.56</v>
      </c>
      <c r="H34" s="119">
        <v>201153.84999999998</v>
      </c>
      <c r="I34" s="119">
        <v>154379.16999999998</v>
      </c>
      <c r="J34" s="119">
        <v>238890.41</v>
      </c>
      <c r="K34" s="119">
        <v>2411074.5399999996</v>
      </c>
      <c r="L34" s="119">
        <v>308035.88</v>
      </c>
      <c r="M34" s="119">
        <v>0</v>
      </c>
      <c r="N34" s="119">
        <v>0</v>
      </c>
      <c r="O34" s="119">
        <v>0</v>
      </c>
      <c r="P34" s="119">
        <v>0</v>
      </c>
      <c r="Q34" s="119">
        <f t="shared" si="0"/>
        <v>3732378.8499999996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3732378.8499999996</v>
      </c>
      <c r="V34" s="115"/>
    </row>
    <row r="35" spans="2:22" ht="15" x14ac:dyDescent="0.25">
      <c r="B35" s="113"/>
      <c r="C35" s="165" t="s">
        <v>70</v>
      </c>
      <c r="D35" s="157" t="s">
        <v>290</v>
      </c>
      <c r="E35" s="119">
        <v>0</v>
      </c>
      <c r="F35" s="119">
        <v>14947.16</v>
      </c>
      <c r="G35" s="119">
        <v>17193.91</v>
      </c>
      <c r="H35" s="119">
        <v>14203.139999999996</v>
      </c>
      <c r="I35" s="119">
        <v>18789.890000000003</v>
      </c>
      <c r="J35" s="119">
        <v>16570.22</v>
      </c>
      <c r="K35" s="119">
        <v>16962.37</v>
      </c>
      <c r="L35" s="119">
        <v>24153.03</v>
      </c>
      <c r="M35" s="119">
        <v>0</v>
      </c>
      <c r="N35" s="119">
        <v>0</v>
      </c>
      <c r="O35" s="119">
        <v>0</v>
      </c>
      <c r="P35" s="119">
        <v>0</v>
      </c>
      <c r="Q35" s="119">
        <f t="shared" si="0"/>
        <v>122819.71999999999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122819.71999999999</v>
      </c>
      <c r="V35" s="115"/>
    </row>
    <row r="36" spans="2:22" ht="15" x14ac:dyDescent="0.25">
      <c r="B36" s="113"/>
      <c r="C36" s="165" t="s">
        <v>71</v>
      </c>
      <c r="D36" s="157" t="s">
        <v>293</v>
      </c>
      <c r="E36" s="119">
        <v>1509476.36</v>
      </c>
      <c r="F36" s="119">
        <v>1483481.97</v>
      </c>
      <c r="G36" s="119">
        <v>1696133.33</v>
      </c>
      <c r="H36" s="119">
        <v>125708.33</v>
      </c>
      <c r="I36" s="119">
        <v>1696133.33</v>
      </c>
      <c r="J36" s="119">
        <v>1696133.33</v>
      </c>
      <c r="K36" s="119">
        <v>3392266.66</v>
      </c>
      <c r="L36" s="119">
        <v>0</v>
      </c>
      <c r="M36" s="119">
        <v>0</v>
      </c>
      <c r="N36" s="119">
        <v>0</v>
      </c>
      <c r="O36" s="119">
        <v>0</v>
      </c>
      <c r="P36" s="119">
        <v>0</v>
      </c>
      <c r="Q36" s="119">
        <f t="shared" si="0"/>
        <v>11599333.310000001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11599333.310000001</v>
      </c>
      <c r="V36" s="115"/>
    </row>
    <row r="37" spans="2:22" ht="15" x14ac:dyDescent="0.25">
      <c r="B37" s="113"/>
      <c r="C37" s="165" t="s">
        <v>72</v>
      </c>
      <c r="D37" s="157" t="s">
        <v>291</v>
      </c>
      <c r="E37" s="119">
        <v>6993.329999999999</v>
      </c>
      <c r="F37" s="119">
        <v>5716.1099999999988</v>
      </c>
      <c r="G37" s="119">
        <v>7626.91</v>
      </c>
      <c r="H37" s="119">
        <v>241079.21999999997</v>
      </c>
      <c r="I37" s="119">
        <v>8676.1999999999989</v>
      </c>
      <c r="J37" s="119">
        <v>135367.9</v>
      </c>
      <c r="K37" s="119">
        <v>7435.75</v>
      </c>
      <c r="L37" s="119">
        <v>8327.2999999999993</v>
      </c>
      <c r="M37" s="119">
        <v>0</v>
      </c>
      <c r="N37" s="119">
        <v>0</v>
      </c>
      <c r="O37" s="119">
        <v>0</v>
      </c>
      <c r="P37" s="119">
        <v>0</v>
      </c>
      <c r="Q37" s="119">
        <f t="shared" si="0"/>
        <v>421222.71999999991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421222.71999999991</v>
      </c>
      <c r="V37" s="115"/>
    </row>
    <row r="38" spans="2:22" ht="15" x14ac:dyDescent="0.25">
      <c r="B38" s="113"/>
      <c r="C38" s="165" t="s">
        <v>73</v>
      </c>
      <c r="D38" s="157" t="s">
        <v>294</v>
      </c>
      <c r="E38" s="119">
        <v>59345.850000000006</v>
      </c>
      <c r="F38" s="119">
        <v>79917.470000000016</v>
      </c>
      <c r="G38" s="119">
        <v>110615.31999999999</v>
      </c>
      <c r="H38" s="119">
        <v>95578.12000000001</v>
      </c>
      <c r="I38" s="119">
        <v>88448.429999999978</v>
      </c>
      <c r="J38" s="119">
        <v>127785.22999999998</v>
      </c>
      <c r="K38" s="119">
        <v>93992.249999999985</v>
      </c>
      <c r="L38" s="119">
        <v>75669.5</v>
      </c>
      <c r="M38" s="119">
        <v>0</v>
      </c>
      <c r="N38" s="119">
        <v>0</v>
      </c>
      <c r="O38" s="119">
        <v>0</v>
      </c>
      <c r="P38" s="119">
        <v>0</v>
      </c>
      <c r="Q38" s="119">
        <f t="shared" si="0"/>
        <v>731352.16999999993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731352.16999999993</v>
      </c>
      <c r="V38" s="115"/>
    </row>
    <row r="39" spans="2:22" ht="15" x14ac:dyDescent="0.25">
      <c r="B39" s="113"/>
      <c r="C39" s="165" t="s">
        <v>74</v>
      </c>
      <c r="D39" s="157" t="s">
        <v>292</v>
      </c>
      <c r="E39" s="119">
        <v>77037.250000000015</v>
      </c>
      <c r="F39" s="119">
        <v>149260.24000000002</v>
      </c>
      <c r="G39" s="119">
        <v>128331.98000000001</v>
      </c>
      <c r="H39" s="119">
        <v>123502.79</v>
      </c>
      <c r="I39" s="119">
        <v>276746.64</v>
      </c>
      <c r="J39" s="119">
        <v>143331.32999999999</v>
      </c>
      <c r="K39" s="119">
        <v>123181.44999999997</v>
      </c>
      <c r="L39" s="119">
        <v>135643.79</v>
      </c>
      <c r="M39" s="119">
        <v>0</v>
      </c>
      <c r="N39" s="119">
        <v>0</v>
      </c>
      <c r="O39" s="119">
        <v>0</v>
      </c>
      <c r="P39" s="119">
        <v>0</v>
      </c>
      <c r="Q39" s="119">
        <f t="shared" si="0"/>
        <v>1157035.47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1157035.47</v>
      </c>
      <c r="V39" s="115"/>
    </row>
    <row r="40" spans="2:22" ht="15" x14ac:dyDescent="0.25">
      <c r="B40" s="113"/>
      <c r="C40" s="165" t="s">
        <v>524</v>
      </c>
      <c r="D40" s="157" t="s">
        <v>525</v>
      </c>
      <c r="E40" s="119">
        <v>17725.03</v>
      </c>
      <c r="F40" s="119">
        <v>25469.359999999997</v>
      </c>
      <c r="G40" s="119">
        <v>34667.070000000007</v>
      </c>
      <c r="H40" s="119">
        <v>35419.049999999996</v>
      </c>
      <c r="I40" s="119">
        <v>33943.49</v>
      </c>
      <c r="J40" s="119">
        <v>49332.899999999987</v>
      </c>
      <c r="K40" s="119">
        <v>132544.84</v>
      </c>
      <c r="L40" s="119">
        <v>30325.839999999997</v>
      </c>
      <c r="M40" s="119">
        <v>0</v>
      </c>
      <c r="N40" s="119">
        <v>0</v>
      </c>
      <c r="O40" s="119">
        <v>0</v>
      </c>
      <c r="P40" s="119">
        <v>0</v>
      </c>
      <c r="Q40" s="119">
        <f t="shared" si="0"/>
        <v>359427.57999999996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359427.57999999996</v>
      </c>
      <c r="V40" s="115"/>
    </row>
    <row r="41" spans="2:22" ht="15" x14ac:dyDescent="0.25">
      <c r="B41" s="113"/>
      <c r="C41" s="165" t="s">
        <v>526</v>
      </c>
      <c r="D41" s="157" t="s">
        <v>527</v>
      </c>
      <c r="E41" s="119">
        <v>0</v>
      </c>
      <c r="F41" s="119">
        <v>0</v>
      </c>
      <c r="G41" s="119">
        <v>0</v>
      </c>
      <c r="H41" s="119">
        <v>0</v>
      </c>
      <c r="I41" s="119">
        <v>0</v>
      </c>
      <c r="J41" s="119">
        <v>0</v>
      </c>
      <c r="K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  <c r="Q41" s="119">
        <f t="shared" si="0"/>
        <v>0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15"/>
    </row>
    <row r="42" spans="2:22" ht="15" x14ac:dyDescent="0.25">
      <c r="B42" s="113"/>
      <c r="C42" s="165" t="s">
        <v>528</v>
      </c>
      <c r="D42" s="157" t="s">
        <v>529</v>
      </c>
      <c r="E42" s="119">
        <v>0</v>
      </c>
      <c r="F42" s="119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  <c r="Q42" s="119">
        <f t="shared" si="0"/>
        <v>0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0</v>
      </c>
      <c r="V42" s="115"/>
    </row>
    <row r="43" spans="2:22" ht="15" x14ac:dyDescent="0.25">
      <c r="B43" s="113"/>
      <c r="C43" s="165" t="s">
        <v>75</v>
      </c>
      <c r="D43" s="157" t="s">
        <v>295</v>
      </c>
      <c r="E43" s="119">
        <v>67858.290000000008</v>
      </c>
      <c r="F43" s="119">
        <v>77468.509999999995</v>
      </c>
      <c r="G43" s="119">
        <v>97267.829999999987</v>
      </c>
      <c r="H43" s="119">
        <v>96504</v>
      </c>
      <c r="I43" s="119">
        <v>85871.079999999987</v>
      </c>
      <c r="J43" s="119">
        <v>89248.510000000009</v>
      </c>
      <c r="K43" s="119">
        <v>84753.469999999972</v>
      </c>
      <c r="L43" s="119">
        <v>81753.459999999992</v>
      </c>
      <c r="M43" s="119">
        <v>0</v>
      </c>
      <c r="N43" s="119">
        <v>0</v>
      </c>
      <c r="O43" s="119">
        <v>0</v>
      </c>
      <c r="P43" s="119">
        <v>0</v>
      </c>
      <c r="Q43" s="119">
        <f t="shared" si="0"/>
        <v>680725.14999999991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680725.14999999991</v>
      </c>
      <c r="V43" s="115"/>
    </row>
    <row r="44" spans="2:22" ht="15" x14ac:dyDescent="0.25">
      <c r="B44" s="113"/>
      <c r="C44" s="165" t="s">
        <v>76</v>
      </c>
      <c r="D44" s="157" t="s">
        <v>296</v>
      </c>
      <c r="E44" s="119">
        <v>159507.20000000004</v>
      </c>
      <c r="F44" s="119">
        <v>178045.35000000003</v>
      </c>
      <c r="G44" s="119">
        <v>212855.38</v>
      </c>
      <c r="H44" s="119">
        <v>207901.84999999998</v>
      </c>
      <c r="I44" s="119">
        <v>254552.44999999998</v>
      </c>
      <c r="J44" s="119">
        <v>266735.69000000006</v>
      </c>
      <c r="K44" s="119">
        <v>219710.13999999996</v>
      </c>
      <c r="L44" s="119">
        <v>198573.34</v>
      </c>
      <c r="M44" s="119">
        <v>0</v>
      </c>
      <c r="N44" s="119">
        <v>0</v>
      </c>
      <c r="O44" s="119">
        <v>0</v>
      </c>
      <c r="P44" s="119">
        <v>0</v>
      </c>
      <c r="Q44" s="119">
        <f t="shared" si="0"/>
        <v>1697881.4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1697881.4</v>
      </c>
      <c r="V44" s="115"/>
    </row>
    <row r="45" spans="2:22" ht="15" x14ac:dyDescent="0.25">
      <c r="B45" s="113"/>
      <c r="C45" s="165" t="s">
        <v>77</v>
      </c>
      <c r="D45" s="157" t="s">
        <v>297</v>
      </c>
      <c r="E45" s="119">
        <v>180597.91</v>
      </c>
      <c r="F45" s="119">
        <v>187673.69999999995</v>
      </c>
      <c r="G45" s="119">
        <v>201387.86</v>
      </c>
      <c r="H45" s="119">
        <v>233279.29000000007</v>
      </c>
      <c r="I45" s="119">
        <v>200213.81999999998</v>
      </c>
      <c r="J45" s="119">
        <v>229377.25000000003</v>
      </c>
      <c r="K45" s="119">
        <v>217772.44000000006</v>
      </c>
      <c r="L45" s="119">
        <v>196435.82000000004</v>
      </c>
      <c r="M45" s="119">
        <v>0</v>
      </c>
      <c r="N45" s="119">
        <v>0</v>
      </c>
      <c r="O45" s="119">
        <v>0</v>
      </c>
      <c r="P45" s="119">
        <v>0</v>
      </c>
      <c r="Q45" s="119">
        <f t="shared" si="0"/>
        <v>1646738.09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1646738.09</v>
      </c>
      <c r="V45" s="115"/>
    </row>
    <row r="46" spans="2:22" ht="15" x14ac:dyDescent="0.25">
      <c r="B46" s="113"/>
      <c r="C46" s="165" t="s">
        <v>78</v>
      </c>
      <c r="D46" s="157" t="s">
        <v>298</v>
      </c>
      <c r="E46" s="119">
        <v>363097.37</v>
      </c>
      <c r="F46" s="119">
        <v>531548.76</v>
      </c>
      <c r="G46" s="119">
        <v>576406.85000000009</v>
      </c>
      <c r="H46" s="119">
        <v>471322.93000000005</v>
      </c>
      <c r="I46" s="119">
        <v>494699.27000000014</v>
      </c>
      <c r="J46" s="119">
        <v>445214.27999999991</v>
      </c>
      <c r="K46" s="119">
        <v>572025.70000000019</v>
      </c>
      <c r="L46" s="119">
        <v>404455.95</v>
      </c>
      <c r="M46" s="119">
        <v>0</v>
      </c>
      <c r="N46" s="119">
        <v>0</v>
      </c>
      <c r="O46" s="119">
        <v>0</v>
      </c>
      <c r="P46" s="119">
        <v>0</v>
      </c>
      <c r="Q46" s="119">
        <f t="shared" si="0"/>
        <v>3858771.1100000003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3858771.1100000003</v>
      </c>
      <c r="V46" s="115"/>
    </row>
    <row r="47" spans="2:22" ht="15" x14ac:dyDescent="0.25">
      <c r="B47" s="113"/>
      <c r="C47" s="165" t="s">
        <v>79</v>
      </c>
      <c r="D47" s="157" t="s">
        <v>299</v>
      </c>
      <c r="E47" s="119">
        <v>834009.83000000031</v>
      </c>
      <c r="F47" s="119">
        <v>982891.8599999994</v>
      </c>
      <c r="G47" s="119">
        <v>1181060.4599999997</v>
      </c>
      <c r="H47" s="119">
        <v>1106378.67</v>
      </c>
      <c r="I47" s="119">
        <v>1037324.1300000005</v>
      </c>
      <c r="J47" s="119">
        <v>1076224.209999999</v>
      </c>
      <c r="K47" s="119">
        <v>1119484.2500000002</v>
      </c>
      <c r="L47" s="119">
        <v>1045726.9899999999</v>
      </c>
      <c r="M47" s="119">
        <v>0</v>
      </c>
      <c r="N47" s="119">
        <v>0</v>
      </c>
      <c r="O47" s="119">
        <v>0</v>
      </c>
      <c r="P47" s="119">
        <v>0</v>
      </c>
      <c r="Q47" s="119">
        <f t="shared" si="0"/>
        <v>8383100.3999999994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8383100.3999999994</v>
      </c>
      <c r="V47" s="115"/>
    </row>
    <row r="48" spans="2:22" ht="15" x14ac:dyDescent="0.25">
      <c r="B48" s="113"/>
      <c r="C48" s="165" t="s">
        <v>80</v>
      </c>
      <c r="D48" s="157" t="s">
        <v>300</v>
      </c>
      <c r="E48" s="119">
        <v>413454.17</v>
      </c>
      <c r="F48" s="119">
        <v>423655.30999999988</v>
      </c>
      <c r="G48" s="119">
        <v>585090.14999999979</v>
      </c>
      <c r="H48" s="119">
        <v>477373.67000000004</v>
      </c>
      <c r="I48" s="119">
        <v>458910.41000000003</v>
      </c>
      <c r="J48" s="119">
        <v>484443.90999999986</v>
      </c>
      <c r="K48" s="119">
        <v>505871.39999999985</v>
      </c>
      <c r="L48" s="119">
        <v>478197.38999999996</v>
      </c>
      <c r="M48" s="119">
        <v>0</v>
      </c>
      <c r="N48" s="119">
        <v>0</v>
      </c>
      <c r="O48" s="119">
        <v>0</v>
      </c>
      <c r="P48" s="119">
        <v>0</v>
      </c>
      <c r="Q48" s="119">
        <f t="shared" si="0"/>
        <v>3826996.4099999997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3826996.4099999997</v>
      </c>
      <c r="V48" s="115"/>
    </row>
    <row r="49" spans="2:22" ht="15" x14ac:dyDescent="0.25">
      <c r="B49" s="113"/>
      <c r="C49" s="165" t="s">
        <v>81</v>
      </c>
      <c r="D49" s="157" t="s">
        <v>301</v>
      </c>
      <c r="E49" s="119">
        <v>392987.20999999973</v>
      </c>
      <c r="F49" s="119">
        <v>492704.47999999969</v>
      </c>
      <c r="G49" s="119">
        <v>567373.80000000005</v>
      </c>
      <c r="H49" s="119">
        <v>521041.29000000015</v>
      </c>
      <c r="I49" s="119">
        <v>524355.40999999968</v>
      </c>
      <c r="J49" s="119">
        <v>633430.80999999971</v>
      </c>
      <c r="K49" s="119">
        <v>553883.1399999999</v>
      </c>
      <c r="L49" s="119">
        <v>506440.44000000018</v>
      </c>
      <c r="M49" s="119">
        <v>0</v>
      </c>
      <c r="N49" s="119">
        <v>0</v>
      </c>
      <c r="O49" s="119">
        <v>0</v>
      </c>
      <c r="P49" s="119">
        <v>0</v>
      </c>
      <c r="Q49" s="119">
        <f t="shared" si="0"/>
        <v>4192216.5799999991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4192216.5799999991</v>
      </c>
      <c r="V49" s="115"/>
    </row>
    <row r="50" spans="2:22" ht="15" x14ac:dyDescent="0.25">
      <c r="B50" s="113"/>
      <c r="C50" s="165" t="s">
        <v>82</v>
      </c>
      <c r="D50" s="157" t="s">
        <v>302</v>
      </c>
      <c r="E50" s="119">
        <v>105812.46000000004</v>
      </c>
      <c r="F50" s="119">
        <v>132816.6</v>
      </c>
      <c r="G50" s="119">
        <v>159884.17000000007</v>
      </c>
      <c r="H50" s="119">
        <v>131960.76999999996</v>
      </c>
      <c r="I50" s="119">
        <v>162150.78999999998</v>
      </c>
      <c r="J50" s="119">
        <v>162325.75999999995</v>
      </c>
      <c r="K50" s="119">
        <v>233433.81999999995</v>
      </c>
      <c r="L50" s="119">
        <v>154826.41</v>
      </c>
      <c r="M50" s="119">
        <v>0</v>
      </c>
      <c r="N50" s="119">
        <v>0</v>
      </c>
      <c r="O50" s="119">
        <v>0</v>
      </c>
      <c r="P50" s="119">
        <v>0</v>
      </c>
      <c r="Q50" s="119">
        <f t="shared" si="0"/>
        <v>1243210.78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1243210.78</v>
      </c>
      <c r="V50" s="115"/>
    </row>
    <row r="51" spans="2:22" ht="15" x14ac:dyDescent="0.25">
      <c r="B51" s="113"/>
      <c r="C51" s="165" t="s">
        <v>83</v>
      </c>
      <c r="D51" s="157" t="s">
        <v>303</v>
      </c>
      <c r="E51" s="119">
        <v>151155.07999999996</v>
      </c>
      <c r="F51" s="119">
        <v>159358.40000000005</v>
      </c>
      <c r="G51" s="119">
        <v>168902.05</v>
      </c>
      <c r="H51" s="119">
        <v>261528.18</v>
      </c>
      <c r="I51" s="119">
        <v>172885.71</v>
      </c>
      <c r="J51" s="119">
        <v>164570.51000000004</v>
      </c>
      <c r="K51" s="119">
        <v>180606.41999999995</v>
      </c>
      <c r="L51" s="119">
        <v>154123.75999999998</v>
      </c>
      <c r="M51" s="119">
        <v>0</v>
      </c>
      <c r="N51" s="119">
        <v>0</v>
      </c>
      <c r="O51" s="119">
        <v>0</v>
      </c>
      <c r="P51" s="119">
        <v>0</v>
      </c>
      <c r="Q51" s="119">
        <f t="shared" si="0"/>
        <v>1413130.1099999999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1413130.1099999999</v>
      </c>
      <c r="V51" s="115"/>
    </row>
    <row r="52" spans="2:22" ht="15" x14ac:dyDescent="0.25">
      <c r="B52" s="113"/>
      <c r="C52" s="165" t="s">
        <v>84</v>
      </c>
      <c r="D52" s="157" t="s">
        <v>304</v>
      </c>
      <c r="E52" s="119">
        <v>80403.59</v>
      </c>
      <c r="F52" s="119">
        <v>89106.17</v>
      </c>
      <c r="G52" s="119">
        <v>94295.72</v>
      </c>
      <c r="H52" s="119">
        <v>90643.069999999978</v>
      </c>
      <c r="I52" s="119">
        <v>90259.299999999988</v>
      </c>
      <c r="J52" s="119">
        <v>98514.53</v>
      </c>
      <c r="K52" s="119">
        <v>85405.049999999988</v>
      </c>
      <c r="L52" s="119">
        <v>85356.909999999989</v>
      </c>
      <c r="M52" s="119">
        <v>0</v>
      </c>
      <c r="N52" s="119">
        <v>0</v>
      </c>
      <c r="O52" s="119">
        <v>0</v>
      </c>
      <c r="P52" s="119">
        <v>0</v>
      </c>
      <c r="Q52" s="119">
        <f t="shared" si="0"/>
        <v>713984.34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713984.34</v>
      </c>
      <c r="V52" s="115"/>
    </row>
    <row r="53" spans="2:22" ht="15" x14ac:dyDescent="0.25">
      <c r="B53" s="113"/>
      <c r="C53" s="165" t="s">
        <v>85</v>
      </c>
      <c r="D53" s="157" t="s">
        <v>305</v>
      </c>
      <c r="E53" s="119">
        <v>732653.75999999989</v>
      </c>
      <c r="F53" s="119">
        <v>1008228.69</v>
      </c>
      <c r="G53" s="119">
        <v>1165998.07</v>
      </c>
      <c r="H53" s="119">
        <v>1032743.4799999999</v>
      </c>
      <c r="I53" s="119">
        <v>1034481.2200000001</v>
      </c>
      <c r="J53" s="119">
        <v>1153458.01</v>
      </c>
      <c r="K53" s="119">
        <v>1355500</v>
      </c>
      <c r="L53" s="119">
        <v>1240380.5700000003</v>
      </c>
      <c r="M53" s="119">
        <v>0</v>
      </c>
      <c r="N53" s="119">
        <v>0</v>
      </c>
      <c r="O53" s="119">
        <v>0</v>
      </c>
      <c r="P53" s="119">
        <v>0</v>
      </c>
      <c r="Q53" s="119">
        <f t="shared" si="0"/>
        <v>8723443.8000000007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8723443.8000000007</v>
      </c>
      <c r="V53" s="115"/>
    </row>
    <row r="54" spans="2:22" ht="25.5" x14ac:dyDescent="0.25">
      <c r="B54" s="113"/>
      <c r="C54" s="165" t="s">
        <v>86</v>
      </c>
      <c r="D54" s="157" t="s">
        <v>306</v>
      </c>
      <c r="E54" s="119">
        <v>16353.670000000004</v>
      </c>
      <c r="F54" s="119">
        <v>18270.96</v>
      </c>
      <c r="G54" s="119">
        <v>44799.34</v>
      </c>
      <c r="H54" s="119">
        <v>51085.72</v>
      </c>
      <c r="I54" s="119">
        <v>42509.479999999996</v>
      </c>
      <c r="J54" s="119">
        <v>40804.46</v>
      </c>
      <c r="K54" s="119">
        <v>875274.61999999988</v>
      </c>
      <c r="L54" s="119">
        <v>127645.02</v>
      </c>
      <c r="M54" s="119">
        <v>0</v>
      </c>
      <c r="N54" s="119">
        <v>0</v>
      </c>
      <c r="O54" s="119">
        <v>0</v>
      </c>
      <c r="P54" s="119">
        <v>0</v>
      </c>
      <c r="Q54" s="119">
        <f t="shared" si="0"/>
        <v>1216743.2699999998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1216743.2699999998</v>
      </c>
      <c r="V54" s="115"/>
    </row>
    <row r="55" spans="2:22" ht="15" x14ac:dyDescent="0.25">
      <c r="B55" s="113"/>
      <c r="C55" s="165" t="s">
        <v>87</v>
      </c>
      <c r="D55" s="157" t="s">
        <v>307</v>
      </c>
      <c r="E55" s="119">
        <v>46043.1</v>
      </c>
      <c r="F55" s="119">
        <v>52676.950000000004</v>
      </c>
      <c r="G55" s="119">
        <v>63857.470000000016</v>
      </c>
      <c r="H55" s="119">
        <v>60304.250000000007</v>
      </c>
      <c r="I55" s="119">
        <v>62531.540000000008</v>
      </c>
      <c r="J55" s="119">
        <v>60003.330000000009</v>
      </c>
      <c r="K55" s="119">
        <v>65700.00999999998</v>
      </c>
      <c r="L55" s="119">
        <v>55848.44</v>
      </c>
      <c r="M55" s="119">
        <v>0</v>
      </c>
      <c r="N55" s="119">
        <v>0</v>
      </c>
      <c r="O55" s="119">
        <v>0</v>
      </c>
      <c r="P55" s="119">
        <v>0</v>
      </c>
      <c r="Q55" s="119">
        <f t="shared" si="0"/>
        <v>466965.09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466965.09</v>
      </c>
      <c r="V55" s="115"/>
    </row>
    <row r="56" spans="2:22" ht="25.5" x14ac:dyDescent="0.25">
      <c r="B56" s="113"/>
      <c r="C56" s="165" t="s">
        <v>88</v>
      </c>
      <c r="D56" s="157" t="s">
        <v>308</v>
      </c>
      <c r="E56" s="119">
        <v>79158.880000000005</v>
      </c>
      <c r="F56" s="119">
        <v>78605.58</v>
      </c>
      <c r="G56" s="119">
        <v>81977.709999999992</v>
      </c>
      <c r="H56" s="119">
        <v>85926.41</v>
      </c>
      <c r="I56" s="119">
        <v>99278.380000000019</v>
      </c>
      <c r="J56" s="119">
        <v>94439.090000000011</v>
      </c>
      <c r="K56" s="119">
        <v>145411.40999999997</v>
      </c>
      <c r="L56" s="119">
        <v>61373.450000000012</v>
      </c>
      <c r="M56" s="119">
        <v>0</v>
      </c>
      <c r="N56" s="119">
        <v>0</v>
      </c>
      <c r="O56" s="119">
        <v>0</v>
      </c>
      <c r="P56" s="119">
        <v>0</v>
      </c>
      <c r="Q56" s="119">
        <f t="shared" si="0"/>
        <v>726170.90999999992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726170.90999999992</v>
      </c>
      <c r="V56" s="115"/>
    </row>
    <row r="57" spans="2:22" ht="15" x14ac:dyDescent="0.25">
      <c r="B57" s="113"/>
      <c r="C57" s="165" t="s">
        <v>89</v>
      </c>
      <c r="D57" s="157" t="s">
        <v>309</v>
      </c>
      <c r="E57" s="119">
        <v>51791.519999999997</v>
      </c>
      <c r="F57" s="119">
        <v>57846.080000000002</v>
      </c>
      <c r="G57" s="119">
        <v>110032.48</v>
      </c>
      <c r="H57" s="119">
        <v>73685.06</v>
      </c>
      <c r="I57" s="119">
        <v>136417.09</v>
      </c>
      <c r="J57" s="119">
        <v>131807.20000000004</v>
      </c>
      <c r="K57" s="119">
        <v>128673.96000000002</v>
      </c>
      <c r="L57" s="119">
        <v>112164.21000000002</v>
      </c>
      <c r="M57" s="119">
        <v>0</v>
      </c>
      <c r="N57" s="119">
        <v>0</v>
      </c>
      <c r="O57" s="119">
        <v>0</v>
      </c>
      <c r="P57" s="119">
        <v>0</v>
      </c>
      <c r="Q57" s="119">
        <f t="shared" si="0"/>
        <v>802417.60000000009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802417.60000000009</v>
      </c>
      <c r="V57" s="115"/>
    </row>
    <row r="58" spans="2:22" ht="15" x14ac:dyDescent="0.25">
      <c r="B58" s="113"/>
      <c r="C58" s="165" t="s">
        <v>90</v>
      </c>
      <c r="D58" s="157" t="s">
        <v>310</v>
      </c>
      <c r="E58" s="119">
        <v>57199.570000000007</v>
      </c>
      <c r="F58" s="119">
        <v>103004.17999999998</v>
      </c>
      <c r="G58" s="119">
        <v>145634.81</v>
      </c>
      <c r="H58" s="119">
        <v>125949.79000000004</v>
      </c>
      <c r="I58" s="119">
        <v>105024.28000000001</v>
      </c>
      <c r="J58" s="119">
        <v>123413.00000000001</v>
      </c>
      <c r="K58" s="119">
        <v>134380.01999999999</v>
      </c>
      <c r="L58" s="119">
        <v>121188.77000000003</v>
      </c>
      <c r="M58" s="119">
        <v>0</v>
      </c>
      <c r="N58" s="119">
        <v>0</v>
      </c>
      <c r="O58" s="119">
        <v>0</v>
      </c>
      <c r="P58" s="119">
        <v>0</v>
      </c>
      <c r="Q58" s="119">
        <f t="shared" si="0"/>
        <v>915794.42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915794.42</v>
      </c>
      <c r="V58" s="115"/>
    </row>
    <row r="59" spans="2:22" ht="15" x14ac:dyDescent="0.25">
      <c r="B59" s="113"/>
      <c r="C59" s="165" t="s">
        <v>91</v>
      </c>
      <c r="D59" s="157" t="s">
        <v>311</v>
      </c>
      <c r="E59" s="119">
        <v>35240.970000000016</v>
      </c>
      <c r="F59" s="119">
        <v>77145.3</v>
      </c>
      <c r="G59" s="119">
        <v>56253.700000000004</v>
      </c>
      <c r="H59" s="119">
        <v>56485.280000000013</v>
      </c>
      <c r="I59" s="119">
        <v>46817.330000000009</v>
      </c>
      <c r="J59" s="119">
        <v>51171.400000000009</v>
      </c>
      <c r="K59" s="119">
        <v>47306.780000000006</v>
      </c>
      <c r="L59" s="119">
        <v>47042.61</v>
      </c>
      <c r="M59" s="119">
        <v>0</v>
      </c>
      <c r="N59" s="119">
        <v>0</v>
      </c>
      <c r="O59" s="119">
        <v>0</v>
      </c>
      <c r="P59" s="119">
        <v>0</v>
      </c>
      <c r="Q59" s="119">
        <f t="shared" si="0"/>
        <v>417463.37000000011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417463.37000000011</v>
      </c>
      <c r="V59" s="115"/>
    </row>
    <row r="60" spans="2:22" ht="15" x14ac:dyDescent="0.25">
      <c r="B60" s="113"/>
      <c r="C60" s="165" t="s">
        <v>92</v>
      </c>
      <c r="D60" s="157" t="s">
        <v>312</v>
      </c>
      <c r="E60" s="119">
        <v>17588.43</v>
      </c>
      <c r="F60" s="119">
        <v>35493.700000000004</v>
      </c>
      <c r="G60" s="119">
        <v>46936.929999999993</v>
      </c>
      <c r="H60" s="119">
        <v>51722.63</v>
      </c>
      <c r="I60" s="119">
        <v>69704.660000000018</v>
      </c>
      <c r="J60" s="119">
        <v>47561.450000000019</v>
      </c>
      <c r="K60" s="119">
        <v>102924.72999999969</v>
      </c>
      <c r="L60" s="119">
        <v>51524.869999999995</v>
      </c>
      <c r="M60" s="119">
        <v>0</v>
      </c>
      <c r="N60" s="119">
        <v>0</v>
      </c>
      <c r="O60" s="119">
        <v>0</v>
      </c>
      <c r="P60" s="119">
        <v>0</v>
      </c>
      <c r="Q60" s="119">
        <f t="shared" si="0"/>
        <v>423457.39999999973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423457.39999999973</v>
      </c>
      <c r="V60" s="115"/>
    </row>
    <row r="61" spans="2:22" ht="25.5" x14ac:dyDescent="0.25">
      <c r="B61" s="113"/>
      <c r="C61" s="165" t="s">
        <v>93</v>
      </c>
      <c r="D61" s="157" t="s">
        <v>313</v>
      </c>
      <c r="E61" s="119">
        <v>16578.71</v>
      </c>
      <c r="F61" s="119">
        <v>24179.439999999995</v>
      </c>
      <c r="G61" s="119">
        <v>33389.829999999994</v>
      </c>
      <c r="H61" s="119">
        <v>29157.15</v>
      </c>
      <c r="I61" s="119">
        <v>43143.289999999986</v>
      </c>
      <c r="J61" s="119">
        <v>32679.85</v>
      </c>
      <c r="K61" s="119">
        <v>27377.479999999996</v>
      </c>
      <c r="L61" s="119">
        <v>27328.53999999999</v>
      </c>
      <c r="M61" s="119">
        <v>0</v>
      </c>
      <c r="N61" s="119">
        <v>0</v>
      </c>
      <c r="O61" s="119">
        <v>0</v>
      </c>
      <c r="P61" s="119">
        <v>0</v>
      </c>
      <c r="Q61" s="119">
        <f t="shared" si="0"/>
        <v>233834.28999999992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233834.28999999992</v>
      </c>
      <c r="V61" s="115"/>
    </row>
    <row r="62" spans="2:22" ht="15" x14ac:dyDescent="0.25">
      <c r="B62" s="113"/>
      <c r="C62" s="165" t="s">
        <v>94</v>
      </c>
      <c r="D62" s="157" t="s">
        <v>314</v>
      </c>
      <c r="E62" s="119">
        <v>0</v>
      </c>
      <c r="F62" s="119">
        <v>17715.369999999995</v>
      </c>
      <c r="G62" s="119">
        <v>26764.319999999985</v>
      </c>
      <c r="H62" s="119">
        <v>24838.439999999995</v>
      </c>
      <c r="I62" s="119">
        <v>28438.510000000013</v>
      </c>
      <c r="J62" s="119">
        <v>21005.439999999995</v>
      </c>
      <c r="K62" s="119">
        <v>25846.29999999997</v>
      </c>
      <c r="L62" s="119">
        <v>28664.510000000013</v>
      </c>
      <c r="M62" s="119">
        <v>0</v>
      </c>
      <c r="N62" s="119">
        <v>0</v>
      </c>
      <c r="O62" s="119">
        <v>0</v>
      </c>
      <c r="P62" s="119">
        <v>0</v>
      </c>
      <c r="Q62" s="119">
        <f t="shared" si="0"/>
        <v>173272.88999999996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173272.88999999996</v>
      </c>
      <c r="V62" s="115"/>
    </row>
    <row r="63" spans="2:22" ht="25.5" x14ac:dyDescent="0.25">
      <c r="B63" s="113"/>
      <c r="C63" s="165" t="s">
        <v>95</v>
      </c>
      <c r="D63" s="157" t="s">
        <v>315</v>
      </c>
      <c r="E63" s="119">
        <v>0</v>
      </c>
      <c r="F63" s="119">
        <v>0</v>
      </c>
      <c r="G63" s="119">
        <v>0</v>
      </c>
      <c r="H63" s="119">
        <v>0</v>
      </c>
      <c r="I63" s="119">
        <v>0</v>
      </c>
      <c r="J63" s="119">
        <v>0</v>
      </c>
      <c r="K63" s="119">
        <v>0</v>
      </c>
      <c r="L63" s="119">
        <v>0</v>
      </c>
      <c r="M63" s="119">
        <v>0</v>
      </c>
      <c r="N63" s="119">
        <v>0</v>
      </c>
      <c r="O63" s="119">
        <v>0</v>
      </c>
      <c r="P63" s="119">
        <v>0</v>
      </c>
      <c r="Q63" s="119">
        <f t="shared" si="0"/>
        <v>0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115"/>
    </row>
    <row r="64" spans="2:22" ht="15" x14ac:dyDescent="0.25">
      <c r="B64" s="113"/>
      <c r="C64" s="165" t="s">
        <v>96</v>
      </c>
      <c r="D64" s="157" t="s">
        <v>316</v>
      </c>
      <c r="E64" s="119">
        <v>0</v>
      </c>
      <c r="F64" s="119">
        <v>0</v>
      </c>
      <c r="G64" s="119">
        <v>93740.42</v>
      </c>
      <c r="H64" s="119">
        <v>0</v>
      </c>
      <c r="I64" s="119">
        <v>0</v>
      </c>
      <c r="J64" s="119">
        <v>434349.63999999996</v>
      </c>
      <c r="K64" s="119">
        <v>189714.97999999998</v>
      </c>
      <c r="L64" s="119">
        <v>223751.33000000002</v>
      </c>
      <c r="M64" s="119">
        <v>0</v>
      </c>
      <c r="N64" s="119">
        <v>0</v>
      </c>
      <c r="O64" s="119">
        <v>0</v>
      </c>
      <c r="P64" s="119">
        <v>0</v>
      </c>
      <c r="Q64" s="119">
        <f t="shared" si="0"/>
        <v>941556.36999999988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941556.36999999988</v>
      </c>
      <c r="V64" s="115"/>
    </row>
    <row r="65" spans="2:22" ht="15" x14ac:dyDescent="0.25">
      <c r="B65" s="113"/>
      <c r="C65" s="165" t="s">
        <v>97</v>
      </c>
      <c r="D65" s="157" t="s">
        <v>317</v>
      </c>
      <c r="E65" s="119">
        <v>32050.539999999997</v>
      </c>
      <c r="F65" s="119">
        <v>99410.969999999972</v>
      </c>
      <c r="G65" s="119">
        <v>197399.53999999998</v>
      </c>
      <c r="H65" s="119">
        <v>181628.09000000003</v>
      </c>
      <c r="I65" s="119">
        <v>241076.93999999994</v>
      </c>
      <c r="J65" s="119">
        <v>152034.22999999998</v>
      </c>
      <c r="K65" s="119">
        <v>241097.52000000002</v>
      </c>
      <c r="L65" s="119">
        <v>228852.46000000002</v>
      </c>
      <c r="M65" s="119">
        <v>0</v>
      </c>
      <c r="N65" s="119">
        <v>0</v>
      </c>
      <c r="O65" s="119">
        <v>0</v>
      </c>
      <c r="P65" s="119">
        <v>0</v>
      </c>
      <c r="Q65" s="119">
        <f t="shared" si="0"/>
        <v>1373550.2899999998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1373550.2899999998</v>
      </c>
      <c r="V65" s="115"/>
    </row>
    <row r="66" spans="2:22" ht="15" x14ac:dyDescent="0.25">
      <c r="B66" s="113"/>
      <c r="C66" s="165" t="s">
        <v>98</v>
      </c>
      <c r="D66" s="157" t="s">
        <v>318</v>
      </c>
      <c r="E66" s="119">
        <v>15769.849999999999</v>
      </c>
      <c r="F66" s="119">
        <v>31968.579999999998</v>
      </c>
      <c r="G66" s="119">
        <v>37642.879999999997</v>
      </c>
      <c r="H66" s="119">
        <v>30632.5</v>
      </c>
      <c r="I66" s="119">
        <v>14048.8</v>
      </c>
      <c r="J66" s="119">
        <v>38483.299999999996</v>
      </c>
      <c r="K66" s="119">
        <v>28544.729999999996</v>
      </c>
      <c r="L66" s="119">
        <v>36369.250000000007</v>
      </c>
      <c r="M66" s="119">
        <v>0</v>
      </c>
      <c r="N66" s="119">
        <v>0</v>
      </c>
      <c r="O66" s="119">
        <v>0</v>
      </c>
      <c r="P66" s="119">
        <v>0</v>
      </c>
      <c r="Q66" s="119">
        <f t="shared" si="0"/>
        <v>233459.89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233459.89</v>
      </c>
      <c r="V66" s="115"/>
    </row>
    <row r="67" spans="2:22" ht="15" x14ac:dyDescent="0.25">
      <c r="B67" s="113"/>
      <c r="C67" s="165" t="s">
        <v>99</v>
      </c>
      <c r="D67" s="157" t="s">
        <v>319</v>
      </c>
      <c r="E67" s="119">
        <v>64809.56</v>
      </c>
      <c r="F67" s="119">
        <v>63493.94</v>
      </c>
      <c r="G67" s="119">
        <v>124361.86</v>
      </c>
      <c r="H67" s="119">
        <v>84333.159999999989</v>
      </c>
      <c r="I67" s="119">
        <v>107423.37000000001</v>
      </c>
      <c r="J67" s="119">
        <v>81726.559999999998</v>
      </c>
      <c r="K67" s="119">
        <v>83755.74000000002</v>
      </c>
      <c r="L67" s="119">
        <v>76344.12000000001</v>
      </c>
      <c r="M67" s="119">
        <v>0</v>
      </c>
      <c r="N67" s="119">
        <v>0</v>
      </c>
      <c r="O67" s="119">
        <v>0</v>
      </c>
      <c r="P67" s="119">
        <v>0</v>
      </c>
      <c r="Q67" s="119">
        <f t="shared" si="0"/>
        <v>686248.30999999994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686248.30999999994</v>
      </c>
      <c r="V67" s="115"/>
    </row>
    <row r="68" spans="2:22" ht="15" x14ac:dyDescent="0.25">
      <c r="B68" s="113"/>
      <c r="C68" s="165" t="s">
        <v>100</v>
      </c>
      <c r="D68" s="157" t="s">
        <v>320</v>
      </c>
      <c r="E68" s="119">
        <v>0</v>
      </c>
      <c r="F68" s="119">
        <v>0</v>
      </c>
      <c r="G68" s="119">
        <v>0</v>
      </c>
      <c r="H68" s="119">
        <v>0</v>
      </c>
      <c r="I68" s="119">
        <v>0</v>
      </c>
      <c r="J68" s="119">
        <v>41400</v>
      </c>
      <c r="K68" s="119">
        <v>0</v>
      </c>
      <c r="L68" s="119">
        <v>0</v>
      </c>
      <c r="M68" s="119">
        <v>0</v>
      </c>
      <c r="N68" s="119">
        <v>0</v>
      </c>
      <c r="O68" s="119">
        <v>0</v>
      </c>
      <c r="P68" s="119">
        <v>0</v>
      </c>
      <c r="Q68" s="119">
        <f t="shared" si="0"/>
        <v>41400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41400</v>
      </c>
      <c r="V68" s="115"/>
    </row>
    <row r="69" spans="2:22" ht="25.5" x14ac:dyDescent="0.25">
      <c r="B69" s="113"/>
      <c r="C69" s="165" t="s">
        <v>101</v>
      </c>
      <c r="D69" s="157" t="s">
        <v>321</v>
      </c>
      <c r="E69" s="119">
        <v>222399.77</v>
      </c>
      <c r="F69" s="119">
        <v>310708.98</v>
      </c>
      <c r="G69" s="119">
        <v>319032.82</v>
      </c>
      <c r="H69" s="119">
        <v>391538.90999999992</v>
      </c>
      <c r="I69" s="119">
        <v>496876.17</v>
      </c>
      <c r="J69" s="119">
        <v>535802.80000000005</v>
      </c>
      <c r="K69" s="119">
        <v>390034.24000000005</v>
      </c>
      <c r="L69" s="119">
        <v>428025.22000000009</v>
      </c>
      <c r="M69" s="119">
        <v>0</v>
      </c>
      <c r="N69" s="119">
        <v>0</v>
      </c>
      <c r="O69" s="119">
        <v>0</v>
      </c>
      <c r="P69" s="119">
        <v>0</v>
      </c>
      <c r="Q69" s="119">
        <f t="shared" si="0"/>
        <v>3094418.9100000006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3094418.9100000006</v>
      </c>
      <c r="V69" s="115"/>
    </row>
    <row r="70" spans="2:22" ht="15" x14ac:dyDescent="0.25">
      <c r="B70" s="113"/>
      <c r="C70" s="165" t="s">
        <v>102</v>
      </c>
      <c r="D70" s="157" t="s">
        <v>322</v>
      </c>
      <c r="E70" s="119">
        <v>31330.66</v>
      </c>
      <c r="F70" s="119">
        <v>32974.480000000003</v>
      </c>
      <c r="G70" s="119">
        <v>37582.87999999999</v>
      </c>
      <c r="H70" s="119">
        <v>38441.479999999996</v>
      </c>
      <c r="I70" s="119">
        <v>33167.120000000003</v>
      </c>
      <c r="J70" s="119">
        <v>34978.840000000004</v>
      </c>
      <c r="K70" s="119">
        <v>47463.549999999996</v>
      </c>
      <c r="L70" s="119">
        <v>37867.150000000016</v>
      </c>
      <c r="M70" s="119">
        <v>0</v>
      </c>
      <c r="N70" s="119">
        <v>0</v>
      </c>
      <c r="O70" s="119">
        <v>0</v>
      </c>
      <c r="P70" s="119">
        <v>0</v>
      </c>
      <c r="Q70" s="119">
        <f t="shared" si="0"/>
        <v>293806.15999999997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293806.15999999997</v>
      </c>
      <c r="V70" s="115"/>
    </row>
    <row r="71" spans="2:22" ht="15" x14ac:dyDescent="0.25">
      <c r="B71" s="113"/>
      <c r="C71" s="165" t="s">
        <v>103</v>
      </c>
      <c r="D71" s="157" t="s">
        <v>323</v>
      </c>
      <c r="E71" s="119">
        <v>695023.25999999989</v>
      </c>
      <c r="F71" s="119">
        <v>1070550.9599999997</v>
      </c>
      <c r="G71" s="119">
        <v>987270.18999999983</v>
      </c>
      <c r="H71" s="119">
        <v>1012111.5699999998</v>
      </c>
      <c r="I71" s="119">
        <v>1019894.0099999999</v>
      </c>
      <c r="J71" s="119">
        <v>1680114.11</v>
      </c>
      <c r="K71" s="119">
        <v>1572400.5899999999</v>
      </c>
      <c r="L71" s="119">
        <v>1520769.23</v>
      </c>
      <c r="M71" s="119">
        <v>0</v>
      </c>
      <c r="N71" s="119">
        <v>0</v>
      </c>
      <c r="O71" s="119">
        <v>0</v>
      </c>
      <c r="P71" s="119">
        <v>0</v>
      </c>
      <c r="Q71" s="119">
        <f t="shared" si="0"/>
        <v>9558133.9199999999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9558133.9199999999</v>
      </c>
      <c r="V71" s="115"/>
    </row>
    <row r="72" spans="2:22" ht="25.5" x14ac:dyDescent="0.25">
      <c r="B72" s="113"/>
      <c r="C72" s="165" t="s">
        <v>104</v>
      </c>
      <c r="D72" s="157" t="s">
        <v>324</v>
      </c>
      <c r="E72" s="119">
        <v>21472.03</v>
      </c>
      <c r="F72" s="119">
        <v>24906.67</v>
      </c>
      <c r="G72" s="119">
        <v>40066.009999999995</v>
      </c>
      <c r="H72" s="119">
        <v>46313.409999999989</v>
      </c>
      <c r="I72" s="119">
        <v>38819.070000000007</v>
      </c>
      <c r="J72" s="119">
        <v>33271.25</v>
      </c>
      <c r="K72" s="119">
        <v>38910.629999999997</v>
      </c>
      <c r="L72" s="119">
        <v>46260.690000000017</v>
      </c>
      <c r="M72" s="119">
        <v>0</v>
      </c>
      <c r="N72" s="119">
        <v>0</v>
      </c>
      <c r="O72" s="119">
        <v>0</v>
      </c>
      <c r="P72" s="119">
        <v>0</v>
      </c>
      <c r="Q72" s="119">
        <f t="shared" ref="Q72:Q135" si="1">SUM(E72:P72)</f>
        <v>290019.76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290019.76</v>
      </c>
      <c r="V72" s="115"/>
    </row>
    <row r="73" spans="2:22" ht="15" x14ac:dyDescent="0.25">
      <c r="B73" s="113"/>
      <c r="C73" s="165" t="s">
        <v>105</v>
      </c>
      <c r="D73" s="157" t="s">
        <v>325</v>
      </c>
      <c r="E73" s="119">
        <v>621568.31000000006</v>
      </c>
      <c r="F73" s="119">
        <v>957542.9800000001</v>
      </c>
      <c r="G73" s="119">
        <v>1238661.32</v>
      </c>
      <c r="H73" s="119">
        <v>1227270.6600000001</v>
      </c>
      <c r="I73" s="119">
        <v>1184701.1599999997</v>
      </c>
      <c r="J73" s="119">
        <v>1266612.67</v>
      </c>
      <c r="K73" s="119">
        <v>1971823.9400000004</v>
      </c>
      <c r="L73" s="119">
        <v>1506803</v>
      </c>
      <c r="M73" s="119">
        <v>0</v>
      </c>
      <c r="N73" s="119">
        <v>0</v>
      </c>
      <c r="O73" s="119">
        <v>0</v>
      </c>
      <c r="P73" s="119">
        <v>0</v>
      </c>
      <c r="Q73" s="119">
        <f t="shared" si="1"/>
        <v>9974984.0399999991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9974984.0399999991</v>
      </c>
      <c r="V73" s="115"/>
    </row>
    <row r="74" spans="2:22" ht="15" x14ac:dyDescent="0.25">
      <c r="B74" s="113"/>
      <c r="C74" s="165" t="s">
        <v>106</v>
      </c>
      <c r="D74" s="157" t="s">
        <v>327</v>
      </c>
      <c r="E74" s="119">
        <v>5490429.7700000014</v>
      </c>
      <c r="F74" s="119">
        <v>6841361.5099999988</v>
      </c>
      <c r="G74" s="119">
        <v>7391659.3800000018</v>
      </c>
      <c r="H74" s="119">
        <v>7241436.879999998</v>
      </c>
      <c r="I74" s="119">
        <v>6429272.21</v>
      </c>
      <c r="J74" s="119">
        <v>7485525.7700000042</v>
      </c>
      <c r="K74" s="119">
        <v>6504713.6699999999</v>
      </c>
      <c r="L74" s="119">
        <v>7218791.7000000039</v>
      </c>
      <c r="M74" s="119">
        <v>0</v>
      </c>
      <c r="N74" s="119">
        <v>0</v>
      </c>
      <c r="O74" s="119">
        <v>0</v>
      </c>
      <c r="P74" s="119">
        <v>0</v>
      </c>
      <c r="Q74" s="119">
        <f t="shared" si="1"/>
        <v>54603190.890000015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54603190.890000015</v>
      </c>
      <c r="V74" s="115"/>
    </row>
    <row r="75" spans="2:22" ht="25.5" x14ac:dyDescent="0.25">
      <c r="B75" s="113"/>
      <c r="C75" s="165" t="s">
        <v>107</v>
      </c>
      <c r="D75" s="157" t="s">
        <v>328</v>
      </c>
      <c r="E75" s="119">
        <v>0</v>
      </c>
      <c r="F75" s="119">
        <v>0</v>
      </c>
      <c r="G75" s="119">
        <v>0</v>
      </c>
      <c r="H75" s="119">
        <v>0</v>
      </c>
      <c r="I75" s="119">
        <v>0</v>
      </c>
      <c r="J75" s="119">
        <v>0</v>
      </c>
      <c r="K75" s="119">
        <v>0</v>
      </c>
      <c r="L75" s="119">
        <v>0</v>
      </c>
      <c r="M75" s="119">
        <v>0</v>
      </c>
      <c r="N75" s="119">
        <v>0</v>
      </c>
      <c r="O75" s="119">
        <v>0</v>
      </c>
      <c r="P75" s="119">
        <v>0</v>
      </c>
      <c r="Q75" s="119">
        <f t="shared" si="1"/>
        <v>0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15"/>
    </row>
    <row r="76" spans="2:22" ht="25.5" x14ac:dyDescent="0.25">
      <c r="B76" s="113"/>
      <c r="C76" s="165" t="s">
        <v>108</v>
      </c>
      <c r="D76" s="157" t="s">
        <v>330</v>
      </c>
      <c r="E76" s="119">
        <v>70.5</v>
      </c>
      <c r="F76" s="119">
        <v>109389.05</v>
      </c>
      <c r="G76" s="119">
        <v>267276.75</v>
      </c>
      <c r="H76" s="119">
        <v>1445053.5699999998</v>
      </c>
      <c r="I76" s="119">
        <v>10000</v>
      </c>
      <c r="J76" s="119">
        <v>472342.73</v>
      </c>
      <c r="K76" s="119">
        <v>69494.53</v>
      </c>
      <c r="L76" s="119">
        <v>1998243.6700000002</v>
      </c>
      <c r="M76" s="119">
        <v>0</v>
      </c>
      <c r="N76" s="119">
        <v>0</v>
      </c>
      <c r="O76" s="119">
        <v>0</v>
      </c>
      <c r="P76" s="119">
        <v>0</v>
      </c>
      <c r="Q76" s="119">
        <f t="shared" si="1"/>
        <v>4371870.8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4371870.8</v>
      </c>
      <c r="V76" s="115"/>
    </row>
    <row r="77" spans="2:22" ht="25.5" x14ac:dyDescent="0.25">
      <c r="B77" s="113"/>
      <c r="C77" s="165" t="s">
        <v>109</v>
      </c>
      <c r="D77" s="157" t="s">
        <v>331</v>
      </c>
      <c r="E77" s="119">
        <v>279678.25</v>
      </c>
      <c r="F77" s="119">
        <v>331205.58999999997</v>
      </c>
      <c r="G77" s="119">
        <v>721794.66999999993</v>
      </c>
      <c r="H77" s="119">
        <v>425320.89</v>
      </c>
      <c r="I77" s="119">
        <v>486759.44000000006</v>
      </c>
      <c r="J77" s="119">
        <v>915056.69</v>
      </c>
      <c r="K77" s="119">
        <v>423145.01999999996</v>
      </c>
      <c r="L77" s="119">
        <v>842975.01</v>
      </c>
      <c r="M77" s="119">
        <v>0</v>
      </c>
      <c r="N77" s="119">
        <v>0</v>
      </c>
      <c r="O77" s="119">
        <v>0</v>
      </c>
      <c r="P77" s="119">
        <v>0</v>
      </c>
      <c r="Q77" s="119">
        <f t="shared" si="1"/>
        <v>4425935.5599999996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4425935.5599999996</v>
      </c>
      <c r="V77" s="115"/>
    </row>
    <row r="78" spans="2:22" ht="15" x14ac:dyDescent="0.25">
      <c r="B78" s="113"/>
      <c r="C78" s="165" t="s">
        <v>110</v>
      </c>
      <c r="D78" s="157" t="s">
        <v>326</v>
      </c>
      <c r="E78" s="119">
        <v>0</v>
      </c>
      <c r="F78" s="119">
        <v>9487.6</v>
      </c>
      <c r="G78" s="119">
        <v>50313.55</v>
      </c>
      <c r="H78" s="119">
        <v>3089.87</v>
      </c>
      <c r="I78" s="119">
        <v>36814.78</v>
      </c>
      <c r="J78" s="119">
        <v>33422.79</v>
      </c>
      <c r="K78" s="119">
        <v>31653.440000000002</v>
      </c>
      <c r="L78" s="119">
        <v>33095.870000000003</v>
      </c>
      <c r="M78" s="119">
        <v>0</v>
      </c>
      <c r="N78" s="119">
        <v>0</v>
      </c>
      <c r="O78" s="119">
        <v>0</v>
      </c>
      <c r="P78" s="119">
        <v>0</v>
      </c>
      <c r="Q78" s="119">
        <f t="shared" si="1"/>
        <v>197877.9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197877.9</v>
      </c>
      <c r="V78" s="115"/>
    </row>
    <row r="79" spans="2:22" ht="15" x14ac:dyDescent="0.25">
      <c r="B79" s="113"/>
      <c r="C79" s="165" t="s">
        <v>111</v>
      </c>
      <c r="D79" s="157" t="s">
        <v>329</v>
      </c>
      <c r="E79" s="119">
        <v>500909.4</v>
      </c>
      <c r="F79" s="119">
        <v>593115.65999999968</v>
      </c>
      <c r="G79" s="119">
        <v>648432.70000000007</v>
      </c>
      <c r="H79" s="119">
        <v>845254.2699999999</v>
      </c>
      <c r="I79" s="119">
        <v>639576.16000000015</v>
      </c>
      <c r="J79" s="119">
        <v>679543.55999999994</v>
      </c>
      <c r="K79" s="119">
        <v>610580.81000000006</v>
      </c>
      <c r="L79" s="119">
        <v>803884.75999999989</v>
      </c>
      <c r="M79" s="119">
        <v>0</v>
      </c>
      <c r="N79" s="119">
        <v>0</v>
      </c>
      <c r="O79" s="119">
        <v>0</v>
      </c>
      <c r="P79" s="119">
        <v>0</v>
      </c>
      <c r="Q79" s="119">
        <f t="shared" si="1"/>
        <v>5321297.32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5321297.32</v>
      </c>
      <c r="V79" s="115"/>
    </row>
    <row r="80" spans="2:22" ht="15" x14ac:dyDescent="0.25">
      <c r="B80" s="113"/>
      <c r="C80" s="165" t="s">
        <v>112</v>
      </c>
      <c r="D80" s="157" t="s">
        <v>332</v>
      </c>
      <c r="E80" s="119">
        <v>33441.11</v>
      </c>
      <c r="F80" s="119">
        <v>262785.77999999997</v>
      </c>
      <c r="G80" s="119">
        <v>59723.229999999996</v>
      </c>
      <c r="H80" s="119">
        <v>548000.1</v>
      </c>
      <c r="I80" s="119">
        <v>369825.87</v>
      </c>
      <c r="J80" s="119">
        <v>6591878.1200000001</v>
      </c>
      <c r="K80" s="119">
        <v>263005.68999999994</v>
      </c>
      <c r="L80" s="119">
        <v>351283.64</v>
      </c>
      <c r="M80" s="119">
        <v>0</v>
      </c>
      <c r="N80" s="119">
        <v>0</v>
      </c>
      <c r="O80" s="119">
        <v>0</v>
      </c>
      <c r="P80" s="119">
        <v>0</v>
      </c>
      <c r="Q80" s="119">
        <f t="shared" si="1"/>
        <v>8479943.540000001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8479943.540000001</v>
      </c>
      <c r="V80" s="115"/>
    </row>
    <row r="81" spans="2:22" ht="15" x14ac:dyDescent="0.25">
      <c r="B81" s="113"/>
      <c r="C81" s="165" t="s">
        <v>113</v>
      </c>
      <c r="D81" s="157" t="s">
        <v>333</v>
      </c>
      <c r="E81" s="119">
        <v>0</v>
      </c>
      <c r="F81" s="119">
        <v>341598.3</v>
      </c>
      <c r="G81" s="119">
        <v>74575.3</v>
      </c>
      <c r="H81" s="119">
        <v>406440.62</v>
      </c>
      <c r="I81" s="119">
        <v>37014.76</v>
      </c>
      <c r="J81" s="119">
        <v>436047.06</v>
      </c>
      <c r="K81" s="119">
        <v>12307.49</v>
      </c>
      <c r="L81" s="119">
        <v>505588.55</v>
      </c>
      <c r="M81" s="119">
        <v>0</v>
      </c>
      <c r="N81" s="119">
        <v>0</v>
      </c>
      <c r="O81" s="119">
        <v>0</v>
      </c>
      <c r="P81" s="119">
        <v>0</v>
      </c>
      <c r="Q81" s="119">
        <f t="shared" si="1"/>
        <v>1813572.08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1813572.08</v>
      </c>
      <c r="V81" s="115"/>
    </row>
    <row r="82" spans="2:22" ht="15" x14ac:dyDescent="0.25">
      <c r="B82" s="113"/>
      <c r="C82" s="165" t="s">
        <v>114</v>
      </c>
      <c r="D82" s="157" t="s">
        <v>334</v>
      </c>
      <c r="E82" s="119">
        <v>2610373.7400000002</v>
      </c>
      <c r="F82" s="119">
        <v>3428644.9000000004</v>
      </c>
      <c r="G82" s="119">
        <v>2952220.9100000011</v>
      </c>
      <c r="H82" s="119">
        <v>3964266.3799999985</v>
      </c>
      <c r="I82" s="119">
        <v>3161948.560000001</v>
      </c>
      <c r="J82" s="119">
        <v>4051114.8299999991</v>
      </c>
      <c r="K82" s="119">
        <v>3236979.9100000011</v>
      </c>
      <c r="L82" s="119">
        <v>3401718.149999999</v>
      </c>
      <c r="M82" s="119">
        <v>0</v>
      </c>
      <c r="N82" s="119">
        <v>0</v>
      </c>
      <c r="O82" s="119">
        <v>0</v>
      </c>
      <c r="P82" s="119">
        <v>0</v>
      </c>
      <c r="Q82" s="119">
        <f t="shared" si="1"/>
        <v>26807267.379999999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26807267.379999999</v>
      </c>
      <c r="V82" s="115"/>
    </row>
    <row r="83" spans="2:22" ht="15" x14ac:dyDescent="0.25">
      <c r="B83" s="113"/>
      <c r="C83" s="165" t="s">
        <v>115</v>
      </c>
      <c r="D83" s="157" t="s">
        <v>335</v>
      </c>
      <c r="E83" s="119">
        <v>17160.79</v>
      </c>
      <c r="F83" s="119">
        <v>95057.840000000011</v>
      </c>
      <c r="G83" s="119">
        <v>25243.63</v>
      </c>
      <c r="H83" s="119">
        <v>210121.93000000002</v>
      </c>
      <c r="I83" s="119">
        <v>31499.789999999994</v>
      </c>
      <c r="J83" s="119">
        <v>199774.3</v>
      </c>
      <c r="K83" s="119">
        <v>31516.560000000001</v>
      </c>
      <c r="L83" s="119">
        <v>197796.32000000004</v>
      </c>
      <c r="M83" s="119">
        <v>0</v>
      </c>
      <c r="N83" s="119">
        <v>0</v>
      </c>
      <c r="O83" s="119">
        <v>0</v>
      </c>
      <c r="P83" s="119">
        <v>0</v>
      </c>
      <c r="Q83" s="119">
        <f t="shared" si="1"/>
        <v>808171.16000000015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808171.16000000015</v>
      </c>
      <c r="V83" s="115"/>
    </row>
    <row r="84" spans="2:22" ht="15" x14ac:dyDescent="0.25">
      <c r="B84" s="113"/>
      <c r="C84" s="165" t="s">
        <v>116</v>
      </c>
      <c r="D84" s="157" t="s">
        <v>336</v>
      </c>
      <c r="E84" s="119">
        <v>0</v>
      </c>
      <c r="F84" s="119">
        <v>13882.14</v>
      </c>
      <c r="G84" s="119">
        <v>54361.49</v>
      </c>
      <c r="H84" s="119">
        <v>63737.03</v>
      </c>
      <c r="I84" s="119">
        <v>41952.849999999991</v>
      </c>
      <c r="J84" s="119">
        <v>135484.22000000003</v>
      </c>
      <c r="K84" s="119">
        <v>11417.15</v>
      </c>
      <c r="L84" s="119">
        <v>65030.850000000006</v>
      </c>
      <c r="M84" s="119">
        <v>0</v>
      </c>
      <c r="N84" s="119">
        <v>0</v>
      </c>
      <c r="O84" s="119">
        <v>0</v>
      </c>
      <c r="P84" s="119">
        <v>0</v>
      </c>
      <c r="Q84" s="119">
        <f t="shared" si="1"/>
        <v>385865.7300000001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385865.7300000001</v>
      </c>
      <c r="V84" s="115"/>
    </row>
    <row r="85" spans="2:22" ht="15" x14ac:dyDescent="0.25">
      <c r="B85" s="113"/>
      <c r="C85" s="165" t="s">
        <v>117</v>
      </c>
      <c r="D85" s="157" t="s">
        <v>337</v>
      </c>
      <c r="E85" s="119">
        <v>0</v>
      </c>
      <c r="F85" s="119">
        <v>303608.69999999995</v>
      </c>
      <c r="G85" s="119">
        <v>67676.259999999995</v>
      </c>
      <c r="H85" s="119">
        <v>18330453.489999998</v>
      </c>
      <c r="I85" s="119">
        <v>515876.12</v>
      </c>
      <c r="J85" s="119">
        <v>20649536.309999999</v>
      </c>
      <c r="K85" s="119">
        <v>1192727.6199999999</v>
      </c>
      <c r="L85" s="119">
        <v>434607.76000000007</v>
      </c>
      <c r="M85" s="119">
        <v>0</v>
      </c>
      <c r="N85" s="119">
        <v>0</v>
      </c>
      <c r="O85" s="119">
        <v>0</v>
      </c>
      <c r="P85" s="119">
        <v>0</v>
      </c>
      <c r="Q85" s="119">
        <f t="shared" si="1"/>
        <v>41494486.25999999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41494486.25999999</v>
      </c>
      <c r="V85" s="115"/>
    </row>
    <row r="86" spans="2:22" ht="15" x14ac:dyDescent="0.25">
      <c r="B86" s="113"/>
      <c r="C86" s="165" t="s">
        <v>118</v>
      </c>
      <c r="D86" s="157" t="s">
        <v>338</v>
      </c>
      <c r="E86" s="119">
        <v>0</v>
      </c>
      <c r="F86" s="119">
        <v>0</v>
      </c>
      <c r="G86" s="119">
        <v>0</v>
      </c>
      <c r="H86" s="119">
        <v>0</v>
      </c>
      <c r="I86" s="119">
        <v>0</v>
      </c>
      <c r="J86" s="119">
        <v>0</v>
      </c>
      <c r="K86" s="119">
        <v>0</v>
      </c>
      <c r="L86" s="119">
        <v>6653.43</v>
      </c>
      <c r="M86" s="119">
        <v>0</v>
      </c>
      <c r="N86" s="119">
        <v>0</v>
      </c>
      <c r="O86" s="119">
        <v>0</v>
      </c>
      <c r="P86" s="119">
        <v>0</v>
      </c>
      <c r="Q86" s="119">
        <f t="shared" si="1"/>
        <v>6653.43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6653.43</v>
      </c>
      <c r="V86" s="115"/>
    </row>
    <row r="87" spans="2:22" ht="25.5" x14ac:dyDescent="0.25">
      <c r="B87" s="113"/>
      <c r="C87" s="165" t="s">
        <v>119</v>
      </c>
      <c r="D87" s="157" t="s">
        <v>339</v>
      </c>
      <c r="E87" s="119">
        <v>126943.6</v>
      </c>
      <c r="F87" s="119">
        <v>146797.77000000002</v>
      </c>
      <c r="G87" s="119">
        <v>143235.39000000001</v>
      </c>
      <c r="H87" s="119">
        <v>141905.89000000004</v>
      </c>
      <c r="I87" s="119">
        <v>183059.77000000002</v>
      </c>
      <c r="J87" s="119">
        <v>201623.26999999996</v>
      </c>
      <c r="K87" s="119">
        <v>208613.30000000002</v>
      </c>
      <c r="L87" s="119">
        <v>142970.37</v>
      </c>
      <c r="M87" s="119">
        <v>0</v>
      </c>
      <c r="N87" s="119">
        <v>0</v>
      </c>
      <c r="O87" s="119">
        <v>0</v>
      </c>
      <c r="P87" s="119">
        <v>0</v>
      </c>
      <c r="Q87" s="119">
        <f t="shared" si="1"/>
        <v>1295149.3599999999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1295149.3599999999</v>
      </c>
      <c r="V87" s="115"/>
    </row>
    <row r="88" spans="2:22" ht="15" x14ac:dyDescent="0.25">
      <c r="B88" s="113"/>
      <c r="C88" s="165" t="s">
        <v>120</v>
      </c>
      <c r="D88" s="157" t="s">
        <v>340</v>
      </c>
      <c r="E88" s="119">
        <v>25515.200000000001</v>
      </c>
      <c r="F88" s="119">
        <v>38681.049999999996</v>
      </c>
      <c r="G88" s="119">
        <v>89850.790000000008</v>
      </c>
      <c r="H88" s="119">
        <v>38821.030000000006</v>
      </c>
      <c r="I88" s="119">
        <v>42550.9</v>
      </c>
      <c r="J88" s="119">
        <v>63331.170000000006</v>
      </c>
      <c r="K88" s="119">
        <v>13618.729999999998</v>
      </c>
      <c r="L88" s="119">
        <v>28860.539999999997</v>
      </c>
      <c r="M88" s="119">
        <v>0</v>
      </c>
      <c r="N88" s="119">
        <v>0</v>
      </c>
      <c r="O88" s="119">
        <v>0</v>
      </c>
      <c r="P88" s="119">
        <v>0</v>
      </c>
      <c r="Q88" s="119">
        <f t="shared" si="1"/>
        <v>341229.41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341229.41</v>
      </c>
      <c r="V88" s="115"/>
    </row>
    <row r="89" spans="2:22" ht="15" x14ac:dyDescent="0.25">
      <c r="B89" s="113"/>
      <c r="C89" s="165" t="s">
        <v>121</v>
      </c>
      <c r="D89" s="157" t="s">
        <v>341</v>
      </c>
      <c r="E89" s="119">
        <v>51225.22</v>
      </c>
      <c r="F89" s="119">
        <v>70414.929999999993</v>
      </c>
      <c r="G89" s="119">
        <v>82491.73</v>
      </c>
      <c r="H89" s="119">
        <v>58259.96</v>
      </c>
      <c r="I89" s="119">
        <v>62435.439999999995</v>
      </c>
      <c r="J89" s="119">
        <v>85989.099999999991</v>
      </c>
      <c r="K89" s="119">
        <v>59478.400000000001</v>
      </c>
      <c r="L89" s="119">
        <v>69845.790000000008</v>
      </c>
      <c r="M89" s="119">
        <v>0</v>
      </c>
      <c r="N89" s="119">
        <v>0</v>
      </c>
      <c r="O89" s="119">
        <v>0</v>
      </c>
      <c r="P89" s="119">
        <v>0</v>
      </c>
      <c r="Q89" s="119">
        <f t="shared" si="1"/>
        <v>540140.57000000007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540140.57000000007</v>
      </c>
      <c r="V89" s="115"/>
    </row>
    <row r="90" spans="2:22" ht="15" x14ac:dyDescent="0.25">
      <c r="B90" s="113"/>
      <c r="C90" s="165" t="s">
        <v>122</v>
      </c>
      <c r="D90" s="157" t="s">
        <v>342</v>
      </c>
      <c r="E90" s="119">
        <v>914178.97</v>
      </c>
      <c r="F90" s="119">
        <v>2535824.84</v>
      </c>
      <c r="G90" s="119">
        <v>3201379.3899999997</v>
      </c>
      <c r="H90" s="119">
        <v>3084238.83</v>
      </c>
      <c r="I90" s="119">
        <v>2512086.8099999996</v>
      </c>
      <c r="J90" s="119">
        <v>2740862.34</v>
      </c>
      <c r="K90" s="119">
        <v>3163785.0900000003</v>
      </c>
      <c r="L90" s="119">
        <v>2971042.5000000005</v>
      </c>
      <c r="M90" s="119">
        <v>0</v>
      </c>
      <c r="N90" s="119">
        <v>0</v>
      </c>
      <c r="O90" s="119">
        <v>0</v>
      </c>
      <c r="P90" s="119">
        <v>0</v>
      </c>
      <c r="Q90" s="119">
        <f t="shared" si="1"/>
        <v>21123398.77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21123398.77</v>
      </c>
      <c r="V90" s="115"/>
    </row>
    <row r="91" spans="2:22" ht="15" x14ac:dyDescent="0.25">
      <c r="B91" s="113"/>
      <c r="C91" s="165" t="s">
        <v>123</v>
      </c>
      <c r="D91" s="157" t="s">
        <v>343</v>
      </c>
      <c r="E91" s="119">
        <v>44312.79</v>
      </c>
      <c r="F91" s="119">
        <v>56986.75</v>
      </c>
      <c r="G91" s="119">
        <v>418059.99</v>
      </c>
      <c r="H91" s="119">
        <v>62233.399999999987</v>
      </c>
      <c r="I91" s="119">
        <v>57083.459999999992</v>
      </c>
      <c r="J91" s="119">
        <v>123738.28</v>
      </c>
      <c r="K91" s="119">
        <v>56411.37000000001</v>
      </c>
      <c r="L91" s="119">
        <v>57010.850000000006</v>
      </c>
      <c r="M91" s="119">
        <v>0</v>
      </c>
      <c r="N91" s="119">
        <v>0</v>
      </c>
      <c r="O91" s="119">
        <v>0</v>
      </c>
      <c r="P91" s="119">
        <v>0</v>
      </c>
      <c r="Q91" s="119">
        <f t="shared" si="1"/>
        <v>875836.89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875836.89</v>
      </c>
      <c r="V91" s="115"/>
    </row>
    <row r="92" spans="2:22" ht="15" x14ac:dyDescent="0.25">
      <c r="B92" s="113"/>
      <c r="C92" s="165" t="s">
        <v>124</v>
      </c>
      <c r="D92" s="157" t="s">
        <v>344</v>
      </c>
      <c r="E92" s="119">
        <v>0</v>
      </c>
      <c r="F92" s="119">
        <v>209850</v>
      </c>
      <c r="G92" s="119">
        <v>4097639.84</v>
      </c>
      <c r="H92" s="119">
        <v>60894.41</v>
      </c>
      <c r="I92" s="119">
        <v>22681.05</v>
      </c>
      <c r="J92" s="119">
        <v>196045.28999999998</v>
      </c>
      <c r="K92" s="119">
        <v>28857.670000000002</v>
      </c>
      <c r="L92" s="119">
        <v>2000</v>
      </c>
      <c r="M92" s="119">
        <v>0</v>
      </c>
      <c r="N92" s="119">
        <v>0</v>
      </c>
      <c r="O92" s="119">
        <v>0</v>
      </c>
      <c r="P92" s="119">
        <v>0</v>
      </c>
      <c r="Q92" s="119">
        <f t="shared" si="1"/>
        <v>4617968.26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4617968.26</v>
      </c>
      <c r="V92" s="115"/>
    </row>
    <row r="93" spans="2:22" ht="15" x14ac:dyDescent="0.25">
      <c r="B93" s="113"/>
      <c r="C93" s="165" t="s">
        <v>125</v>
      </c>
      <c r="D93" s="157" t="s">
        <v>345</v>
      </c>
      <c r="E93" s="119">
        <v>42558554.68</v>
      </c>
      <c r="F93" s="119">
        <v>11778745.300000001</v>
      </c>
      <c r="G93" s="119">
        <v>62573301.830000013</v>
      </c>
      <c r="H93" s="119">
        <v>543442791.35000002</v>
      </c>
      <c r="I93" s="119">
        <v>60698484.75999999</v>
      </c>
      <c r="J93" s="119">
        <v>45929163.379999995</v>
      </c>
      <c r="K93" s="119">
        <v>39787523.509999998</v>
      </c>
      <c r="L93" s="119">
        <v>10354191.26</v>
      </c>
      <c r="M93" s="119">
        <v>0</v>
      </c>
      <c r="N93" s="119">
        <v>0</v>
      </c>
      <c r="O93" s="119">
        <v>0</v>
      </c>
      <c r="P93" s="119">
        <v>0</v>
      </c>
      <c r="Q93" s="119">
        <f t="shared" si="1"/>
        <v>817122756.07000005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817122756.07000005</v>
      </c>
      <c r="V93" s="115"/>
    </row>
    <row r="94" spans="2:22" ht="25.5" x14ac:dyDescent="0.25">
      <c r="B94" s="113"/>
      <c r="C94" s="165" t="s">
        <v>126</v>
      </c>
      <c r="D94" s="157" t="s">
        <v>346</v>
      </c>
      <c r="E94" s="119">
        <v>56388.82</v>
      </c>
      <c r="F94" s="119">
        <v>73486.029999999984</v>
      </c>
      <c r="G94" s="119">
        <v>121608.93</v>
      </c>
      <c r="H94" s="119">
        <v>80905.039999999964</v>
      </c>
      <c r="I94" s="119">
        <v>63428.880000000012</v>
      </c>
      <c r="J94" s="119">
        <v>72820.080000000016</v>
      </c>
      <c r="K94" s="119">
        <v>76320.749999999985</v>
      </c>
      <c r="L94" s="119">
        <v>67780.37999999999</v>
      </c>
      <c r="M94" s="119">
        <v>0</v>
      </c>
      <c r="N94" s="119">
        <v>0</v>
      </c>
      <c r="O94" s="119">
        <v>0</v>
      </c>
      <c r="P94" s="119">
        <v>0</v>
      </c>
      <c r="Q94" s="119">
        <f t="shared" si="1"/>
        <v>612738.90999999992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612738.90999999992</v>
      </c>
      <c r="V94" s="115"/>
    </row>
    <row r="95" spans="2:22" ht="15" x14ac:dyDescent="0.25">
      <c r="B95" s="113"/>
      <c r="C95" s="165" t="s">
        <v>127</v>
      </c>
      <c r="D95" s="157" t="s">
        <v>347</v>
      </c>
      <c r="E95" s="119">
        <v>107285.05999999998</v>
      </c>
      <c r="F95" s="119">
        <v>165799.72000000003</v>
      </c>
      <c r="G95" s="119">
        <v>289795.15000000002</v>
      </c>
      <c r="H95" s="119">
        <v>202873.08999999994</v>
      </c>
      <c r="I95" s="119">
        <v>194973.33999999997</v>
      </c>
      <c r="J95" s="119">
        <v>271893.21999999997</v>
      </c>
      <c r="K95" s="119">
        <v>193383.47999999998</v>
      </c>
      <c r="L95" s="119">
        <v>245865.93999999997</v>
      </c>
      <c r="M95" s="119">
        <v>0</v>
      </c>
      <c r="N95" s="119">
        <v>0</v>
      </c>
      <c r="O95" s="119">
        <v>0</v>
      </c>
      <c r="P95" s="119">
        <v>0</v>
      </c>
      <c r="Q95" s="119">
        <f t="shared" si="1"/>
        <v>1671869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1671869</v>
      </c>
      <c r="V95" s="115"/>
    </row>
    <row r="96" spans="2:22" ht="25.5" x14ac:dyDescent="0.25">
      <c r="B96" s="113"/>
      <c r="C96" s="165" t="s">
        <v>128</v>
      </c>
      <c r="D96" s="157" t="s">
        <v>348</v>
      </c>
      <c r="E96" s="119">
        <v>24355.820000000007</v>
      </c>
      <c r="F96" s="119">
        <v>27366.07</v>
      </c>
      <c r="G96" s="119">
        <v>30871.53</v>
      </c>
      <c r="H96" s="119">
        <v>33968.460000000006</v>
      </c>
      <c r="I96" s="119">
        <v>35113.329999999994</v>
      </c>
      <c r="J96" s="119">
        <v>37679.03</v>
      </c>
      <c r="K96" s="119">
        <v>37805.860000000008</v>
      </c>
      <c r="L96" s="119">
        <v>31807.18</v>
      </c>
      <c r="M96" s="119">
        <v>0</v>
      </c>
      <c r="N96" s="119">
        <v>0</v>
      </c>
      <c r="O96" s="119">
        <v>0</v>
      </c>
      <c r="P96" s="119">
        <v>0</v>
      </c>
      <c r="Q96" s="119">
        <f t="shared" si="1"/>
        <v>258967.28000000003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258967.28000000003</v>
      </c>
      <c r="V96" s="115"/>
    </row>
    <row r="97" spans="2:22" ht="15" x14ac:dyDescent="0.25">
      <c r="B97" s="113"/>
      <c r="C97" s="165" t="s">
        <v>129</v>
      </c>
      <c r="D97" s="157" t="s">
        <v>349</v>
      </c>
      <c r="E97" s="119">
        <v>35007</v>
      </c>
      <c r="F97" s="119">
        <v>36881.859999999986</v>
      </c>
      <c r="G97" s="119">
        <v>44292.43</v>
      </c>
      <c r="H97" s="119">
        <v>39101.25</v>
      </c>
      <c r="I97" s="119">
        <v>35941.57999999998</v>
      </c>
      <c r="J97" s="119">
        <v>39234.229999999996</v>
      </c>
      <c r="K97" s="119">
        <v>37285.159999999989</v>
      </c>
      <c r="L97" s="119">
        <v>35506.11</v>
      </c>
      <c r="M97" s="119">
        <v>0</v>
      </c>
      <c r="N97" s="119">
        <v>0</v>
      </c>
      <c r="O97" s="119">
        <v>0</v>
      </c>
      <c r="P97" s="119">
        <v>0</v>
      </c>
      <c r="Q97" s="119">
        <f t="shared" si="1"/>
        <v>303249.61999999994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303249.61999999994</v>
      </c>
      <c r="V97" s="115"/>
    </row>
    <row r="98" spans="2:22" ht="15" x14ac:dyDescent="0.25">
      <c r="B98" s="113"/>
      <c r="C98" s="165" t="s">
        <v>130</v>
      </c>
      <c r="D98" s="157" t="s">
        <v>350</v>
      </c>
      <c r="E98" s="119">
        <v>311.69</v>
      </c>
      <c r="F98" s="119">
        <v>311.69</v>
      </c>
      <c r="G98" s="119">
        <v>2346.7999999999997</v>
      </c>
      <c r="H98" s="119">
        <v>2245.75</v>
      </c>
      <c r="I98" s="119">
        <v>566.5</v>
      </c>
      <c r="J98" s="119">
        <v>1252.4100000000001</v>
      </c>
      <c r="K98" s="119">
        <v>1287.6500000000001</v>
      </c>
      <c r="L98" s="119">
        <v>944.40000000000009</v>
      </c>
      <c r="M98" s="119">
        <v>0</v>
      </c>
      <c r="N98" s="119">
        <v>0</v>
      </c>
      <c r="O98" s="119">
        <v>0</v>
      </c>
      <c r="P98" s="119">
        <v>0</v>
      </c>
      <c r="Q98" s="119">
        <f t="shared" si="1"/>
        <v>9266.89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9266.89</v>
      </c>
      <c r="V98" s="115"/>
    </row>
    <row r="99" spans="2:22" ht="15" x14ac:dyDescent="0.25">
      <c r="B99" s="113"/>
      <c r="C99" s="165" t="s">
        <v>131</v>
      </c>
      <c r="D99" s="157" t="s">
        <v>351</v>
      </c>
      <c r="E99" s="119">
        <v>57073.24</v>
      </c>
      <c r="F99" s="119">
        <v>77275.939999999988</v>
      </c>
      <c r="G99" s="119">
        <v>83183.030000000013</v>
      </c>
      <c r="H99" s="119">
        <v>132261.94</v>
      </c>
      <c r="I99" s="119">
        <v>89140.079999999973</v>
      </c>
      <c r="J99" s="119">
        <v>81028.37999999999</v>
      </c>
      <c r="K99" s="119">
        <v>68911.640000000014</v>
      </c>
      <c r="L99" s="119">
        <v>93514.389999999985</v>
      </c>
      <c r="M99" s="119">
        <v>0</v>
      </c>
      <c r="N99" s="119">
        <v>0</v>
      </c>
      <c r="O99" s="119">
        <v>0</v>
      </c>
      <c r="P99" s="119">
        <v>0</v>
      </c>
      <c r="Q99" s="119">
        <f t="shared" si="1"/>
        <v>682388.64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682388.64</v>
      </c>
      <c r="V99" s="115"/>
    </row>
    <row r="100" spans="2:22" ht="15" x14ac:dyDescent="0.25">
      <c r="B100" s="113"/>
      <c r="C100" s="165" t="s">
        <v>132</v>
      </c>
      <c r="D100" s="157" t="s">
        <v>356</v>
      </c>
      <c r="E100" s="119">
        <v>9562.86</v>
      </c>
      <c r="F100" s="119">
        <v>14150.380000000001</v>
      </c>
      <c r="G100" s="119">
        <v>16454.490000000005</v>
      </c>
      <c r="H100" s="119">
        <v>14242.72</v>
      </c>
      <c r="I100" s="119">
        <v>15006.550000000001</v>
      </c>
      <c r="J100" s="119">
        <v>21474.86</v>
      </c>
      <c r="K100" s="119">
        <v>8259663.8799999999</v>
      </c>
      <c r="L100" s="119">
        <v>14111.689999999999</v>
      </c>
      <c r="M100" s="119">
        <v>0</v>
      </c>
      <c r="N100" s="119">
        <v>0</v>
      </c>
      <c r="O100" s="119">
        <v>0</v>
      </c>
      <c r="P100" s="119">
        <v>0</v>
      </c>
      <c r="Q100" s="119">
        <f t="shared" si="1"/>
        <v>8364667.4300000006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8364667.4300000006</v>
      </c>
      <c r="V100" s="115"/>
    </row>
    <row r="101" spans="2:22" ht="15" x14ac:dyDescent="0.25">
      <c r="B101" s="113"/>
      <c r="C101" s="165" t="s">
        <v>133</v>
      </c>
      <c r="D101" s="157" t="s">
        <v>357</v>
      </c>
      <c r="E101" s="119">
        <v>60847.479999999996</v>
      </c>
      <c r="F101" s="119">
        <v>63832.05999999999</v>
      </c>
      <c r="G101" s="119">
        <v>72756.87</v>
      </c>
      <c r="H101" s="119">
        <v>71990.23000000001</v>
      </c>
      <c r="I101" s="119">
        <v>79651.740000000005</v>
      </c>
      <c r="J101" s="119">
        <v>85691.849999999977</v>
      </c>
      <c r="K101" s="119">
        <v>71622.38</v>
      </c>
      <c r="L101" s="119">
        <v>82678.91</v>
      </c>
      <c r="M101" s="119">
        <v>0</v>
      </c>
      <c r="N101" s="119">
        <v>0</v>
      </c>
      <c r="O101" s="119">
        <v>0</v>
      </c>
      <c r="P101" s="119">
        <v>0</v>
      </c>
      <c r="Q101" s="119">
        <f t="shared" si="1"/>
        <v>589071.52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589071.52</v>
      </c>
      <c r="V101" s="115"/>
    </row>
    <row r="102" spans="2:22" ht="15" x14ac:dyDescent="0.25">
      <c r="B102" s="113"/>
      <c r="C102" s="165" t="s">
        <v>134</v>
      </c>
      <c r="D102" s="157" t="s">
        <v>358</v>
      </c>
      <c r="E102" s="119">
        <v>123458.98999999999</v>
      </c>
      <c r="F102" s="119">
        <v>133576.78999999998</v>
      </c>
      <c r="G102" s="119">
        <v>133455.99</v>
      </c>
      <c r="H102" s="119">
        <v>136389.15000000002</v>
      </c>
      <c r="I102" s="119">
        <v>153174.25999999998</v>
      </c>
      <c r="J102" s="119">
        <v>144214.61000000002</v>
      </c>
      <c r="K102" s="119">
        <v>173479.83000000002</v>
      </c>
      <c r="L102" s="119">
        <v>126771.68</v>
      </c>
      <c r="M102" s="119">
        <v>0</v>
      </c>
      <c r="N102" s="119">
        <v>0</v>
      </c>
      <c r="O102" s="119">
        <v>0</v>
      </c>
      <c r="P102" s="119">
        <v>0</v>
      </c>
      <c r="Q102" s="119">
        <f t="shared" si="1"/>
        <v>1124521.2999999998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1124521.2999999998</v>
      </c>
      <c r="V102" s="115"/>
    </row>
    <row r="103" spans="2:22" ht="15" x14ac:dyDescent="0.25">
      <c r="B103" s="113"/>
      <c r="C103" s="165" t="s">
        <v>135</v>
      </c>
      <c r="D103" s="157" t="s">
        <v>359</v>
      </c>
      <c r="E103" s="119">
        <v>0</v>
      </c>
      <c r="F103" s="119">
        <v>3806.3199999999997</v>
      </c>
      <c r="G103" s="119">
        <v>8105.7099999999991</v>
      </c>
      <c r="H103" s="119">
        <v>9251.91</v>
      </c>
      <c r="I103" s="119">
        <v>14776.36</v>
      </c>
      <c r="J103" s="119">
        <v>10509.92</v>
      </c>
      <c r="K103" s="119">
        <v>4136.95</v>
      </c>
      <c r="L103" s="119">
        <v>4116.66</v>
      </c>
      <c r="M103" s="119">
        <v>0</v>
      </c>
      <c r="N103" s="119">
        <v>0</v>
      </c>
      <c r="O103" s="119">
        <v>0</v>
      </c>
      <c r="P103" s="119">
        <v>0</v>
      </c>
      <c r="Q103" s="119">
        <f t="shared" si="1"/>
        <v>54703.83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54703.83</v>
      </c>
      <c r="V103" s="115"/>
    </row>
    <row r="104" spans="2:22" ht="15" x14ac:dyDescent="0.25">
      <c r="B104" s="113"/>
      <c r="C104" s="165" t="s">
        <v>136</v>
      </c>
      <c r="D104" s="157" t="s">
        <v>360</v>
      </c>
      <c r="E104" s="119">
        <v>21573.77</v>
      </c>
      <c r="F104" s="119">
        <v>34578.410000000011</v>
      </c>
      <c r="G104" s="119">
        <v>40097.450000000004</v>
      </c>
      <c r="H104" s="119">
        <v>33392.119999999995</v>
      </c>
      <c r="I104" s="119">
        <v>36243.74</v>
      </c>
      <c r="J104" s="119">
        <v>34063.07</v>
      </c>
      <c r="K104" s="119">
        <v>39393.370000000003</v>
      </c>
      <c r="L104" s="119">
        <v>27256.600000000006</v>
      </c>
      <c r="M104" s="119">
        <v>0</v>
      </c>
      <c r="N104" s="119">
        <v>0</v>
      </c>
      <c r="O104" s="119">
        <v>0</v>
      </c>
      <c r="P104" s="119">
        <v>0</v>
      </c>
      <c r="Q104" s="119">
        <f t="shared" si="1"/>
        <v>266598.53000000003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266598.53000000003</v>
      </c>
      <c r="V104" s="115"/>
    </row>
    <row r="105" spans="2:22" ht="15" x14ac:dyDescent="0.25">
      <c r="B105" s="113"/>
      <c r="C105" s="165" t="s">
        <v>137</v>
      </c>
      <c r="D105" s="157" t="s">
        <v>361</v>
      </c>
      <c r="E105" s="119">
        <v>182492.41</v>
      </c>
      <c r="F105" s="119">
        <v>470634.94999999995</v>
      </c>
      <c r="G105" s="119">
        <v>10489420.479999999</v>
      </c>
      <c r="H105" s="119">
        <v>2208678.5699999998</v>
      </c>
      <c r="I105" s="119">
        <v>1264553.1399999999</v>
      </c>
      <c r="J105" s="119">
        <v>1576619.01</v>
      </c>
      <c r="K105" s="119">
        <v>2905226.7499999995</v>
      </c>
      <c r="L105" s="119">
        <v>1077813.08</v>
      </c>
      <c r="M105" s="119">
        <v>0</v>
      </c>
      <c r="N105" s="119">
        <v>0</v>
      </c>
      <c r="O105" s="119">
        <v>0</v>
      </c>
      <c r="P105" s="119">
        <v>0</v>
      </c>
      <c r="Q105" s="119">
        <f t="shared" si="1"/>
        <v>20175438.390000001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20175438.390000001</v>
      </c>
      <c r="V105" s="115"/>
    </row>
    <row r="106" spans="2:22" ht="25.5" x14ac:dyDescent="0.25">
      <c r="B106" s="113"/>
      <c r="C106" s="165" t="s">
        <v>493</v>
      </c>
      <c r="D106" s="157" t="s">
        <v>494</v>
      </c>
      <c r="E106" s="119">
        <v>29640.879999999997</v>
      </c>
      <c r="F106" s="119">
        <v>69815.450000000055</v>
      </c>
      <c r="G106" s="119">
        <v>214414.58000000002</v>
      </c>
      <c r="H106" s="119">
        <v>147147.64000000001</v>
      </c>
      <c r="I106" s="119">
        <v>91918.520000000019</v>
      </c>
      <c r="J106" s="119">
        <v>69693.99000000002</v>
      </c>
      <c r="K106" s="119">
        <v>114016.46</v>
      </c>
      <c r="L106" s="119">
        <v>60482.55</v>
      </c>
      <c r="M106" s="119">
        <v>0</v>
      </c>
      <c r="N106" s="119">
        <v>0</v>
      </c>
      <c r="O106" s="119">
        <v>0</v>
      </c>
      <c r="P106" s="119">
        <v>0</v>
      </c>
      <c r="Q106" s="119">
        <f t="shared" si="1"/>
        <v>797130.07000000007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797130.07000000007</v>
      </c>
      <c r="V106" s="115"/>
    </row>
    <row r="107" spans="2:22" ht="15" x14ac:dyDescent="0.25">
      <c r="B107" s="113"/>
      <c r="C107" s="165" t="s">
        <v>560</v>
      </c>
      <c r="D107" s="157" t="s">
        <v>362</v>
      </c>
      <c r="E107" s="119">
        <v>0</v>
      </c>
      <c r="F107" s="119">
        <v>0</v>
      </c>
      <c r="G107" s="119">
        <v>0</v>
      </c>
      <c r="H107" s="119">
        <v>0</v>
      </c>
      <c r="I107" s="119">
        <v>0</v>
      </c>
      <c r="J107" s="119">
        <v>0</v>
      </c>
      <c r="K107" s="119">
        <v>0</v>
      </c>
      <c r="L107" s="119">
        <v>0</v>
      </c>
      <c r="M107" s="119">
        <v>0</v>
      </c>
      <c r="N107" s="119">
        <v>0</v>
      </c>
      <c r="O107" s="119">
        <v>0</v>
      </c>
      <c r="P107" s="119">
        <v>0</v>
      </c>
      <c r="Q107" s="119">
        <f t="shared" si="1"/>
        <v>0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0</v>
      </c>
      <c r="V107" s="115"/>
    </row>
    <row r="108" spans="2:22" ht="25.5" x14ac:dyDescent="0.25">
      <c r="B108" s="113"/>
      <c r="C108" s="165" t="s">
        <v>561</v>
      </c>
      <c r="D108" s="157" t="s">
        <v>590</v>
      </c>
      <c r="E108" s="119">
        <v>0</v>
      </c>
      <c r="F108" s="119">
        <v>0</v>
      </c>
      <c r="G108" s="119">
        <v>0</v>
      </c>
      <c r="H108" s="119">
        <v>0</v>
      </c>
      <c r="I108" s="119">
        <v>0</v>
      </c>
      <c r="J108" s="119">
        <v>0</v>
      </c>
      <c r="K108" s="119">
        <v>0</v>
      </c>
      <c r="L108" s="119">
        <v>0</v>
      </c>
      <c r="M108" s="119">
        <v>0</v>
      </c>
      <c r="N108" s="119">
        <v>0</v>
      </c>
      <c r="O108" s="119">
        <v>0</v>
      </c>
      <c r="P108" s="119">
        <v>0</v>
      </c>
      <c r="Q108" s="119">
        <f t="shared" si="1"/>
        <v>0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0</v>
      </c>
      <c r="V108" s="115"/>
    </row>
    <row r="109" spans="2:22" ht="15" x14ac:dyDescent="0.25">
      <c r="B109" s="113"/>
      <c r="C109" s="165" t="s">
        <v>562</v>
      </c>
      <c r="D109" s="157" t="s">
        <v>591</v>
      </c>
      <c r="E109" s="119">
        <v>0</v>
      </c>
      <c r="F109" s="119">
        <v>0</v>
      </c>
      <c r="G109" s="119">
        <v>0</v>
      </c>
      <c r="H109" s="119">
        <v>0</v>
      </c>
      <c r="I109" s="119">
        <v>0</v>
      </c>
      <c r="J109" s="119">
        <v>0</v>
      </c>
      <c r="K109" s="119">
        <v>0</v>
      </c>
      <c r="L109" s="119">
        <v>0</v>
      </c>
      <c r="M109" s="119">
        <v>0</v>
      </c>
      <c r="N109" s="119">
        <v>0</v>
      </c>
      <c r="O109" s="119">
        <v>0</v>
      </c>
      <c r="P109" s="119">
        <v>0</v>
      </c>
      <c r="Q109" s="119">
        <f t="shared" si="1"/>
        <v>0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0</v>
      </c>
      <c r="V109" s="115"/>
    </row>
    <row r="110" spans="2:22" ht="15" x14ac:dyDescent="0.25">
      <c r="B110" s="113"/>
      <c r="C110" s="165" t="s">
        <v>138</v>
      </c>
      <c r="D110" s="157" t="s">
        <v>363</v>
      </c>
      <c r="E110" s="119">
        <v>192909.46</v>
      </c>
      <c r="F110" s="119">
        <v>316946.39</v>
      </c>
      <c r="G110" s="119">
        <v>297347.34999999998</v>
      </c>
      <c r="H110" s="119">
        <v>318699.58000000007</v>
      </c>
      <c r="I110" s="119">
        <v>280282.78999999992</v>
      </c>
      <c r="J110" s="119">
        <v>321400.65999999997</v>
      </c>
      <c r="K110" s="119">
        <v>304347.64000000007</v>
      </c>
      <c r="L110" s="119">
        <v>303068.96999999997</v>
      </c>
      <c r="M110" s="119">
        <v>0</v>
      </c>
      <c r="N110" s="119">
        <v>0</v>
      </c>
      <c r="O110" s="119">
        <v>0</v>
      </c>
      <c r="P110" s="119">
        <v>0</v>
      </c>
      <c r="Q110" s="119">
        <f t="shared" si="1"/>
        <v>2335002.84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2335002.84</v>
      </c>
      <c r="V110" s="115"/>
    </row>
    <row r="111" spans="2:22" ht="15" x14ac:dyDescent="0.25">
      <c r="B111" s="113"/>
      <c r="C111" s="165" t="s">
        <v>139</v>
      </c>
      <c r="D111" s="157" t="s">
        <v>352</v>
      </c>
      <c r="E111" s="119">
        <v>318963.03999999998</v>
      </c>
      <c r="F111" s="119">
        <v>421257.02</v>
      </c>
      <c r="G111" s="119">
        <v>350832.30000000005</v>
      </c>
      <c r="H111" s="119">
        <v>408232.91</v>
      </c>
      <c r="I111" s="119">
        <v>373052.2</v>
      </c>
      <c r="J111" s="119">
        <v>381643.7099999999</v>
      </c>
      <c r="K111" s="119">
        <v>353234.29999999987</v>
      </c>
      <c r="L111" s="119">
        <v>419761.12</v>
      </c>
      <c r="M111" s="119">
        <v>0</v>
      </c>
      <c r="N111" s="119">
        <v>0</v>
      </c>
      <c r="O111" s="119">
        <v>0</v>
      </c>
      <c r="P111" s="119">
        <v>0</v>
      </c>
      <c r="Q111" s="119">
        <f t="shared" si="1"/>
        <v>3026976.5999999996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3026976.5999999996</v>
      </c>
      <c r="V111" s="115"/>
    </row>
    <row r="112" spans="2:22" ht="15" x14ac:dyDescent="0.25">
      <c r="B112" s="113"/>
      <c r="C112" s="165" t="s">
        <v>140</v>
      </c>
      <c r="D112" s="157" t="s">
        <v>353</v>
      </c>
      <c r="E112" s="119">
        <v>28892.239999999994</v>
      </c>
      <c r="F112" s="119">
        <v>26710.080000000002</v>
      </c>
      <c r="G112" s="119">
        <v>55470.63</v>
      </c>
      <c r="H112" s="119">
        <v>37950.730000000003</v>
      </c>
      <c r="I112" s="119">
        <v>33782.239999999998</v>
      </c>
      <c r="J112" s="119">
        <v>38861.200000000004</v>
      </c>
      <c r="K112" s="119">
        <v>29559.200000000004</v>
      </c>
      <c r="L112" s="119">
        <v>41409.43</v>
      </c>
      <c r="M112" s="119">
        <v>0</v>
      </c>
      <c r="N112" s="119">
        <v>0</v>
      </c>
      <c r="O112" s="119">
        <v>0</v>
      </c>
      <c r="P112" s="119">
        <v>0</v>
      </c>
      <c r="Q112" s="119">
        <f t="shared" si="1"/>
        <v>292635.75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292635.75</v>
      </c>
      <c r="V112" s="115"/>
    </row>
    <row r="113" spans="2:22" ht="15" x14ac:dyDescent="0.25">
      <c r="B113" s="113"/>
      <c r="C113" s="165" t="s">
        <v>141</v>
      </c>
      <c r="D113" s="157" t="s">
        <v>354</v>
      </c>
      <c r="E113" s="119">
        <v>71171.710000000006</v>
      </c>
      <c r="F113" s="119">
        <v>125324.20999999999</v>
      </c>
      <c r="G113" s="119">
        <v>214773.71000000002</v>
      </c>
      <c r="H113" s="119">
        <v>135857.72</v>
      </c>
      <c r="I113" s="119">
        <v>154689.91</v>
      </c>
      <c r="J113" s="119">
        <v>139190.45000000004</v>
      </c>
      <c r="K113" s="119">
        <v>111106.60999999999</v>
      </c>
      <c r="L113" s="119">
        <v>172741.38</v>
      </c>
      <c r="M113" s="119">
        <v>0</v>
      </c>
      <c r="N113" s="119">
        <v>0</v>
      </c>
      <c r="O113" s="119">
        <v>0</v>
      </c>
      <c r="P113" s="119">
        <v>0</v>
      </c>
      <c r="Q113" s="119">
        <f t="shared" si="1"/>
        <v>1124855.7000000002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1124855.7000000002</v>
      </c>
      <c r="V113" s="115"/>
    </row>
    <row r="114" spans="2:22" ht="15" x14ac:dyDescent="0.25">
      <c r="B114" s="113"/>
      <c r="C114" s="165" t="s">
        <v>142</v>
      </c>
      <c r="D114" s="157" t="s">
        <v>355</v>
      </c>
      <c r="E114" s="119">
        <v>372159.50999999995</v>
      </c>
      <c r="F114" s="119">
        <v>411066.63999999996</v>
      </c>
      <c r="G114" s="119">
        <v>427468.37999999995</v>
      </c>
      <c r="H114" s="119">
        <v>416772.66999999993</v>
      </c>
      <c r="I114" s="119">
        <v>462152.12999999995</v>
      </c>
      <c r="J114" s="119">
        <v>439781.89999999997</v>
      </c>
      <c r="K114" s="119">
        <v>440096.57999999996</v>
      </c>
      <c r="L114" s="119">
        <v>675858.58</v>
      </c>
      <c r="M114" s="119">
        <v>0</v>
      </c>
      <c r="N114" s="119">
        <v>0</v>
      </c>
      <c r="O114" s="119">
        <v>0</v>
      </c>
      <c r="P114" s="119">
        <v>0</v>
      </c>
      <c r="Q114" s="119">
        <f t="shared" si="1"/>
        <v>3645356.3899999997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3645356.3899999997</v>
      </c>
      <c r="V114" s="115"/>
    </row>
    <row r="115" spans="2:22" ht="15" x14ac:dyDescent="0.25">
      <c r="B115" s="113"/>
      <c r="C115" s="165" t="s">
        <v>563</v>
      </c>
      <c r="D115" s="157" t="s">
        <v>496</v>
      </c>
      <c r="E115" s="119">
        <v>0</v>
      </c>
      <c r="F115" s="119">
        <v>0</v>
      </c>
      <c r="G115" s="119">
        <v>0</v>
      </c>
      <c r="H115" s="119">
        <v>0</v>
      </c>
      <c r="I115" s="119">
        <v>0</v>
      </c>
      <c r="J115" s="119">
        <v>0</v>
      </c>
      <c r="K115" s="119">
        <v>0</v>
      </c>
      <c r="L115" s="119">
        <v>0</v>
      </c>
      <c r="M115" s="119">
        <v>0</v>
      </c>
      <c r="N115" s="119">
        <v>0</v>
      </c>
      <c r="O115" s="119">
        <v>0</v>
      </c>
      <c r="P115" s="119">
        <v>0</v>
      </c>
      <c r="Q115" s="119">
        <f t="shared" si="1"/>
        <v>0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115"/>
    </row>
    <row r="116" spans="2:22" ht="15" x14ac:dyDescent="0.25">
      <c r="B116" s="113"/>
      <c r="C116" s="165" t="s">
        <v>143</v>
      </c>
      <c r="D116" s="157" t="s">
        <v>364</v>
      </c>
      <c r="E116" s="119">
        <v>70847.180000000008</v>
      </c>
      <c r="F116" s="119">
        <v>89995.26999999999</v>
      </c>
      <c r="G116" s="119">
        <v>167030.58000000002</v>
      </c>
      <c r="H116" s="119">
        <v>150316.46000000005</v>
      </c>
      <c r="I116" s="119">
        <v>142526.86000000002</v>
      </c>
      <c r="J116" s="119">
        <v>152811.91</v>
      </c>
      <c r="K116" s="119">
        <v>141451.57</v>
      </c>
      <c r="L116" s="119">
        <v>99710.5</v>
      </c>
      <c r="M116" s="119">
        <v>0</v>
      </c>
      <c r="N116" s="119">
        <v>0</v>
      </c>
      <c r="O116" s="119">
        <v>0</v>
      </c>
      <c r="P116" s="119">
        <v>0</v>
      </c>
      <c r="Q116" s="119">
        <f t="shared" si="1"/>
        <v>1014690.3300000001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1014690.3300000001</v>
      </c>
      <c r="V116" s="115"/>
    </row>
    <row r="117" spans="2:22" ht="15" x14ac:dyDescent="0.25">
      <c r="B117" s="113"/>
      <c r="C117" s="165" t="s">
        <v>144</v>
      </c>
      <c r="D117" s="157" t="s">
        <v>365</v>
      </c>
      <c r="E117" s="119">
        <v>21979.03</v>
      </c>
      <c r="F117" s="119">
        <v>27099.739999999998</v>
      </c>
      <c r="G117" s="119">
        <v>74407.44</v>
      </c>
      <c r="H117" s="119">
        <v>50624.72</v>
      </c>
      <c r="I117" s="119">
        <v>33325.599999999999</v>
      </c>
      <c r="J117" s="119">
        <v>80160.490000000005</v>
      </c>
      <c r="K117" s="119">
        <v>46912.55</v>
      </c>
      <c r="L117" s="119">
        <v>54137.770000000004</v>
      </c>
      <c r="M117" s="119">
        <v>0</v>
      </c>
      <c r="N117" s="119">
        <v>0</v>
      </c>
      <c r="O117" s="119">
        <v>0</v>
      </c>
      <c r="P117" s="119">
        <v>0</v>
      </c>
      <c r="Q117" s="119">
        <f t="shared" si="1"/>
        <v>388647.34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388647.34</v>
      </c>
      <c r="V117" s="115"/>
    </row>
    <row r="118" spans="2:22" ht="15" x14ac:dyDescent="0.25">
      <c r="B118" s="113"/>
      <c r="C118" s="165" t="s">
        <v>530</v>
      </c>
      <c r="D118" s="157" t="s">
        <v>531</v>
      </c>
      <c r="E118" s="119">
        <v>0</v>
      </c>
      <c r="F118" s="119">
        <v>738.72</v>
      </c>
      <c r="G118" s="119">
        <v>1211.32</v>
      </c>
      <c r="H118" s="119">
        <v>0</v>
      </c>
      <c r="I118" s="119">
        <v>0</v>
      </c>
      <c r="J118" s="119">
        <v>0</v>
      </c>
      <c r="K118" s="119">
        <v>0</v>
      </c>
      <c r="L118" s="119">
        <v>0</v>
      </c>
      <c r="M118" s="119">
        <v>0</v>
      </c>
      <c r="N118" s="119">
        <v>0</v>
      </c>
      <c r="O118" s="119">
        <v>0</v>
      </c>
      <c r="P118" s="119">
        <v>0</v>
      </c>
      <c r="Q118" s="119">
        <f t="shared" si="1"/>
        <v>1950.04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1950.04</v>
      </c>
      <c r="V118" s="115"/>
    </row>
    <row r="119" spans="2:22" ht="15" x14ac:dyDescent="0.25">
      <c r="B119" s="113"/>
      <c r="C119" s="165" t="s">
        <v>495</v>
      </c>
      <c r="D119" s="157" t="s">
        <v>496</v>
      </c>
      <c r="E119" s="119">
        <v>76531.760000000009</v>
      </c>
      <c r="F119" s="119">
        <v>388824.1</v>
      </c>
      <c r="G119" s="119">
        <v>1247588.74</v>
      </c>
      <c r="H119" s="119">
        <v>964377.77</v>
      </c>
      <c r="I119" s="119">
        <v>114583.69999999998</v>
      </c>
      <c r="J119" s="119">
        <v>233393.64</v>
      </c>
      <c r="K119" s="119">
        <v>644621.12000000011</v>
      </c>
      <c r="L119" s="119">
        <v>114808.43</v>
      </c>
      <c r="M119" s="119">
        <v>0</v>
      </c>
      <c r="N119" s="119">
        <v>0</v>
      </c>
      <c r="O119" s="119">
        <v>0</v>
      </c>
      <c r="P119" s="119">
        <v>0</v>
      </c>
      <c r="Q119" s="119">
        <f t="shared" si="1"/>
        <v>3784729.2600000007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3784729.2600000007</v>
      </c>
      <c r="V119" s="115"/>
    </row>
    <row r="120" spans="2:22" ht="15" x14ac:dyDescent="0.25">
      <c r="B120" s="113"/>
      <c r="C120" s="165" t="s">
        <v>497</v>
      </c>
      <c r="D120" s="157" t="s">
        <v>498</v>
      </c>
      <c r="E120" s="119">
        <v>99897.02</v>
      </c>
      <c r="F120" s="119">
        <v>118135.66000000002</v>
      </c>
      <c r="G120" s="119">
        <v>525163.46</v>
      </c>
      <c r="H120" s="119">
        <v>136529.51</v>
      </c>
      <c r="I120" s="119">
        <v>142015.18</v>
      </c>
      <c r="J120" s="119">
        <v>163787.98999999996</v>
      </c>
      <c r="K120" s="119">
        <v>533567.60000000009</v>
      </c>
      <c r="L120" s="119">
        <v>169268.57999999996</v>
      </c>
      <c r="M120" s="119">
        <v>0</v>
      </c>
      <c r="N120" s="119">
        <v>0</v>
      </c>
      <c r="O120" s="119">
        <v>0</v>
      </c>
      <c r="P120" s="119">
        <v>0</v>
      </c>
      <c r="Q120" s="119">
        <f t="shared" si="1"/>
        <v>1888365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1888365</v>
      </c>
      <c r="V120" s="115"/>
    </row>
    <row r="121" spans="2:22" ht="15" x14ac:dyDescent="0.25">
      <c r="B121" s="113"/>
      <c r="C121" s="165" t="s">
        <v>499</v>
      </c>
      <c r="D121" s="157" t="s">
        <v>500</v>
      </c>
      <c r="E121" s="119">
        <v>153611.26999999999</v>
      </c>
      <c r="F121" s="119">
        <v>165407.49</v>
      </c>
      <c r="G121" s="119">
        <v>209812.38000000006</v>
      </c>
      <c r="H121" s="119">
        <v>223582.59999999998</v>
      </c>
      <c r="I121" s="119">
        <v>209319.64999999997</v>
      </c>
      <c r="J121" s="119">
        <v>189898.5800000001</v>
      </c>
      <c r="K121" s="119">
        <v>195798.12000000005</v>
      </c>
      <c r="L121" s="119">
        <v>163441.07999999993</v>
      </c>
      <c r="M121" s="119">
        <v>0</v>
      </c>
      <c r="N121" s="119">
        <v>0</v>
      </c>
      <c r="O121" s="119">
        <v>0</v>
      </c>
      <c r="P121" s="119">
        <v>0</v>
      </c>
      <c r="Q121" s="119">
        <f t="shared" si="1"/>
        <v>1510871.1700000002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1510871.1700000002</v>
      </c>
      <c r="V121" s="115"/>
    </row>
    <row r="122" spans="2:22" ht="15" x14ac:dyDescent="0.25">
      <c r="B122" s="113"/>
      <c r="C122" s="165" t="s">
        <v>145</v>
      </c>
      <c r="D122" s="157" t="s">
        <v>366</v>
      </c>
      <c r="E122" s="119">
        <v>35465.859999999993</v>
      </c>
      <c r="F122" s="119">
        <v>35489.379999999997</v>
      </c>
      <c r="G122" s="119">
        <v>35248.120000000003</v>
      </c>
      <c r="H122" s="119">
        <v>172239.94999999998</v>
      </c>
      <c r="I122" s="119">
        <v>322665.20999999996</v>
      </c>
      <c r="J122" s="119">
        <v>472131.15</v>
      </c>
      <c r="K122" s="119">
        <v>1086911.47</v>
      </c>
      <c r="L122" s="119">
        <v>85176.87999999999</v>
      </c>
      <c r="M122" s="119">
        <v>0</v>
      </c>
      <c r="N122" s="119">
        <v>0</v>
      </c>
      <c r="O122" s="119">
        <v>0</v>
      </c>
      <c r="P122" s="119">
        <v>0</v>
      </c>
      <c r="Q122" s="119">
        <f t="shared" si="1"/>
        <v>2245328.0199999996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2245328.0199999996</v>
      </c>
      <c r="V122" s="115"/>
    </row>
    <row r="123" spans="2:22" ht="15" x14ac:dyDescent="0.25">
      <c r="B123" s="113"/>
      <c r="C123" s="165" t="s">
        <v>146</v>
      </c>
      <c r="D123" s="157" t="s">
        <v>367</v>
      </c>
      <c r="E123" s="119">
        <v>112954.04000000001</v>
      </c>
      <c r="F123" s="119">
        <v>145150.53</v>
      </c>
      <c r="G123" s="119">
        <v>159839.19</v>
      </c>
      <c r="H123" s="119">
        <v>153494.28</v>
      </c>
      <c r="I123" s="119">
        <v>135526.26</v>
      </c>
      <c r="J123" s="119">
        <v>154649.78000000006</v>
      </c>
      <c r="K123" s="119">
        <v>145974.47999999998</v>
      </c>
      <c r="L123" s="119">
        <v>150648.60999999999</v>
      </c>
      <c r="M123" s="119">
        <v>0</v>
      </c>
      <c r="N123" s="119">
        <v>0</v>
      </c>
      <c r="O123" s="119">
        <v>0</v>
      </c>
      <c r="P123" s="119">
        <v>0</v>
      </c>
      <c r="Q123" s="119">
        <f t="shared" si="1"/>
        <v>1158237.17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1158237.17</v>
      </c>
      <c r="V123" s="115"/>
    </row>
    <row r="124" spans="2:22" ht="25.5" x14ac:dyDescent="0.25">
      <c r="B124" s="113"/>
      <c r="C124" s="165" t="s">
        <v>147</v>
      </c>
      <c r="D124" s="157" t="s">
        <v>368</v>
      </c>
      <c r="E124" s="119">
        <v>42420.590000000004</v>
      </c>
      <c r="F124" s="119">
        <v>53624.049999999996</v>
      </c>
      <c r="G124" s="119">
        <v>66032.779999999984</v>
      </c>
      <c r="H124" s="119">
        <v>66251.77</v>
      </c>
      <c r="I124" s="119">
        <v>56788.73000000001</v>
      </c>
      <c r="J124" s="119">
        <v>63663.609999999993</v>
      </c>
      <c r="K124" s="119">
        <v>58538.899999999994</v>
      </c>
      <c r="L124" s="119">
        <v>56618.860000000008</v>
      </c>
      <c r="M124" s="119">
        <v>0</v>
      </c>
      <c r="N124" s="119">
        <v>0</v>
      </c>
      <c r="O124" s="119">
        <v>0</v>
      </c>
      <c r="P124" s="119">
        <v>0</v>
      </c>
      <c r="Q124" s="119">
        <f t="shared" si="1"/>
        <v>463939.29000000004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463939.29000000004</v>
      </c>
      <c r="V124" s="115"/>
    </row>
    <row r="125" spans="2:22" ht="15" x14ac:dyDescent="0.25">
      <c r="B125" s="113"/>
      <c r="C125" s="165" t="s">
        <v>148</v>
      </c>
      <c r="D125" s="157" t="s">
        <v>369</v>
      </c>
      <c r="E125" s="119">
        <v>0</v>
      </c>
      <c r="F125" s="119">
        <v>0</v>
      </c>
      <c r="G125" s="119">
        <v>0</v>
      </c>
      <c r="H125" s="119">
        <v>27500</v>
      </c>
      <c r="I125" s="119">
        <v>0</v>
      </c>
      <c r="J125" s="119">
        <v>0</v>
      </c>
      <c r="K125" s="119">
        <v>7800.98</v>
      </c>
      <c r="L125" s="119">
        <v>115800</v>
      </c>
      <c r="M125" s="119">
        <v>0</v>
      </c>
      <c r="N125" s="119">
        <v>0</v>
      </c>
      <c r="O125" s="119">
        <v>0</v>
      </c>
      <c r="P125" s="119">
        <v>0</v>
      </c>
      <c r="Q125" s="119">
        <f t="shared" si="1"/>
        <v>151100.97999999998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151100.97999999998</v>
      </c>
      <c r="V125" s="115"/>
    </row>
    <row r="126" spans="2:22" ht="25.5" x14ac:dyDescent="0.25">
      <c r="B126" s="113"/>
      <c r="C126" s="165" t="s">
        <v>532</v>
      </c>
      <c r="D126" s="157" t="s">
        <v>533</v>
      </c>
      <c r="E126" s="119">
        <v>14074.530000000002</v>
      </c>
      <c r="F126" s="119">
        <v>15612.19</v>
      </c>
      <c r="G126" s="119">
        <v>18473.859999999997</v>
      </c>
      <c r="H126" s="119">
        <v>16524.059999999998</v>
      </c>
      <c r="I126" s="119">
        <v>17786.080000000002</v>
      </c>
      <c r="J126" s="119">
        <v>16541.080000000002</v>
      </c>
      <c r="K126" s="119">
        <v>16954.980000000003</v>
      </c>
      <c r="L126" s="119">
        <v>16479.82</v>
      </c>
      <c r="M126" s="119">
        <v>0</v>
      </c>
      <c r="N126" s="119">
        <v>0</v>
      </c>
      <c r="O126" s="119">
        <v>0</v>
      </c>
      <c r="P126" s="119">
        <v>0</v>
      </c>
      <c r="Q126" s="119">
        <f t="shared" si="1"/>
        <v>132446.6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132446.6</v>
      </c>
      <c r="V126" s="115"/>
    </row>
    <row r="127" spans="2:22" ht="25.5" x14ac:dyDescent="0.25">
      <c r="B127" s="113"/>
      <c r="C127" s="165" t="s">
        <v>534</v>
      </c>
      <c r="D127" s="157" t="s">
        <v>535</v>
      </c>
      <c r="E127" s="119">
        <v>0</v>
      </c>
      <c r="F127" s="119">
        <v>0</v>
      </c>
      <c r="G127" s="119">
        <v>2147.67</v>
      </c>
      <c r="H127" s="119">
        <v>1395.97</v>
      </c>
      <c r="I127" s="119">
        <v>689.47</v>
      </c>
      <c r="J127" s="119">
        <v>752374.32</v>
      </c>
      <c r="K127" s="119">
        <v>1040779.99</v>
      </c>
      <c r="L127" s="119">
        <v>1244.03</v>
      </c>
      <c r="M127" s="119">
        <v>0</v>
      </c>
      <c r="N127" s="119">
        <v>0</v>
      </c>
      <c r="O127" s="119">
        <v>0</v>
      </c>
      <c r="P127" s="119">
        <v>0</v>
      </c>
      <c r="Q127" s="119">
        <f t="shared" si="1"/>
        <v>1798631.45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1798631.45</v>
      </c>
      <c r="V127" s="115"/>
    </row>
    <row r="128" spans="2:22" ht="15" x14ac:dyDescent="0.25">
      <c r="B128" s="113"/>
      <c r="C128" s="165" t="s">
        <v>149</v>
      </c>
      <c r="D128" s="157" t="s">
        <v>370</v>
      </c>
      <c r="E128" s="119">
        <v>33252.85</v>
      </c>
      <c r="F128" s="119">
        <v>36223.29</v>
      </c>
      <c r="G128" s="119">
        <v>45244.83</v>
      </c>
      <c r="H128" s="119">
        <v>32882.200000000004</v>
      </c>
      <c r="I128" s="119">
        <v>36492.550000000003</v>
      </c>
      <c r="J128" s="119">
        <v>40944.400000000009</v>
      </c>
      <c r="K128" s="119">
        <v>35886.640000000007</v>
      </c>
      <c r="L128" s="119">
        <v>32473.000000000007</v>
      </c>
      <c r="M128" s="119">
        <v>0</v>
      </c>
      <c r="N128" s="119">
        <v>0</v>
      </c>
      <c r="O128" s="119">
        <v>0</v>
      </c>
      <c r="P128" s="119">
        <v>0</v>
      </c>
      <c r="Q128" s="119">
        <f t="shared" si="1"/>
        <v>293399.76000000007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293399.76000000007</v>
      </c>
      <c r="V128" s="115"/>
    </row>
    <row r="129" spans="2:22" ht="15" x14ac:dyDescent="0.25">
      <c r="B129" s="113"/>
      <c r="C129" s="165" t="s">
        <v>150</v>
      </c>
      <c r="D129" s="157" t="s">
        <v>371</v>
      </c>
      <c r="E129" s="119">
        <v>0</v>
      </c>
      <c r="F129" s="119">
        <v>0</v>
      </c>
      <c r="G129" s="119">
        <v>458</v>
      </c>
      <c r="H129" s="119">
        <v>36794.69</v>
      </c>
      <c r="I129" s="119">
        <v>0</v>
      </c>
      <c r="J129" s="119">
        <v>2172.2199999999998</v>
      </c>
      <c r="K129" s="119">
        <v>0</v>
      </c>
      <c r="L129" s="119">
        <v>41179.42</v>
      </c>
      <c r="M129" s="119">
        <v>0</v>
      </c>
      <c r="N129" s="119">
        <v>0</v>
      </c>
      <c r="O129" s="119">
        <v>0</v>
      </c>
      <c r="P129" s="119">
        <v>0</v>
      </c>
      <c r="Q129" s="119">
        <f t="shared" si="1"/>
        <v>80604.33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80604.33</v>
      </c>
      <c r="V129" s="115"/>
    </row>
    <row r="130" spans="2:22" ht="15" x14ac:dyDescent="0.25">
      <c r="B130" s="113"/>
      <c r="C130" s="165" t="s">
        <v>151</v>
      </c>
      <c r="D130" s="157" t="s">
        <v>372</v>
      </c>
      <c r="E130" s="119">
        <v>0</v>
      </c>
      <c r="F130" s="119">
        <v>0</v>
      </c>
      <c r="G130" s="119">
        <v>441</v>
      </c>
      <c r="H130" s="119">
        <v>951.15</v>
      </c>
      <c r="I130" s="119">
        <v>11772.029999999999</v>
      </c>
      <c r="J130" s="119">
        <v>47848.810000000005</v>
      </c>
      <c r="K130" s="119">
        <v>14154.28</v>
      </c>
      <c r="L130" s="119">
        <v>0</v>
      </c>
      <c r="M130" s="119">
        <v>0</v>
      </c>
      <c r="N130" s="119">
        <v>0</v>
      </c>
      <c r="O130" s="119">
        <v>0</v>
      </c>
      <c r="P130" s="119">
        <v>0</v>
      </c>
      <c r="Q130" s="119">
        <f t="shared" si="1"/>
        <v>75167.27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75167.27</v>
      </c>
      <c r="V130" s="115"/>
    </row>
    <row r="131" spans="2:22" ht="15" x14ac:dyDescent="0.25">
      <c r="B131" s="113"/>
      <c r="C131" s="165" t="s">
        <v>152</v>
      </c>
      <c r="D131" s="157" t="s">
        <v>373</v>
      </c>
      <c r="E131" s="119">
        <v>152</v>
      </c>
      <c r="F131" s="119">
        <v>0</v>
      </c>
      <c r="G131" s="119">
        <v>0</v>
      </c>
      <c r="H131" s="119">
        <v>204.29</v>
      </c>
      <c r="I131" s="119">
        <v>3422.6</v>
      </c>
      <c r="J131" s="119">
        <v>92.67</v>
      </c>
      <c r="K131" s="119">
        <v>537.1</v>
      </c>
      <c r="L131" s="119">
        <v>1074.2</v>
      </c>
      <c r="M131" s="119">
        <v>0</v>
      </c>
      <c r="N131" s="119">
        <v>0</v>
      </c>
      <c r="O131" s="119">
        <v>0</v>
      </c>
      <c r="P131" s="119">
        <v>0</v>
      </c>
      <c r="Q131" s="119">
        <f t="shared" si="1"/>
        <v>5482.86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5482.86</v>
      </c>
      <c r="V131" s="115"/>
    </row>
    <row r="132" spans="2:22" ht="15" x14ac:dyDescent="0.25">
      <c r="B132" s="113"/>
      <c r="C132" s="165" t="s">
        <v>153</v>
      </c>
      <c r="D132" s="157" t="s">
        <v>374</v>
      </c>
      <c r="E132" s="119">
        <v>32868.57</v>
      </c>
      <c r="F132" s="119">
        <v>43721.370000000017</v>
      </c>
      <c r="G132" s="119">
        <v>347672.44</v>
      </c>
      <c r="H132" s="119">
        <v>288682.33999999997</v>
      </c>
      <c r="I132" s="119">
        <v>95625.570000000022</v>
      </c>
      <c r="J132" s="119">
        <v>472739.04999999993</v>
      </c>
      <c r="K132" s="119">
        <v>430381.69</v>
      </c>
      <c r="L132" s="119">
        <v>288816.99000000005</v>
      </c>
      <c r="M132" s="119">
        <v>0</v>
      </c>
      <c r="N132" s="119">
        <v>0</v>
      </c>
      <c r="O132" s="119">
        <v>0</v>
      </c>
      <c r="P132" s="119">
        <v>0</v>
      </c>
      <c r="Q132" s="119">
        <f t="shared" si="1"/>
        <v>2000508.0199999998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2000508.0199999998</v>
      </c>
      <c r="V132" s="115"/>
    </row>
    <row r="133" spans="2:22" ht="15" x14ac:dyDescent="0.25">
      <c r="B133" s="113"/>
      <c r="C133" s="165" t="s">
        <v>154</v>
      </c>
      <c r="D133" s="157" t="s">
        <v>375</v>
      </c>
      <c r="E133" s="119">
        <v>3805.2799999999997</v>
      </c>
      <c r="F133" s="119">
        <v>1118734.3600000001</v>
      </c>
      <c r="G133" s="119">
        <v>322773.01999999996</v>
      </c>
      <c r="H133" s="119">
        <v>333212.30000000005</v>
      </c>
      <c r="I133" s="119">
        <v>11519.380000000001</v>
      </c>
      <c r="J133" s="119">
        <v>526609.78</v>
      </c>
      <c r="K133" s="119">
        <v>566252.71</v>
      </c>
      <c r="L133" s="119">
        <v>1767199.6</v>
      </c>
      <c r="M133" s="119">
        <v>0</v>
      </c>
      <c r="N133" s="119">
        <v>0</v>
      </c>
      <c r="O133" s="119">
        <v>0</v>
      </c>
      <c r="P133" s="119">
        <v>0</v>
      </c>
      <c r="Q133" s="119">
        <f t="shared" si="1"/>
        <v>4650106.43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4650106.43</v>
      </c>
      <c r="V133" s="115"/>
    </row>
    <row r="134" spans="2:22" ht="15" x14ac:dyDescent="0.25">
      <c r="B134" s="113"/>
      <c r="C134" s="165" t="s">
        <v>155</v>
      </c>
      <c r="D134" s="157" t="s">
        <v>376</v>
      </c>
      <c r="E134" s="119">
        <v>82033.51999999999</v>
      </c>
      <c r="F134" s="119">
        <v>105736.74999999999</v>
      </c>
      <c r="G134" s="119">
        <v>264277.34000000003</v>
      </c>
      <c r="H134" s="119">
        <v>170149.17000000004</v>
      </c>
      <c r="I134" s="119">
        <v>99949.099999999991</v>
      </c>
      <c r="J134" s="119">
        <v>362516.83999999997</v>
      </c>
      <c r="K134" s="119">
        <v>179126.56</v>
      </c>
      <c r="L134" s="119">
        <v>564327.21</v>
      </c>
      <c r="M134" s="119">
        <v>0</v>
      </c>
      <c r="N134" s="119">
        <v>0</v>
      </c>
      <c r="O134" s="119">
        <v>0</v>
      </c>
      <c r="P134" s="119">
        <v>0</v>
      </c>
      <c r="Q134" s="119">
        <f t="shared" si="1"/>
        <v>1828116.49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1828116.49</v>
      </c>
      <c r="V134" s="115"/>
    </row>
    <row r="135" spans="2:22" ht="15" x14ac:dyDescent="0.25">
      <c r="B135" s="113"/>
      <c r="C135" s="165" t="s">
        <v>156</v>
      </c>
      <c r="D135" s="157" t="s">
        <v>377</v>
      </c>
      <c r="E135" s="119">
        <v>651862.92999999982</v>
      </c>
      <c r="F135" s="119">
        <v>3243414.8199999952</v>
      </c>
      <c r="G135" s="119">
        <v>5059191.6300000027</v>
      </c>
      <c r="H135" s="119">
        <v>3998526.1299999971</v>
      </c>
      <c r="I135" s="119">
        <v>3328843.569999997</v>
      </c>
      <c r="J135" s="119">
        <v>4017151.0299999956</v>
      </c>
      <c r="K135" s="119">
        <v>3424107.9999999949</v>
      </c>
      <c r="L135" s="119">
        <v>2236680.2700000005</v>
      </c>
      <c r="M135" s="119">
        <v>0</v>
      </c>
      <c r="N135" s="119">
        <v>0</v>
      </c>
      <c r="O135" s="119">
        <v>0</v>
      </c>
      <c r="P135" s="119">
        <v>0</v>
      </c>
      <c r="Q135" s="119">
        <f t="shared" si="1"/>
        <v>25959778.37999998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25959778.37999998</v>
      </c>
      <c r="V135" s="115"/>
    </row>
    <row r="136" spans="2:22" ht="15" x14ac:dyDescent="0.25">
      <c r="B136" s="113"/>
      <c r="C136" s="165" t="s">
        <v>157</v>
      </c>
      <c r="D136" s="157" t="s">
        <v>378</v>
      </c>
      <c r="E136" s="119">
        <v>75513.760000000009</v>
      </c>
      <c r="F136" s="119">
        <v>67588.889999999985</v>
      </c>
      <c r="G136" s="119">
        <v>63426.83</v>
      </c>
      <c r="H136" s="119">
        <v>21711.199999999997</v>
      </c>
      <c r="I136" s="119">
        <v>0</v>
      </c>
      <c r="J136" s="119">
        <v>0</v>
      </c>
      <c r="K136" s="119">
        <v>12474.420000000002</v>
      </c>
      <c r="L136" s="119">
        <v>22491.089999999997</v>
      </c>
      <c r="M136" s="119">
        <v>0</v>
      </c>
      <c r="N136" s="119">
        <v>0</v>
      </c>
      <c r="O136" s="119">
        <v>0</v>
      </c>
      <c r="P136" s="119">
        <v>0</v>
      </c>
      <c r="Q136" s="119">
        <f t="shared" ref="Q136:Q199" si="2">SUM(E136:P136)</f>
        <v>263206.19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263206.19</v>
      </c>
      <c r="V136" s="115"/>
    </row>
    <row r="137" spans="2:22" ht="15" x14ac:dyDescent="0.25">
      <c r="B137" s="113"/>
      <c r="C137" s="165" t="s">
        <v>158</v>
      </c>
      <c r="D137" s="157" t="s">
        <v>379</v>
      </c>
      <c r="E137" s="119">
        <v>344831.59</v>
      </c>
      <c r="F137" s="119">
        <v>388121.70999999996</v>
      </c>
      <c r="G137" s="119">
        <v>481499.01</v>
      </c>
      <c r="H137" s="119">
        <v>442757.68999999989</v>
      </c>
      <c r="I137" s="119">
        <v>427214.51</v>
      </c>
      <c r="J137" s="119">
        <v>418886.43000000011</v>
      </c>
      <c r="K137" s="119">
        <v>419795.95999999996</v>
      </c>
      <c r="L137" s="119">
        <v>406563.83999999991</v>
      </c>
      <c r="M137" s="119">
        <v>0</v>
      </c>
      <c r="N137" s="119">
        <v>0</v>
      </c>
      <c r="O137" s="119">
        <v>0</v>
      </c>
      <c r="P137" s="119">
        <v>0</v>
      </c>
      <c r="Q137" s="119">
        <f t="shared" si="2"/>
        <v>3329670.7399999998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3329670.7399999998</v>
      </c>
      <c r="V137" s="115"/>
    </row>
    <row r="138" spans="2:22" ht="15" x14ac:dyDescent="0.25">
      <c r="B138" s="113"/>
      <c r="C138" s="165" t="s">
        <v>159</v>
      </c>
      <c r="D138" s="157" t="s">
        <v>380</v>
      </c>
      <c r="E138" s="119">
        <v>37260</v>
      </c>
      <c r="F138" s="119">
        <v>27540</v>
      </c>
      <c r="G138" s="119">
        <v>91650.95</v>
      </c>
      <c r="H138" s="119">
        <v>92332.64</v>
      </c>
      <c r="I138" s="119">
        <v>77558.47</v>
      </c>
      <c r="J138" s="119">
        <v>87557.18</v>
      </c>
      <c r="K138" s="119">
        <v>83801.61</v>
      </c>
      <c r="L138" s="119">
        <v>74378.73</v>
      </c>
      <c r="M138" s="119">
        <v>0</v>
      </c>
      <c r="N138" s="119">
        <v>0</v>
      </c>
      <c r="O138" s="119">
        <v>0</v>
      </c>
      <c r="P138" s="119">
        <v>0</v>
      </c>
      <c r="Q138" s="119">
        <f t="shared" si="2"/>
        <v>572079.58000000007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572079.58000000007</v>
      </c>
      <c r="V138" s="115"/>
    </row>
    <row r="139" spans="2:22" ht="15" x14ac:dyDescent="0.25">
      <c r="B139" s="113"/>
      <c r="C139" s="165" t="s">
        <v>160</v>
      </c>
      <c r="D139" s="157" t="s">
        <v>381</v>
      </c>
      <c r="E139" s="119">
        <v>10937.970000000001</v>
      </c>
      <c r="F139" s="119">
        <v>15887.49</v>
      </c>
      <c r="G139" s="119">
        <v>18333.650000000001</v>
      </c>
      <c r="H139" s="119">
        <v>20463.250000000004</v>
      </c>
      <c r="I139" s="119">
        <v>17647.239999999998</v>
      </c>
      <c r="J139" s="119">
        <v>19391.240000000002</v>
      </c>
      <c r="K139" s="119">
        <v>19163.909999999996</v>
      </c>
      <c r="L139" s="119">
        <v>16465.64</v>
      </c>
      <c r="M139" s="119">
        <v>0</v>
      </c>
      <c r="N139" s="119">
        <v>0</v>
      </c>
      <c r="O139" s="119">
        <v>0</v>
      </c>
      <c r="P139" s="119">
        <v>0</v>
      </c>
      <c r="Q139" s="119">
        <f t="shared" si="2"/>
        <v>138290.39000000001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138290.39000000001</v>
      </c>
      <c r="V139" s="115"/>
    </row>
    <row r="140" spans="2:22" ht="15" x14ac:dyDescent="0.25">
      <c r="B140" s="113"/>
      <c r="C140" s="165" t="s">
        <v>161</v>
      </c>
      <c r="D140" s="157" t="s">
        <v>382</v>
      </c>
      <c r="E140" s="119">
        <v>20093.939999999999</v>
      </c>
      <c r="F140" s="119">
        <v>23879.02</v>
      </c>
      <c r="G140" s="119">
        <v>22904.53</v>
      </c>
      <c r="H140" s="119">
        <v>31961.67</v>
      </c>
      <c r="I140" s="119">
        <v>23582.02</v>
      </c>
      <c r="J140" s="119">
        <v>26094.950000000008</v>
      </c>
      <c r="K140" s="119">
        <v>24180.46</v>
      </c>
      <c r="L140" s="119">
        <v>22700.680000000004</v>
      </c>
      <c r="M140" s="119">
        <v>0</v>
      </c>
      <c r="N140" s="119">
        <v>0</v>
      </c>
      <c r="O140" s="119">
        <v>0</v>
      </c>
      <c r="P140" s="119">
        <v>0</v>
      </c>
      <c r="Q140" s="119">
        <f t="shared" si="2"/>
        <v>195397.27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195397.27</v>
      </c>
      <c r="V140" s="115"/>
    </row>
    <row r="141" spans="2:22" ht="15" x14ac:dyDescent="0.25">
      <c r="B141" s="113"/>
      <c r="C141" s="165" t="s">
        <v>162</v>
      </c>
      <c r="D141" s="157" t="s">
        <v>383</v>
      </c>
      <c r="E141" s="119">
        <v>0</v>
      </c>
      <c r="F141" s="119">
        <v>2118375.9300000002</v>
      </c>
      <c r="G141" s="119">
        <v>2076236.51</v>
      </c>
      <c r="H141" s="119">
        <v>2051187.2</v>
      </c>
      <c r="I141" s="119">
        <v>2013724.7500000002</v>
      </c>
      <c r="J141" s="119">
        <v>2004975.85</v>
      </c>
      <c r="K141" s="119">
        <v>1990396.92</v>
      </c>
      <c r="L141" s="119">
        <v>1982393.81</v>
      </c>
      <c r="M141" s="119">
        <v>0</v>
      </c>
      <c r="N141" s="119">
        <v>0</v>
      </c>
      <c r="O141" s="119">
        <v>0</v>
      </c>
      <c r="P141" s="119">
        <v>0</v>
      </c>
      <c r="Q141" s="119">
        <f t="shared" si="2"/>
        <v>14237290.970000001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14237290.970000001</v>
      </c>
      <c r="V141" s="115"/>
    </row>
    <row r="142" spans="2:22" ht="15" x14ac:dyDescent="0.25">
      <c r="B142" s="113"/>
      <c r="C142" s="165" t="s">
        <v>163</v>
      </c>
      <c r="D142" s="157" t="s">
        <v>384</v>
      </c>
      <c r="E142" s="119">
        <v>13923.58</v>
      </c>
      <c r="F142" s="119">
        <v>33573.760000000002</v>
      </c>
      <c r="G142" s="119">
        <v>40097.209999999992</v>
      </c>
      <c r="H142" s="119">
        <v>36475.480000000003</v>
      </c>
      <c r="I142" s="119">
        <v>35787.53</v>
      </c>
      <c r="J142" s="119">
        <v>38930.740000000013</v>
      </c>
      <c r="K142" s="119">
        <v>29012.1</v>
      </c>
      <c r="L142" s="119">
        <v>29048.210000000003</v>
      </c>
      <c r="M142" s="119">
        <v>0</v>
      </c>
      <c r="N142" s="119">
        <v>0</v>
      </c>
      <c r="O142" s="119">
        <v>0</v>
      </c>
      <c r="P142" s="119">
        <v>0</v>
      </c>
      <c r="Q142" s="119">
        <f t="shared" si="2"/>
        <v>256848.61000000002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256848.61000000002</v>
      </c>
      <c r="V142" s="115"/>
    </row>
    <row r="143" spans="2:22" ht="25.5" x14ac:dyDescent="0.25">
      <c r="B143" s="113"/>
      <c r="C143" s="165" t="s">
        <v>164</v>
      </c>
      <c r="D143" s="157" t="s">
        <v>385</v>
      </c>
      <c r="E143" s="119">
        <v>0</v>
      </c>
      <c r="F143" s="119">
        <v>0</v>
      </c>
      <c r="G143" s="119">
        <v>215.79999999999998</v>
      </c>
      <c r="H143" s="119">
        <v>0</v>
      </c>
      <c r="I143" s="119">
        <v>0</v>
      </c>
      <c r="J143" s="119">
        <v>1863.42</v>
      </c>
      <c r="K143" s="119">
        <v>0</v>
      </c>
      <c r="L143" s="119">
        <v>0</v>
      </c>
      <c r="M143" s="119">
        <v>0</v>
      </c>
      <c r="N143" s="119">
        <v>0</v>
      </c>
      <c r="O143" s="119">
        <v>0</v>
      </c>
      <c r="P143" s="119">
        <v>0</v>
      </c>
      <c r="Q143" s="119">
        <f t="shared" si="2"/>
        <v>2079.2200000000003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2079.2200000000003</v>
      </c>
      <c r="V143" s="115"/>
    </row>
    <row r="144" spans="2:22" ht="15" x14ac:dyDescent="0.25">
      <c r="B144" s="113"/>
      <c r="C144" s="165" t="s">
        <v>165</v>
      </c>
      <c r="D144" s="157" t="s">
        <v>386</v>
      </c>
      <c r="E144" s="119">
        <v>25444.860000000008</v>
      </c>
      <c r="F144" s="119">
        <v>34021.57</v>
      </c>
      <c r="G144" s="119">
        <v>53664.740000000005</v>
      </c>
      <c r="H144" s="119">
        <v>35844.5</v>
      </c>
      <c r="I144" s="119">
        <v>38160.520000000011</v>
      </c>
      <c r="J144" s="119">
        <v>68857.560000000012</v>
      </c>
      <c r="K144" s="119">
        <v>64865.94</v>
      </c>
      <c r="L144" s="119">
        <v>35175.259999999995</v>
      </c>
      <c r="M144" s="119">
        <v>0</v>
      </c>
      <c r="N144" s="119">
        <v>0</v>
      </c>
      <c r="O144" s="119">
        <v>0</v>
      </c>
      <c r="P144" s="119">
        <v>0</v>
      </c>
      <c r="Q144" s="119">
        <f t="shared" si="2"/>
        <v>356034.95000000007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356034.95000000007</v>
      </c>
      <c r="V144" s="115"/>
    </row>
    <row r="145" spans="2:22" ht="15" x14ac:dyDescent="0.25">
      <c r="B145" s="113"/>
      <c r="C145" s="165" t="s">
        <v>166</v>
      </c>
      <c r="D145" s="157" t="s">
        <v>387</v>
      </c>
      <c r="E145" s="119">
        <v>34623.94</v>
      </c>
      <c r="F145" s="119">
        <v>38424.12000000001</v>
      </c>
      <c r="G145" s="119">
        <v>55996.500000000007</v>
      </c>
      <c r="H145" s="119">
        <v>52666.660000000018</v>
      </c>
      <c r="I145" s="119">
        <v>47273.62000000001</v>
      </c>
      <c r="J145" s="119">
        <v>78154.039999999994</v>
      </c>
      <c r="K145" s="119">
        <v>53223.73</v>
      </c>
      <c r="L145" s="119">
        <v>50582.79</v>
      </c>
      <c r="M145" s="119">
        <v>0</v>
      </c>
      <c r="N145" s="119">
        <v>0</v>
      </c>
      <c r="O145" s="119">
        <v>0</v>
      </c>
      <c r="P145" s="119">
        <v>0</v>
      </c>
      <c r="Q145" s="119">
        <f t="shared" si="2"/>
        <v>410945.39999999997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410945.39999999997</v>
      </c>
      <c r="V145" s="115"/>
    </row>
    <row r="146" spans="2:22" ht="25.5" x14ac:dyDescent="0.25">
      <c r="B146" s="113"/>
      <c r="C146" s="165" t="s">
        <v>564</v>
      </c>
      <c r="D146" s="157" t="s">
        <v>592</v>
      </c>
      <c r="E146" s="119">
        <v>0</v>
      </c>
      <c r="F146" s="119">
        <v>0</v>
      </c>
      <c r="G146" s="119">
        <v>0</v>
      </c>
      <c r="H146" s="119">
        <v>0</v>
      </c>
      <c r="I146" s="119">
        <v>0</v>
      </c>
      <c r="J146" s="119">
        <v>0</v>
      </c>
      <c r="K146" s="119">
        <v>0</v>
      </c>
      <c r="L146" s="119">
        <v>0</v>
      </c>
      <c r="M146" s="119">
        <v>0</v>
      </c>
      <c r="N146" s="119">
        <v>0</v>
      </c>
      <c r="O146" s="119">
        <v>0</v>
      </c>
      <c r="P146" s="119">
        <v>0</v>
      </c>
      <c r="Q146" s="119">
        <f t="shared" si="2"/>
        <v>0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0</v>
      </c>
      <c r="V146" s="115"/>
    </row>
    <row r="147" spans="2:22" ht="25.5" x14ac:dyDescent="0.25">
      <c r="B147" s="113"/>
      <c r="C147" s="165" t="s">
        <v>167</v>
      </c>
      <c r="D147" s="157" t="s">
        <v>388</v>
      </c>
      <c r="E147" s="119">
        <v>13447.9</v>
      </c>
      <c r="F147" s="119">
        <v>18110.52</v>
      </c>
      <c r="G147" s="119">
        <v>15720.35</v>
      </c>
      <c r="H147" s="119">
        <v>12286.19</v>
      </c>
      <c r="I147" s="119">
        <v>13841.659999999998</v>
      </c>
      <c r="J147" s="119">
        <v>15934.589999999998</v>
      </c>
      <c r="K147" s="119">
        <v>64046.84</v>
      </c>
      <c r="L147" s="119">
        <v>15420.890000000001</v>
      </c>
      <c r="M147" s="119">
        <v>0</v>
      </c>
      <c r="N147" s="119">
        <v>0</v>
      </c>
      <c r="O147" s="119">
        <v>0</v>
      </c>
      <c r="P147" s="119">
        <v>0</v>
      </c>
      <c r="Q147" s="119">
        <f t="shared" si="2"/>
        <v>168808.94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168808.94</v>
      </c>
      <c r="V147" s="115"/>
    </row>
    <row r="148" spans="2:22" ht="25.5" x14ac:dyDescent="0.25">
      <c r="B148" s="113"/>
      <c r="C148" s="165" t="s">
        <v>565</v>
      </c>
      <c r="D148" s="157" t="s">
        <v>593</v>
      </c>
      <c r="E148" s="119">
        <v>0</v>
      </c>
      <c r="F148" s="119">
        <v>0</v>
      </c>
      <c r="G148" s="119">
        <v>0</v>
      </c>
      <c r="H148" s="119">
        <v>0</v>
      </c>
      <c r="I148" s="119">
        <v>0</v>
      </c>
      <c r="J148" s="119">
        <v>0</v>
      </c>
      <c r="K148" s="119">
        <v>0</v>
      </c>
      <c r="L148" s="119">
        <v>0</v>
      </c>
      <c r="M148" s="119">
        <v>0</v>
      </c>
      <c r="N148" s="119">
        <v>0</v>
      </c>
      <c r="O148" s="119">
        <v>0</v>
      </c>
      <c r="P148" s="119">
        <v>0</v>
      </c>
      <c r="Q148" s="119">
        <f t="shared" si="2"/>
        <v>0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115"/>
    </row>
    <row r="149" spans="2:22" ht="15" x14ac:dyDescent="0.25">
      <c r="B149" s="113"/>
      <c r="C149" s="165" t="s">
        <v>168</v>
      </c>
      <c r="D149" s="157" t="s">
        <v>389</v>
      </c>
      <c r="E149" s="119">
        <v>39726.89</v>
      </c>
      <c r="F149" s="119">
        <v>399251.88</v>
      </c>
      <c r="G149" s="119">
        <v>2870479.6799999997</v>
      </c>
      <c r="H149" s="119">
        <v>1035303.1100000001</v>
      </c>
      <c r="I149" s="119">
        <v>21577</v>
      </c>
      <c r="J149" s="119">
        <v>923560.29999999993</v>
      </c>
      <c r="K149" s="119">
        <v>534729.13</v>
      </c>
      <c r="L149" s="119">
        <v>299011.8</v>
      </c>
      <c r="M149" s="119">
        <v>0</v>
      </c>
      <c r="N149" s="119">
        <v>0</v>
      </c>
      <c r="O149" s="119">
        <v>0</v>
      </c>
      <c r="P149" s="119">
        <v>0</v>
      </c>
      <c r="Q149" s="119">
        <f t="shared" si="2"/>
        <v>6123639.7899999991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6123639.7899999991</v>
      </c>
      <c r="V149" s="115"/>
    </row>
    <row r="150" spans="2:22" ht="15" x14ac:dyDescent="0.25">
      <c r="B150" s="113"/>
      <c r="C150" s="165" t="s">
        <v>566</v>
      </c>
      <c r="D150" s="157" t="s">
        <v>594</v>
      </c>
      <c r="E150" s="119">
        <v>0</v>
      </c>
      <c r="F150" s="119">
        <v>0</v>
      </c>
      <c r="G150" s="119">
        <v>0</v>
      </c>
      <c r="H150" s="119">
        <v>0</v>
      </c>
      <c r="I150" s="119">
        <v>0</v>
      </c>
      <c r="J150" s="119">
        <v>0</v>
      </c>
      <c r="K150" s="119">
        <v>0</v>
      </c>
      <c r="L150" s="119">
        <v>0</v>
      </c>
      <c r="M150" s="119">
        <v>0</v>
      </c>
      <c r="N150" s="119">
        <v>0</v>
      </c>
      <c r="O150" s="119">
        <v>0</v>
      </c>
      <c r="P150" s="119">
        <v>0</v>
      </c>
      <c r="Q150" s="119">
        <f t="shared" si="2"/>
        <v>0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115"/>
    </row>
    <row r="151" spans="2:22" ht="15" x14ac:dyDescent="0.25">
      <c r="B151" s="113"/>
      <c r="C151" s="165" t="s">
        <v>567</v>
      </c>
      <c r="D151" s="157" t="s">
        <v>595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0</v>
      </c>
      <c r="K151" s="119">
        <v>0</v>
      </c>
      <c r="L151" s="119">
        <v>0</v>
      </c>
      <c r="M151" s="119">
        <v>0</v>
      </c>
      <c r="N151" s="119">
        <v>0</v>
      </c>
      <c r="O151" s="119">
        <v>0</v>
      </c>
      <c r="P151" s="119">
        <v>0</v>
      </c>
      <c r="Q151" s="119">
        <f t="shared" si="2"/>
        <v>0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5"/>
    </row>
    <row r="152" spans="2:22" ht="15" x14ac:dyDescent="0.25">
      <c r="B152" s="113"/>
      <c r="C152" s="165" t="s">
        <v>169</v>
      </c>
      <c r="D152" s="157" t="s">
        <v>390</v>
      </c>
      <c r="E152" s="119">
        <v>56870.25</v>
      </c>
      <c r="F152" s="119">
        <v>85265.63</v>
      </c>
      <c r="G152" s="119">
        <v>71473.720000000016</v>
      </c>
      <c r="H152" s="119">
        <v>92116.36</v>
      </c>
      <c r="I152" s="119">
        <v>91586.17</v>
      </c>
      <c r="J152" s="119">
        <v>83740.409999999989</v>
      </c>
      <c r="K152" s="119">
        <v>70709.450000000012</v>
      </c>
      <c r="L152" s="119">
        <v>86381.569999999978</v>
      </c>
      <c r="M152" s="119">
        <v>0</v>
      </c>
      <c r="N152" s="119">
        <v>0</v>
      </c>
      <c r="O152" s="119">
        <v>0</v>
      </c>
      <c r="P152" s="119">
        <v>0</v>
      </c>
      <c r="Q152" s="119">
        <f t="shared" si="2"/>
        <v>638143.55999999994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638143.55999999994</v>
      </c>
      <c r="V152" s="115"/>
    </row>
    <row r="153" spans="2:22" ht="15" x14ac:dyDescent="0.25">
      <c r="B153" s="113"/>
      <c r="C153" s="165" t="s">
        <v>568</v>
      </c>
      <c r="D153" s="157" t="s">
        <v>596</v>
      </c>
      <c r="E153" s="119">
        <v>0</v>
      </c>
      <c r="F153" s="119">
        <v>0</v>
      </c>
      <c r="G153" s="119">
        <v>0</v>
      </c>
      <c r="H153" s="119">
        <v>0</v>
      </c>
      <c r="I153" s="119">
        <v>0</v>
      </c>
      <c r="J153" s="119">
        <v>0</v>
      </c>
      <c r="K153" s="119">
        <v>0</v>
      </c>
      <c r="L153" s="119">
        <v>0</v>
      </c>
      <c r="M153" s="119">
        <v>0</v>
      </c>
      <c r="N153" s="119">
        <v>0</v>
      </c>
      <c r="O153" s="119">
        <v>0</v>
      </c>
      <c r="P153" s="119">
        <v>0</v>
      </c>
      <c r="Q153" s="119">
        <f t="shared" si="2"/>
        <v>0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0</v>
      </c>
      <c r="V153" s="115"/>
    </row>
    <row r="154" spans="2:22" ht="15" x14ac:dyDescent="0.25">
      <c r="B154" s="113"/>
      <c r="C154" s="165" t="s">
        <v>170</v>
      </c>
      <c r="D154" s="157" t="s">
        <v>391</v>
      </c>
      <c r="E154" s="119">
        <v>11332.51</v>
      </c>
      <c r="F154" s="119">
        <v>12280.949999999999</v>
      </c>
      <c r="G154" s="119">
        <v>112928.94</v>
      </c>
      <c r="H154" s="119">
        <v>64108.85</v>
      </c>
      <c r="I154" s="119">
        <v>77118.599999999991</v>
      </c>
      <c r="J154" s="119">
        <v>66357.350000000006</v>
      </c>
      <c r="K154" s="119">
        <v>64956.840000000004</v>
      </c>
      <c r="L154" s="119">
        <v>67422.929999999993</v>
      </c>
      <c r="M154" s="119">
        <v>0</v>
      </c>
      <c r="N154" s="119">
        <v>0</v>
      </c>
      <c r="O154" s="119">
        <v>0</v>
      </c>
      <c r="P154" s="119">
        <v>0</v>
      </c>
      <c r="Q154" s="119">
        <f t="shared" si="2"/>
        <v>476506.97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476506.97</v>
      </c>
      <c r="V154" s="115"/>
    </row>
    <row r="155" spans="2:22" ht="15" x14ac:dyDescent="0.25">
      <c r="B155" s="113"/>
      <c r="C155" s="165" t="s">
        <v>171</v>
      </c>
      <c r="D155" s="157" t="s">
        <v>392</v>
      </c>
      <c r="E155" s="119">
        <v>10014.16</v>
      </c>
      <c r="F155" s="119">
        <v>15756.690000000006</v>
      </c>
      <c r="G155" s="119">
        <v>24563.950000000004</v>
      </c>
      <c r="H155" s="119">
        <v>20839.829999999998</v>
      </c>
      <c r="I155" s="119">
        <v>15823.34</v>
      </c>
      <c r="J155" s="119">
        <v>21266.94</v>
      </c>
      <c r="K155" s="119">
        <v>15136.419999999998</v>
      </c>
      <c r="L155" s="119">
        <v>24681.93</v>
      </c>
      <c r="M155" s="119">
        <v>0</v>
      </c>
      <c r="N155" s="119">
        <v>0</v>
      </c>
      <c r="O155" s="119">
        <v>0</v>
      </c>
      <c r="P155" s="119">
        <v>0</v>
      </c>
      <c r="Q155" s="119">
        <f t="shared" si="2"/>
        <v>148083.26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148083.26</v>
      </c>
      <c r="V155" s="115"/>
    </row>
    <row r="156" spans="2:22" ht="15" x14ac:dyDescent="0.25">
      <c r="B156" s="113"/>
      <c r="C156" s="165" t="s">
        <v>520</v>
      </c>
      <c r="D156" s="157" t="s">
        <v>521</v>
      </c>
      <c r="E156" s="119">
        <v>0</v>
      </c>
      <c r="F156" s="119">
        <v>0</v>
      </c>
      <c r="G156" s="119">
        <v>0</v>
      </c>
      <c r="H156" s="119">
        <v>0</v>
      </c>
      <c r="I156" s="119">
        <v>0</v>
      </c>
      <c r="J156" s="119">
        <v>0</v>
      </c>
      <c r="K156" s="119">
        <v>0</v>
      </c>
      <c r="L156" s="119">
        <v>0</v>
      </c>
      <c r="M156" s="119">
        <v>0</v>
      </c>
      <c r="N156" s="119">
        <v>0</v>
      </c>
      <c r="O156" s="119">
        <v>0</v>
      </c>
      <c r="P156" s="119">
        <v>0</v>
      </c>
      <c r="Q156" s="119">
        <f t="shared" si="2"/>
        <v>0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0</v>
      </c>
      <c r="V156" s="115"/>
    </row>
    <row r="157" spans="2:22" ht="15" x14ac:dyDescent="0.25">
      <c r="B157" s="113"/>
      <c r="C157" s="165" t="s">
        <v>172</v>
      </c>
      <c r="D157" s="157" t="s">
        <v>393</v>
      </c>
      <c r="E157" s="119">
        <v>12087.4</v>
      </c>
      <c r="F157" s="119">
        <v>12270.320000000002</v>
      </c>
      <c r="G157" s="119">
        <v>12512.35</v>
      </c>
      <c r="H157" s="119">
        <v>12913.730000000003</v>
      </c>
      <c r="I157" s="119">
        <v>12515.660000000003</v>
      </c>
      <c r="J157" s="119">
        <v>12822.720000000001</v>
      </c>
      <c r="K157" s="119">
        <v>12536.560000000003</v>
      </c>
      <c r="L157" s="119">
        <v>12558.490000000002</v>
      </c>
      <c r="M157" s="119">
        <v>0</v>
      </c>
      <c r="N157" s="119">
        <v>0</v>
      </c>
      <c r="O157" s="119">
        <v>0</v>
      </c>
      <c r="P157" s="119">
        <v>0</v>
      </c>
      <c r="Q157" s="119">
        <f t="shared" si="2"/>
        <v>100217.23000000001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100217.23000000001</v>
      </c>
      <c r="V157" s="115"/>
    </row>
    <row r="158" spans="2:22" ht="15" x14ac:dyDescent="0.25">
      <c r="B158" s="113"/>
      <c r="C158" s="165" t="s">
        <v>173</v>
      </c>
      <c r="D158" s="157" t="s">
        <v>394</v>
      </c>
      <c r="E158" s="119">
        <v>0</v>
      </c>
      <c r="F158" s="119">
        <v>0</v>
      </c>
      <c r="G158" s="119">
        <v>0</v>
      </c>
      <c r="H158" s="119">
        <v>533.96</v>
      </c>
      <c r="I158" s="119">
        <v>1230.93</v>
      </c>
      <c r="J158" s="119">
        <v>2522.4899999999998</v>
      </c>
      <c r="K158" s="119">
        <v>0</v>
      </c>
      <c r="L158" s="119">
        <v>9075</v>
      </c>
      <c r="M158" s="119">
        <v>0</v>
      </c>
      <c r="N158" s="119">
        <v>0</v>
      </c>
      <c r="O158" s="119">
        <v>0</v>
      </c>
      <c r="P158" s="119">
        <v>0</v>
      </c>
      <c r="Q158" s="119">
        <f t="shared" si="2"/>
        <v>13362.380000000001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13362.380000000001</v>
      </c>
      <c r="V158" s="115"/>
    </row>
    <row r="159" spans="2:22" ht="25.5" x14ac:dyDescent="0.25">
      <c r="B159" s="113"/>
      <c r="C159" s="165" t="s">
        <v>174</v>
      </c>
      <c r="D159" s="157" t="s">
        <v>395</v>
      </c>
      <c r="E159" s="119">
        <v>0</v>
      </c>
      <c r="F159" s="119">
        <v>0</v>
      </c>
      <c r="G159" s="119">
        <v>0</v>
      </c>
      <c r="H159" s="119">
        <v>36.96</v>
      </c>
      <c r="I159" s="119">
        <v>72</v>
      </c>
      <c r="J159" s="119">
        <v>492.84000000000003</v>
      </c>
      <c r="K159" s="119">
        <v>384.16999999999996</v>
      </c>
      <c r="L159" s="119">
        <v>0</v>
      </c>
      <c r="M159" s="119">
        <v>0</v>
      </c>
      <c r="N159" s="119">
        <v>0</v>
      </c>
      <c r="O159" s="119">
        <v>0</v>
      </c>
      <c r="P159" s="119">
        <v>0</v>
      </c>
      <c r="Q159" s="119">
        <f t="shared" si="2"/>
        <v>985.97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985.97</v>
      </c>
      <c r="V159" s="115"/>
    </row>
    <row r="160" spans="2:22" ht="15" x14ac:dyDescent="0.25">
      <c r="B160" s="113"/>
      <c r="C160" s="165" t="s">
        <v>569</v>
      </c>
      <c r="D160" s="157" t="s">
        <v>597</v>
      </c>
      <c r="E160" s="119">
        <v>0</v>
      </c>
      <c r="F160" s="119">
        <v>0</v>
      </c>
      <c r="G160" s="119">
        <v>0</v>
      </c>
      <c r="H160" s="119">
        <v>0</v>
      </c>
      <c r="I160" s="119">
        <v>0</v>
      </c>
      <c r="J160" s="119">
        <v>0</v>
      </c>
      <c r="K160" s="119">
        <v>0</v>
      </c>
      <c r="L160" s="119">
        <v>0</v>
      </c>
      <c r="M160" s="119">
        <v>0</v>
      </c>
      <c r="N160" s="119">
        <v>0</v>
      </c>
      <c r="O160" s="119">
        <v>0</v>
      </c>
      <c r="P160" s="119">
        <v>0</v>
      </c>
      <c r="Q160" s="119">
        <f t="shared" si="2"/>
        <v>0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0</v>
      </c>
      <c r="V160" s="115"/>
    </row>
    <row r="161" spans="2:22" ht="15" x14ac:dyDescent="0.25">
      <c r="B161" s="113"/>
      <c r="C161" s="165" t="s">
        <v>175</v>
      </c>
      <c r="D161" s="157" t="s">
        <v>396</v>
      </c>
      <c r="E161" s="119">
        <v>8136.7599999999993</v>
      </c>
      <c r="F161" s="119">
        <v>8148.5300000000007</v>
      </c>
      <c r="G161" s="119">
        <v>16700.439999999999</v>
      </c>
      <c r="H161" s="119">
        <v>32715.8</v>
      </c>
      <c r="I161" s="119">
        <v>39651.019999999997</v>
      </c>
      <c r="J161" s="119">
        <v>36124.33</v>
      </c>
      <c r="K161" s="119">
        <v>15782.599999999999</v>
      </c>
      <c r="L161" s="119">
        <v>25170.329999999998</v>
      </c>
      <c r="M161" s="119">
        <v>0</v>
      </c>
      <c r="N161" s="119">
        <v>0</v>
      </c>
      <c r="O161" s="119">
        <v>0</v>
      </c>
      <c r="P161" s="119">
        <v>0</v>
      </c>
      <c r="Q161" s="119">
        <f t="shared" si="2"/>
        <v>182429.81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182429.81</v>
      </c>
      <c r="V161" s="115"/>
    </row>
    <row r="162" spans="2:22" ht="25.5" x14ac:dyDescent="0.25">
      <c r="B162" s="113"/>
      <c r="C162" s="165" t="s">
        <v>176</v>
      </c>
      <c r="D162" s="157" t="s">
        <v>397</v>
      </c>
      <c r="E162" s="119">
        <v>0</v>
      </c>
      <c r="F162" s="119">
        <v>0</v>
      </c>
      <c r="G162" s="119">
        <v>0</v>
      </c>
      <c r="H162" s="119">
        <v>0</v>
      </c>
      <c r="I162" s="119">
        <v>0</v>
      </c>
      <c r="J162" s="119">
        <v>3850000</v>
      </c>
      <c r="K162" s="119">
        <v>100000</v>
      </c>
      <c r="L162" s="119">
        <v>0</v>
      </c>
      <c r="M162" s="119">
        <v>0</v>
      </c>
      <c r="N162" s="119">
        <v>0</v>
      </c>
      <c r="O162" s="119">
        <v>0</v>
      </c>
      <c r="P162" s="119">
        <v>0</v>
      </c>
      <c r="Q162" s="119">
        <f t="shared" si="2"/>
        <v>3950000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3950000</v>
      </c>
      <c r="V162" s="115"/>
    </row>
    <row r="163" spans="2:22" ht="15" x14ac:dyDescent="0.25">
      <c r="B163" s="113"/>
      <c r="C163" s="165" t="s">
        <v>177</v>
      </c>
      <c r="D163" s="157" t="s">
        <v>398</v>
      </c>
      <c r="E163" s="119">
        <v>11658.76</v>
      </c>
      <c r="F163" s="119">
        <v>11742.82</v>
      </c>
      <c r="G163" s="119">
        <v>13474.429999999998</v>
      </c>
      <c r="H163" s="119">
        <v>14586.42</v>
      </c>
      <c r="I163" s="119">
        <v>16309.079999999998</v>
      </c>
      <c r="J163" s="119">
        <v>14616.68</v>
      </c>
      <c r="K163" s="119">
        <v>14628.86</v>
      </c>
      <c r="L163" s="119">
        <v>12787.570000000003</v>
      </c>
      <c r="M163" s="119">
        <v>0</v>
      </c>
      <c r="N163" s="119">
        <v>0</v>
      </c>
      <c r="O163" s="119">
        <v>0</v>
      </c>
      <c r="P163" s="119">
        <v>0</v>
      </c>
      <c r="Q163" s="119">
        <f t="shared" si="2"/>
        <v>109804.62000000001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109804.62000000001</v>
      </c>
      <c r="V163" s="115"/>
    </row>
    <row r="164" spans="2:22" ht="15" x14ac:dyDescent="0.25">
      <c r="B164" s="113"/>
      <c r="C164" s="165" t="s">
        <v>178</v>
      </c>
      <c r="D164" s="157" t="s">
        <v>399</v>
      </c>
      <c r="E164" s="119">
        <v>0</v>
      </c>
      <c r="F164" s="119">
        <v>738.72</v>
      </c>
      <c r="G164" s="119">
        <v>1131</v>
      </c>
      <c r="H164" s="119">
        <v>1249.21</v>
      </c>
      <c r="I164" s="119">
        <v>49562.59</v>
      </c>
      <c r="J164" s="119">
        <v>9666.48</v>
      </c>
      <c r="K164" s="119">
        <v>3584.3299999999995</v>
      </c>
      <c r="L164" s="119">
        <v>1049.8499999999999</v>
      </c>
      <c r="M164" s="119">
        <v>0</v>
      </c>
      <c r="N164" s="119">
        <v>0</v>
      </c>
      <c r="O164" s="119">
        <v>0</v>
      </c>
      <c r="P164" s="119">
        <v>0</v>
      </c>
      <c r="Q164" s="119">
        <f t="shared" si="2"/>
        <v>66982.180000000008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66982.180000000008</v>
      </c>
      <c r="V164" s="115"/>
    </row>
    <row r="165" spans="2:22" ht="25.5" x14ac:dyDescent="0.25">
      <c r="B165" s="113"/>
      <c r="C165" s="165" t="s">
        <v>570</v>
      </c>
      <c r="D165" s="157" t="s">
        <v>598</v>
      </c>
      <c r="E165" s="119">
        <v>0</v>
      </c>
      <c r="F165" s="119">
        <v>0</v>
      </c>
      <c r="G165" s="119">
        <v>0</v>
      </c>
      <c r="H165" s="119">
        <v>0</v>
      </c>
      <c r="I165" s="119">
        <v>0</v>
      </c>
      <c r="J165" s="119">
        <v>0</v>
      </c>
      <c r="K165" s="119">
        <v>0</v>
      </c>
      <c r="L165" s="119">
        <v>0</v>
      </c>
      <c r="M165" s="119">
        <v>0</v>
      </c>
      <c r="N165" s="119">
        <v>0</v>
      </c>
      <c r="O165" s="119">
        <v>0</v>
      </c>
      <c r="P165" s="119">
        <v>0</v>
      </c>
      <c r="Q165" s="119">
        <f t="shared" si="2"/>
        <v>0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0</v>
      </c>
      <c r="V165" s="115"/>
    </row>
    <row r="166" spans="2:22" ht="15" x14ac:dyDescent="0.25">
      <c r="B166" s="113"/>
      <c r="C166" s="165" t="s">
        <v>501</v>
      </c>
      <c r="D166" s="157" t="s">
        <v>502</v>
      </c>
      <c r="E166" s="119">
        <v>35001.050000000003</v>
      </c>
      <c r="F166" s="119">
        <v>59815.499999999985</v>
      </c>
      <c r="G166" s="119">
        <v>66491.05</v>
      </c>
      <c r="H166" s="119">
        <v>61080.999999999985</v>
      </c>
      <c r="I166" s="119">
        <v>81403.98000000001</v>
      </c>
      <c r="J166" s="119">
        <v>88644.87000000001</v>
      </c>
      <c r="K166" s="119">
        <v>85372.13</v>
      </c>
      <c r="L166" s="119">
        <v>55182.030000000006</v>
      </c>
      <c r="M166" s="119">
        <v>0</v>
      </c>
      <c r="N166" s="119">
        <v>0</v>
      </c>
      <c r="O166" s="119">
        <v>0</v>
      </c>
      <c r="P166" s="119">
        <v>0</v>
      </c>
      <c r="Q166" s="119">
        <f t="shared" si="2"/>
        <v>532991.61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532991.61</v>
      </c>
      <c r="V166" s="115"/>
    </row>
    <row r="167" spans="2:22" ht="15" x14ac:dyDescent="0.25">
      <c r="B167" s="113"/>
      <c r="C167" s="165" t="s">
        <v>571</v>
      </c>
      <c r="D167" s="157" t="s">
        <v>599</v>
      </c>
      <c r="E167" s="119">
        <v>0</v>
      </c>
      <c r="F167" s="119">
        <v>0</v>
      </c>
      <c r="G167" s="119">
        <v>0</v>
      </c>
      <c r="H167" s="119">
        <v>0</v>
      </c>
      <c r="I167" s="119">
        <v>0</v>
      </c>
      <c r="J167" s="119">
        <v>0</v>
      </c>
      <c r="K167" s="119">
        <v>0</v>
      </c>
      <c r="L167" s="119">
        <v>0</v>
      </c>
      <c r="M167" s="119">
        <v>0</v>
      </c>
      <c r="N167" s="119">
        <v>0</v>
      </c>
      <c r="O167" s="119">
        <v>0</v>
      </c>
      <c r="P167" s="119">
        <v>0</v>
      </c>
      <c r="Q167" s="119">
        <f t="shared" si="2"/>
        <v>0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115"/>
    </row>
    <row r="168" spans="2:22" ht="25.5" x14ac:dyDescent="0.25">
      <c r="B168" s="113"/>
      <c r="C168" s="165" t="s">
        <v>572</v>
      </c>
      <c r="D168" s="157" t="s">
        <v>600</v>
      </c>
      <c r="E168" s="119">
        <v>0</v>
      </c>
      <c r="F168" s="119">
        <v>0</v>
      </c>
      <c r="G168" s="119">
        <v>0</v>
      </c>
      <c r="H168" s="119">
        <v>0</v>
      </c>
      <c r="I168" s="119">
        <v>0</v>
      </c>
      <c r="J168" s="119">
        <v>0</v>
      </c>
      <c r="K168" s="119">
        <v>0</v>
      </c>
      <c r="L168" s="119">
        <v>0</v>
      </c>
      <c r="M168" s="119">
        <v>0</v>
      </c>
      <c r="N168" s="119">
        <v>0</v>
      </c>
      <c r="O168" s="119">
        <v>0</v>
      </c>
      <c r="P168" s="119">
        <v>0</v>
      </c>
      <c r="Q168" s="119">
        <f t="shared" si="2"/>
        <v>0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115"/>
    </row>
    <row r="169" spans="2:22" ht="15" x14ac:dyDescent="0.25">
      <c r="B169" s="113"/>
      <c r="C169" s="165" t="s">
        <v>573</v>
      </c>
      <c r="D169" s="157" t="s">
        <v>601</v>
      </c>
      <c r="E169" s="119">
        <v>0</v>
      </c>
      <c r="F169" s="119">
        <v>0</v>
      </c>
      <c r="G169" s="119">
        <v>0</v>
      </c>
      <c r="H169" s="119">
        <v>0</v>
      </c>
      <c r="I169" s="119">
        <v>0</v>
      </c>
      <c r="J169" s="119">
        <v>0</v>
      </c>
      <c r="K169" s="119">
        <v>0</v>
      </c>
      <c r="L169" s="119">
        <v>39394.58</v>
      </c>
      <c r="M169" s="119">
        <v>0</v>
      </c>
      <c r="N169" s="119">
        <v>0</v>
      </c>
      <c r="O169" s="119">
        <v>0</v>
      </c>
      <c r="P169" s="119">
        <v>0</v>
      </c>
      <c r="Q169" s="119">
        <f t="shared" si="2"/>
        <v>39394.58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39394.58</v>
      </c>
      <c r="V169" s="115"/>
    </row>
    <row r="170" spans="2:22" ht="15" x14ac:dyDescent="0.25">
      <c r="B170" s="113"/>
      <c r="C170" s="165" t="s">
        <v>536</v>
      </c>
      <c r="D170" s="157" t="s">
        <v>537</v>
      </c>
      <c r="E170" s="119">
        <v>12112.109999999999</v>
      </c>
      <c r="F170" s="119">
        <v>12421.23</v>
      </c>
      <c r="G170" s="119">
        <v>29710.959999999999</v>
      </c>
      <c r="H170" s="119">
        <v>21418.31</v>
      </c>
      <c r="I170" s="119">
        <v>22369.94</v>
      </c>
      <c r="J170" s="119">
        <v>22430.46</v>
      </c>
      <c r="K170" s="119">
        <v>36756.78</v>
      </c>
      <c r="L170" s="119">
        <v>13447.49</v>
      </c>
      <c r="M170" s="119">
        <v>0</v>
      </c>
      <c r="N170" s="119">
        <v>0</v>
      </c>
      <c r="O170" s="119">
        <v>0</v>
      </c>
      <c r="P170" s="119">
        <v>0</v>
      </c>
      <c r="Q170" s="119">
        <f t="shared" si="2"/>
        <v>170667.28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170667.28</v>
      </c>
      <c r="V170" s="115"/>
    </row>
    <row r="171" spans="2:22" ht="15" x14ac:dyDescent="0.25">
      <c r="B171" s="113"/>
      <c r="C171" s="165" t="s">
        <v>538</v>
      </c>
      <c r="D171" s="157" t="s">
        <v>539</v>
      </c>
      <c r="E171" s="119">
        <v>9615.9</v>
      </c>
      <c r="F171" s="119">
        <v>23851.46</v>
      </c>
      <c r="G171" s="119">
        <v>1338250.1399999999</v>
      </c>
      <c r="H171" s="119">
        <v>3343684.47</v>
      </c>
      <c r="I171" s="119">
        <v>744030.15</v>
      </c>
      <c r="J171" s="119">
        <v>18944.810000000001</v>
      </c>
      <c r="K171" s="119">
        <v>150520.77000000002</v>
      </c>
      <c r="L171" s="119">
        <v>20283.479999999996</v>
      </c>
      <c r="M171" s="119">
        <v>0</v>
      </c>
      <c r="N171" s="119">
        <v>0</v>
      </c>
      <c r="O171" s="119">
        <v>0</v>
      </c>
      <c r="P171" s="119">
        <v>0</v>
      </c>
      <c r="Q171" s="119">
        <f t="shared" si="2"/>
        <v>5649181.1800000016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5649181.1800000016</v>
      </c>
      <c r="V171" s="115"/>
    </row>
    <row r="172" spans="2:22" ht="15" x14ac:dyDescent="0.25">
      <c r="B172" s="113"/>
      <c r="C172" s="165" t="s">
        <v>540</v>
      </c>
      <c r="D172" s="157" t="s">
        <v>541</v>
      </c>
      <c r="E172" s="119">
        <v>10015.67</v>
      </c>
      <c r="F172" s="119">
        <v>26553.530000000006</v>
      </c>
      <c r="G172" s="119">
        <v>20774.020000000004</v>
      </c>
      <c r="H172" s="119">
        <v>15121.310000000001</v>
      </c>
      <c r="I172" s="119">
        <v>9298.91</v>
      </c>
      <c r="J172" s="119">
        <v>12415.29</v>
      </c>
      <c r="K172" s="119">
        <v>12530.05</v>
      </c>
      <c r="L172" s="119">
        <v>0</v>
      </c>
      <c r="M172" s="119">
        <v>0</v>
      </c>
      <c r="N172" s="119">
        <v>0</v>
      </c>
      <c r="O172" s="119">
        <v>0</v>
      </c>
      <c r="P172" s="119">
        <v>0</v>
      </c>
      <c r="Q172" s="119">
        <f t="shared" si="2"/>
        <v>106708.78000000001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106708.78000000001</v>
      </c>
      <c r="V172" s="115"/>
    </row>
    <row r="173" spans="2:22" ht="15" x14ac:dyDescent="0.25">
      <c r="B173" s="113"/>
      <c r="C173" s="165" t="s">
        <v>518</v>
      </c>
      <c r="D173" s="157" t="s">
        <v>519</v>
      </c>
      <c r="E173" s="119">
        <v>14123.16</v>
      </c>
      <c r="F173" s="119">
        <v>19630.580000000002</v>
      </c>
      <c r="G173" s="119">
        <v>20925.96</v>
      </c>
      <c r="H173" s="119">
        <v>25563.47</v>
      </c>
      <c r="I173" s="119">
        <v>21378.79</v>
      </c>
      <c r="J173" s="119">
        <v>29272.499999999993</v>
      </c>
      <c r="K173" s="119">
        <v>27436.079999999998</v>
      </c>
      <c r="L173" s="119">
        <v>0</v>
      </c>
      <c r="M173" s="119">
        <v>0</v>
      </c>
      <c r="N173" s="119">
        <v>0</v>
      </c>
      <c r="O173" s="119">
        <v>0</v>
      </c>
      <c r="P173" s="119">
        <v>0</v>
      </c>
      <c r="Q173" s="119">
        <f t="shared" si="2"/>
        <v>158330.54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158330.54</v>
      </c>
      <c r="V173" s="115"/>
    </row>
    <row r="174" spans="2:22" ht="25.5" x14ac:dyDescent="0.25">
      <c r="B174" s="113"/>
      <c r="C174" s="165" t="s">
        <v>522</v>
      </c>
      <c r="D174" s="157" t="s">
        <v>523</v>
      </c>
      <c r="E174" s="119">
        <v>16505.740000000002</v>
      </c>
      <c r="F174" s="119">
        <v>25974.620000000003</v>
      </c>
      <c r="G174" s="119">
        <v>37795.799999999988</v>
      </c>
      <c r="H174" s="119">
        <v>38238.81</v>
      </c>
      <c r="I174" s="119">
        <v>25431.460000000003</v>
      </c>
      <c r="J174" s="119">
        <v>216059.01</v>
      </c>
      <c r="K174" s="119">
        <v>339743.98000000004</v>
      </c>
      <c r="L174" s="119">
        <v>193824.07</v>
      </c>
      <c r="M174" s="119">
        <v>0</v>
      </c>
      <c r="N174" s="119">
        <v>0</v>
      </c>
      <c r="O174" s="119">
        <v>0</v>
      </c>
      <c r="P174" s="119">
        <v>0</v>
      </c>
      <c r="Q174" s="119">
        <f t="shared" si="2"/>
        <v>893573.49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893573.49</v>
      </c>
      <c r="V174" s="115"/>
    </row>
    <row r="175" spans="2:22" ht="15" x14ac:dyDescent="0.25">
      <c r="B175" s="113"/>
      <c r="C175" s="165" t="s">
        <v>542</v>
      </c>
      <c r="D175" s="157" t="s">
        <v>543</v>
      </c>
      <c r="E175" s="119">
        <v>47762.30000000001</v>
      </c>
      <c r="F175" s="119">
        <v>47567.829999999994</v>
      </c>
      <c r="G175" s="119">
        <v>50534.999999999993</v>
      </c>
      <c r="H175" s="119">
        <v>51368.130000000005</v>
      </c>
      <c r="I175" s="119">
        <v>44352.189999999995</v>
      </c>
      <c r="J175" s="119">
        <v>56174.649999999994</v>
      </c>
      <c r="K175" s="119">
        <v>53034.65</v>
      </c>
      <c r="L175" s="119">
        <v>64126.98000000001</v>
      </c>
      <c r="M175" s="119">
        <v>0</v>
      </c>
      <c r="N175" s="119">
        <v>0</v>
      </c>
      <c r="O175" s="119">
        <v>0</v>
      </c>
      <c r="P175" s="119">
        <v>0</v>
      </c>
      <c r="Q175" s="119">
        <f t="shared" si="2"/>
        <v>414921.73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414921.73</v>
      </c>
      <c r="V175" s="115"/>
    </row>
    <row r="176" spans="2:22" ht="15" x14ac:dyDescent="0.25">
      <c r="B176" s="113"/>
      <c r="C176" s="165" t="s">
        <v>544</v>
      </c>
      <c r="D176" s="157" t="s">
        <v>545</v>
      </c>
      <c r="E176" s="119">
        <v>24115.310000000005</v>
      </c>
      <c r="F176" s="119">
        <v>59930.44</v>
      </c>
      <c r="G176" s="119">
        <v>655723.28</v>
      </c>
      <c r="H176" s="119">
        <v>107015.85000000002</v>
      </c>
      <c r="I176" s="119">
        <v>63427.049999999996</v>
      </c>
      <c r="J176" s="119">
        <v>60769.069999999985</v>
      </c>
      <c r="K176" s="119">
        <v>54612.979999999996</v>
      </c>
      <c r="L176" s="119">
        <v>59604.060000000005</v>
      </c>
      <c r="M176" s="119">
        <v>0</v>
      </c>
      <c r="N176" s="119">
        <v>0</v>
      </c>
      <c r="O176" s="119">
        <v>0</v>
      </c>
      <c r="P176" s="119">
        <v>0</v>
      </c>
      <c r="Q176" s="119">
        <f t="shared" si="2"/>
        <v>1085198.04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1085198.04</v>
      </c>
      <c r="V176" s="115"/>
    </row>
    <row r="177" spans="2:22" ht="15" x14ac:dyDescent="0.25">
      <c r="B177" s="113"/>
      <c r="C177" s="165" t="s">
        <v>179</v>
      </c>
      <c r="D177" s="157" t="s">
        <v>400</v>
      </c>
      <c r="E177" s="119">
        <v>69134.310000000012</v>
      </c>
      <c r="F177" s="119">
        <v>76996.12</v>
      </c>
      <c r="G177" s="119">
        <v>76888.03</v>
      </c>
      <c r="H177" s="119">
        <v>5333510.8600000003</v>
      </c>
      <c r="I177" s="119">
        <v>595743.03</v>
      </c>
      <c r="J177" s="119">
        <v>2927643.7</v>
      </c>
      <c r="K177" s="119">
        <v>1902294.9300000002</v>
      </c>
      <c r="L177" s="119">
        <v>2073374.8299999998</v>
      </c>
      <c r="M177" s="119">
        <v>0</v>
      </c>
      <c r="N177" s="119">
        <v>0</v>
      </c>
      <c r="O177" s="119">
        <v>0</v>
      </c>
      <c r="P177" s="119">
        <v>0</v>
      </c>
      <c r="Q177" s="119">
        <f t="shared" si="2"/>
        <v>13055585.810000001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13055585.810000001</v>
      </c>
      <c r="V177" s="115"/>
    </row>
    <row r="178" spans="2:22" ht="15" x14ac:dyDescent="0.25">
      <c r="B178" s="113"/>
      <c r="C178" s="165" t="s">
        <v>180</v>
      </c>
      <c r="D178" s="157" t="s">
        <v>401</v>
      </c>
      <c r="E178" s="119">
        <v>114683.79999999999</v>
      </c>
      <c r="F178" s="119">
        <v>532849.56000000006</v>
      </c>
      <c r="G178" s="119">
        <v>262569.62</v>
      </c>
      <c r="H178" s="119">
        <v>263144.19000000006</v>
      </c>
      <c r="I178" s="119">
        <v>330047.08999999997</v>
      </c>
      <c r="J178" s="119">
        <v>248227.55999999997</v>
      </c>
      <c r="K178" s="119">
        <v>310138.70999999996</v>
      </c>
      <c r="L178" s="119">
        <v>425190.49000000005</v>
      </c>
      <c r="M178" s="119">
        <v>0</v>
      </c>
      <c r="N178" s="119">
        <v>0</v>
      </c>
      <c r="O178" s="119">
        <v>0</v>
      </c>
      <c r="P178" s="119">
        <v>0</v>
      </c>
      <c r="Q178" s="119">
        <f t="shared" si="2"/>
        <v>2486851.0200000005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2486851.0200000005</v>
      </c>
      <c r="V178" s="115"/>
    </row>
    <row r="179" spans="2:22" ht="15" x14ac:dyDescent="0.25">
      <c r="B179" s="113"/>
      <c r="C179" s="165" t="s">
        <v>181</v>
      </c>
      <c r="D179" s="157" t="s">
        <v>402</v>
      </c>
      <c r="E179" s="119">
        <v>11366.580000000002</v>
      </c>
      <c r="F179" s="119">
        <v>13992.740000000002</v>
      </c>
      <c r="G179" s="119">
        <v>36509.919999999998</v>
      </c>
      <c r="H179" s="119">
        <v>137214.70999999996</v>
      </c>
      <c r="I179" s="119">
        <v>70420</v>
      </c>
      <c r="J179" s="119">
        <v>62782.149999999994</v>
      </c>
      <c r="K179" s="119">
        <v>93095.9</v>
      </c>
      <c r="L179" s="119">
        <v>2452597.59</v>
      </c>
      <c r="M179" s="119">
        <v>0</v>
      </c>
      <c r="N179" s="119">
        <v>0</v>
      </c>
      <c r="O179" s="119">
        <v>0</v>
      </c>
      <c r="P179" s="119">
        <v>0</v>
      </c>
      <c r="Q179" s="119">
        <f t="shared" si="2"/>
        <v>2877979.59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2877979.59</v>
      </c>
      <c r="V179" s="115"/>
    </row>
    <row r="180" spans="2:22" ht="15" x14ac:dyDescent="0.25">
      <c r="B180" s="113"/>
      <c r="C180" s="165" t="s">
        <v>182</v>
      </c>
      <c r="D180" s="157" t="s">
        <v>403</v>
      </c>
      <c r="E180" s="119">
        <v>87508.609999999986</v>
      </c>
      <c r="F180" s="119">
        <v>152437.29</v>
      </c>
      <c r="G180" s="119">
        <v>189203.57</v>
      </c>
      <c r="H180" s="119">
        <v>248031.07</v>
      </c>
      <c r="I180" s="119">
        <v>489589.45000000007</v>
      </c>
      <c r="J180" s="119">
        <v>719210.61</v>
      </c>
      <c r="K180" s="119">
        <v>1946070.22</v>
      </c>
      <c r="L180" s="119">
        <v>622467.59</v>
      </c>
      <c r="M180" s="119">
        <v>0</v>
      </c>
      <c r="N180" s="119">
        <v>0</v>
      </c>
      <c r="O180" s="119">
        <v>0</v>
      </c>
      <c r="P180" s="119">
        <v>0</v>
      </c>
      <c r="Q180" s="119">
        <f t="shared" si="2"/>
        <v>4454518.41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4454518.41</v>
      </c>
      <c r="V180" s="115"/>
    </row>
    <row r="181" spans="2:22" ht="25.5" x14ac:dyDescent="0.25">
      <c r="B181" s="113"/>
      <c r="C181" s="165" t="s">
        <v>183</v>
      </c>
      <c r="D181" s="157" t="s">
        <v>405</v>
      </c>
      <c r="E181" s="119">
        <v>0</v>
      </c>
      <c r="F181" s="119">
        <v>0</v>
      </c>
      <c r="G181" s="119">
        <v>0</v>
      </c>
      <c r="H181" s="119">
        <v>0</v>
      </c>
      <c r="I181" s="119">
        <v>0</v>
      </c>
      <c r="J181" s="119">
        <v>0</v>
      </c>
      <c r="K181" s="119">
        <v>0</v>
      </c>
      <c r="L181" s="119">
        <v>11150</v>
      </c>
      <c r="M181" s="119">
        <v>0</v>
      </c>
      <c r="N181" s="119">
        <v>0</v>
      </c>
      <c r="O181" s="119">
        <v>0</v>
      </c>
      <c r="P181" s="119">
        <v>0</v>
      </c>
      <c r="Q181" s="119">
        <f t="shared" si="2"/>
        <v>11150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11150</v>
      </c>
      <c r="V181" s="115"/>
    </row>
    <row r="182" spans="2:22" ht="15" x14ac:dyDescent="0.25">
      <c r="B182" s="113"/>
      <c r="C182" s="165" t="s">
        <v>184</v>
      </c>
      <c r="D182" s="157" t="s">
        <v>406</v>
      </c>
      <c r="E182" s="119">
        <v>13377.82</v>
      </c>
      <c r="F182" s="119">
        <v>13677.97</v>
      </c>
      <c r="G182" s="119">
        <v>15551.31</v>
      </c>
      <c r="H182" s="119">
        <v>14745.439999999997</v>
      </c>
      <c r="I182" s="119">
        <v>14844.46</v>
      </c>
      <c r="J182" s="119">
        <v>34196.300000000003</v>
      </c>
      <c r="K182" s="119">
        <v>34058.03</v>
      </c>
      <c r="L182" s="119">
        <v>64453.020000000004</v>
      </c>
      <c r="M182" s="119">
        <v>0</v>
      </c>
      <c r="N182" s="119">
        <v>0</v>
      </c>
      <c r="O182" s="119">
        <v>0</v>
      </c>
      <c r="P182" s="119">
        <v>0</v>
      </c>
      <c r="Q182" s="119">
        <f t="shared" si="2"/>
        <v>204904.35000000003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204904.35000000003</v>
      </c>
      <c r="V182" s="115"/>
    </row>
    <row r="183" spans="2:22" ht="15" x14ac:dyDescent="0.25">
      <c r="B183" s="113"/>
      <c r="C183" s="165" t="s">
        <v>185</v>
      </c>
      <c r="D183" s="157" t="s">
        <v>407</v>
      </c>
      <c r="E183" s="119">
        <v>9970.0800000000017</v>
      </c>
      <c r="F183" s="119">
        <v>9601.7900000000009</v>
      </c>
      <c r="G183" s="119">
        <v>9761.65</v>
      </c>
      <c r="H183" s="119">
        <v>28939.32</v>
      </c>
      <c r="I183" s="119">
        <v>10442.540000000001</v>
      </c>
      <c r="J183" s="119">
        <v>26911.32</v>
      </c>
      <c r="K183" s="119">
        <v>11983.130000000001</v>
      </c>
      <c r="L183" s="119">
        <v>21887.5</v>
      </c>
      <c r="M183" s="119">
        <v>0</v>
      </c>
      <c r="N183" s="119">
        <v>0</v>
      </c>
      <c r="O183" s="119">
        <v>0</v>
      </c>
      <c r="P183" s="119">
        <v>0</v>
      </c>
      <c r="Q183" s="119">
        <f t="shared" si="2"/>
        <v>129497.33000000002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129497.33000000002</v>
      </c>
      <c r="V183" s="115"/>
    </row>
    <row r="184" spans="2:22" ht="15" x14ac:dyDescent="0.25">
      <c r="B184" s="113"/>
      <c r="C184" s="165" t="s">
        <v>186</v>
      </c>
      <c r="D184" s="157" t="s">
        <v>408</v>
      </c>
      <c r="E184" s="119">
        <v>382961.19</v>
      </c>
      <c r="F184" s="119">
        <v>464277.87</v>
      </c>
      <c r="G184" s="119">
        <v>517700.41</v>
      </c>
      <c r="H184" s="119">
        <v>453003</v>
      </c>
      <c r="I184" s="119">
        <v>469288</v>
      </c>
      <c r="J184" s="119">
        <v>571927.90000000014</v>
      </c>
      <c r="K184" s="119">
        <v>573532.88</v>
      </c>
      <c r="L184" s="119">
        <v>494223.68000000011</v>
      </c>
      <c r="M184" s="119">
        <v>0</v>
      </c>
      <c r="N184" s="119">
        <v>0</v>
      </c>
      <c r="O184" s="119">
        <v>0</v>
      </c>
      <c r="P184" s="119">
        <v>0</v>
      </c>
      <c r="Q184" s="119">
        <f t="shared" si="2"/>
        <v>3926914.93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3926914.93</v>
      </c>
      <c r="V184" s="115"/>
    </row>
    <row r="185" spans="2:22" ht="15" x14ac:dyDescent="0.25">
      <c r="B185" s="113"/>
      <c r="C185" s="165" t="s">
        <v>187</v>
      </c>
      <c r="D185" s="157" t="s">
        <v>409</v>
      </c>
      <c r="E185" s="119">
        <v>665705.13</v>
      </c>
      <c r="F185" s="119">
        <v>466943.89999999997</v>
      </c>
      <c r="G185" s="119">
        <v>16413.16</v>
      </c>
      <c r="H185" s="119">
        <v>898167.62999999989</v>
      </c>
      <c r="I185" s="119">
        <v>484953.41</v>
      </c>
      <c r="J185" s="119">
        <v>473125.49</v>
      </c>
      <c r="K185" s="119">
        <v>377073.11</v>
      </c>
      <c r="L185" s="119">
        <v>537931.87000000011</v>
      </c>
      <c r="M185" s="119">
        <v>0</v>
      </c>
      <c r="N185" s="119">
        <v>0</v>
      </c>
      <c r="O185" s="119">
        <v>0</v>
      </c>
      <c r="P185" s="119">
        <v>0</v>
      </c>
      <c r="Q185" s="119">
        <f t="shared" si="2"/>
        <v>3920313.6999999997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3920313.6999999997</v>
      </c>
      <c r="V185" s="115"/>
    </row>
    <row r="186" spans="2:22" ht="15" x14ac:dyDescent="0.25">
      <c r="B186" s="113"/>
      <c r="C186" s="165" t="s">
        <v>188</v>
      </c>
      <c r="D186" s="157" t="s">
        <v>410</v>
      </c>
      <c r="E186" s="119">
        <v>22285.51</v>
      </c>
      <c r="F186" s="119">
        <v>29174.02</v>
      </c>
      <c r="G186" s="119">
        <v>37167.670000000006</v>
      </c>
      <c r="H186" s="119">
        <v>42570.71</v>
      </c>
      <c r="I186" s="119">
        <v>41020.520000000004</v>
      </c>
      <c r="J186" s="119">
        <v>45868.039999999994</v>
      </c>
      <c r="K186" s="119">
        <v>49158.2</v>
      </c>
      <c r="L186" s="119">
        <v>79772.609999999986</v>
      </c>
      <c r="M186" s="119">
        <v>0</v>
      </c>
      <c r="N186" s="119">
        <v>0</v>
      </c>
      <c r="O186" s="119">
        <v>0</v>
      </c>
      <c r="P186" s="119">
        <v>0</v>
      </c>
      <c r="Q186" s="119">
        <f t="shared" si="2"/>
        <v>347017.27999999997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347017.27999999997</v>
      </c>
      <c r="V186" s="115"/>
    </row>
    <row r="187" spans="2:22" ht="25.5" x14ac:dyDescent="0.25">
      <c r="B187" s="113"/>
      <c r="C187" s="165" t="s">
        <v>189</v>
      </c>
      <c r="D187" s="157" t="s">
        <v>404</v>
      </c>
      <c r="E187" s="119">
        <v>44244.94</v>
      </c>
      <c r="F187" s="119">
        <v>88087.340000000026</v>
      </c>
      <c r="G187" s="119">
        <v>111434.70000000001</v>
      </c>
      <c r="H187" s="119">
        <v>112486.9</v>
      </c>
      <c r="I187" s="119">
        <v>114845.01999999999</v>
      </c>
      <c r="J187" s="119">
        <v>145317.97000000003</v>
      </c>
      <c r="K187" s="119">
        <v>95387.340000000011</v>
      </c>
      <c r="L187" s="119">
        <v>65582.289999999979</v>
      </c>
      <c r="M187" s="119">
        <v>0</v>
      </c>
      <c r="N187" s="119">
        <v>0</v>
      </c>
      <c r="O187" s="119">
        <v>0</v>
      </c>
      <c r="P187" s="119">
        <v>0</v>
      </c>
      <c r="Q187" s="119">
        <f t="shared" si="2"/>
        <v>777386.5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777386.5</v>
      </c>
      <c r="V187" s="115"/>
    </row>
    <row r="188" spans="2:22" ht="15" x14ac:dyDescent="0.25">
      <c r="B188" s="113"/>
      <c r="C188" s="165" t="s">
        <v>574</v>
      </c>
      <c r="D188" s="157" t="s">
        <v>602</v>
      </c>
      <c r="E188" s="119">
        <v>0</v>
      </c>
      <c r="F188" s="119">
        <v>0</v>
      </c>
      <c r="G188" s="119">
        <v>0</v>
      </c>
      <c r="H188" s="119">
        <v>0</v>
      </c>
      <c r="I188" s="119">
        <v>0</v>
      </c>
      <c r="J188" s="119">
        <v>0</v>
      </c>
      <c r="K188" s="119">
        <v>0</v>
      </c>
      <c r="L188" s="119">
        <v>0</v>
      </c>
      <c r="M188" s="119">
        <v>0</v>
      </c>
      <c r="N188" s="119">
        <v>0</v>
      </c>
      <c r="O188" s="119">
        <v>0</v>
      </c>
      <c r="P188" s="119">
        <v>0</v>
      </c>
      <c r="Q188" s="119">
        <f t="shared" si="2"/>
        <v>0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115"/>
    </row>
    <row r="189" spans="2:22" ht="15" x14ac:dyDescent="0.25">
      <c r="B189" s="113"/>
      <c r="C189" s="165" t="s">
        <v>575</v>
      </c>
      <c r="D189" s="157" t="s">
        <v>603</v>
      </c>
      <c r="E189" s="119">
        <v>0</v>
      </c>
      <c r="F189" s="119">
        <v>0</v>
      </c>
      <c r="G189" s="119">
        <v>0</v>
      </c>
      <c r="H189" s="119">
        <v>0</v>
      </c>
      <c r="I189" s="119">
        <v>0</v>
      </c>
      <c r="J189" s="119">
        <v>0</v>
      </c>
      <c r="K189" s="119">
        <v>0</v>
      </c>
      <c r="L189" s="119">
        <v>0</v>
      </c>
      <c r="M189" s="119">
        <v>0</v>
      </c>
      <c r="N189" s="119">
        <v>0</v>
      </c>
      <c r="O189" s="119">
        <v>0</v>
      </c>
      <c r="P189" s="119">
        <v>0</v>
      </c>
      <c r="Q189" s="119">
        <f t="shared" si="2"/>
        <v>0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115"/>
    </row>
    <row r="190" spans="2:22" ht="15" x14ac:dyDescent="0.25">
      <c r="B190" s="113"/>
      <c r="C190" s="165" t="s">
        <v>190</v>
      </c>
      <c r="D190" s="157" t="s">
        <v>411</v>
      </c>
      <c r="E190" s="119">
        <v>52045.11</v>
      </c>
      <c r="F190" s="119">
        <v>53824.700000000004</v>
      </c>
      <c r="G190" s="119">
        <v>65272.630000000012</v>
      </c>
      <c r="H190" s="119">
        <v>140596.34999999998</v>
      </c>
      <c r="I190" s="119">
        <v>98182.6</v>
      </c>
      <c r="J190" s="119">
        <v>80874.37</v>
      </c>
      <c r="K190" s="119">
        <v>77496.829999999987</v>
      </c>
      <c r="L190" s="119">
        <v>81478.420000000013</v>
      </c>
      <c r="M190" s="119">
        <v>0</v>
      </c>
      <c r="N190" s="119">
        <v>0</v>
      </c>
      <c r="O190" s="119">
        <v>0</v>
      </c>
      <c r="P190" s="119">
        <v>0</v>
      </c>
      <c r="Q190" s="119">
        <f t="shared" si="2"/>
        <v>649771.01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649771.01</v>
      </c>
      <c r="V190" s="115"/>
    </row>
    <row r="191" spans="2:22" ht="15" x14ac:dyDescent="0.25">
      <c r="B191" s="113"/>
      <c r="C191" s="165" t="s">
        <v>576</v>
      </c>
      <c r="D191" s="157" t="s">
        <v>604</v>
      </c>
      <c r="E191" s="119">
        <v>0</v>
      </c>
      <c r="F191" s="119">
        <v>0</v>
      </c>
      <c r="G191" s="119">
        <v>0</v>
      </c>
      <c r="H191" s="119">
        <v>0</v>
      </c>
      <c r="I191" s="119">
        <v>0</v>
      </c>
      <c r="J191" s="119">
        <v>0</v>
      </c>
      <c r="K191" s="119">
        <v>0</v>
      </c>
      <c r="L191" s="119">
        <v>0</v>
      </c>
      <c r="M191" s="119">
        <v>0</v>
      </c>
      <c r="N191" s="119">
        <v>0</v>
      </c>
      <c r="O191" s="119">
        <v>0</v>
      </c>
      <c r="P191" s="119">
        <v>0</v>
      </c>
      <c r="Q191" s="119">
        <f t="shared" si="2"/>
        <v>0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0</v>
      </c>
      <c r="V191" s="115"/>
    </row>
    <row r="192" spans="2:22" ht="15" x14ac:dyDescent="0.25">
      <c r="B192" s="113"/>
      <c r="C192" s="165" t="s">
        <v>577</v>
      </c>
      <c r="D192" s="157" t="s">
        <v>605</v>
      </c>
      <c r="E192" s="119">
        <v>0</v>
      </c>
      <c r="F192" s="119">
        <v>0</v>
      </c>
      <c r="G192" s="119">
        <v>0</v>
      </c>
      <c r="H192" s="119">
        <v>0</v>
      </c>
      <c r="I192" s="119">
        <v>0</v>
      </c>
      <c r="J192" s="119">
        <v>0</v>
      </c>
      <c r="K192" s="119">
        <v>0</v>
      </c>
      <c r="L192" s="119">
        <v>0</v>
      </c>
      <c r="M192" s="119">
        <v>0</v>
      </c>
      <c r="N192" s="119">
        <v>0</v>
      </c>
      <c r="O192" s="119">
        <v>0</v>
      </c>
      <c r="P192" s="119">
        <v>0</v>
      </c>
      <c r="Q192" s="119">
        <f t="shared" si="2"/>
        <v>0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115"/>
    </row>
    <row r="193" spans="2:22" ht="15" x14ac:dyDescent="0.25">
      <c r="B193" s="113"/>
      <c r="C193" s="165" t="s">
        <v>191</v>
      </c>
      <c r="D193" s="157" t="s">
        <v>412</v>
      </c>
      <c r="E193" s="119">
        <v>61992.7</v>
      </c>
      <c r="F193" s="119">
        <v>93566.459999999977</v>
      </c>
      <c r="G193" s="119">
        <v>91493.83</v>
      </c>
      <c r="H193" s="119">
        <v>104348.34999999998</v>
      </c>
      <c r="I193" s="119">
        <v>91580.329999999987</v>
      </c>
      <c r="J193" s="119">
        <v>104242.44999999998</v>
      </c>
      <c r="K193" s="119">
        <v>102844.96000000004</v>
      </c>
      <c r="L193" s="119">
        <v>117652.52999999998</v>
      </c>
      <c r="M193" s="119">
        <v>0</v>
      </c>
      <c r="N193" s="119">
        <v>0</v>
      </c>
      <c r="O193" s="119">
        <v>0</v>
      </c>
      <c r="P193" s="119">
        <v>0</v>
      </c>
      <c r="Q193" s="119">
        <f t="shared" si="2"/>
        <v>767721.61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767721.61</v>
      </c>
      <c r="V193" s="115"/>
    </row>
    <row r="194" spans="2:22" ht="15" x14ac:dyDescent="0.25">
      <c r="B194" s="113"/>
      <c r="C194" s="165" t="s">
        <v>192</v>
      </c>
      <c r="D194" s="157" t="s">
        <v>413</v>
      </c>
      <c r="E194" s="119">
        <v>56023.970000000008</v>
      </c>
      <c r="F194" s="119">
        <v>1259589.01</v>
      </c>
      <c r="G194" s="119">
        <v>2359747.61</v>
      </c>
      <c r="H194" s="119">
        <v>1460790.18</v>
      </c>
      <c r="I194" s="119">
        <v>1418542.6199999999</v>
      </c>
      <c r="J194" s="119">
        <v>1198259.99</v>
      </c>
      <c r="K194" s="119">
        <v>1209737.06</v>
      </c>
      <c r="L194" s="119">
        <v>1201574.4400000002</v>
      </c>
      <c r="M194" s="119">
        <v>0</v>
      </c>
      <c r="N194" s="119">
        <v>0</v>
      </c>
      <c r="O194" s="119">
        <v>0</v>
      </c>
      <c r="P194" s="119">
        <v>0</v>
      </c>
      <c r="Q194" s="119">
        <f t="shared" si="2"/>
        <v>10164264.879999999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10164264.879999999</v>
      </c>
      <c r="V194" s="115"/>
    </row>
    <row r="195" spans="2:22" ht="15" x14ac:dyDescent="0.25">
      <c r="B195" s="113"/>
      <c r="C195" s="165" t="s">
        <v>193</v>
      </c>
      <c r="D195" s="157" t="s">
        <v>414</v>
      </c>
      <c r="E195" s="119">
        <v>14777.91</v>
      </c>
      <c r="F195" s="119">
        <v>1413466.6800000002</v>
      </c>
      <c r="G195" s="119">
        <v>2544183.3600000003</v>
      </c>
      <c r="H195" s="119">
        <v>1233943.9099999999</v>
      </c>
      <c r="I195" s="119">
        <v>1419324.54</v>
      </c>
      <c r="J195" s="119">
        <v>1375702.25</v>
      </c>
      <c r="K195" s="119">
        <v>1375155.8</v>
      </c>
      <c r="L195" s="119">
        <v>2239625.08</v>
      </c>
      <c r="M195" s="119">
        <v>0</v>
      </c>
      <c r="N195" s="119">
        <v>0</v>
      </c>
      <c r="O195" s="119">
        <v>0</v>
      </c>
      <c r="P195" s="119">
        <v>0</v>
      </c>
      <c r="Q195" s="119">
        <f t="shared" si="2"/>
        <v>11616179.530000001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11616179.530000001</v>
      </c>
      <c r="V195" s="115"/>
    </row>
    <row r="196" spans="2:22" ht="15" x14ac:dyDescent="0.25">
      <c r="B196" s="113"/>
      <c r="C196" s="165" t="s">
        <v>194</v>
      </c>
      <c r="D196" s="157" t="s">
        <v>415</v>
      </c>
      <c r="E196" s="119">
        <v>0</v>
      </c>
      <c r="F196" s="119">
        <v>890.83</v>
      </c>
      <c r="G196" s="119">
        <v>1680.1300000000003</v>
      </c>
      <c r="H196" s="119">
        <v>1447.31</v>
      </c>
      <c r="I196" s="119">
        <v>3673.1899999999996</v>
      </c>
      <c r="J196" s="119">
        <v>20888.699999999997</v>
      </c>
      <c r="K196" s="119">
        <v>3056.3399999999997</v>
      </c>
      <c r="L196" s="119">
        <v>3764.25</v>
      </c>
      <c r="M196" s="119">
        <v>0</v>
      </c>
      <c r="N196" s="119">
        <v>0</v>
      </c>
      <c r="O196" s="119">
        <v>0</v>
      </c>
      <c r="P196" s="119">
        <v>0</v>
      </c>
      <c r="Q196" s="119">
        <f t="shared" si="2"/>
        <v>35400.75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35400.75</v>
      </c>
      <c r="V196" s="115"/>
    </row>
    <row r="197" spans="2:22" ht="15" x14ac:dyDescent="0.25">
      <c r="B197" s="113"/>
      <c r="C197" s="165" t="s">
        <v>578</v>
      </c>
      <c r="D197" s="157" t="s">
        <v>606</v>
      </c>
      <c r="E197" s="119">
        <v>0</v>
      </c>
      <c r="F197" s="119">
        <v>0</v>
      </c>
      <c r="G197" s="119">
        <v>0</v>
      </c>
      <c r="H197" s="119">
        <v>0</v>
      </c>
      <c r="I197" s="119">
        <v>0</v>
      </c>
      <c r="J197" s="119">
        <v>0</v>
      </c>
      <c r="K197" s="119">
        <v>0</v>
      </c>
      <c r="L197" s="119">
        <v>0</v>
      </c>
      <c r="M197" s="119">
        <v>0</v>
      </c>
      <c r="N197" s="119">
        <v>0</v>
      </c>
      <c r="O197" s="119">
        <v>0</v>
      </c>
      <c r="P197" s="119">
        <v>0</v>
      </c>
      <c r="Q197" s="119">
        <f t="shared" si="2"/>
        <v>0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0</v>
      </c>
      <c r="V197" s="115"/>
    </row>
    <row r="198" spans="2:22" ht="15" x14ac:dyDescent="0.25">
      <c r="B198" s="113"/>
      <c r="C198" s="165" t="s">
        <v>195</v>
      </c>
      <c r="D198" s="157" t="s">
        <v>416</v>
      </c>
      <c r="E198" s="119">
        <v>0</v>
      </c>
      <c r="F198" s="119">
        <v>0</v>
      </c>
      <c r="G198" s="119">
        <v>228338.25</v>
      </c>
      <c r="H198" s="119">
        <v>127707.20000000001</v>
      </c>
      <c r="I198" s="119">
        <v>0</v>
      </c>
      <c r="J198" s="119">
        <v>164992.09</v>
      </c>
      <c r="K198" s="119">
        <v>18380</v>
      </c>
      <c r="L198" s="119">
        <v>885926.27</v>
      </c>
      <c r="M198" s="119">
        <v>0</v>
      </c>
      <c r="N198" s="119">
        <v>0</v>
      </c>
      <c r="O198" s="119">
        <v>0</v>
      </c>
      <c r="P198" s="119">
        <v>0</v>
      </c>
      <c r="Q198" s="119">
        <f t="shared" si="2"/>
        <v>1425343.81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1425343.81</v>
      </c>
      <c r="V198" s="115"/>
    </row>
    <row r="199" spans="2:22" ht="15" x14ac:dyDescent="0.25">
      <c r="B199" s="113"/>
      <c r="C199" s="165" t="s">
        <v>196</v>
      </c>
      <c r="D199" s="157" t="s">
        <v>417</v>
      </c>
      <c r="E199" s="119">
        <v>0</v>
      </c>
      <c r="F199" s="119">
        <v>4573789.34</v>
      </c>
      <c r="G199" s="119">
        <v>2492335.4500000002</v>
      </c>
      <c r="H199" s="119">
        <v>4786722</v>
      </c>
      <c r="I199" s="119">
        <v>2973323.15</v>
      </c>
      <c r="J199" s="119">
        <v>5839991.2199999997</v>
      </c>
      <c r="K199" s="119">
        <v>10374373.439999998</v>
      </c>
      <c r="L199" s="119">
        <v>3191699.33</v>
      </c>
      <c r="M199" s="119">
        <v>0</v>
      </c>
      <c r="N199" s="119">
        <v>0</v>
      </c>
      <c r="O199" s="119">
        <v>0</v>
      </c>
      <c r="P199" s="119">
        <v>0</v>
      </c>
      <c r="Q199" s="119">
        <f t="shared" si="2"/>
        <v>34232233.93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34232233.93</v>
      </c>
      <c r="V199" s="115"/>
    </row>
    <row r="200" spans="2:22" ht="15" x14ac:dyDescent="0.25">
      <c r="B200" s="113"/>
      <c r="C200" s="165" t="s">
        <v>197</v>
      </c>
      <c r="D200" s="157" t="s">
        <v>418</v>
      </c>
      <c r="E200" s="119">
        <v>0</v>
      </c>
      <c r="F200" s="119">
        <v>0</v>
      </c>
      <c r="G200" s="119">
        <v>11223.11</v>
      </c>
      <c r="H200" s="119">
        <v>0</v>
      </c>
      <c r="I200" s="119">
        <v>0</v>
      </c>
      <c r="J200" s="119">
        <v>0</v>
      </c>
      <c r="K200" s="119">
        <v>0</v>
      </c>
      <c r="L200" s="119">
        <v>0</v>
      </c>
      <c r="M200" s="119">
        <v>0</v>
      </c>
      <c r="N200" s="119">
        <v>0</v>
      </c>
      <c r="O200" s="119">
        <v>0</v>
      </c>
      <c r="P200" s="119">
        <v>0</v>
      </c>
      <c r="Q200" s="119">
        <f t="shared" ref="Q200:Q263" si="3">SUM(E200:P200)</f>
        <v>11223.11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11223.11</v>
      </c>
      <c r="V200" s="115"/>
    </row>
    <row r="201" spans="2:22" ht="15" x14ac:dyDescent="0.25">
      <c r="B201" s="113"/>
      <c r="C201" s="165" t="s">
        <v>198</v>
      </c>
      <c r="D201" s="157" t="s">
        <v>419</v>
      </c>
      <c r="E201" s="119">
        <v>0</v>
      </c>
      <c r="F201" s="119">
        <v>3177.76</v>
      </c>
      <c r="G201" s="119">
        <v>8702.6699999999983</v>
      </c>
      <c r="H201" s="119">
        <v>15877.48</v>
      </c>
      <c r="I201" s="119">
        <v>26037.129999999997</v>
      </c>
      <c r="J201" s="119">
        <v>0</v>
      </c>
      <c r="K201" s="119">
        <v>8131.26</v>
      </c>
      <c r="L201" s="119">
        <v>2221.2399999999998</v>
      </c>
      <c r="M201" s="119">
        <v>0</v>
      </c>
      <c r="N201" s="119">
        <v>0</v>
      </c>
      <c r="O201" s="119">
        <v>0</v>
      </c>
      <c r="P201" s="119">
        <v>0</v>
      </c>
      <c r="Q201" s="119">
        <f t="shared" si="3"/>
        <v>64147.539999999994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64147.539999999994</v>
      </c>
      <c r="V201" s="115"/>
    </row>
    <row r="202" spans="2:22" ht="15" x14ac:dyDescent="0.25">
      <c r="B202" s="113"/>
      <c r="C202" s="165" t="s">
        <v>199</v>
      </c>
      <c r="D202" s="157" t="s">
        <v>420</v>
      </c>
      <c r="E202" s="119">
        <v>4862.6499999999996</v>
      </c>
      <c r="F202" s="119">
        <v>618937</v>
      </c>
      <c r="G202" s="119">
        <v>706254.3600000001</v>
      </c>
      <c r="H202" s="119">
        <v>1362338.64</v>
      </c>
      <c r="I202" s="119">
        <v>3156362.19</v>
      </c>
      <c r="J202" s="119">
        <v>307398.86000000004</v>
      </c>
      <c r="K202" s="119">
        <v>992460.84000000008</v>
      </c>
      <c r="L202" s="119">
        <v>3241738.1300000004</v>
      </c>
      <c r="M202" s="119">
        <v>0</v>
      </c>
      <c r="N202" s="119">
        <v>0</v>
      </c>
      <c r="O202" s="119">
        <v>0</v>
      </c>
      <c r="P202" s="119">
        <v>0</v>
      </c>
      <c r="Q202" s="119">
        <f t="shared" si="3"/>
        <v>10390352.67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10390352.67</v>
      </c>
      <c r="V202" s="115"/>
    </row>
    <row r="203" spans="2:22" ht="25.5" x14ac:dyDescent="0.25">
      <c r="B203" s="113"/>
      <c r="C203" s="165" t="s">
        <v>200</v>
      </c>
      <c r="D203" s="157" t="s">
        <v>421</v>
      </c>
      <c r="E203" s="119">
        <v>0</v>
      </c>
      <c r="F203" s="119">
        <v>300000</v>
      </c>
      <c r="G203" s="119">
        <v>580462.73</v>
      </c>
      <c r="H203" s="119">
        <v>972298.21</v>
      </c>
      <c r="I203" s="119">
        <v>320065.21999999997</v>
      </c>
      <c r="J203" s="119">
        <v>233219.24000000002</v>
      </c>
      <c r="K203" s="119">
        <v>569270.93999999994</v>
      </c>
      <c r="L203" s="119">
        <v>821527.41</v>
      </c>
      <c r="M203" s="119">
        <v>0</v>
      </c>
      <c r="N203" s="119">
        <v>0</v>
      </c>
      <c r="O203" s="119">
        <v>0</v>
      </c>
      <c r="P203" s="119">
        <v>0</v>
      </c>
      <c r="Q203" s="119">
        <f t="shared" si="3"/>
        <v>3796843.7500000005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3796843.7500000005</v>
      </c>
      <c r="V203" s="115"/>
    </row>
    <row r="204" spans="2:22" ht="15" x14ac:dyDescent="0.25">
      <c r="B204" s="113"/>
      <c r="C204" s="165" t="s">
        <v>512</v>
      </c>
      <c r="D204" s="157" t="s">
        <v>513</v>
      </c>
      <c r="E204" s="119">
        <v>9619.7800000000007</v>
      </c>
      <c r="F204" s="119">
        <v>24994.6</v>
      </c>
      <c r="G204" s="119">
        <v>1531216.45</v>
      </c>
      <c r="H204" s="119">
        <v>1550098.79</v>
      </c>
      <c r="I204" s="119">
        <v>1019951.15</v>
      </c>
      <c r="J204" s="119">
        <v>48802.69000000001</v>
      </c>
      <c r="K204" s="119">
        <v>28073.639999999996</v>
      </c>
      <c r="L204" s="119">
        <v>40702.370000000003</v>
      </c>
      <c r="M204" s="119">
        <v>0</v>
      </c>
      <c r="N204" s="119">
        <v>0</v>
      </c>
      <c r="O204" s="119">
        <v>0</v>
      </c>
      <c r="P204" s="119">
        <v>0</v>
      </c>
      <c r="Q204" s="119">
        <f t="shared" si="3"/>
        <v>4253459.47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4253459.47</v>
      </c>
      <c r="V204" s="115"/>
    </row>
    <row r="205" spans="2:22" ht="15" x14ac:dyDescent="0.25">
      <c r="B205" s="113"/>
      <c r="C205" s="165" t="s">
        <v>546</v>
      </c>
      <c r="D205" s="157" t="s">
        <v>547</v>
      </c>
      <c r="E205" s="119">
        <v>288774.56</v>
      </c>
      <c r="F205" s="119">
        <v>43912.960000000006</v>
      </c>
      <c r="G205" s="119">
        <v>163641.88</v>
      </c>
      <c r="H205" s="119">
        <v>88463.510000000009</v>
      </c>
      <c r="I205" s="119">
        <v>77067.960000000006</v>
      </c>
      <c r="J205" s="119">
        <v>78925.73000000001</v>
      </c>
      <c r="K205" s="119">
        <v>885361.90000000014</v>
      </c>
      <c r="L205" s="119">
        <v>96640.73</v>
      </c>
      <c r="M205" s="119">
        <v>0</v>
      </c>
      <c r="N205" s="119">
        <v>0</v>
      </c>
      <c r="O205" s="119">
        <v>0</v>
      </c>
      <c r="P205" s="119">
        <v>0</v>
      </c>
      <c r="Q205" s="119">
        <f t="shared" si="3"/>
        <v>1722789.23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1722789.23</v>
      </c>
      <c r="V205" s="115"/>
    </row>
    <row r="206" spans="2:22" ht="15" x14ac:dyDescent="0.25">
      <c r="B206" s="113"/>
      <c r="C206" s="165" t="s">
        <v>548</v>
      </c>
      <c r="D206" s="157" t="s">
        <v>549</v>
      </c>
      <c r="E206" s="119">
        <v>42293.220000000008</v>
      </c>
      <c r="F206" s="119">
        <v>76277.74000000002</v>
      </c>
      <c r="G206" s="119">
        <v>170494.88</v>
      </c>
      <c r="H206" s="119">
        <v>93912.799999999988</v>
      </c>
      <c r="I206" s="119">
        <v>81488.569999999978</v>
      </c>
      <c r="J206" s="119">
        <v>84123.919999999984</v>
      </c>
      <c r="K206" s="119">
        <v>106222.21</v>
      </c>
      <c r="L206" s="119">
        <v>157964.24</v>
      </c>
      <c r="M206" s="119">
        <v>0</v>
      </c>
      <c r="N206" s="119">
        <v>0</v>
      </c>
      <c r="O206" s="119">
        <v>0</v>
      </c>
      <c r="P206" s="119">
        <v>0</v>
      </c>
      <c r="Q206" s="119">
        <f t="shared" si="3"/>
        <v>812777.57999999984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812777.57999999984</v>
      </c>
      <c r="V206" s="115"/>
    </row>
    <row r="207" spans="2:22" ht="15" x14ac:dyDescent="0.25">
      <c r="B207" s="113"/>
      <c r="C207" s="165" t="s">
        <v>201</v>
      </c>
      <c r="D207" s="157" t="s">
        <v>422</v>
      </c>
      <c r="E207" s="119">
        <v>23998.699999999997</v>
      </c>
      <c r="F207" s="119">
        <v>25176.560000000001</v>
      </c>
      <c r="G207" s="119">
        <v>40574.949999999997</v>
      </c>
      <c r="H207" s="119">
        <v>39672.71</v>
      </c>
      <c r="I207" s="119">
        <v>23356.99</v>
      </c>
      <c r="J207" s="119">
        <v>127681.37000000001</v>
      </c>
      <c r="K207" s="119">
        <v>77173.420000000013</v>
      </c>
      <c r="L207" s="119">
        <v>29579.780000000002</v>
      </c>
      <c r="M207" s="119">
        <v>0</v>
      </c>
      <c r="N207" s="119">
        <v>0</v>
      </c>
      <c r="O207" s="119">
        <v>0</v>
      </c>
      <c r="P207" s="119">
        <v>0</v>
      </c>
      <c r="Q207" s="119">
        <f t="shared" si="3"/>
        <v>387214.48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387214.48</v>
      </c>
      <c r="V207" s="115"/>
    </row>
    <row r="208" spans="2:22" ht="15" x14ac:dyDescent="0.25">
      <c r="B208" s="113"/>
      <c r="C208" s="165" t="s">
        <v>202</v>
      </c>
      <c r="D208" s="157" t="s">
        <v>423</v>
      </c>
      <c r="E208" s="119">
        <v>10220.049999999999</v>
      </c>
      <c r="F208" s="119">
        <v>111351.62</v>
      </c>
      <c r="G208" s="119">
        <v>791326.70000000007</v>
      </c>
      <c r="H208" s="119">
        <v>167774.58</v>
      </c>
      <c r="I208" s="119">
        <v>64941.88</v>
      </c>
      <c r="J208" s="119">
        <v>55227.17</v>
      </c>
      <c r="K208" s="119">
        <v>48016.76999999999</v>
      </c>
      <c r="L208" s="119">
        <v>25476.45</v>
      </c>
      <c r="M208" s="119">
        <v>0</v>
      </c>
      <c r="N208" s="119">
        <v>0</v>
      </c>
      <c r="O208" s="119">
        <v>0</v>
      </c>
      <c r="P208" s="119">
        <v>0</v>
      </c>
      <c r="Q208" s="119">
        <f t="shared" si="3"/>
        <v>1274335.22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1274335.22</v>
      </c>
      <c r="V208" s="115"/>
    </row>
    <row r="209" spans="2:22" ht="15" x14ac:dyDescent="0.25">
      <c r="B209" s="113"/>
      <c r="C209" s="165" t="s">
        <v>203</v>
      </c>
      <c r="D209" s="157" t="s">
        <v>424</v>
      </c>
      <c r="E209" s="119">
        <v>74416</v>
      </c>
      <c r="F209" s="119">
        <v>85841.309999999983</v>
      </c>
      <c r="G209" s="119">
        <v>146872.57</v>
      </c>
      <c r="H209" s="119">
        <v>220895.16</v>
      </c>
      <c r="I209" s="119">
        <v>116636.19999999997</v>
      </c>
      <c r="J209" s="119">
        <v>397192.5799999999</v>
      </c>
      <c r="K209" s="119">
        <v>202848.38</v>
      </c>
      <c r="L209" s="119">
        <v>146874.81</v>
      </c>
      <c r="M209" s="119">
        <v>0</v>
      </c>
      <c r="N209" s="119">
        <v>0</v>
      </c>
      <c r="O209" s="119">
        <v>0</v>
      </c>
      <c r="P209" s="119">
        <v>0</v>
      </c>
      <c r="Q209" s="119">
        <f t="shared" si="3"/>
        <v>1391577.0099999998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1391577.0099999998</v>
      </c>
      <c r="V209" s="115"/>
    </row>
    <row r="210" spans="2:22" ht="15" x14ac:dyDescent="0.25">
      <c r="B210" s="113"/>
      <c r="C210" s="165" t="s">
        <v>204</v>
      </c>
      <c r="D210" s="157" t="s">
        <v>425</v>
      </c>
      <c r="E210" s="119">
        <v>0</v>
      </c>
      <c r="F210" s="119">
        <v>585993.26</v>
      </c>
      <c r="G210" s="119">
        <v>130361.86</v>
      </c>
      <c r="H210" s="119">
        <v>0</v>
      </c>
      <c r="I210" s="119">
        <v>1418741.52</v>
      </c>
      <c r="J210" s="119">
        <v>872514.97</v>
      </c>
      <c r="K210" s="119">
        <v>2676299</v>
      </c>
      <c r="L210" s="119">
        <v>981765.01</v>
      </c>
      <c r="M210" s="119">
        <v>0</v>
      </c>
      <c r="N210" s="119">
        <v>0</v>
      </c>
      <c r="O210" s="119">
        <v>0</v>
      </c>
      <c r="P210" s="119">
        <v>0</v>
      </c>
      <c r="Q210" s="119">
        <f t="shared" si="3"/>
        <v>6665675.6200000001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6665675.6200000001</v>
      </c>
      <c r="V210" s="115"/>
    </row>
    <row r="211" spans="2:22" ht="15" x14ac:dyDescent="0.25">
      <c r="B211" s="113"/>
      <c r="C211" s="165" t="s">
        <v>205</v>
      </c>
      <c r="D211" s="157" t="s">
        <v>426</v>
      </c>
      <c r="E211" s="119">
        <v>0</v>
      </c>
      <c r="F211" s="119">
        <v>0</v>
      </c>
      <c r="G211" s="119">
        <v>0</v>
      </c>
      <c r="H211" s="119">
        <v>0</v>
      </c>
      <c r="I211" s="119">
        <v>0</v>
      </c>
      <c r="J211" s="119">
        <v>436446.77</v>
      </c>
      <c r="K211" s="119">
        <v>280440</v>
      </c>
      <c r="L211" s="119">
        <v>499726.48</v>
      </c>
      <c r="M211" s="119">
        <v>0</v>
      </c>
      <c r="N211" s="119">
        <v>0</v>
      </c>
      <c r="O211" s="119">
        <v>0</v>
      </c>
      <c r="P211" s="119">
        <v>0</v>
      </c>
      <c r="Q211" s="119">
        <f t="shared" si="3"/>
        <v>1216613.25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1216613.25</v>
      </c>
      <c r="V211" s="115"/>
    </row>
    <row r="212" spans="2:22" ht="15" x14ac:dyDescent="0.25">
      <c r="B212" s="113"/>
      <c r="C212" s="165" t="s">
        <v>206</v>
      </c>
      <c r="D212" s="157" t="s">
        <v>427</v>
      </c>
      <c r="E212" s="119">
        <v>124888.95000000001</v>
      </c>
      <c r="F212" s="119">
        <v>132234.41999999998</v>
      </c>
      <c r="G212" s="119">
        <v>179813.76999999996</v>
      </c>
      <c r="H212" s="119">
        <v>447080.13000000006</v>
      </c>
      <c r="I212" s="119">
        <v>307743.61000000022</v>
      </c>
      <c r="J212" s="119">
        <v>129823.84999999999</v>
      </c>
      <c r="K212" s="119">
        <v>203680.77999999997</v>
      </c>
      <c r="L212" s="119">
        <v>343665.24999999994</v>
      </c>
      <c r="M212" s="119">
        <v>0</v>
      </c>
      <c r="N212" s="119">
        <v>0</v>
      </c>
      <c r="O212" s="119">
        <v>0</v>
      </c>
      <c r="P212" s="119">
        <v>0</v>
      </c>
      <c r="Q212" s="119">
        <f t="shared" si="3"/>
        <v>1868930.7600000005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1868930.7600000005</v>
      </c>
      <c r="V212" s="115"/>
    </row>
    <row r="213" spans="2:22" ht="15" x14ac:dyDescent="0.25">
      <c r="B213" s="113"/>
      <c r="C213" s="165" t="s">
        <v>207</v>
      </c>
      <c r="D213" s="157" t="s">
        <v>428</v>
      </c>
      <c r="E213" s="119">
        <v>63221.540000000008</v>
      </c>
      <c r="F213" s="119">
        <v>62260.95</v>
      </c>
      <c r="G213" s="119">
        <v>92840.180000000008</v>
      </c>
      <c r="H213" s="119">
        <v>70794.720000000001</v>
      </c>
      <c r="I213" s="119">
        <v>88577.08</v>
      </c>
      <c r="J213" s="119">
        <v>62842.049999999988</v>
      </c>
      <c r="K213" s="119">
        <v>60486.84</v>
      </c>
      <c r="L213" s="119">
        <v>58168.489999999991</v>
      </c>
      <c r="M213" s="119">
        <v>0</v>
      </c>
      <c r="N213" s="119">
        <v>0</v>
      </c>
      <c r="O213" s="119">
        <v>0</v>
      </c>
      <c r="P213" s="119">
        <v>0</v>
      </c>
      <c r="Q213" s="119">
        <f t="shared" si="3"/>
        <v>559191.85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559191.85</v>
      </c>
      <c r="V213" s="115"/>
    </row>
    <row r="214" spans="2:22" ht="25.5" x14ac:dyDescent="0.25">
      <c r="B214" s="113"/>
      <c r="C214" s="165" t="s">
        <v>579</v>
      </c>
      <c r="D214" s="157" t="s">
        <v>607</v>
      </c>
      <c r="E214" s="119">
        <v>0</v>
      </c>
      <c r="F214" s="119">
        <v>0</v>
      </c>
      <c r="G214" s="119">
        <v>0</v>
      </c>
      <c r="H214" s="119">
        <v>0</v>
      </c>
      <c r="I214" s="119">
        <v>0</v>
      </c>
      <c r="J214" s="119">
        <v>0</v>
      </c>
      <c r="K214" s="119">
        <v>0</v>
      </c>
      <c r="L214" s="119">
        <v>0</v>
      </c>
      <c r="M214" s="119">
        <v>0</v>
      </c>
      <c r="N214" s="119">
        <v>0</v>
      </c>
      <c r="O214" s="119">
        <v>0</v>
      </c>
      <c r="P214" s="119">
        <v>0</v>
      </c>
      <c r="Q214" s="119">
        <f t="shared" si="3"/>
        <v>0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5"/>
    </row>
    <row r="215" spans="2:22" ht="15" x14ac:dyDescent="0.25">
      <c r="B215" s="113"/>
      <c r="C215" s="165" t="s">
        <v>208</v>
      </c>
      <c r="D215" s="157" t="s">
        <v>429</v>
      </c>
      <c r="E215" s="119">
        <v>86358.50999999998</v>
      </c>
      <c r="F215" s="119">
        <v>263945.2</v>
      </c>
      <c r="G215" s="119">
        <v>117523.99999999996</v>
      </c>
      <c r="H215" s="119">
        <v>94692.699999999983</v>
      </c>
      <c r="I215" s="119">
        <v>91694.75999999998</v>
      </c>
      <c r="J215" s="119">
        <v>183328.41999999998</v>
      </c>
      <c r="K215" s="119">
        <v>224191.50999999995</v>
      </c>
      <c r="L215" s="119">
        <v>390.27</v>
      </c>
      <c r="M215" s="119">
        <v>0</v>
      </c>
      <c r="N215" s="119">
        <v>0</v>
      </c>
      <c r="O215" s="119">
        <v>0</v>
      </c>
      <c r="P215" s="119">
        <v>0</v>
      </c>
      <c r="Q215" s="119">
        <f t="shared" si="3"/>
        <v>1062125.3699999999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1062125.3699999999</v>
      </c>
      <c r="V215" s="115"/>
    </row>
    <row r="216" spans="2:22" ht="15" x14ac:dyDescent="0.25">
      <c r="B216" s="113"/>
      <c r="C216" s="165" t="s">
        <v>554</v>
      </c>
      <c r="D216" s="157" t="s">
        <v>555</v>
      </c>
      <c r="E216" s="119">
        <v>0</v>
      </c>
      <c r="F216" s="119">
        <v>0</v>
      </c>
      <c r="G216" s="119">
        <v>0</v>
      </c>
      <c r="H216" s="119">
        <v>0</v>
      </c>
      <c r="I216" s="119">
        <v>0</v>
      </c>
      <c r="J216" s="119">
        <v>0</v>
      </c>
      <c r="K216" s="119">
        <v>0</v>
      </c>
      <c r="L216" s="119">
        <v>0</v>
      </c>
      <c r="M216" s="119">
        <v>0</v>
      </c>
      <c r="N216" s="119">
        <v>0</v>
      </c>
      <c r="O216" s="119">
        <v>0</v>
      </c>
      <c r="P216" s="119">
        <v>0</v>
      </c>
      <c r="Q216" s="119">
        <f t="shared" si="3"/>
        <v>0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0</v>
      </c>
      <c r="V216" s="115"/>
    </row>
    <row r="217" spans="2:22" ht="25.5" x14ac:dyDescent="0.25">
      <c r="B217" s="113"/>
      <c r="C217" s="165" t="s">
        <v>580</v>
      </c>
      <c r="D217" s="157" t="s">
        <v>607</v>
      </c>
      <c r="E217" s="119">
        <v>0</v>
      </c>
      <c r="F217" s="119">
        <v>0</v>
      </c>
      <c r="G217" s="119">
        <v>0</v>
      </c>
      <c r="H217" s="119">
        <v>0</v>
      </c>
      <c r="I217" s="119">
        <v>0</v>
      </c>
      <c r="J217" s="119">
        <v>0</v>
      </c>
      <c r="K217" s="119">
        <v>0</v>
      </c>
      <c r="L217" s="119">
        <v>0</v>
      </c>
      <c r="M217" s="119">
        <v>0</v>
      </c>
      <c r="N217" s="119">
        <v>0</v>
      </c>
      <c r="O217" s="119">
        <v>0</v>
      </c>
      <c r="P217" s="119">
        <v>0</v>
      </c>
      <c r="Q217" s="119">
        <f t="shared" si="3"/>
        <v>0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0</v>
      </c>
      <c r="V217" s="115"/>
    </row>
    <row r="218" spans="2:22" ht="15" x14ac:dyDescent="0.25">
      <c r="B218" s="113"/>
      <c r="C218" s="165" t="s">
        <v>209</v>
      </c>
      <c r="D218" s="157" t="s">
        <v>430</v>
      </c>
      <c r="E218" s="119">
        <v>100198.88</v>
      </c>
      <c r="F218" s="119">
        <v>138108.68</v>
      </c>
      <c r="G218" s="119">
        <v>158442.37999999998</v>
      </c>
      <c r="H218" s="119">
        <v>117270.13</v>
      </c>
      <c r="I218" s="119">
        <v>114399.99999999997</v>
      </c>
      <c r="J218" s="119">
        <v>123006.95999999999</v>
      </c>
      <c r="K218" s="119">
        <v>125183.29999999999</v>
      </c>
      <c r="L218" s="119">
        <v>108329.80999999998</v>
      </c>
      <c r="M218" s="119">
        <v>0</v>
      </c>
      <c r="N218" s="119">
        <v>0</v>
      </c>
      <c r="O218" s="119">
        <v>0</v>
      </c>
      <c r="P218" s="119">
        <v>0</v>
      </c>
      <c r="Q218" s="119">
        <f t="shared" si="3"/>
        <v>984940.13999999978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984940.13999999978</v>
      </c>
      <c r="V218" s="115"/>
    </row>
    <row r="219" spans="2:22" ht="15" x14ac:dyDescent="0.25">
      <c r="B219" s="113"/>
      <c r="C219" s="165" t="s">
        <v>210</v>
      </c>
      <c r="D219" s="157" t="s">
        <v>431</v>
      </c>
      <c r="E219" s="119">
        <v>6531.41</v>
      </c>
      <c r="F219" s="119">
        <v>6536.35</v>
      </c>
      <c r="G219" s="119">
        <v>10874.75</v>
      </c>
      <c r="H219" s="119">
        <v>8584.49</v>
      </c>
      <c r="I219" s="119">
        <v>9518.2099999999991</v>
      </c>
      <c r="J219" s="119">
        <v>10334.470000000001</v>
      </c>
      <c r="K219" s="119">
        <v>10554.879999999997</v>
      </c>
      <c r="L219" s="119">
        <v>9180.880000000001</v>
      </c>
      <c r="M219" s="119">
        <v>0</v>
      </c>
      <c r="N219" s="119">
        <v>0</v>
      </c>
      <c r="O219" s="119">
        <v>0</v>
      </c>
      <c r="P219" s="119">
        <v>0</v>
      </c>
      <c r="Q219" s="119">
        <f t="shared" si="3"/>
        <v>72115.44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72115.44</v>
      </c>
      <c r="V219" s="115"/>
    </row>
    <row r="220" spans="2:22" ht="25.5" x14ac:dyDescent="0.25">
      <c r="B220" s="113"/>
      <c r="C220" s="165" t="s">
        <v>503</v>
      </c>
      <c r="D220" s="157" t="s">
        <v>504</v>
      </c>
      <c r="E220" s="119">
        <v>203199.95999999996</v>
      </c>
      <c r="F220" s="119">
        <v>430839.26</v>
      </c>
      <c r="G220" s="119">
        <v>1003003.6099999999</v>
      </c>
      <c r="H220" s="119">
        <v>261170.27999999997</v>
      </c>
      <c r="I220" s="119">
        <v>719699.00999999989</v>
      </c>
      <c r="J220" s="119">
        <v>148326.38</v>
      </c>
      <c r="K220" s="119">
        <v>245057.69</v>
      </c>
      <c r="L220" s="119">
        <v>137639.93</v>
      </c>
      <c r="M220" s="119">
        <v>0</v>
      </c>
      <c r="N220" s="119">
        <v>0</v>
      </c>
      <c r="O220" s="119">
        <v>0</v>
      </c>
      <c r="P220" s="119">
        <v>0</v>
      </c>
      <c r="Q220" s="119">
        <f t="shared" si="3"/>
        <v>3148936.1199999996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3148936.1199999996</v>
      </c>
      <c r="V220" s="115"/>
    </row>
    <row r="221" spans="2:22" ht="15" x14ac:dyDescent="0.25">
      <c r="B221" s="113"/>
      <c r="C221" s="165" t="s">
        <v>505</v>
      </c>
      <c r="D221" s="157" t="s">
        <v>506</v>
      </c>
      <c r="E221" s="119">
        <v>40656.249999999993</v>
      </c>
      <c r="F221" s="119">
        <v>46758.139999999992</v>
      </c>
      <c r="G221" s="119">
        <v>349092.49000000005</v>
      </c>
      <c r="H221" s="119">
        <v>78904.310000000012</v>
      </c>
      <c r="I221" s="119">
        <v>98421.440000000002</v>
      </c>
      <c r="J221" s="119">
        <v>65334.2</v>
      </c>
      <c r="K221" s="119">
        <v>70628.27</v>
      </c>
      <c r="L221" s="119">
        <v>68385.820000000007</v>
      </c>
      <c r="M221" s="119">
        <v>0</v>
      </c>
      <c r="N221" s="119">
        <v>0</v>
      </c>
      <c r="O221" s="119">
        <v>0</v>
      </c>
      <c r="P221" s="119">
        <v>0</v>
      </c>
      <c r="Q221" s="119">
        <f t="shared" si="3"/>
        <v>818180.91999999993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818180.91999999993</v>
      </c>
      <c r="V221" s="115"/>
    </row>
    <row r="222" spans="2:22" ht="15" x14ac:dyDescent="0.25">
      <c r="B222" s="113"/>
      <c r="C222" s="165" t="s">
        <v>507</v>
      </c>
      <c r="D222" s="157" t="s">
        <v>362</v>
      </c>
      <c r="E222" s="119">
        <v>49190.239999999991</v>
      </c>
      <c r="F222" s="119">
        <v>77139.11</v>
      </c>
      <c r="G222" s="119">
        <v>83872.83</v>
      </c>
      <c r="H222" s="119">
        <v>119679.18999999999</v>
      </c>
      <c r="I222" s="119">
        <v>76027.410000000018</v>
      </c>
      <c r="J222" s="119">
        <v>60977.700000000004</v>
      </c>
      <c r="K222" s="119">
        <v>88865.98</v>
      </c>
      <c r="L222" s="119">
        <v>103899.46</v>
      </c>
      <c r="M222" s="119">
        <v>0</v>
      </c>
      <c r="N222" s="119">
        <v>0</v>
      </c>
      <c r="O222" s="119">
        <v>0</v>
      </c>
      <c r="P222" s="119">
        <v>0</v>
      </c>
      <c r="Q222" s="119">
        <f t="shared" si="3"/>
        <v>659651.92000000004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659651.92000000004</v>
      </c>
      <c r="V222" s="115"/>
    </row>
    <row r="223" spans="2:22" ht="15" x14ac:dyDescent="0.25">
      <c r="B223" s="113"/>
      <c r="C223" s="165" t="s">
        <v>508</v>
      </c>
      <c r="D223" s="157" t="s">
        <v>509</v>
      </c>
      <c r="E223" s="119">
        <v>176960.52000000002</v>
      </c>
      <c r="F223" s="119">
        <v>267085.38000000012</v>
      </c>
      <c r="G223" s="119">
        <v>289799.8</v>
      </c>
      <c r="H223" s="119">
        <v>376436.19000000006</v>
      </c>
      <c r="I223" s="119">
        <v>319260.88</v>
      </c>
      <c r="J223" s="119">
        <v>210930.92</v>
      </c>
      <c r="K223" s="119">
        <v>321400.72000000003</v>
      </c>
      <c r="L223" s="119">
        <v>399855.37</v>
      </c>
      <c r="M223" s="119">
        <v>0</v>
      </c>
      <c r="N223" s="119">
        <v>0</v>
      </c>
      <c r="O223" s="119">
        <v>0</v>
      </c>
      <c r="P223" s="119">
        <v>0</v>
      </c>
      <c r="Q223" s="119">
        <f t="shared" si="3"/>
        <v>2361729.7799999998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2361729.7799999998</v>
      </c>
      <c r="V223" s="115"/>
    </row>
    <row r="224" spans="2:22" ht="25.5" x14ac:dyDescent="0.25">
      <c r="B224" s="113"/>
      <c r="C224" s="165" t="s">
        <v>516</v>
      </c>
      <c r="D224" s="157" t="s">
        <v>517</v>
      </c>
      <c r="E224" s="119">
        <v>40615.969999999987</v>
      </c>
      <c r="F224" s="119">
        <v>75922.499999999985</v>
      </c>
      <c r="G224" s="119">
        <v>862786.67</v>
      </c>
      <c r="H224" s="119">
        <v>150897.33000000022</v>
      </c>
      <c r="I224" s="119">
        <v>77400.170000000013</v>
      </c>
      <c r="J224" s="119">
        <v>127735</v>
      </c>
      <c r="K224" s="119">
        <v>252244.7</v>
      </c>
      <c r="L224" s="119">
        <v>113661.91999999994</v>
      </c>
      <c r="M224" s="119">
        <v>0</v>
      </c>
      <c r="N224" s="119">
        <v>0</v>
      </c>
      <c r="O224" s="119">
        <v>0</v>
      </c>
      <c r="P224" s="119">
        <v>0</v>
      </c>
      <c r="Q224" s="119">
        <f t="shared" si="3"/>
        <v>1701264.26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1701264.26</v>
      </c>
      <c r="V224" s="115"/>
    </row>
    <row r="225" spans="2:22" ht="15" x14ac:dyDescent="0.25">
      <c r="B225" s="113"/>
      <c r="C225" s="165" t="s">
        <v>581</v>
      </c>
      <c r="D225" s="157" t="s">
        <v>608</v>
      </c>
      <c r="E225" s="119">
        <v>0</v>
      </c>
      <c r="F225" s="119">
        <v>0</v>
      </c>
      <c r="G225" s="119">
        <v>0</v>
      </c>
      <c r="H225" s="119">
        <v>0</v>
      </c>
      <c r="I225" s="119">
        <v>0</v>
      </c>
      <c r="J225" s="119">
        <v>0</v>
      </c>
      <c r="K225" s="119">
        <v>0</v>
      </c>
      <c r="L225" s="119">
        <v>142300.91</v>
      </c>
      <c r="M225" s="119">
        <v>0</v>
      </c>
      <c r="N225" s="119">
        <v>0</v>
      </c>
      <c r="O225" s="119">
        <v>0</v>
      </c>
      <c r="P225" s="119">
        <v>0</v>
      </c>
      <c r="Q225" s="119">
        <f t="shared" si="3"/>
        <v>142300.91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142300.91</v>
      </c>
      <c r="V225" s="115"/>
    </row>
    <row r="226" spans="2:22" ht="15" x14ac:dyDescent="0.25">
      <c r="B226" s="113"/>
      <c r="C226" s="165" t="s">
        <v>211</v>
      </c>
      <c r="D226" s="157" t="s">
        <v>432</v>
      </c>
      <c r="E226" s="119">
        <v>262820.45</v>
      </c>
      <c r="F226" s="119">
        <v>278973.22999999986</v>
      </c>
      <c r="G226" s="119">
        <v>493664.93</v>
      </c>
      <c r="H226" s="119">
        <v>374424.02</v>
      </c>
      <c r="I226" s="119">
        <v>485527.3899999999</v>
      </c>
      <c r="J226" s="119">
        <v>354817.24999999994</v>
      </c>
      <c r="K226" s="119">
        <v>348431.55999999994</v>
      </c>
      <c r="L226" s="119">
        <v>498119.46</v>
      </c>
      <c r="M226" s="119">
        <v>0</v>
      </c>
      <c r="N226" s="119">
        <v>0</v>
      </c>
      <c r="O226" s="119">
        <v>0</v>
      </c>
      <c r="P226" s="119">
        <v>0</v>
      </c>
      <c r="Q226" s="119">
        <f t="shared" si="3"/>
        <v>3096778.2899999996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3096778.2899999996</v>
      </c>
      <c r="V226" s="115"/>
    </row>
    <row r="227" spans="2:22" ht="15" x14ac:dyDescent="0.25">
      <c r="B227" s="113"/>
      <c r="C227" s="165" t="s">
        <v>212</v>
      </c>
      <c r="D227" s="157" t="s">
        <v>433</v>
      </c>
      <c r="E227" s="119">
        <v>67671.8</v>
      </c>
      <c r="F227" s="119">
        <v>71512.98</v>
      </c>
      <c r="G227" s="119">
        <v>227088.07999999996</v>
      </c>
      <c r="H227" s="119">
        <v>164502.91</v>
      </c>
      <c r="I227" s="119">
        <v>68204.820000000007</v>
      </c>
      <c r="J227" s="119">
        <v>160397.4</v>
      </c>
      <c r="K227" s="119">
        <v>94742.87000000001</v>
      </c>
      <c r="L227" s="119">
        <v>1403725.85</v>
      </c>
      <c r="M227" s="119">
        <v>0</v>
      </c>
      <c r="N227" s="119">
        <v>0</v>
      </c>
      <c r="O227" s="119">
        <v>0</v>
      </c>
      <c r="P227" s="119">
        <v>0</v>
      </c>
      <c r="Q227" s="119">
        <f t="shared" si="3"/>
        <v>2257846.71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2257846.71</v>
      </c>
      <c r="V227" s="115"/>
    </row>
    <row r="228" spans="2:22" ht="15" x14ac:dyDescent="0.25">
      <c r="B228" s="113"/>
      <c r="C228" s="165" t="s">
        <v>213</v>
      </c>
      <c r="D228" s="157" t="s">
        <v>434</v>
      </c>
      <c r="E228" s="119">
        <v>67379.639999999985</v>
      </c>
      <c r="F228" s="119">
        <v>73392.250000000015</v>
      </c>
      <c r="G228" s="119">
        <v>91696.170000000013</v>
      </c>
      <c r="H228" s="119">
        <v>229408.24000000002</v>
      </c>
      <c r="I228" s="119">
        <v>231746.18</v>
      </c>
      <c r="J228" s="119">
        <v>280242.31999999989</v>
      </c>
      <c r="K228" s="119">
        <v>121995.29999999999</v>
      </c>
      <c r="L228" s="119">
        <v>142101.37999999998</v>
      </c>
      <c r="M228" s="119">
        <v>0</v>
      </c>
      <c r="N228" s="119">
        <v>0</v>
      </c>
      <c r="O228" s="119">
        <v>0</v>
      </c>
      <c r="P228" s="119">
        <v>0</v>
      </c>
      <c r="Q228" s="119">
        <f t="shared" si="3"/>
        <v>1237961.4799999997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1237961.4799999997</v>
      </c>
      <c r="V228" s="115"/>
    </row>
    <row r="229" spans="2:22" ht="15" x14ac:dyDescent="0.25">
      <c r="B229" s="113"/>
      <c r="C229" s="165" t="s">
        <v>214</v>
      </c>
      <c r="D229" s="157" t="s">
        <v>435</v>
      </c>
      <c r="E229" s="119">
        <v>45781.150000000016</v>
      </c>
      <c r="F229" s="119">
        <v>64278.53</v>
      </c>
      <c r="G229" s="119">
        <v>192285.37</v>
      </c>
      <c r="H229" s="119">
        <v>75959.87</v>
      </c>
      <c r="I229" s="119">
        <v>85888.909999999989</v>
      </c>
      <c r="J229" s="119">
        <v>194063.28</v>
      </c>
      <c r="K229" s="119">
        <v>241574.24000000002</v>
      </c>
      <c r="L229" s="119">
        <v>166486.03000000003</v>
      </c>
      <c r="M229" s="119">
        <v>0</v>
      </c>
      <c r="N229" s="119">
        <v>0</v>
      </c>
      <c r="O229" s="119">
        <v>0</v>
      </c>
      <c r="P229" s="119">
        <v>0</v>
      </c>
      <c r="Q229" s="119">
        <f t="shared" si="3"/>
        <v>1066317.3799999999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1066317.3799999999</v>
      </c>
      <c r="V229" s="115"/>
    </row>
    <row r="230" spans="2:22" ht="15" x14ac:dyDescent="0.25">
      <c r="B230" s="113"/>
      <c r="C230" s="165" t="s">
        <v>215</v>
      </c>
      <c r="D230" s="157" t="s">
        <v>436</v>
      </c>
      <c r="E230" s="119">
        <v>30707.709999999995</v>
      </c>
      <c r="F230" s="119">
        <v>59959.81</v>
      </c>
      <c r="G230" s="119">
        <v>47997.739999999983</v>
      </c>
      <c r="H230" s="119">
        <v>75325.62999999999</v>
      </c>
      <c r="I230" s="119">
        <v>64779.799999999996</v>
      </c>
      <c r="J230" s="119">
        <v>74500.449999999983</v>
      </c>
      <c r="K230" s="119">
        <v>102228.32</v>
      </c>
      <c r="L230" s="119">
        <v>37305.62000000001</v>
      </c>
      <c r="M230" s="119">
        <v>0</v>
      </c>
      <c r="N230" s="119">
        <v>0</v>
      </c>
      <c r="O230" s="119">
        <v>0</v>
      </c>
      <c r="P230" s="119">
        <v>0</v>
      </c>
      <c r="Q230" s="119">
        <f t="shared" si="3"/>
        <v>492805.0799999999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492805.0799999999</v>
      </c>
      <c r="V230" s="115"/>
    </row>
    <row r="231" spans="2:22" ht="25.5" x14ac:dyDescent="0.25">
      <c r="B231" s="113"/>
      <c r="C231" s="165" t="s">
        <v>216</v>
      </c>
      <c r="D231" s="157" t="s">
        <v>437</v>
      </c>
      <c r="E231" s="119">
        <v>16947.210000000003</v>
      </c>
      <c r="F231" s="119">
        <v>29141.26</v>
      </c>
      <c r="G231" s="119">
        <v>29124.26</v>
      </c>
      <c r="H231" s="119">
        <v>46701.52</v>
      </c>
      <c r="I231" s="119">
        <v>32650.059999999998</v>
      </c>
      <c r="J231" s="119">
        <v>24208.35</v>
      </c>
      <c r="K231" s="119">
        <v>43181.56</v>
      </c>
      <c r="L231" s="119">
        <v>19424.560000000005</v>
      </c>
      <c r="M231" s="119">
        <v>0</v>
      </c>
      <c r="N231" s="119">
        <v>0</v>
      </c>
      <c r="O231" s="119">
        <v>0</v>
      </c>
      <c r="P231" s="119">
        <v>0</v>
      </c>
      <c r="Q231" s="119">
        <f t="shared" si="3"/>
        <v>241378.78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241378.78</v>
      </c>
      <c r="V231" s="115"/>
    </row>
    <row r="232" spans="2:22" ht="15" x14ac:dyDescent="0.25">
      <c r="B232" s="113"/>
      <c r="C232" s="165" t="s">
        <v>217</v>
      </c>
      <c r="D232" s="157" t="s">
        <v>439</v>
      </c>
      <c r="E232" s="119">
        <v>0</v>
      </c>
      <c r="F232" s="119">
        <v>0</v>
      </c>
      <c r="G232" s="119">
        <v>0</v>
      </c>
      <c r="H232" s="119">
        <v>0</v>
      </c>
      <c r="I232" s="119">
        <v>1388.69</v>
      </c>
      <c r="J232" s="119">
        <v>0</v>
      </c>
      <c r="K232" s="119">
        <v>0</v>
      </c>
      <c r="L232" s="119">
        <v>0</v>
      </c>
      <c r="M232" s="119">
        <v>0</v>
      </c>
      <c r="N232" s="119">
        <v>0</v>
      </c>
      <c r="O232" s="119">
        <v>0</v>
      </c>
      <c r="P232" s="119">
        <v>0</v>
      </c>
      <c r="Q232" s="119">
        <f t="shared" si="3"/>
        <v>1388.69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1388.69</v>
      </c>
      <c r="V232" s="115"/>
    </row>
    <row r="233" spans="2:22" ht="15" x14ac:dyDescent="0.25">
      <c r="B233" s="113"/>
      <c r="C233" s="165" t="s">
        <v>218</v>
      </c>
      <c r="D233" s="157" t="s">
        <v>440</v>
      </c>
      <c r="E233" s="119">
        <v>32375.51</v>
      </c>
      <c r="F233" s="119">
        <v>2577886.94</v>
      </c>
      <c r="G233" s="119">
        <v>1060226.79</v>
      </c>
      <c r="H233" s="119">
        <v>215134.46</v>
      </c>
      <c r="I233" s="119">
        <v>147992.28999999998</v>
      </c>
      <c r="J233" s="119">
        <v>289030.14</v>
      </c>
      <c r="K233" s="119">
        <v>417882.15</v>
      </c>
      <c r="L233" s="119">
        <v>4756804.2399999993</v>
      </c>
      <c r="M233" s="119">
        <v>0</v>
      </c>
      <c r="N233" s="119">
        <v>0</v>
      </c>
      <c r="O233" s="119">
        <v>0</v>
      </c>
      <c r="P233" s="119">
        <v>0</v>
      </c>
      <c r="Q233" s="119">
        <f t="shared" si="3"/>
        <v>9497332.5199999996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9497332.5199999996</v>
      </c>
      <c r="V233" s="115"/>
    </row>
    <row r="234" spans="2:22" ht="15" x14ac:dyDescent="0.25">
      <c r="B234" s="113"/>
      <c r="C234" s="165" t="s">
        <v>582</v>
      </c>
      <c r="D234" s="157" t="s">
        <v>439</v>
      </c>
      <c r="E234" s="119">
        <v>0</v>
      </c>
      <c r="F234" s="119">
        <v>0</v>
      </c>
      <c r="G234" s="119">
        <v>0</v>
      </c>
      <c r="H234" s="119">
        <v>0</v>
      </c>
      <c r="I234" s="119">
        <v>0</v>
      </c>
      <c r="J234" s="119">
        <v>0</v>
      </c>
      <c r="K234" s="119">
        <v>0</v>
      </c>
      <c r="L234" s="119">
        <v>0</v>
      </c>
      <c r="M234" s="119">
        <v>0</v>
      </c>
      <c r="N234" s="119">
        <v>0</v>
      </c>
      <c r="O234" s="119">
        <v>0</v>
      </c>
      <c r="P234" s="119">
        <v>0</v>
      </c>
      <c r="Q234" s="119">
        <f t="shared" si="3"/>
        <v>0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115"/>
    </row>
    <row r="235" spans="2:22" ht="15" x14ac:dyDescent="0.25">
      <c r="B235" s="113"/>
      <c r="C235" s="165" t="s">
        <v>219</v>
      </c>
      <c r="D235" s="157" t="s">
        <v>441</v>
      </c>
      <c r="E235" s="119">
        <v>3396445.6100000008</v>
      </c>
      <c r="F235" s="119">
        <v>3500409.66</v>
      </c>
      <c r="G235" s="119">
        <v>4156069.8400000003</v>
      </c>
      <c r="H235" s="119">
        <v>3709662.71</v>
      </c>
      <c r="I235" s="119">
        <v>3598872.3000000003</v>
      </c>
      <c r="J235" s="119">
        <v>3718534.5500000007</v>
      </c>
      <c r="K235" s="119">
        <v>3619297.0900000003</v>
      </c>
      <c r="L235" s="119">
        <v>3506183.3600000008</v>
      </c>
      <c r="M235" s="119">
        <v>0</v>
      </c>
      <c r="N235" s="119">
        <v>0</v>
      </c>
      <c r="O235" s="119">
        <v>0</v>
      </c>
      <c r="P235" s="119">
        <v>0</v>
      </c>
      <c r="Q235" s="119">
        <f t="shared" si="3"/>
        <v>29205475.120000001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29205475.120000001</v>
      </c>
      <c r="V235" s="115"/>
    </row>
    <row r="236" spans="2:22" ht="15" x14ac:dyDescent="0.25">
      <c r="B236" s="113"/>
      <c r="C236" s="165" t="s">
        <v>220</v>
      </c>
      <c r="D236" s="157" t="s">
        <v>442</v>
      </c>
      <c r="E236" s="119">
        <v>9722959.7100000009</v>
      </c>
      <c r="F236" s="119">
        <v>10469424.790000003</v>
      </c>
      <c r="G236" s="119">
        <v>11273721.1</v>
      </c>
      <c r="H236" s="119">
        <v>11279015.920000006</v>
      </c>
      <c r="I236" s="119">
        <v>10574893.170000004</v>
      </c>
      <c r="J236" s="119">
        <v>10601884.089999998</v>
      </c>
      <c r="K236" s="119">
        <v>10059019.490000002</v>
      </c>
      <c r="L236" s="119">
        <v>10120035.270000003</v>
      </c>
      <c r="M236" s="119">
        <v>0</v>
      </c>
      <c r="N236" s="119">
        <v>0</v>
      </c>
      <c r="O236" s="119">
        <v>0</v>
      </c>
      <c r="P236" s="119">
        <v>0</v>
      </c>
      <c r="Q236" s="119">
        <f t="shared" si="3"/>
        <v>84100953.540000021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84100953.540000021</v>
      </c>
      <c r="V236" s="115"/>
    </row>
    <row r="237" spans="2:22" ht="15" x14ac:dyDescent="0.25">
      <c r="B237" s="113"/>
      <c r="C237" s="165" t="s">
        <v>221</v>
      </c>
      <c r="D237" s="157" t="s">
        <v>443</v>
      </c>
      <c r="E237" s="119">
        <v>3788034.62</v>
      </c>
      <c r="F237" s="119">
        <v>4209271.42</v>
      </c>
      <c r="G237" s="119">
        <v>4341573.78</v>
      </c>
      <c r="H237" s="119">
        <v>4612846.57</v>
      </c>
      <c r="I237" s="119">
        <v>4295017.59</v>
      </c>
      <c r="J237" s="119">
        <v>4137315.629999999</v>
      </c>
      <c r="K237" s="119">
        <v>3839917.2399999998</v>
      </c>
      <c r="L237" s="119">
        <v>3699923.7699999996</v>
      </c>
      <c r="M237" s="119">
        <v>0</v>
      </c>
      <c r="N237" s="119">
        <v>0</v>
      </c>
      <c r="O237" s="119">
        <v>0</v>
      </c>
      <c r="P237" s="119">
        <v>0</v>
      </c>
      <c r="Q237" s="119">
        <f t="shared" si="3"/>
        <v>32923900.619999997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32923900.619999997</v>
      </c>
      <c r="V237" s="115"/>
    </row>
    <row r="238" spans="2:22" ht="15" x14ac:dyDescent="0.25">
      <c r="B238" s="113"/>
      <c r="C238" s="165" t="s">
        <v>222</v>
      </c>
      <c r="D238" s="157" t="s">
        <v>444</v>
      </c>
      <c r="E238" s="119">
        <v>0</v>
      </c>
      <c r="F238" s="119">
        <v>638570.47</v>
      </c>
      <c r="G238" s="119">
        <v>1389319.7599999998</v>
      </c>
      <c r="H238" s="119">
        <v>1393607.71</v>
      </c>
      <c r="I238" s="119">
        <v>1359187.2599999998</v>
      </c>
      <c r="J238" s="119">
        <v>1373542.26</v>
      </c>
      <c r="K238" s="119">
        <v>1397596.35</v>
      </c>
      <c r="L238" s="119">
        <v>1314213.1700000002</v>
      </c>
      <c r="M238" s="119">
        <v>0</v>
      </c>
      <c r="N238" s="119">
        <v>0</v>
      </c>
      <c r="O238" s="119">
        <v>0</v>
      </c>
      <c r="P238" s="119">
        <v>0</v>
      </c>
      <c r="Q238" s="119">
        <f t="shared" si="3"/>
        <v>8866036.9799999986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8866036.9799999986</v>
      </c>
      <c r="V238" s="115"/>
    </row>
    <row r="239" spans="2:22" ht="15" x14ac:dyDescent="0.25">
      <c r="B239" s="113"/>
      <c r="C239" s="165" t="s">
        <v>223</v>
      </c>
      <c r="D239" s="157" t="s">
        <v>445</v>
      </c>
      <c r="E239" s="119">
        <v>2944177.87</v>
      </c>
      <c r="F239" s="119">
        <v>3475360.45</v>
      </c>
      <c r="G239" s="119">
        <v>3498379.7800000003</v>
      </c>
      <c r="H239" s="119">
        <v>3529617.2900000005</v>
      </c>
      <c r="I239" s="119">
        <v>3654758.9699999997</v>
      </c>
      <c r="J239" s="119">
        <v>3511466.54</v>
      </c>
      <c r="K239" s="119">
        <v>211652.29000000004</v>
      </c>
      <c r="L239" s="119">
        <v>3449168.35</v>
      </c>
      <c r="M239" s="119">
        <v>0</v>
      </c>
      <c r="N239" s="119">
        <v>0</v>
      </c>
      <c r="O239" s="119">
        <v>0</v>
      </c>
      <c r="P239" s="119">
        <v>0</v>
      </c>
      <c r="Q239" s="119">
        <f t="shared" si="3"/>
        <v>24274581.540000003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24274581.540000003</v>
      </c>
      <c r="V239" s="115"/>
    </row>
    <row r="240" spans="2:22" ht="15" x14ac:dyDescent="0.25">
      <c r="B240" s="113"/>
      <c r="C240" s="165" t="s">
        <v>224</v>
      </c>
      <c r="D240" s="157" t="s">
        <v>446</v>
      </c>
      <c r="E240" s="119">
        <v>0</v>
      </c>
      <c r="F240" s="119">
        <v>643448.18000000005</v>
      </c>
      <c r="G240" s="119">
        <v>620404.58000000007</v>
      </c>
      <c r="H240" s="119">
        <v>645896.31000000006</v>
      </c>
      <c r="I240" s="119">
        <v>465081.49</v>
      </c>
      <c r="J240" s="119">
        <v>508180.93000000005</v>
      </c>
      <c r="K240" s="119">
        <v>370352.07</v>
      </c>
      <c r="L240" s="119">
        <v>93223.629999999976</v>
      </c>
      <c r="M240" s="119">
        <v>0</v>
      </c>
      <c r="N240" s="119">
        <v>0</v>
      </c>
      <c r="O240" s="119">
        <v>0</v>
      </c>
      <c r="P240" s="119">
        <v>0</v>
      </c>
      <c r="Q240" s="119">
        <f t="shared" si="3"/>
        <v>3346587.1900000004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3346587.1900000004</v>
      </c>
      <c r="V240" s="115"/>
    </row>
    <row r="241" spans="2:22" ht="15" x14ac:dyDescent="0.25">
      <c r="B241" s="113"/>
      <c r="C241" s="165" t="s">
        <v>225</v>
      </c>
      <c r="D241" s="157" t="s">
        <v>447</v>
      </c>
      <c r="E241" s="119">
        <v>257001.93999999997</v>
      </c>
      <c r="F241" s="119">
        <v>1714940.92</v>
      </c>
      <c r="G241" s="119">
        <v>1095610.04</v>
      </c>
      <c r="H241" s="119">
        <v>1106548.3600000001</v>
      </c>
      <c r="I241" s="119">
        <v>997275.23</v>
      </c>
      <c r="J241" s="119">
        <v>989203.36</v>
      </c>
      <c r="K241" s="119">
        <v>244398.22999999995</v>
      </c>
      <c r="L241" s="119">
        <v>239846.44000000003</v>
      </c>
      <c r="M241" s="119">
        <v>0</v>
      </c>
      <c r="N241" s="119">
        <v>0</v>
      </c>
      <c r="O241" s="119">
        <v>0</v>
      </c>
      <c r="P241" s="119">
        <v>0</v>
      </c>
      <c r="Q241" s="119">
        <f t="shared" si="3"/>
        <v>6644824.5200000005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6644824.5200000005</v>
      </c>
      <c r="V241" s="115"/>
    </row>
    <row r="242" spans="2:22" ht="15" x14ac:dyDescent="0.25">
      <c r="B242" s="113"/>
      <c r="C242" s="165" t="s">
        <v>226</v>
      </c>
      <c r="D242" s="157" t="s">
        <v>448</v>
      </c>
      <c r="E242" s="119">
        <v>41500.71</v>
      </c>
      <c r="F242" s="119">
        <v>161172.34</v>
      </c>
      <c r="G242" s="119">
        <v>270552.44</v>
      </c>
      <c r="H242" s="119">
        <v>488215.24000000005</v>
      </c>
      <c r="I242" s="119">
        <v>104341.58</v>
      </c>
      <c r="J242" s="119">
        <v>352846.73000000004</v>
      </c>
      <c r="K242" s="119">
        <v>251030.70999999996</v>
      </c>
      <c r="L242" s="119">
        <v>124760.62</v>
      </c>
      <c r="M242" s="119">
        <v>0</v>
      </c>
      <c r="N242" s="119">
        <v>0</v>
      </c>
      <c r="O242" s="119">
        <v>0</v>
      </c>
      <c r="P242" s="119">
        <v>0</v>
      </c>
      <c r="Q242" s="119">
        <f t="shared" si="3"/>
        <v>1794420.37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1794420.37</v>
      </c>
      <c r="V242" s="115"/>
    </row>
    <row r="243" spans="2:22" ht="15" x14ac:dyDescent="0.25">
      <c r="B243" s="113"/>
      <c r="C243" s="165" t="s">
        <v>227</v>
      </c>
      <c r="D243" s="157" t="s">
        <v>449</v>
      </c>
      <c r="E243" s="119">
        <v>0</v>
      </c>
      <c r="F243" s="119">
        <v>0</v>
      </c>
      <c r="G243" s="119">
        <v>3658483.0100000007</v>
      </c>
      <c r="H243" s="119">
        <v>1308784.8900000004</v>
      </c>
      <c r="I243" s="119">
        <v>161463.26</v>
      </c>
      <c r="J243" s="119">
        <v>236222.22000000003</v>
      </c>
      <c r="K243" s="119">
        <v>3513729.3200000003</v>
      </c>
      <c r="L243" s="119">
        <v>390986.04000000004</v>
      </c>
      <c r="M243" s="119">
        <v>0</v>
      </c>
      <c r="N243" s="119">
        <v>0</v>
      </c>
      <c r="O243" s="119">
        <v>0</v>
      </c>
      <c r="P243" s="119">
        <v>0</v>
      </c>
      <c r="Q243" s="119">
        <f t="shared" si="3"/>
        <v>9269668.7400000021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9269668.7400000021</v>
      </c>
      <c r="V243" s="115"/>
    </row>
    <row r="244" spans="2:22" ht="15" x14ac:dyDescent="0.25">
      <c r="B244" s="113"/>
      <c r="C244" s="165" t="s">
        <v>583</v>
      </c>
      <c r="D244" s="157" t="s">
        <v>450</v>
      </c>
      <c r="E244" s="119">
        <v>0</v>
      </c>
      <c r="F244" s="119">
        <v>0</v>
      </c>
      <c r="G244" s="119">
        <v>0</v>
      </c>
      <c r="H244" s="119">
        <v>0</v>
      </c>
      <c r="I244" s="119">
        <v>0</v>
      </c>
      <c r="J244" s="119">
        <v>0</v>
      </c>
      <c r="K244" s="119">
        <v>0</v>
      </c>
      <c r="L244" s="119">
        <v>0</v>
      </c>
      <c r="M244" s="119">
        <v>0</v>
      </c>
      <c r="N244" s="119">
        <v>0</v>
      </c>
      <c r="O244" s="119">
        <v>0</v>
      </c>
      <c r="P244" s="119">
        <v>0</v>
      </c>
      <c r="Q244" s="119">
        <f t="shared" si="3"/>
        <v>0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0</v>
      </c>
      <c r="V244" s="115"/>
    </row>
    <row r="245" spans="2:22" ht="15" x14ac:dyDescent="0.25">
      <c r="B245" s="113"/>
      <c r="C245" s="165" t="s">
        <v>228</v>
      </c>
      <c r="D245" s="157" t="s">
        <v>438</v>
      </c>
      <c r="E245" s="119">
        <v>0</v>
      </c>
      <c r="F245" s="119">
        <v>0</v>
      </c>
      <c r="G245" s="119">
        <v>104420.34</v>
      </c>
      <c r="H245" s="119">
        <v>0</v>
      </c>
      <c r="I245" s="119">
        <v>0</v>
      </c>
      <c r="J245" s="119">
        <v>54550.720000000001</v>
      </c>
      <c r="K245" s="119">
        <v>0</v>
      </c>
      <c r="L245" s="119">
        <v>136704.13</v>
      </c>
      <c r="M245" s="119">
        <v>0</v>
      </c>
      <c r="N245" s="119">
        <v>0</v>
      </c>
      <c r="O245" s="119">
        <v>0</v>
      </c>
      <c r="P245" s="119">
        <v>0</v>
      </c>
      <c r="Q245" s="119">
        <f t="shared" si="3"/>
        <v>295675.19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295675.19</v>
      </c>
      <c r="V245" s="115"/>
    </row>
    <row r="246" spans="2:22" ht="15" x14ac:dyDescent="0.25">
      <c r="B246" s="113"/>
      <c r="C246" s="165" t="s">
        <v>229</v>
      </c>
      <c r="D246" s="157" t="s">
        <v>451</v>
      </c>
      <c r="E246" s="119">
        <v>0</v>
      </c>
      <c r="F246" s="119">
        <v>10535</v>
      </c>
      <c r="G246" s="119">
        <v>22591</v>
      </c>
      <c r="H246" s="119">
        <v>6128.57</v>
      </c>
      <c r="I246" s="119">
        <v>3330</v>
      </c>
      <c r="J246" s="119">
        <v>29072.63</v>
      </c>
      <c r="K246" s="119">
        <v>6740</v>
      </c>
      <c r="L246" s="119">
        <v>0</v>
      </c>
      <c r="M246" s="119">
        <v>0</v>
      </c>
      <c r="N246" s="119">
        <v>0</v>
      </c>
      <c r="O246" s="119">
        <v>0</v>
      </c>
      <c r="P246" s="119">
        <v>0</v>
      </c>
      <c r="Q246" s="119">
        <f t="shared" si="3"/>
        <v>78397.2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78397.2</v>
      </c>
      <c r="V246" s="115"/>
    </row>
    <row r="247" spans="2:22" ht="15" x14ac:dyDescent="0.25">
      <c r="B247" s="113"/>
      <c r="C247" s="165" t="s">
        <v>230</v>
      </c>
      <c r="D247" s="157" t="s">
        <v>452</v>
      </c>
      <c r="E247" s="119">
        <v>16560.650000000001</v>
      </c>
      <c r="F247" s="119">
        <v>36996</v>
      </c>
      <c r="G247" s="119">
        <v>78506.289999999994</v>
      </c>
      <c r="H247" s="119">
        <v>215966.6</v>
      </c>
      <c r="I247" s="119">
        <v>1659540.18</v>
      </c>
      <c r="J247" s="119">
        <v>58556.59</v>
      </c>
      <c r="K247" s="119">
        <v>738594.46000000008</v>
      </c>
      <c r="L247" s="119">
        <v>426824.5</v>
      </c>
      <c r="M247" s="119">
        <v>0</v>
      </c>
      <c r="N247" s="119">
        <v>0</v>
      </c>
      <c r="O247" s="119">
        <v>0</v>
      </c>
      <c r="P247" s="119">
        <v>0</v>
      </c>
      <c r="Q247" s="119">
        <f t="shared" si="3"/>
        <v>3231545.27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3231545.27</v>
      </c>
      <c r="V247" s="115"/>
    </row>
    <row r="248" spans="2:22" ht="25.5" x14ac:dyDescent="0.25">
      <c r="B248" s="113"/>
      <c r="C248" s="165" t="s">
        <v>584</v>
      </c>
      <c r="D248" s="157" t="s">
        <v>609</v>
      </c>
      <c r="E248" s="119">
        <v>0</v>
      </c>
      <c r="F248" s="119">
        <v>0</v>
      </c>
      <c r="G248" s="119">
        <v>0</v>
      </c>
      <c r="H248" s="119">
        <v>0</v>
      </c>
      <c r="I248" s="119">
        <v>0</v>
      </c>
      <c r="J248" s="119">
        <v>0</v>
      </c>
      <c r="K248" s="119">
        <v>0</v>
      </c>
      <c r="L248" s="119">
        <v>0</v>
      </c>
      <c r="M248" s="119">
        <v>0</v>
      </c>
      <c r="N248" s="119">
        <v>0</v>
      </c>
      <c r="O248" s="119">
        <v>0</v>
      </c>
      <c r="P248" s="119">
        <v>0</v>
      </c>
      <c r="Q248" s="119">
        <f t="shared" si="3"/>
        <v>0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115"/>
    </row>
    <row r="249" spans="2:22" ht="15" x14ac:dyDescent="0.25">
      <c r="B249" s="113"/>
      <c r="C249" s="165" t="s">
        <v>231</v>
      </c>
      <c r="D249" s="157" t="s">
        <v>453</v>
      </c>
      <c r="E249" s="119">
        <v>0</v>
      </c>
      <c r="F249" s="119">
        <v>642219.99</v>
      </c>
      <c r="G249" s="119">
        <v>0</v>
      </c>
      <c r="H249" s="119">
        <v>0</v>
      </c>
      <c r="I249" s="119">
        <v>0</v>
      </c>
      <c r="J249" s="119">
        <v>351546.79</v>
      </c>
      <c r="K249" s="119">
        <v>0</v>
      </c>
      <c r="L249" s="119">
        <v>0</v>
      </c>
      <c r="M249" s="119">
        <v>0</v>
      </c>
      <c r="N249" s="119">
        <v>0</v>
      </c>
      <c r="O249" s="119">
        <v>0</v>
      </c>
      <c r="P249" s="119">
        <v>0</v>
      </c>
      <c r="Q249" s="119">
        <f t="shared" si="3"/>
        <v>993766.78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993766.78</v>
      </c>
      <c r="V249" s="115"/>
    </row>
    <row r="250" spans="2:22" ht="15" x14ac:dyDescent="0.25">
      <c r="B250" s="113"/>
      <c r="C250" s="165" t="s">
        <v>585</v>
      </c>
      <c r="D250" s="157" t="s">
        <v>610</v>
      </c>
      <c r="E250" s="119">
        <v>0</v>
      </c>
      <c r="F250" s="119">
        <v>0</v>
      </c>
      <c r="G250" s="119">
        <v>0</v>
      </c>
      <c r="H250" s="119">
        <v>0</v>
      </c>
      <c r="I250" s="119">
        <v>0</v>
      </c>
      <c r="J250" s="119">
        <v>0</v>
      </c>
      <c r="K250" s="119">
        <v>0</v>
      </c>
      <c r="L250" s="119">
        <v>0</v>
      </c>
      <c r="M250" s="119">
        <v>0</v>
      </c>
      <c r="N250" s="119">
        <v>0</v>
      </c>
      <c r="O250" s="119">
        <v>0</v>
      </c>
      <c r="P250" s="119">
        <v>0</v>
      </c>
      <c r="Q250" s="119">
        <f t="shared" si="3"/>
        <v>0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0</v>
      </c>
      <c r="V250" s="115"/>
    </row>
    <row r="251" spans="2:22" ht="15" x14ac:dyDescent="0.25">
      <c r="B251" s="113"/>
      <c r="C251" s="165" t="s">
        <v>232</v>
      </c>
      <c r="D251" s="157" t="s">
        <v>450</v>
      </c>
      <c r="E251" s="119">
        <v>40815.56</v>
      </c>
      <c r="F251" s="119">
        <v>50145.830000000009</v>
      </c>
      <c r="G251" s="119">
        <v>62488.189999999995</v>
      </c>
      <c r="H251" s="119">
        <v>89420.790000000037</v>
      </c>
      <c r="I251" s="119">
        <v>83701.00999999998</v>
      </c>
      <c r="J251" s="119">
        <v>101854.48999999998</v>
      </c>
      <c r="K251" s="119">
        <v>91656.299999999988</v>
      </c>
      <c r="L251" s="119">
        <v>77299.89999999998</v>
      </c>
      <c r="M251" s="119">
        <v>0</v>
      </c>
      <c r="N251" s="119">
        <v>0</v>
      </c>
      <c r="O251" s="119">
        <v>0</v>
      </c>
      <c r="P251" s="119">
        <v>0</v>
      </c>
      <c r="Q251" s="119">
        <f t="shared" si="3"/>
        <v>597382.06999999995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597382.06999999995</v>
      </c>
      <c r="V251" s="115"/>
    </row>
    <row r="252" spans="2:22" ht="15" x14ac:dyDescent="0.25">
      <c r="B252" s="113"/>
      <c r="C252" s="165" t="s">
        <v>586</v>
      </c>
      <c r="D252" s="157" t="s">
        <v>611</v>
      </c>
      <c r="E252" s="119">
        <v>0</v>
      </c>
      <c r="F252" s="119">
        <v>0</v>
      </c>
      <c r="G252" s="119">
        <v>0</v>
      </c>
      <c r="H252" s="119">
        <v>0</v>
      </c>
      <c r="I252" s="119">
        <v>0</v>
      </c>
      <c r="J252" s="119">
        <v>0</v>
      </c>
      <c r="K252" s="119">
        <v>0</v>
      </c>
      <c r="L252" s="119">
        <v>0</v>
      </c>
      <c r="M252" s="119">
        <v>0</v>
      </c>
      <c r="N252" s="119">
        <v>0</v>
      </c>
      <c r="O252" s="119">
        <v>0</v>
      </c>
      <c r="P252" s="119">
        <v>0</v>
      </c>
      <c r="Q252" s="119">
        <f t="shared" si="3"/>
        <v>0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0</v>
      </c>
      <c r="V252" s="115"/>
    </row>
    <row r="253" spans="2:22" ht="25.5" x14ac:dyDescent="0.25">
      <c r="B253" s="113"/>
      <c r="C253" s="165" t="s">
        <v>510</v>
      </c>
      <c r="D253" s="157" t="s">
        <v>511</v>
      </c>
      <c r="E253" s="119">
        <v>174406.84000000003</v>
      </c>
      <c r="F253" s="119">
        <v>572275.76</v>
      </c>
      <c r="G253" s="119">
        <v>1110563.67</v>
      </c>
      <c r="H253" s="119">
        <v>981796.03999999992</v>
      </c>
      <c r="I253" s="119">
        <v>514205.54</v>
      </c>
      <c r="J253" s="119">
        <v>520617.46</v>
      </c>
      <c r="K253" s="119">
        <v>370112.1</v>
      </c>
      <c r="L253" s="119">
        <v>463192.9</v>
      </c>
      <c r="M253" s="119">
        <v>0</v>
      </c>
      <c r="N253" s="119">
        <v>0</v>
      </c>
      <c r="O253" s="119">
        <v>0</v>
      </c>
      <c r="P253" s="119">
        <v>0</v>
      </c>
      <c r="Q253" s="119">
        <f t="shared" si="3"/>
        <v>4707170.3100000005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4707170.3100000005</v>
      </c>
      <c r="V253" s="115"/>
    </row>
    <row r="254" spans="2:22" ht="15" x14ac:dyDescent="0.25">
      <c r="B254" s="113"/>
      <c r="C254" s="165" t="s">
        <v>233</v>
      </c>
      <c r="D254" s="157" t="s">
        <v>454</v>
      </c>
      <c r="E254" s="119">
        <v>4540.17</v>
      </c>
      <c r="F254" s="119">
        <v>42396.46</v>
      </c>
      <c r="G254" s="119">
        <v>50863.16</v>
      </c>
      <c r="H254" s="119">
        <v>249469.64</v>
      </c>
      <c r="I254" s="119">
        <v>19715.599999999999</v>
      </c>
      <c r="J254" s="119">
        <v>364101.64</v>
      </c>
      <c r="K254" s="119">
        <v>719840.66</v>
      </c>
      <c r="L254" s="119">
        <v>387645.75</v>
      </c>
      <c r="M254" s="119">
        <v>0</v>
      </c>
      <c r="N254" s="119">
        <v>0</v>
      </c>
      <c r="O254" s="119">
        <v>0</v>
      </c>
      <c r="P254" s="119">
        <v>0</v>
      </c>
      <c r="Q254" s="119">
        <f t="shared" si="3"/>
        <v>1838573.08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1838573.08</v>
      </c>
      <c r="V254" s="115"/>
    </row>
    <row r="255" spans="2:22" ht="15" x14ac:dyDescent="0.25">
      <c r="B255" s="113"/>
      <c r="C255" s="165" t="s">
        <v>234</v>
      </c>
      <c r="D255" s="157" t="s">
        <v>455</v>
      </c>
      <c r="E255" s="119">
        <v>317742.67999999993</v>
      </c>
      <c r="F255" s="119">
        <v>483907.04000000015</v>
      </c>
      <c r="G255" s="119">
        <v>553587.05000000016</v>
      </c>
      <c r="H255" s="119">
        <v>768590.71999999986</v>
      </c>
      <c r="I255" s="119">
        <v>640377.12999999989</v>
      </c>
      <c r="J255" s="119">
        <v>725633.09999999974</v>
      </c>
      <c r="K255" s="119">
        <v>827207.59</v>
      </c>
      <c r="L255" s="119">
        <v>632256.52999999991</v>
      </c>
      <c r="M255" s="119">
        <v>0</v>
      </c>
      <c r="N255" s="119">
        <v>0</v>
      </c>
      <c r="O255" s="119">
        <v>0</v>
      </c>
      <c r="P255" s="119">
        <v>0</v>
      </c>
      <c r="Q255" s="119">
        <f t="shared" si="3"/>
        <v>4949301.84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4949301.84</v>
      </c>
      <c r="V255" s="115"/>
    </row>
    <row r="256" spans="2:22" ht="15" x14ac:dyDescent="0.25">
      <c r="B256" s="113"/>
      <c r="C256" s="165" t="s">
        <v>235</v>
      </c>
      <c r="D256" s="157" t="s">
        <v>456</v>
      </c>
      <c r="E256" s="119">
        <v>984.97</v>
      </c>
      <c r="F256" s="119">
        <v>567.46</v>
      </c>
      <c r="G256" s="119">
        <v>1552.43</v>
      </c>
      <c r="H256" s="119">
        <v>1984.25</v>
      </c>
      <c r="I256" s="119">
        <v>448.26</v>
      </c>
      <c r="J256" s="119">
        <v>2299.48</v>
      </c>
      <c r="K256" s="119">
        <v>53917.86</v>
      </c>
      <c r="L256" s="119">
        <v>28240.89</v>
      </c>
      <c r="M256" s="119">
        <v>0</v>
      </c>
      <c r="N256" s="119">
        <v>0</v>
      </c>
      <c r="O256" s="119">
        <v>0</v>
      </c>
      <c r="P256" s="119">
        <v>0</v>
      </c>
      <c r="Q256" s="119">
        <f t="shared" si="3"/>
        <v>89995.6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89995.6</v>
      </c>
      <c r="V256" s="115"/>
    </row>
    <row r="257" spans="2:22" ht="15" x14ac:dyDescent="0.25">
      <c r="B257" s="113"/>
      <c r="C257" s="165" t="s">
        <v>236</v>
      </c>
      <c r="D257" s="157" t="s">
        <v>458</v>
      </c>
      <c r="E257" s="119">
        <v>2820.51</v>
      </c>
      <c r="F257" s="119">
        <v>2836.5299999999997</v>
      </c>
      <c r="G257" s="119">
        <v>44663.869999999995</v>
      </c>
      <c r="H257" s="119">
        <v>18064.379999999997</v>
      </c>
      <c r="I257" s="119">
        <v>10179.940000000002</v>
      </c>
      <c r="J257" s="119">
        <v>8403.9500000000007</v>
      </c>
      <c r="K257" s="119">
        <v>7210.05</v>
      </c>
      <c r="L257" s="119">
        <v>11343.310000000001</v>
      </c>
      <c r="M257" s="119">
        <v>0</v>
      </c>
      <c r="N257" s="119">
        <v>0</v>
      </c>
      <c r="O257" s="119">
        <v>0</v>
      </c>
      <c r="P257" s="119">
        <v>0</v>
      </c>
      <c r="Q257" s="119">
        <f t="shared" si="3"/>
        <v>105522.54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105522.54</v>
      </c>
      <c r="V257" s="115"/>
    </row>
    <row r="258" spans="2:22" ht="15" x14ac:dyDescent="0.25">
      <c r="B258" s="113"/>
      <c r="C258" s="165" t="s">
        <v>237</v>
      </c>
      <c r="D258" s="157" t="s">
        <v>459</v>
      </c>
      <c r="E258" s="119">
        <v>233000.74000000002</v>
      </c>
      <c r="F258" s="119">
        <v>277173.15999999992</v>
      </c>
      <c r="G258" s="119">
        <v>285976.36000000004</v>
      </c>
      <c r="H258" s="119">
        <v>343273.60000000003</v>
      </c>
      <c r="I258" s="119">
        <v>295018.89999999997</v>
      </c>
      <c r="J258" s="119">
        <v>336213.82999999996</v>
      </c>
      <c r="K258" s="119">
        <v>365101.22999999992</v>
      </c>
      <c r="L258" s="119">
        <v>331138.56</v>
      </c>
      <c r="M258" s="119">
        <v>0</v>
      </c>
      <c r="N258" s="119">
        <v>0</v>
      </c>
      <c r="O258" s="119">
        <v>0</v>
      </c>
      <c r="P258" s="119">
        <v>0</v>
      </c>
      <c r="Q258" s="119">
        <f t="shared" si="3"/>
        <v>2466896.38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2466896.38</v>
      </c>
      <c r="V258" s="115"/>
    </row>
    <row r="259" spans="2:22" ht="15" x14ac:dyDescent="0.25">
      <c r="B259" s="113"/>
      <c r="C259" s="165" t="s">
        <v>238</v>
      </c>
      <c r="D259" s="157" t="s">
        <v>460</v>
      </c>
      <c r="E259" s="119">
        <v>102788.00000000001</v>
      </c>
      <c r="F259" s="119">
        <v>113286.20000000001</v>
      </c>
      <c r="G259" s="119">
        <v>143542.31</v>
      </c>
      <c r="H259" s="119">
        <v>131194.61999999994</v>
      </c>
      <c r="I259" s="119">
        <v>108120.20000000001</v>
      </c>
      <c r="J259" s="119">
        <v>136227.68</v>
      </c>
      <c r="K259" s="119">
        <v>152324.90000000002</v>
      </c>
      <c r="L259" s="119">
        <v>114604.63000000002</v>
      </c>
      <c r="M259" s="119">
        <v>0</v>
      </c>
      <c r="N259" s="119">
        <v>0</v>
      </c>
      <c r="O259" s="119">
        <v>0</v>
      </c>
      <c r="P259" s="119">
        <v>0</v>
      </c>
      <c r="Q259" s="119">
        <f t="shared" si="3"/>
        <v>1002088.54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1002088.54</v>
      </c>
      <c r="V259" s="115"/>
    </row>
    <row r="260" spans="2:22" ht="15" x14ac:dyDescent="0.25">
      <c r="B260" s="113"/>
      <c r="C260" s="165" t="s">
        <v>239</v>
      </c>
      <c r="D260" s="157" t="s">
        <v>461</v>
      </c>
      <c r="E260" s="119">
        <v>66754.610000000015</v>
      </c>
      <c r="F260" s="119">
        <v>76078.909999999989</v>
      </c>
      <c r="G260" s="119">
        <v>76873.789999999994</v>
      </c>
      <c r="H260" s="119">
        <v>80448.53</v>
      </c>
      <c r="I260" s="119">
        <v>77077.640000000029</v>
      </c>
      <c r="J260" s="119">
        <v>79062.459999999992</v>
      </c>
      <c r="K260" s="119">
        <v>74442.420000000013</v>
      </c>
      <c r="L260" s="119">
        <v>74323.390000000014</v>
      </c>
      <c r="M260" s="119">
        <v>0</v>
      </c>
      <c r="N260" s="119">
        <v>0</v>
      </c>
      <c r="O260" s="119">
        <v>0</v>
      </c>
      <c r="P260" s="119">
        <v>0</v>
      </c>
      <c r="Q260" s="119">
        <f t="shared" si="3"/>
        <v>605061.75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605061.75</v>
      </c>
      <c r="V260" s="115"/>
    </row>
    <row r="261" spans="2:22" x14ac:dyDescent="0.2">
      <c r="B261" s="113"/>
      <c r="C261" s="166" t="s">
        <v>240</v>
      </c>
      <c r="D261" s="157" t="s">
        <v>462</v>
      </c>
      <c r="E261" s="119">
        <v>150913.10000000003</v>
      </c>
      <c r="F261" s="119">
        <v>170914.41999999995</v>
      </c>
      <c r="G261" s="119">
        <v>199384.49999999994</v>
      </c>
      <c r="H261" s="119">
        <v>168307.88</v>
      </c>
      <c r="I261" s="119">
        <v>185174.34</v>
      </c>
      <c r="J261" s="119">
        <v>212516.18000000002</v>
      </c>
      <c r="K261" s="119">
        <v>184003.77999999994</v>
      </c>
      <c r="L261" s="119">
        <v>169117.96999999994</v>
      </c>
      <c r="M261" s="119">
        <v>0</v>
      </c>
      <c r="N261" s="119">
        <v>0</v>
      </c>
      <c r="O261" s="119">
        <v>0</v>
      </c>
      <c r="P261" s="119">
        <v>0</v>
      </c>
      <c r="Q261" s="119">
        <f t="shared" si="3"/>
        <v>1440332.17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1440332.17</v>
      </c>
      <c r="V261" s="115"/>
    </row>
    <row r="262" spans="2:22" x14ac:dyDescent="0.2">
      <c r="B262" s="113"/>
      <c r="C262" s="166" t="s">
        <v>241</v>
      </c>
      <c r="D262" s="157" t="s">
        <v>463</v>
      </c>
      <c r="E262" s="119">
        <v>34106.83</v>
      </c>
      <c r="F262" s="119">
        <v>37959.559999999983</v>
      </c>
      <c r="G262" s="119">
        <v>42842.33</v>
      </c>
      <c r="H262" s="119">
        <v>57247.28</v>
      </c>
      <c r="I262" s="119">
        <v>42518.460000000006</v>
      </c>
      <c r="J262" s="119">
        <v>66639.010000000009</v>
      </c>
      <c r="K262" s="119">
        <v>114350.91</v>
      </c>
      <c r="L262" s="119">
        <v>38706.1</v>
      </c>
      <c r="M262" s="119">
        <v>0</v>
      </c>
      <c r="N262" s="119">
        <v>0</v>
      </c>
      <c r="O262" s="119">
        <v>0</v>
      </c>
      <c r="P262" s="119">
        <v>0</v>
      </c>
      <c r="Q262" s="119">
        <f t="shared" si="3"/>
        <v>434370.48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434370.48</v>
      </c>
      <c r="V262" s="115"/>
    </row>
    <row r="263" spans="2:22" x14ac:dyDescent="0.2">
      <c r="B263" s="113"/>
      <c r="C263" s="166" t="s">
        <v>242</v>
      </c>
      <c r="D263" s="157" t="s">
        <v>464</v>
      </c>
      <c r="E263" s="119">
        <v>27979.63</v>
      </c>
      <c r="F263" s="119">
        <v>27979.63</v>
      </c>
      <c r="G263" s="119">
        <v>27979.63</v>
      </c>
      <c r="H263" s="119">
        <v>27979.63</v>
      </c>
      <c r="I263" s="119">
        <v>27979.63</v>
      </c>
      <c r="J263" s="119">
        <v>27979.63</v>
      </c>
      <c r="K263" s="119">
        <v>164252.73000000001</v>
      </c>
      <c r="L263" s="119">
        <v>76000.37</v>
      </c>
      <c r="M263" s="119">
        <v>0</v>
      </c>
      <c r="N263" s="119">
        <v>0</v>
      </c>
      <c r="O263" s="119">
        <v>0</v>
      </c>
      <c r="P263" s="119">
        <v>0</v>
      </c>
      <c r="Q263" s="119">
        <f t="shared" si="3"/>
        <v>408130.88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408130.88</v>
      </c>
      <c r="V263" s="115"/>
    </row>
    <row r="264" spans="2:22" x14ac:dyDescent="0.2">
      <c r="B264" s="113"/>
      <c r="C264" s="166" t="s">
        <v>243</v>
      </c>
      <c r="D264" s="157" t="s">
        <v>465</v>
      </c>
      <c r="E264" s="119">
        <v>11506.26</v>
      </c>
      <c r="F264" s="119">
        <v>16225.149999999996</v>
      </c>
      <c r="G264" s="119">
        <v>58922.23</v>
      </c>
      <c r="H264" s="119">
        <v>36970.880000000005</v>
      </c>
      <c r="I264" s="119">
        <v>38193.42</v>
      </c>
      <c r="J264" s="119">
        <v>35802.28</v>
      </c>
      <c r="K264" s="119">
        <v>38496.94</v>
      </c>
      <c r="L264" s="119">
        <v>45401.89</v>
      </c>
      <c r="M264" s="119">
        <v>0</v>
      </c>
      <c r="N264" s="119">
        <v>0</v>
      </c>
      <c r="O264" s="119">
        <v>0</v>
      </c>
      <c r="P264" s="119">
        <v>0</v>
      </c>
      <c r="Q264" s="119">
        <f t="shared" ref="Q264:Q290" si="4">SUM(E264:P264)</f>
        <v>281519.05</v>
      </c>
      <c r="R264" s="115"/>
      <c r="S264" s="116"/>
      <c r="T264" s="113"/>
      <c r="U264" s="119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281519.05</v>
      </c>
      <c r="V264" s="115"/>
    </row>
    <row r="265" spans="2:22" x14ac:dyDescent="0.2">
      <c r="B265" s="113"/>
      <c r="C265" s="166" t="s">
        <v>244</v>
      </c>
      <c r="D265" s="157" t="s">
        <v>466</v>
      </c>
      <c r="E265" s="119">
        <v>0</v>
      </c>
      <c r="F265" s="119">
        <v>0</v>
      </c>
      <c r="G265" s="119">
        <v>0</v>
      </c>
      <c r="H265" s="119">
        <v>0</v>
      </c>
      <c r="I265" s="119">
        <v>0</v>
      </c>
      <c r="J265" s="119">
        <v>0</v>
      </c>
      <c r="K265" s="119">
        <v>0</v>
      </c>
      <c r="L265" s="119">
        <v>126644.82</v>
      </c>
      <c r="M265" s="119">
        <v>0</v>
      </c>
      <c r="N265" s="119">
        <v>0</v>
      </c>
      <c r="O265" s="119">
        <v>0</v>
      </c>
      <c r="P265" s="119">
        <v>0</v>
      </c>
      <c r="Q265" s="119">
        <f t="shared" si="4"/>
        <v>126644.82</v>
      </c>
      <c r="R265" s="115"/>
      <c r="S265" s="116"/>
      <c r="T265" s="113"/>
      <c r="U265" s="119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126644.82</v>
      </c>
      <c r="V265" s="115"/>
    </row>
    <row r="266" spans="2:22" x14ac:dyDescent="0.2">
      <c r="B266" s="113"/>
      <c r="C266" s="166" t="s">
        <v>245</v>
      </c>
      <c r="D266" s="157" t="s">
        <v>467</v>
      </c>
      <c r="E266" s="119">
        <v>4962.8499999999995</v>
      </c>
      <c r="F266" s="119">
        <v>5026.2599999999993</v>
      </c>
      <c r="G266" s="119">
        <v>6481.0700000000006</v>
      </c>
      <c r="H266" s="119">
        <v>5612.56</v>
      </c>
      <c r="I266" s="119">
        <v>4793.7699999999995</v>
      </c>
      <c r="J266" s="119">
        <v>5656.5299999999988</v>
      </c>
      <c r="K266" s="119">
        <v>6297.0300000000007</v>
      </c>
      <c r="L266" s="119">
        <v>6768.1500000000024</v>
      </c>
      <c r="M266" s="119">
        <v>0</v>
      </c>
      <c r="N266" s="119">
        <v>0</v>
      </c>
      <c r="O266" s="119">
        <v>0</v>
      </c>
      <c r="P266" s="119">
        <v>0</v>
      </c>
      <c r="Q266" s="119">
        <f t="shared" si="4"/>
        <v>45598.22</v>
      </c>
      <c r="R266" s="115"/>
      <c r="S266" s="116"/>
      <c r="T266" s="113"/>
      <c r="U266" s="119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45598.22</v>
      </c>
      <c r="V266" s="115"/>
    </row>
    <row r="267" spans="2:22" x14ac:dyDescent="0.2">
      <c r="B267" s="113"/>
      <c r="C267" s="166" t="s">
        <v>246</v>
      </c>
      <c r="D267" s="157" t="s">
        <v>457</v>
      </c>
      <c r="E267" s="119">
        <v>63049.159999999996</v>
      </c>
      <c r="F267" s="119">
        <v>155959.49</v>
      </c>
      <c r="G267" s="119">
        <v>120101.82999999999</v>
      </c>
      <c r="H267" s="119">
        <v>100954.43</v>
      </c>
      <c r="I267" s="119">
        <v>115682.18000000004</v>
      </c>
      <c r="J267" s="119">
        <v>116987.00000000001</v>
      </c>
      <c r="K267" s="119">
        <v>118434.98000000001</v>
      </c>
      <c r="L267" s="119">
        <v>105419.05000000002</v>
      </c>
      <c r="M267" s="119">
        <v>0</v>
      </c>
      <c r="N267" s="119">
        <v>0</v>
      </c>
      <c r="O267" s="119">
        <v>0</v>
      </c>
      <c r="P267" s="119">
        <v>0</v>
      </c>
      <c r="Q267" s="119">
        <f t="shared" si="4"/>
        <v>896588.12</v>
      </c>
      <c r="R267" s="115"/>
      <c r="S267" s="116"/>
      <c r="T267" s="113"/>
      <c r="U267" s="119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896588.12</v>
      </c>
      <c r="V267" s="115"/>
    </row>
    <row r="268" spans="2:22" x14ac:dyDescent="0.2">
      <c r="B268" s="113"/>
      <c r="C268" s="166" t="s">
        <v>247</v>
      </c>
      <c r="D268" s="157" t="s">
        <v>468</v>
      </c>
      <c r="E268" s="119">
        <v>0</v>
      </c>
      <c r="F268" s="119">
        <v>5260.67</v>
      </c>
      <c r="G268" s="119">
        <v>38594</v>
      </c>
      <c r="H268" s="119">
        <v>33333.33</v>
      </c>
      <c r="I268" s="119">
        <v>61406.01</v>
      </c>
      <c r="J268" s="119">
        <v>33333.33</v>
      </c>
      <c r="K268" s="119">
        <v>33333.33</v>
      </c>
      <c r="L268" s="119">
        <v>0</v>
      </c>
      <c r="M268" s="119">
        <v>0</v>
      </c>
      <c r="N268" s="119">
        <v>0</v>
      </c>
      <c r="O268" s="119">
        <v>0</v>
      </c>
      <c r="P268" s="119">
        <v>0</v>
      </c>
      <c r="Q268" s="119">
        <f t="shared" si="4"/>
        <v>205260.67000000004</v>
      </c>
      <c r="R268" s="115"/>
      <c r="S268" s="116"/>
      <c r="T268" s="113"/>
      <c r="U268" s="119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205260.67000000004</v>
      </c>
      <c r="V268" s="115"/>
    </row>
    <row r="269" spans="2:22" x14ac:dyDescent="0.2">
      <c r="B269" s="113"/>
      <c r="C269" s="166" t="s">
        <v>248</v>
      </c>
      <c r="D269" s="157" t="s">
        <v>469</v>
      </c>
      <c r="E269" s="119">
        <v>0</v>
      </c>
      <c r="F269" s="119">
        <v>376167.12</v>
      </c>
      <c r="G269" s="119">
        <v>213057.11</v>
      </c>
      <c r="H269" s="119">
        <v>8544.15</v>
      </c>
      <c r="I269" s="119">
        <v>15756.7</v>
      </c>
      <c r="J269" s="119">
        <v>4197.4699999999993</v>
      </c>
      <c r="K269" s="119">
        <v>72253.08</v>
      </c>
      <c r="L269" s="119">
        <v>26383.979999999996</v>
      </c>
      <c r="M269" s="119">
        <v>0</v>
      </c>
      <c r="N269" s="119">
        <v>0</v>
      </c>
      <c r="O269" s="119">
        <v>0</v>
      </c>
      <c r="P269" s="119">
        <v>0</v>
      </c>
      <c r="Q269" s="119">
        <f t="shared" si="4"/>
        <v>716359.60999999987</v>
      </c>
      <c r="R269" s="115"/>
      <c r="S269" s="116"/>
      <c r="T269" s="113"/>
      <c r="U269" s="119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716359.60999999987</v>
      </c>
      <c r="V269" s="115"/>
    </row>
    <row r="270" spans="2:22" x14ac:dyDescent="0.2">
      <c r="B270" s="113"/>
      <c r="C270" s="166" t="s">
        <v>249</v>
      </c>
      <c r="D270" s="157" t="s">
        <v>470</v>
      </c>
      <c r="E270" s="119">
        <v>13227834.549999999</v>
      </c>
      <c r="F270" s="119">
        <v>15268692.500000006</v>
      </c>
      <c r="G270" s="119">
        <v>19226864.550000001</v>
      </c>
      <c r="H270" s="119">
        <v>18630682.479999993</v>
      </c>
      <c r="I270" s="119">
        <v>14844277.74</v>
      </c>
      <c r="J270" s="119">
        <v>19206800.589999996</v>
      </c>
      <c r="K270" s="119">
        <v>17212338.449999999</v>
      </c>
      <c r="L270" s="119">
        <v>17237209.590000004</v>
      </c>
      <c r="M270" s="119">
        <v>0</v>
      </c>
      <c r="N270" s="119">
        <v>0</v>
      </c>
      <c r="O270" s="119">
        <v>0</v>
      </c>
      <c r="P270" s="119">
        <v>0</v>
      </c>
      <c r="Q270" s="119">
        <f t="shared" si="4"/>
        <v>134854700.44999999</v>
      </c>
      <c r="R270" s="115"/>
      <c r="S270" s="116"/>
      <c r="T270" s="113"/>
      <c r="U270" s="119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134854700.44999999</v>
      </c>
      <c r="V270" s="115"/>
    </row>
    <row r="271" spans="2:22" x14ac:dyDescent="0.2">
      <c r="B271" s="113"/>
      <c r="C271" s="166" t="s">
        <v>250</v>
      </c>
      <c r="D271" s="157" t="s">
        <v>471</v>
      </c>
      <c r="E271" s="119">
        <v>0</v>
      </c>
      <c r="F271" s="119">
        <v>4643689.5199999996</v>
      </c>
      <c r="G271" s="119">
        <v>4752594.1600000011</v>
      </c>
      <c r="H271" s="119">
        <v>3139695.9399999995</v>
      </c>
      <c r="I271" s="119">
        <v>3853509.3000000012</v>
      </c>
      <c r="J271" s="119">
        <v>4467015.3800000008</v>
      </c>
      <c r="K271" s="119">
        <v>3965812.1999999997</v>
      </c>
      <c r="L271" s="119">
        <v>4581444.51</v>
      </c>
      <c r="M271" s="119">
        <v>0</v>
      </c>
      <c r="N271" s="119">
        <v>0</v>
      </c>
      <c r="O271" s="119">
        <v>0</v>
      </c>
      <c r="P271" s="119">
        <v>0</v>
      </c>
      <c r="Q271" s="119">
        <f t="shared" si="4"/>
        <v>29403761.009999998</v>
      </c>
      <c r="R271" s="115"/>
      <c r="S271" s="116"/>
      <c r="T271" s="113"/>
      <c r="U271" s="119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29403761.009999998</v>
      </c>
      <c r="V271" s="115"/>
    </row>
    <row r="272" spans="2:22" x14ac:dyDescent="0.2">
      <c r="B272" s="113"/>
      <c r="C272" s="166" t="s">
        <v>251</v>
      </c>
      <c r="D272" s="157" t="s">
        <v>472</v>
      </c>
      <c r="E272" s="119">
        <v>230867.4</v>
      </c>
      <c r="F272" s="119">
        <v>339898.16</v>
      </c>
      <c r="G272" s="119">
        <v>388043.96999999991</v>
      </c>
      <c r="H272" s="119">
        <v>503387.11</v>
      </c>
      <c r="I272" s="119">
        <v>398505.23999999993</v>
      </c>
      <c r="J272" s="119">
        <v>359023.45</v>
      </c>
      <c r="K272" s="119">
        <v>1625315.3099999994</v>
      </c>
      <c r="L272" s="119">
        <v>742328.69000000018</v>
      </c>
      <c r="M272" s="119">
        <v>0</v>
      </c>
      <c r="N272" s="119">
        <v>0</v>
      </c>
      <c r="O272" s="119">
        <v>0</v>
      </c>
      <c r="P272" s="119">
        <v>0</v>
      </c>
      <c r="Q272" s="119">
        <f t="shared" si="4"/>
        <v>4587369.3299999991</v>
      </c>
      <c r="R272" s="115"/>
      <c r="S272" s="116"/>
      <c r="T272" s="113"/>
      <c r="U272" s="119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4587369.3299999991</v>
      </c>
      <c r="V272" s="115"/>
    </row>
    <row r="273" spans="2:22" x14ac:dyDescent="0.2">
      <c r="B273" s="113"/>
      <c r="C273" s="166" t="s">
        <v>252</v>
      </c>
      <c r="D273" s="157" t="s">
        <v>473</v>
      </c>
      <c r="E273" s="119">
        <v>370332.51000000007</v>
      </c>
      <c r="F273" s="119">
        <v>362593.56</v>
      </c>
      <c r="G273" s="119">
        <v>636588.85</v>
      </c>
      <c r="H273" s="119">
        <v>514318.29000000004</v>
      </c>
      <c r="I273" s="119">
        <v>408138.71999999991</v>
      </c>
      <c r="J273" s="119">
        <v>795641.11999999988</v>
      </c>
      <c r="K273" s="119">
        <v>818128.08000000007</v>
      </c>
      <c r="L273" s="119">
        <v>358758.07999999996</v>
      </c>
      <c r="M273" s="119">
        <v>0</v>
      </c>
      <c r="N273" s="119">
        <v>0</v>
      </c>
      <c r="O273" s="119">
        <v>0</v>
      </c>
      <c r="P273" s="119">
        <v>0</v>
      </c>
      <c r="Q273" s="119">
        <f t="shared" si="4"/>
        <v>4264499.21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4264499.21</v>
      </c>
      <c r="V273" s="115"/>
    </row>
    <row r="274" spans="2:22" ht="25.5" x14ac:dyDescent="0.2">
      <c r="B274" s="113"/>
      <c r="C274" s="166" t="s">
        <v>550</v>
      </c>
      <c r="D274" s="157" t="s">
        <v>551</v>
      </c>
      <c r="E274" s="119">
        <v>660992.79</v>
      </c>
      <c r="F274" s="119">
        <v>16069688.1</v>
      </c>
      <c r="G274" s="119">
        <v>21052206.229999997</v>
      </c>
      <c r="H274" s="119">
        <v>12977283.48</v>
      </c>
      <c r="I274" s="119">
        <v>28392919.919999998</v>
      </c>
      <c r="J274" s="119">
        <v>15193507.73</v>
      </c>
      <c r="K274" s="119">
        <v>3031530.1400000006</v>
      </c>
      <c r="L274" s="119">
        <v>15388176.59</v>
      </c>
      <c r="M274" s="119">
        <v>0</v>
      </c>
      <c r="N274" s="119">
        <v>0</v>
      </c>
      <c r="O274" s="119">
        <v>0</v>
      </c>
      <c r="P274" s="119">
        <v>0</v>
      </c>
      <c r="Q274" s="119">
        <f t="shared" si="4"/>
        <v>112766304.98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112766304.98</v>
      </c>
      <c r="V274" s="115"/>
    </row>
    <row r="275" spans="2:22" x14ac:dyDescent="0.2">
      <c r="B275" s="113"/>
      <c r="C275" s="166" t="s">
        <v>253</v>
      </c>
      <c r="D275" s="157" t="s">
        <v>474</v>
      </c>
      <c r="E275" s="119">
        <v>0</v>
      </c>
      <c r="F275" s="119">
        <v>29139.43</v>
      </c>
      <c r="G275" s="119">
        <v>369150.98</v>
      </c>
      <c r="H275" s="119">
        <v>287115.84999999998</v>
      </c>
      <c r="I275" s="119">
        <v>13852.93</v>
      </c>
      <c r="J275" s="119">
        <v>146400</v>
      </c>
      <c r="K275" s="119">
        <v>90544.3</v>
      </c>
      <c r="L275" s="119">
        <v>933301.29</v>
      </c>
      <c r="M275" s="119">
        <v>0</v>
      </c>
      <c r="N275" s="119">
        <v>0</v>
      </c>
      <c r="O275" s="119">
        <v>0</v>
      </c>
      <c r="P275" s="119">
        <v>0</v>
      </c>
      <c r="Q275" s="119">
        <f t="shared" si="4"/>
        <v>1869504.7800000003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1869504.7800000003</v>
      </c>
      <c r="V275" s="115"/>
    </row>
    <row r="276" spans="2:22" x14ac:dyDescent="0.2">
      <c r="B276" s="113"/>
      <c r="C276" s="166" t="s">
        <v>254</v>
      </c>
      <c r="D276" s="157" t="s">
        <v>475</v>
      </c>
      <c r="E276" s="119">
        <v>0</v>
      </c>
      <c r="F276" s="119">
        <v>172662.35</v>
      </c>
      <c r="G276" s="119">
        <v>481641.06</v>
      </c>
      <c r="H276" s="119">
        <v>0</v>
      </c>
      <c r="I276" s="119">
        <v>0</v>
      </c>
      <c r="J276" s="119">
        <v>378077.32</v>
      </c>
      <c r="K276" s="119">
        <v>253818.44</v>
      </c>
      <c r="L276" s="119">
        <v>447250.05</v>
      </c>
      <c r="M276" s="119">
        <v>0</v>
      </c>
      <c r="N276" s="119">
        <v>0</v>
      </c>
      <c r="O276" s="119">
        <v>0</v>
      </c>
      <c r="P276" s="119">
        <v>0</v>
      </c>
      <c r="Q276" s="119">
        <f t="shared" si="4"/>
        <v>1733449.22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1733449.22</v>
      </c>
      <c r="V276" s="115"/>
    </row>
    <row r="277" spans="2:22" x14ac:dyDescent="0.2">
      <c r="B277" s="113"/>
      <c r="C277" s="166" t="s">
        <v>255</v>
      </c>
      <c r="D277" s="157" t="s">
        <v>476</v>
      </c>
      <c r="E277" s="119">
        <v>151436.94</v>
      </c>
      <c r="F277" s="119">
        <v>168926.11</v>
      </c>
      <c r="G277" s="119">
        <v>234285.92000000004</v>
      </c>
      <c r="H277" s="119">
        <v>214488.99000000002</v>
      </c>
      <c r="I277" s="119">
        <v>197492.62000000005</v>
      </c>
      <c r="J277" s="119">
        <v>214404.99000000002</v>
      </c>
      <c r="K277" s="119">
        <v>229218.13</v>
      </c>
      <c r="L277" s="119">
        <v>183045.5</v>
      </c>
      <c r="M277" s="119">
        <v>0</v>
      </c>
      <c r="N277" s="119">
        <v>0</v>
      </c>
      <c r="O277" s="119">
        <v>0</v>
      </c>
      <c r="P277" s="119">
        <v>0</v>
      </c>
      <c r="Q277" s="119">
        <f t="shared" si="4"/>
        <v>1593299.2000000002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1593299.2000000002</v>
      </c>
      <c r="V277" s="115"/>
    </row>
    <row r="278" spans="2:22" x14ac:dyDescent="0.2">
      <c r="B278" s="113"/>
      <c r="C278" s="166" t="s">
        <v>256</v>
      </c>
      <c r="D278" s="157" t="s">
        <v>477</v>
      </c>
      <c r="E278" s="119">
        <v>62931303.339999996</v>
      </c>
      <c r="F278" s="119">
        <v>65497529.849999994</v>
      </c>
      <c r="G278" s="119">
        <v>65458140.899999991</v>
      </c>
      <c r="H278" s="119">
        <v>65623487.379999988</v>
      </c>
      <c r="I278" s="119">
        <v>65646943.670000017</v>
      </c>
      <c r="J278" s="119">
        <v>66986411.460000001</v>
      </c>
      <c r="K278" s="119">
        <v>66789126.959999993</v>
      </c>
      <c r="L278" s="119">
        <v>66941612.710000016</v>
      </c>
      <c r="M278" s="119">
        <v>0</v>
      </c>
      <c r="N278" s="119">
        <v>0</v>
      </c>
      <c r="O278" s="119">
        <v>0</v>
      </c>
      <c r="P278" s="119">
        <v>0</v>
      </c>
      <c r="Q278" s="119">
        <f t="shared" si="4"/>
        <v>525874556.26999998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525874556.26999998</v>
      </c>
      <c r="V278" s="115"/>
    </row>
    <row r="279" spans="2:22" x14ac:dyDescent="0.2">
      <c r="B279" s="113"/>
      <c r="C279" s="166" t="s">
        <v>257</v>
      </c>
      <c r="D279" s="157" t="s">
        <v>478</v>
      </c>
      <c r="E279" s="119">
        <v>0</v>
      </c>
      <c r="F279" s="119">
        <v>7600</v>
      </c>
      <c r="G279" s="119">
        <v>23300</v>
      </c>
      <c r="H279" s="119">
        <v>238300</v>
      </c>
      <c r="I279" s="119">
        <v>57500</v>
      </c>
      <c r="J279" s="119">
        <v>84200</v>
      </c>
      <c r="K279" s="119">
        <v>58450</v>
      </c>
      <c r="L279" s="119">
        <v>67900</v>
      </c>
      <c r="M279" s="119">
        <v>0</v>
      </c>
      <c r="N279" s="119">
        <v>0</v>
      </c>
      <c r="O279" s="119">
        <v>0</v>
      </c>
      <c r="P279" s="119">
        <v>0</v>
      </c>
      <c r="Q279" s="119">
        <f t="shared" si="4"/>
        <v>537250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537250</v>
      </c>
      <c r="V279" s="115"/>
    </row>
    <row r="280" spans="2:22" ht="25.5" x14ac:dyDescent="0.2">
      <c r="B280" s="113"/>
      <c r="C280" s="166" t="s">
        <v>258</v>
      </c>
      <c r="D280" s="157" t="s">
        <v>479</v>
      </c>
      <c r="E280" s="119">
        <v>217401.71</v>
      </c>
      <c r="F280" s="119">
        <v>213837.15000000002</v>
      </c>
      <c r="G280" s="119">
        <v>288908.28999999992</v>
      </c>
      <c r="H280" s="119">
        <v>309656.94</v>
      </c>
      <c r="I280" s="119">
        <v>291118.07000000007</v>
      </c>
      <c r="J280" s="119">
        <v>274444.30000000005</v>
      </c>
      <c r="K280" s="119">
        <v>305874.86</v>
      </c>
      <c r="L280" s="119">
        <v>266910.89999999991</v>
      </c>
      <c r="M280" s="119">
        <v>0</v>
      </c>
      <c r="N280" s="119">
        <v>0</v>
      </c>
      <c r="O280" s="119">
        <v>0</v>
      </c>
      <c r="P280" s="119">
        <v>0</v>
      </c>
      <c r="Q280" s="119">
        <f t="shared" si="4"/>
        <v>2168152.2199999997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2168152.2199999997</v>
      </c>
      <c r="V280" s="115"/>
    </row>
    <row r="281" spans="2:22" x14ac:dyDescent="0.2">
      <c r="B281" s="113"/>
      <c r="C281" s="166" t="s">
        <v>259</v>
      </c>
      <c r="D281" s="157" t="s">
        <v>480</v>
      </c>
      <c r="E281" s="119">
        <v>37564.020000000011</v>
      </c>
      <c r="F281" s="119">
        <v>54864.94</v>
      </c>
      <c r="G281" s="119">
        <v>26302.159999999993</v>
      </c>
      <c r="H281" s="119">
        <v>25865.61</v>
      </c>
      <c r="I281" s="119">
        <v>27734.839999999993</v>
      </c>
      <c r="J281" s="119">
        <v>24846.940000000002</v>
      </c>
      <c r="K281" s="119">
        <v>27324.349999999991</v>
      </c>
      <c r="L281" s="119">
        <v>26206.399999999994</v>
      </c>
      <c r="M281" s="119">
        <v>0</v>
      </c>
      <c r="N281" s="119">
        <v>0</v>
      </c>
      <c r="O281" s="119">
        <v>0</v>
      </c>
      <c r="P281" s="119">
        <v>0</v>
      </c>
      <c r="Q281" s="119">
        <f t="shared" si="4"/>
        <v>250709.25999999998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250709.25999999998</v>
      </c>
      <c r="V281" s="115"/>
    </row>
    <row r="282" spans="2:22" x14ac:dyDescent="0.2">
      <c r="B282" s="113"/>
      <c r="C282" s="166" t="s">
        <v>260</v>
      </c>
      <c r="D282" s="157" t="s">
        <v>481</v>
      </c>
      <c r="E282" s="119">
        <v>1183338.4000000001</v>
      </c>
      <c r="F282" s="119">
        <v>1234315.2700000003</v>
      </c>
      <c r="G282" s="119">
        <v>1118110.8600000013</v>
      </c>
      <c r="H282" s="119">
        <v>1654287.6700000009</v>
      </c>
      <c r="I282" s="119">
        <v>1563280</v>
      </c>
      <c r="J282" s="119">
        <v>1518111.6799999995</v>
      </c>
      <c r="K282" s="119">
        <v>1532181.1899999992</v>
      </c>
      <c r="L282" s="119">
        <v>1523334.8200000015</v>
      </c>
      <c r="M282" s="119">
        <v>0</v>
      </c>
      <c r="N282" s="119">
        <v>0</v>
      </c>
      <c r="O282" s="119">
        <v>0</v>
      </c>
      <c r="P282" s="119">
        <v>0</v>
      </c>
      <c r="Q282" s="119">
        <f t="shared" si="4"/>
        <v>11326959.890000004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11326959.890000004</v>
      </c>
      <c r="V282" s="115"/>
    </row>
    <row r="283" spans="2:22" x14ac:dyDescent="0.2">
      <c r="B283" s="113"/>
      <c r="C283" s="166" t="s">
        <v>261</v>
      </c>
      <c r="D283" s="157" t="s">
        <v>482</v>
      </c>
      <c r="E283" s="119">
        <v>19254945.610000003</v>
      </c>
      <c r="F283" s="119">
        <v>22474929.16</v>
      </c>
      <c r="G283" s="119">
        <v>22135810.160000004</v>
      </c>
      <c r="H283" s="119">
        <v>20827612.930000003</v>
      </c>
      <c r="I283" s="119">
        <v>20502059.98</v>
      </c>
      <c r="J283" s="119">
        <v>21320311.190000005</v>
      </c>
      <c r="K283" s="119">
        <v>22231267.440000001</v>
      </c>
      <c r="L283" s="119">
        <v>21411617.940000001</v>
      </c>
      <c r="M283" s="119">
        <v>0</v>
      </c>
      <c r="N283" s="119">
        <v>0</v>
      </c>
      <c r="O283" s="119">
        <v>0</v>
      </c>
      <c r="P283" s="119">
        <v>0</v>
      </c>
      <c r="Q283" s="119">
        <f t="shared" si="4"/>
        <v>170158554.41000003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170158554.41000003</v>
      </c>
      <c r="V283" s="115"/>
    </row>
    <row r="284" spans="2:22" x14ac:dyDescent="0.2">
      <c r="B284" s="113"/>
      <c r="C284" s="166" t="s">
        <v>262</v>
      </c>
      <c r="D284" s="157" t="s">
        <v>483</v>
      </c>
      <c r="E284" s="119">
        <v>1456.37</v>
      </c>
      <c r="F284" s="119">
        <v>1484.5499999999997</v>
      </c>
      <c r="G284" s="119">
        <v>6156.37</v>
      </c>
      <c r="H284" s="119">
        <v>4900.9099999999989</v>
      </c>
      <c r="I284" s="119">
        <v>0</v>
      </c>
      <c r="J284" s="119">
        <v>5475.2000000000007</v>
      </c>
      <c r="K284" s="119">
        <v>8817.1899999999987</v>
      </c>
      <c r="L284" s="119">
        <v>1556.4099999999999</v>
      </c>
      <c r="M284" s="119">
        <v>0</v>
      </c>
      <c r="N284" s="119">
        <v>0</v>
      </c>
      <c r="O284" s="119">
        <v>0</v>
      </c>
      <c r="P284" s="119">
        <v>0</v>
      </c>
      <c r="Q284" s="119">
        <f t="shared" si="4"/>
        <v>29846.999999999996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29846.999999999996</v>
      </c>
      <c r="V284" s="115"/>
    </row>
    <row r="285" spans="2:22" x14ac:dyDescent="0.2">
      <c r="B285" s="113"/>
      <c r="C285" s="166" t="s">
        <v>263</v>
      </c>
      <c r="D285" s="157" t="s">
        <v>484</v>
      </c>
      <c r="E285" s="119">
        <v>20706.839999999997</v>
      </c>
      <c r="F285" s="119">
        <v>24070.320000000007</v>
      </c>
      <c r="G285" s="119">
        <v>32508.47</v>
      </c>
      <c r="H285" s="119">
        <v>36822.109999999993</v>
      </c>
      <c r="I285" s="119">
        <v>40711.18</v>
      </c>
      <c r="J285" s="119">
        <v>37927.53</v>
      </c>
      <c r="K285" s="119">
        <v>36434.080000000016</v>
      </c>
      <c r="L285" s="119">
        <v>26551.100000000006</v>
      </c>
      <c r="M285" s="119">
        <v>0</v>
      </c>
      <c r="N285" s="119">
        <v>0</v>
      </c>
      <c r="O285" s="119">
        <v>0</v>
      </c>
      <c r="P285" s="119">
        <v>0</v>
      </c>
      <c r="Q285" s="119">
        <f t="shared" si="4"/>
        <v>255731.63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255731.63</v>
      </c>
      <c r="V285" s="115"/>
    </row>
    <row r="286" spans="2:22" x14ac:dyDescent="0.2">
      <c r="B286" s="113"/>
      <c r="C286" s="166" t="s">
        <v>587</v>
      </c>
      <c r="D286" s="157" t="s">
        <v>612</v>
      </c>
      <c r="E286" s="119">
        <v>0</v>
      </c>
      <c r="F286" s="119">
        <v>0</v>
      </c>
      <c r="G286" s="119">
        <v>0</v>
      </c>
      <c r="H286" s="119">
        <v>0</v>
      </c>
      <c r="I286" s="119">
        <v>0</v>
      </c>
      <c r="J286" s="119">
        <v>0</v>
      </c>
      <c r="K286" s="119">
        <v>0</v>
      </c>
      <c r="L286" s="119">
        <v>0</v>
      </c>
      <c r="M286" s="119">
        <v>0</v>
      </c>
      <c r="N286" s="119">
        <v>0</v>
      </c>
      <c r="O286" s="119">
        <v>0</v>
      </c>
      <c r="P286" s="119">
        <v>0</v>
      </c>
      <c r="Q286" s="119">
        <f t="shared" si="4"/>
        <v>0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115"/>
    </row>
    <row r="287" spans="2:22" x14ac:dyDescent="0.2">
      <c r="B287" s="113"/>
      <c r="C287" s="166" t="s">
        <v>264</v>
      </c>
      <c r="D287" s="157" t="s">
        <v>485</v>
      </c>
      <c r="E287" s="119">
        <v>21771.05</v>
      </c>
      <c r="F287" s="119">
        <v>62028.7</v>
      </c>
      <c r="G287" s="119">
        <v>484</v>
      </c>
      <c r="H287" s="119">
        <v>230579.96</v>
      </c>
      <c r="I287" s="119">
        <v>215480.18</v>
      </c>
      <c r="J287" s="119">
        <v>3420.84</v>
      </c>
      <c r="K287" s="119">
        <v>0</v>
      </c>
      <c r="L287" s="119">
        <v>401858.63</v>
      </c>
      <c r="M287" s="119">
        <v>0</v>
      </c>
      <c r="N287" s="119">
        <v>0</v>
      </c>
      <c r="O287" s="119">
        <v>0</v>
      </c>
      <c r="P287" s="119">
        <v>0</v>
      </c>
      <c r="Q287" s="119">
        <f t="shared" si="4"/>
        <v>935623.35999999987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935623.35999999987</v>
      </c>
      <c r="V287" s="115"/>
    </row>
    <row r="288" spans="2:22" ht="25.5" x14ac:dyDescent="0.2">
      <c r="B288" s="113"/>
      <c r="C288" s="166" t="s">
        <v>588</v>
      </c>
      <c r="D288" s="157" t="s">
        <v>613</v>
      </c>
      <c r="E288" s="119">
        <v>0</v>
      </c>
      <c r="F288" s="119">
        <v>0</v>
      </c>
      <c r="G288" s="119">
        <v>0</v>
      </c>
      <c r="H288" s="119">
        <v>0</v>
      </c>
      <c r="I288" s="119">
        <v>0</v>
      </c>
      <c r="J288" s="119">
        <v>0</v>
      </c>
      <c r="K288" s="119">
        <v>0</v>
      </c>
      <c r="L288" s="119">
        <v>0</v>
      </c>
      <c r="M288" s="119">
        <v>0</v>
      </c>
      <c r="N288" s="119">
        <v>0</v>
      </c>
      <c r="O288" s="119">
        <v>0</v>
      </c>
      <c r="P288" s="119">
        <v>0</v>
      </c>
      <c r="Q288" s="119">
        <f t="shared" si="4"/>
        <v>0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115"/>
    </row>
    <row r="289" spans="2:22" ht="25.5" x14ac:dyDescent="0.2">
      <c r="B289" s="113"/>
      <c r="C289" s="166" t="s">
        <v>514</v>
      </c>
      <c r="D289" s="157" t="s">
        <v>515</v>
      </c>
      <c r="E289" s="119">
        <v>55041.640000000007</v>
      </c>
      <c r="F289" s="119">
        <v>59747.360000000001</v>
      </c>
      <c r="G289" s="119">
        <v>83428.3</v>
      </c>
      <c r="H289" s="119">
        <v>92755.039999999979</v>
      </c>
      <c r="I289" s="119">
        <v>81519.37999999999</v>
      </c>
      <c r="J289" s="119">
        <v>85802.93</v>
      </c>
      <c r="K289" s="119">
        <v>98301.980000000025</v>
      </c>
      <c r="L289" s="119">
        <v>87734.23</v>
      </c>
      <c r="M289" s="119">
        <v>0</v>
      </c>
      <c r="N289" s="119">
        <v>0</v>
      </c>
      <c r="O289" s="119">
        <v>0</v>
      </c>
      <c r="P289" s="119">
        <v>0</v>
      </c>
      <c r="Q289" s="119">
        <f t="shared" si="4"/>
        <v>644330.86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644330.86</v>
      </c>
      <c r="V289" s="115"/>
    </row>
    <row r="290" spans="2:22" ht="25.5" x14ac:dyDescent="0.2">
      <c r="B290" s="113"/>
      <c r="C290" s="166" t="s">
        <v>552</v>
      </c>
      <c r="D290" s="157" t="s">
        <v>553</v>
      </c>
      <c r="E290" s="119">
        <v>29544.499999999996</v>
      </c>
      <c r="F290" s="119">
        <v>57194.770000000011</v>
      </c>
      <c r="G290" s="119">
        <v>95897.57</v>
      </c>
      <c r="H290" s="119">
        <v>72545.05</v>
      </c>
      <c r="I290" s="119">
        <v>37800.61</v>
      </c>
      <c r="J290" s="119">
        <v>46193.080000000009</v>
      </c>
      <c r="K290" s="119">
        <v>58881.640000000014</v>
      </c>
      <c r="L290" s="119">
        <v>66453.990000000005</v>
      </c>
      <c r="M290" s="119">
        <v>0</v>
      </c>
      <c r="N290" s="119">
        <v>0</v>
      </c>
      <c r="O290" s="119">
        <v>0</v>
      </c>
      <c r="P290" s="119">
        <v>0</v>
      </c>
      <c r="Q290" s="119">
        <f t="shared" si="4"/>
        <v>464511.21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464511.21</v>
      </c>
      <c r="V290" s="115"/>
    </row>
    <row r="291" spans="2:22" x14ac:dyDescent="0.2">
      <c r="B291" s="113"/>
      <c r="C291" s="158"/>
      <c r="D291" s="118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  <c r="P291" s="119"/>
      <c r="Q291" s="119"/>
      <c r="R291" s="115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0</v>
      </c>
      <c r="V291" s="115"/>
    </row>
    <row r="292" spans="2:22" ht="13.5" thickBot="1" x14ac:dyDescent="0.25">
      <c r="B292" s="88"/>
      <c r="C292" s="155"/>
      <c r="D292" s="155"/>
      <c r="E292" s="155"/>
      <c r="F292" s="155"/>
      <c r="G292" s="155"/>
      <c r="H292" s="155"/>
      <c r="I292" s="155"/>
      <c r="J292" s="155"/>
      <c r="K292" s="155"/>
      <c r="L292" s="155"/>
      <c r="M292" s="155"/>
      <c r="N292" s="155"/>
      <c r="O292" s="155"/>
      <c r="P292" s="155"/>
      <c r="Q292" s="155"/>
      <c r="R292" s="94"/>
      <c r="T292" s="88"/>
      <c r="U292" s="120"/>
      <c r="V292" s="94"/>
    </row>
    <row r="293" spans="2:22" ht="13.5" thickTop="1" x14ac:dyDescent="0.2">
      <c r="B293" s="116"/>
      <c r="C293" s="156"/>
      <c r="D293" s="156"/>
      <c r="E293" s="156"/>
      <c r="F293" s="156"/>
      <c r="G293" s="156"/>
      <c r="H293" s="156"/>
      <c r="I293" s="156"/>
      <c r="J293" s="156"/>
      <c r="K293" s="156"/>
      <c r="L293" s="156"/>
      <c r="M293" s="156"/>
      <c r="N293" s="156"/>
      <c r="O293" s="156"/>
      <c r="P293" s="156"/>
      <c r="Q293" s="156"/>
      <c r="R293" s="116"/>
    </row>
    <row r="294" spans="2:22" x14ac:dyDescent="0.2">
      <c r="B294" s="116"/>
      <c r="C294" s="156"/>
      <c r="D294" s="156"/>
      <c r="E294" s="156"/>
      <c r="F294" s="156"/>
      <c r="G294" s="156"/>
      <c r="H294" s="156"/>
      <c r="I294" s="156"/>
      <c r="J294" s="156"/>
      <c r="K294" s="156"/>
      <c r="L294" s="156"/>
      <c r="M294" s="156"/>
      <c r="N294" s="156"/>
      <c r="O294" s="156"/>
      <c r="P294" s="156"/>
      <c r="Q294" s="156"/>
      <c r="R294" s="116"/>
    </row>
    <row r="295" spans="2:22" ht="13.5" thickBot="1" x14ac:dyDescent="0.25"/>
    <row r="296" spans="2:22" s="106" customFormat="1" ht="14.25" thickTop="1" thickBot="1" x14ac:dyDescent="0.25">
      <c r="B296" s="33"/>
      <c r="C296" s="35"/>
      <c r="D296" s="35"/>
      <c r="E296" s="104"/>
      <c r="F296" s="104"/>
      <c r="G296" s="104"/>
      <c r="H296" s="104"/>
      <c r="I296" s="104"/>
      <c r="J296" s="104"/>
      <c r="K296" s="104"/>
      <c r="L296" s="104"/>
      <c r="M296" s="104"/>
      <c r="N296" s="104"/>
      <c r="O296" s="104"/>
      <c r="P296" s="104"/>
      <c r="Q296" s="104"/>
      <c r="R296" s="39"/>
      <c r="S296" s="105"/>
      <c r="T296" s="33"/>
      <c r="U296" s="104"/>
      <c r="V296" s="39"/>
    </row>
    <row r="297" spans="2:22" s="106" customFormat="1" ht="19.5" thickBot="1" x14ac:dyDescent="0.25">
      <c r="B297" s="50"/>
      <c r="C297" s="52"/>
      <c r="D297" s="52"/>
      <c r="E297" s="175" t="s">
        <v>556</v>
      </c>
      <c r="F297" s="176"/>
      <c r="G297" s="176"/>
      <c r="H297" s="176"/>
      <c r="I297" s="176"/>
      <c r="J297" s="176"/>
      <c r="K297" s="176"/>
      <c r="L297" s="176"/>
      <c r="M297" s="176"/>
      <c r="N297" s="176"/>
      <c r="O297" s="176"/>
      <c r="P297" s="176"/>
      <c r="Q297" s="177"/>
      <c r="R297" s="54"/>
      <c r="S297" s="105"/>
      <c r="T297" s="50"/>
      <c r="V297" s="54"/>
    </row>
    <row r="298" spans="2:22" s="106" customFormat="1" ht="24.75" customHeight="1" x14ac:dyDescent="0.2">
      <c r="B298" s="50"/>
      <c r="C298" s="52"/>
      <c r="D298" s="52"/>
      <c r="E298" s="107" t="s">
        <v>4</v>
      </c>
      <c r="F298" s="107" t="s">
        <v>15</v>
      </c>
      <c r="G298" s="107" t="s">
        <v>16</v>
      </c>
      <c r="H298" s="107" t="s">
        <v>17</v>
      </c>
      <c r="I298" s="107" t="s">
        <v>18</v>
      </c>
      <c r="J298" s="107" t="s">
        <v>19</v>
      </c>
      <c r="K298" s="107" t="s">
        <v>20</v>
      </c>
      <c r="L298" s="107" t="s">
        <v>21</v>
      </c>
      <c r="M298" s="107" t="s">
        <v>22</v>
      </c>
      <c r="N298" s="107" t="s">
        <v>23</v>
      </c>
      <c r="O298" s="107" t="s">
        <v>24</v>
      </c>
      <c r="P298" s="107" t="s">
        <v>25</v>
      </c>
      <c r="Q298" s="107" t="s">
        <v>26</v>
      </c>
      <c r="R298" s="54"/>
      <c r="S298" s="105"/>
      <c r="T298" s="50"/>
      <c r="U298" s="107" t="s">
        <v>26</v>
      </c>
      <c r="V298" s="54"/>
    </row>
    <row r="299" spans="2:22" s="112" customFormat="1" ht="13.5" thickBot="1" x14ac:dyDescent="0.3">
      <c r="B299" s="66"/>
      <c r="C299" s="108" t="s">
        <v>489</v>
      </c>
      <c r="D299" s="109" t="s">
        <v>27</v>
      </c>
      <c r="E299" s="110"/>
      <c r="F299" s="110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0"/>
      <c r="R299" s="71"/>
      <c r="S299" s="111"/>
      <c r="T299" s="66"/>
      <c r="U299" s="110"/>
      <c r="V299" s="71"/>
    </row>
    <row r="300" spans="2:22" ht="13.5" thickBot="1" x14ac:dyDescent="0.25">
      <c r="B300" s="113"/>
      <c r="C300" s="181" t="s">
        <v>31</v>
      </c>
      <c r="D300" s="182"/>
      <c r="E300" s="114">
        <f>SUM(E301:E585)</f>
        <v>226473885.42999992</v>
      </c>
      <c r="F300" s="114">
        <f t="shared" ref="F300:P300" si="5">SUM(F301:F585)</f>
        <v>217710873.48999998</v>
      </c>
      <c r="G300" s="114">
        <f t="shared" si="5"/>
        <v>307702707.5200001</v>
      </c>
      <c r="H300" s="114">
        <f t="shared" si="5"/>
        <v>792753938.4600004</v>
      </c>
      <c r="I300" s="114">
        <f t="shared" si="5"/>
        <v>309961110.41000003</v>
      </c>
      <c r="J300" s="114">
        <f t="shared" si="5"/>
        <v>281975374.79000002</v>
      </c>
      <c r="K300" s="114">
        <f t="shared" si="5"/>
        <v>319655308.01999998</v>
      </c>
      <c r="L300" s="114">
        <f t="shared" si="5"/>
        <v>347329601.01999992</v>
      </c>
      <c r="M300" s="114">
        <f t="shared" si="5"/>
        <v>302748947.89999998</v>
      </c>
      <c r="N300" s="114">
        <f t="shared" si="5"/>
        <v>305103558.04000008</v>
      </c>
      <c r="O300" s="114">
        <f t="shared" si="5"/>
        <v>298920892.89000005</v>
      </c>
      <c r="P300" s="114">
        <f t="shared" si="5"/>
        <v>316498831.7100001</v>
      </c>
      <c r="Q300" s="114">
        <f>SUM(Q301:Q585)</f>
        <v>4026835029.6799984</v>
      </c>
      <c r="R300" s="115"/>
      <c r="S300" s="116"/>
      <c r="T300" s="113"/>
      <c r="U300" s="114">
        <f>SUM(U301:U585)</f>
        <v>2803562799.1399989</v>
      </c>
      <c r="V300" s="115"/>
    </row>
    <row r="301" spans="2:22" ht="15" x14ac:dyDescent="0.25">
      <c r="B301" s="113"/>
      <c r="C301" s="160" t="s">
        <v>45</v>
      </c>
      <c r="D301" s="118" t="s">
        <v>265</v>
      </c>
      <c r="E301" s="119">
        <v>28015.790000000005</v>
      </c>
      <c r="F301" s="119">
        <v>31607.510000000002</v>
      </c>
      <c r="G301" s="119">
        <v>38604.879999999997</v>
      </c>
      <c r="H301" s="119">
        <v>34293.120000000003</v>
      </c>
      <c r="I301" s="119">
        <v>28865.64</v>
      </c>
      <c r="J301" s="119">
        <v>30732.649999999998</v>
      </c>
      <c r="K301" s="119">
        <v>30744.380000000008</v>
      </c>
      <c r="L301" s="119">
        <v>44175.649999999987</v>
      </c>
      <c r="M301" s="119">
        <v>62819.339999999982</v>
      </c>
      <c r="N301" s="119">
        <v>65504.709999999992</v>
      </c>
      <c r="O301" s="119">
        <v>65504.709999999992</v>
      </c>
      <c r="P301" s="119">
        <v>64921.869999999981</v>
      </c>
      <c r="Q301" s="119">
        <f>SUM(E301:P301)</f>
        <v>525790.24999999988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267039.62</v>
      </c>
      <c r="V301" s="115"/>
    </row>
    <row r="302" spans="2:22" ht="25.5" x14ac:dyDescent="0.25">
      <c r="B302" s="113"/>
      <c r="C302" s="161" t="s">
        <v>46</v>
      </c>
      <c r="D302" s="118" t="s">
        <v>266</v>
      </c>
      <c r="E302" s="119">
        <v>3400</v>
      </c>
      <c r="F302" s="119">
        <v>3400</v>
      </c>
      <c r="G302" s="119">
        <v>3400</v>
      </c>
      <c r="H302" s="119">
        <v>3400</v>
      </c>
      <c r="I302" s="119">
        <v>2880</v>
      </c>
      <c r="J302" s="119">
        <v>2880</v>
      </c>
      <c r="K302" s="119">
        <v>3630</v>
      </c>
      <c r="L302" s="119">
        <v>4182.2</v>
      </c>
      <c r="M302" s="119">
        <v>4182.2</v>
      </c>
      <c r="N302" s="119">
        <v>4182.2</v>
      </c>
      <c r="O302" s="119">
        <v>4182.2</v>
      </c>
      <c r="P302" s="119">
        <v>4182.2</v>
      </c>
      <c r="Q302" s="119">
        <f t="shared" ref="Q302:Q365" si="6">SUM(E302:P302)</f>
        <v>43900.999999999993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27172.2</v>
      </c>
      <c r="V302" s="115"/>
    </row>
    <row r="303" spans="2:22" ht="15" x14ac:dyDescent="0.25">
      <c r="B303" s="113"/>
      <c r="C303" s="161" t="s">
        <v>47</v>
      </c>
      <c r="D303" s="118" t="s">
        <v>267</v>
      </c>
      <c r="E303" s="119">
        <v>90040.400000000052</v>
      </c>
      <c r="F303" s="119">
        <v>112247.80000000002</v>
      </c>
      <c r="G303" s="119">
        <v>118870.36000000002</v>
      </c>
      <c r="H303" s="119">
        <v>165756.34</v>
      </c>
      <c r="I303" s="119">
        <v>141130.53</v>
      </c>
      <c r="J303" s="119">
        <v>153906.69999999998</v>
      </c>
      <c r="K303" s="119">
        <v>160052.09000000003</v>
      </c>
      <c r="L303" s="119">
        <v>277499.74000000011</v>
      </c>
      <c r="M303" s="119">
        <v>281445.89000000013</v>
      </c>
      <c r="N303" s="119">
        <v>274151.9600000002</v>
      </c>
      <c r="O303" s="119">
        <v>280777.65000000014</v>
      </c>
      <c r="P303" s="119">
        <v>282864.79000000015</v>
      </c>
      <c r="Q303" s="119">
        <f t="shared" si="6"/>
        <v>2338744.2500000005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1219503.96</v>
      </c>
      <c r="V303" s="115"/>
    </row>
    <row r="304" spans="2:22" ht="15" x14ac:dyDescent="0.25">
      <c r="B304" s="113"/>
      <c r="C304" s="161" t="s">
        <v>48</v>
      </c>
      <c r="D304" s="118" t="s">
        <v>268</v>
      </c>
      <c r="E304" s="119">
        <v>21759.910000000003</v>
      </c>
      <c r="F304" s="119">
        <v>27428.490000000009</v>
      </c>
      <c r="G304" s="119">
        <v>34739.929999999993</v>
      </c>
      <c r="H304" s="119">
        <v>32733.790000000005</v>
      </c>
      <c r="I304" s="119">
        <v>30783.359999999997</v>
      </c>
      <c r="J304" s="119">
        <v>41810.1</v>
      </c>
      <c r="K304" s="119">
        <v>31540.860000000004</v>
      </c>
      <c r="L304" s="119">
        <v>157206.63999999998</v>
      </c>
      <c r="M304" s="119">
        <v>60079.769999999982</v>
      </c>
      <c r="N304" s="119">
        <v>59586.049999999981</v>
      </c>
      <c r="O304" s="119">
        <v>62547.349999999984</v>
      </c>
      <c r="P304" s="119">
        <v>62723.799999999974</v>
      </c>
      <c r="Q304" s="119">
        <f t="shared" si="6"/>
        <v>622940.04999999993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378003.08</v>
      </c>
      <c r="V304" s="115"/>
    </row>
    <row r="305" spans="2:22" ht="15" x14ac:dyDescent="0.25">
      <c r="B305" s="113"/>
      <c r="C305" s="161" t="s">
        <v>49</v>
      </c>
      <c r="D305" s="118" t="s">
        <v>269</v>
      </c>
      <c r="E305" s="119">
        <v>104125.79000000004</v>
      </c>
      <c r="F305" s="119">
        <v>107805.65999999997</v>
      </c>
      <c r="G305" s="119">
        <v>198651.7699999999</v>
      </c>
      <c r="H305" s="119">
        <v>165870.23000000001</v>
      </c>
      <c r="I305" s="119">
        <v>167635.16000000003</v>
      </c>
      <c r="J305" s="119">
        <v>186815.5799999999</v>
      </c>
      <c r="K305" s="119">
        <v>182423.90000000008</v>
      </c>
      <c r="L305" s="119">
        <v>196092.41999999995</v>
      </c>
      <c r="M305" s="119">
        <v>242844.52000000002</v>
      </c>
      <c r="N305" s="119">
        <v>257867.92</v>
      </c>
      <c r="O305" s="119">
        <v>258313.34999999998</v>
      </c>
      <c r="P305" s="119">
        <v>258442.82</v>
      </c>
      <c r="Q305" s="119">
        <f t="shared" si="6"/>
        <v>2326889.1199999996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1309420.51</v>
      </c>
      <c r="V305" s="115"/>
    </row>
    <row r="306" spans="2:22" ht="15" x14ac:dyDescent="0.25">
      <c r="B306" s="113"/>
      <c r="C306" s="161" t="s">
        <v>559</v>
      </c>
      <c r="D306" s="118" t="s">
        <v>589</v>
      </c>
      <c r="E306" s="119">
        <v>0</v>
      </c>
      <c r="F306" s="119">
        <v>0</v>
      </c>
      <c r="G306" s="119">
        <v>0</v>
      </c>
      <c r="H306" s="119">
        <v>0</v>
      </c>
      <c r="I306" s="119">
        <v>0</v>
      </c>
      <c r="J306" s="119">
        <v>0</v>
      </c>
      <c r="K306" s="119">
        <v>0</v>
      </c>
      <c r="L306" s="119">
        <v>0</v>
      </c>
      <c r="M306" s="119">
        <v>0</v>
      </c>
      <c r="N306" s="119">
        <v>0</v>
      </c>
      <c r="O306" s="119">
        <v>0</v>
      </c>
      <c r="P306" s="119">
        <v>0</v>
      </c>
      <c r="Q306" s="119">
        <f t="shared" si="6"/>
        <v>0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0</v>
      </c>
      <c r="V306" s="115"/>
    </row>
    <row r="307" spans="2:22" ht="25.5" x14ac:dyDescent="0.25">
      <c r="B307" s="113"/>
      <c r="C307" s="161" t="s">
        <v>50</v>
      </c>
      <c r="D307" s="118" t="s">
        <v>270</v>
      </c>
      <c r="E307" s="119">
        <v>50762.820000000007</v>
      </c>
      <c r="F307" s="119">
        <v>52167.230000000018</v>
      </c>
      <c r="G307" s="119">
        <v>138024.22</v>
      </c>
      <c r="H307" s="119">
        <v>76601.000000000015</v>
      </c>
      <c r="I307" s="119">
        <v>69062.59</v>
      </c>
      <c r="J307" s="119">
        <v>69429.529999999984</v>
      </c>
      <c r="K307" s="119">
        <v>90154.180000000022</v>
      </c>
      <c r="L307" s="119">
        <v>122800.15999999999</v>
      </c>
      <c r="M307" s="119">
        <v>119500.98000000001</v>
      </c>
      <c r="N307" s="119">
        <v>117237.16</v>
      </c>
      <c r="O307" s="119">
        <v>118676.07</v>
      </c>
      <c r="P307" s="119">
        <v>82884.25</v>
      </c>
      <c r="Q307" s="119">
        <f t="shared" si="6"/>
        <v>1107300.19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669001.73</v>
      </c>
      <c r="V307" s="115"/>
    </row>
    <row r="308" spans="2:22" ht="15" x14ac:dyDescent="0.25">
      <c r="B308" s="113"/>
      <c r="C308" s="161" t="s">
        <v>51</v>
      </c>
      <c r="D308" s="118" t="s">
        <v>271</v>
      </c>
      <c r="E308" s="119">
        <v>49794.560000000005</v>
      </c>
      <c r="F308" s="119">
        <v>62265.439999999995</v>
      </c>
      <c r="G308" s="119">
        <v>106782.79999999999</v>
      </c>
      <c r="H308" s="119">
        <v>67870.34</v>
      </c>
      <c r="I308" s="119">
        <v>74919.59</v>
      </c>
      <c r="J308" s="119">
        <v>67232.989999999991</v>
      </c>
      <c r="K308" s="119">
        <v>78652.290000000008</v>
      </c>
      <c r="L308" s="119">
        <v>111829.25</v>
      </c>
      <c r="M308" s="119">
        <v>115230.88999999998</v>
      </c>
      <c r="N308" s="119">
        <v>115230.88999999998</v>
      </c>
      <c r="O308" s="119">
        <v>114986.28</v>
      </c>
      <c r="P308" s="119">
        <v>57898.48</v>
      </c>
      <c r="Q308" s="119">
        <f t="shared" si="6"/>
        <v>1022693.8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619347.26</v>
      </c>
      <c r="V308" s="115"/>
    </row>
    <row r="309" spans="2:22" ht="15" x14ac:dyDescent="0.25">
      <c r="B309" s="113"/>
      <c r="C309" s="161" t="s">
        <v>52</v>
      </c>
      <c r="D309" s="118" t="s">
        <v>272</v>
      </c>
      <c r="E309" s="119">
        <v>8371.09</v>
      </c>
      <c r="F309" s="119">
        <v>8371.09</v>
      </c>
      <c r="G309" s="119">
        <v>11679.54</v>
      </c>
      <c r="H309" s="119">
        <v>13672.59</v>
      </c>
      <c r="I309" s="119">
        <v>8648.07</v>
      </c>
      <c r="J309" s="119">
        <v>15381.24</v>
      </c>
      <c r="K309" s="119">
        <v>0</v>
      </c>
      <c r="L309" s="119">
        <v>38550.28</v>
      </c>
      <c r="M309" s="119">
        <v>38000.28</v>
      </c>
      <c r="N309" s="119">
        <v>36775.279999999999</v>
      </c>
      <c r="O309" s="119">
        <v>37775.279999999999</v>
      </c>
      <c r="P309" s="119">
        <v>37775.259999999995</v>
      </c>
      <c r="Q309" s="119">
        <f t="shared" si="6"/>
        <v>255000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104673.9</v>
      </c>
      <c r="V309" s="115"/>
    </row>
    <row r="310" spans="2:22" ht="15" x14ac:dyDescent="0.25">
      <c r="B310" s="113"/>
      <c r="C310" s="161" t="s">
        <v>53</v>
      </c>
      <c r="D310" s="118" t="s">
        <v>273</v>
      </c>
      <c r="E310" s="119">
        <v>92958.58</v>
      </c>
      <c r="F310" s="119">
        <v>100815.90999999999</v>
      </c>
      <c r="G310" s="119">
        <v>206133.19</v>
      </c>
      <c r="H310" s="119">
        <v>150294.69999999995</v>
      </c>
      <c r="I310" s="119">
        <v>103138.65000000001</v>
      </c>
      <c r="J310" s="119">
        <v>292121.11</v>
      </c>
      <c r="K310" s="119">
        <v>85273.05</v>
      </c>
      <c r="L310" s="119">
        <v>102765.00999999998</v>
      </c>
      <c r="M310" s="119">
        <v>136163.28000000003</v>
      </c>
      <c r="N310" s="119">
        <v>133775.78000000003</v>
      </c>
      <c r="O310" s="119">
        <v>133588.23000000001</v>
      </c>
      <c r="P310" s="119">
        <v>139805.09000000003</v>
      </c>
      <c r="Q310" s="119">
        <f t="shared" si="6"/>
        <v>1676832.58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1133500.2</v>
      </c>
      <c r="V310" s="115"/>
    </row>
    <row r="311" spans="2:22" ht="25.5" x14ac:dyDescent="0.25">
      <c r="B311" s="113"/>
      <c r="C311" s="161" t="s">
        <v>54</v>
      </c>
      <c r="D311" s="118" t="s">
        <v>274</v>
      </c>
      <c r="E311" s="119">
        <v>280528.90000000002</v>
      </c>
      <c r="F311" s="119">
        <v>330858.01999999996</v>
      </c>
      <c r="G311" s="119">
        <v>454887.12</v>
      </c>
      <c r="H311" s="119">
        <v>455290.78</v>
      </c>
      <c r="I311" s="119">
        <v>1265314.26</v>
      </c>
      <c r="J311" s="119">
        <v>597074.43999999994</v>
      </c>
      <c r="K311" s="119">
        <v>592636.96</v>
      </c>
      <c r="L311" s="119">
        <v>758637.23999999987</v>
      </c>
      <c r="M311" s="119">
        <v>763495.91999999993</v>
      </c>
      <c r="N311" s="119">
        <v>772328.92999999993</v>
      </c>
      <c r="O311" s="119">
        <v>810896.89999999991</v>
      </c>
      <c r="P311" s="119">
        <v>823815.01000000013</v>
      </c>
      <c r="Q311" s="119">
        <f t="shared" si="6"/>
        <v>7905764.4799999986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4735227.72</v>
      </c>
      <c r="V311" s="115"/>
    </row>
    <row r="312" spans="2:22" ht="15" x14ac:dyDescent="0.25">
      <c r="B312" s="113"/>
      <c r="C312" s="161" t="s">
        <v>55</v>
      </c>
      <c r="D312" s="118" t="s">
        <v>275</v>
      </c>
      <c r="E312" s="119">
        <v>378051.57999999996</v>
      </c>
      <c r="F312" s="119">
        <v>342333.92000000004</v>
      </c>
      <c r="G312" s="119">
        <v>658010.31000000006</v>
      </c>
      <c r="H312" s="119">
        <v>558050.87</v>
      </c>
      <c r="I312" s="119">
        <v>752325.05</v>
      </c>
      <c r="J312" s="119">
        <v>499634.44</v>
      </c>
      <c r="K312" s="119">
        <v>476129.6</v>
      </c>
      <c r="L312" s="119">
        <v>590182.19000000006</v>
      </c>
      <c r="M312" s="119">
        <v>595421.84</v>
      </c>
      <c r="N312" s="119">
        <v>595815.14</v>
      </c>
      <c r="O312" s="119">
        <v>594385.71000000008</v>
      </c>
      <c r="P312" s="119">
        <v>547400.82999999996</v>
      </c>
      <c r="Q312" s="119">
        <f t="shared" si="6"/>
        <v>6587741.4800000004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4254717.9600000009</v>
      </c>
      <c r="V312" s="115"/>
    </row>
    <row r="313" spans="2:22" ht="15" x14ac:dyDescent="0.25">
      <c r="B313" s="113"/>
      <c r="C313" s="161" t="s">
        <v>56</v>
      </c>
      <c r="D313" s="118" t="s">
        <v>276</v>
      </c>
      <c r="E313" s="119">
        <v>305230.84000000008</v>
      </c>
      <c r="F313" s="119">
        <v>372220.47000000003</v>
      </c>
      <c r="G313" s="119">
        <v>462718.08</v>
      </c>
      <c r="H313" s="119">
        <v>439456.19</v>
      </c>
      <c r="I313" s="119">
        <v>418373.21999999991</v>
      </c>
      <c r="J313" s="119">
        <v>428153.33000000007</v>
      </c>
      <c r="K313" s="119">
        <v>531892.62000000011</v>
      </c>
      <c r="L313" s="119">
        <v>606526.37</v>
      </c>
      <c r="M313" s="119">
        <v>613762.04</v>
      </c>
      <c r="N313" s="119">
        <v>579239.75</v>
      </c>
      <c r="O313" s="119">
        <v>577189.75</v>
      </c>
      <c r="P313" s="119">
        <v>347355.72000000015</v>
      </c>
      <c r="Q313" s="119">
        <f t="shared" si="6"/>
        <v>5682118.3799999999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3564571.12</v>
      </c>
      <c r="V313" s="115"/>
    </row>
    <row r="314" spans="2:22" ht="25.5" x14ac:dyDescent="0.25">
      <c r="B314" s="113"/>
      <c r="C314" s="161" t="s">
        <v>57</v>
      </c>
      <c r="D314" s="118" t="s">
        <v>277</v>
      </c>
      <c r="E314" s="119">
        <v>11416.04</v>
      </c>
      <c r="F314" s="119">
        <v>11711.25</v>
      </c>
      <c r="G314" s="119">
        <v>12919.61</v>
      </c>
      <c r="H314" s="119">
        <v>11351.17</v>
      </c>
      <c r="I314" s="119">
        <v>11196.51</v>
      </c>
      <c r="J314" s="119">
        <v>11265.17</v>
      </c>
      <c r="K314" s="119">
        <v>11393.070000000002</v>
      </c>
      <c r="L314" s="119">
        <v>21348.69</v>
      </c>
      <c r="M314" s="119">
        <v>21348.69</v>
      </c>
      <c r="N314" s="119">
        <v>21348.69</v>
      </c>
      <c r="O314" s="119">
        <v>21348.69</v>
      </c>
      <c r="P314" s="119">
        <v>12539.610000000004</v>
      </c>
      <c r="Q314" s="119">
        <f t="shared" si="6"/>
        <v>179187.19000000003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102601.51000000001</v>
      </c>
      <c r="V314" s="115"/>
    </row>
    <row r="315" spans="2:22" ht="15" x14ac:dyDescent="0.25">
      <c r="B315" s="113"/>
      <c r="C315" s="161" t="s">
        <v>58</v>
      </c>
      <c r="D315" s="118" t="s">
        <v>278</v>
      </c>
      <c r="E315" s="119">
        <v>3512.11</v>
      </c>
      <c r="F315" s="119">
        <v>1642.59</v>
      </c>
      <c r="G315" s="119">
        <v>5154.7</v>
      </c>
      <c r="H315" s="119">
        <v>3776.19</v>
      </c>
      <c r="I315" s="119">
        <v>5110.92</v>
      </c>
      <c r="J315" s="119">
        <v>5014.05</v>
      </c>
      <c r="K315" s="119">
        <v>8073.92</v>
      </c>
      <c r="L315" s="119">
        <v>8081.2999999999993</v>
      </c>
      <c r="M315" s="119">
        <v>8081.2999999999993</v>
      </c>
      <c r="N315" s="119">
        <v>8081.2999999999993</v>
      </c>
      <c r="O315" s="119">
        <v>8081.2999999999993</v>
      </c>
      <c r="P315" s="119">
        <v>5118.3199999999988</v>
      </c>
      <c r="Q315" s="119">
        <f t="shared" si="6"/>
        <v>69728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40365.78</v>
      </c>
      <c r="V315" s="115"/>
    </row>
    <row r="316" spans="2:22" ht="15" x14ac:dyDescent="0.25">
      <c r="B316" s="113"/>
      <c r="C316" s="161" t="s">
        <v>59</v>
      </c>
      <c r="D316" s="118" t="s">
        <v>279</v>
      </c>
      <c r="E316" s="119">
        <v>52349.850000000006</v>
      </c>
      <c r="F316" s="119">
        <v>82373.569999999992</v>
      </c>
      <c r="G316" s="119">
        <v>86761.140000000014</v>
      </c>
      <c r="H316" s="119">
        <v>83718.97000000003</v>
      </c>
      <c r="I316" s="119">
        <v>183304.45</v>
      </c>
      <c r="J316" s="119">
        <v>94729.330000000016</v>
      </c>
      <c r="K316" s="119">
        <v>95338.020000000019</v>
      </c>
      <c r="L316" s="119">
        <v>145908.12</v>
      </c>
      <c r="M316" s="119">
        <v>147338.38</v>
      </c>
      <c r="N316" s="119">
        <v>145697.29</v>
      </c>
      <c r="O316" s="119">
        <v>128733.87999999999</v>
      </c>
      <c r="P316" s="119">
        <v>71453.159999999989</v>
      </c>
      <c r="Q316" s="119">
        <f t="shared" si="6"/>
        <v>1317706.1599999999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824483.45000000007</v>
      </c>
      <c r="V316" s="115"/>
    </row>
    <row r="317" spans="2:22" ht="15" x14ac:dyDescent="0.25">
      <c r="B317" s="113"/>
      <c r="C317" s="161" t="s">
        <v>60</v>
      </c>
      <c r="D317" s="118" t="s">
        <v>280</v>
      </c>
      <c r="E317" s="119">
        <v>35943.21</v>
      </c>
      <c r="F317" s="119">
        <v>35713.25</v>
      </c>
      <c r="G317" s="119">
        <v>27504.129999999997</v>
      </c>
      <c r="H317" s="119">
        <v>68955.34</v>
      </c>
      <c r="I317" s="119">
        <v>39093.050000000003</v>
      </c>
      <c r="J317" s="119">
        <v>65536.250000000015</v>
      </c>
      <c r="K317" s="119">
        <v>43801.73</v>
      </c>
      <c r="L317" s="119">
        <v>48201.01999999999</v>
      </c>
      <c r="M317" s="119">
        <v>48201.01999999999</v>
      </c>
      <c r="N317" s="119">
        <v>48201.01999999999</v>
      </c>
      <c r="O317" s="119">
        <v>48201.01999999999</v>
      </c>
      <c r="P317" s="119">
        <v>48200.959999999992</v>
      </c>
      <c r="Q317" s="119">
        <f t="shared" si="6"/>
        <v>557552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364747.98</v>
      </c>
      <c r="V317" s="115"/>
    </row>
    <row r="318" spans="2:22" ht="15" x14ac:dyDescent="0.25">
      <c r="B318" s="113"/>
      <c r="C318" s="161" t="s">
        <v>61</v>
      </c>
      <c r="D318" s="118" t="s">
        <v>281</v>
      </c>
      <c r="E318" s="119">
        <v>27700.75</v>
      </c>
      <c r="F318" s="119">
        <v>36081.299999999996</v>
      </c>
      <c r="G318" s="119">
        <v>31228.26</v>
      </c>
      <c r="H318" s="119">
        <v>34472.929999999993</v>
      </c>
      <c r="I318" s="119">
        <v>35520.480000000003</v>
      </c>
      <c r="J318" s="119">
        <v>40281.129999999997</v>
      </c>
      <c r="K318" s="119">
        <v>36938.25</v>
      </c>
      <c r="L318" s="119">
        <v>56317.900000000016</v>
      </c>
      <c r="M318" s="119">
        <v>55680.840000000018</v>
      </c>
      <c r="N318" s="119">
        <v>55060.840000000018</v>
      </c>
      <c r="O318" s="119">
        <v>55060.840000000018</v>
      </c>
      <c r="P318" s="119">
        <v>24801.629999999997</v>
      </c>
      <c r="Q318" s="119">
        <f t="shared" si="6"/>
        <v>489145.15000000008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298541</v>
      </c>
      <c r="V318" s="115"/>
    </row>
    <row r="319" spans="2:22" ht="15" x14ac:dyDescent="0.25">
      <c r="B319" s="113"/>
      <c r="C319" s="161" t="s">
        <v>62</v>
      </c>
      <c r="D319" s="118" t="s">
        <v>282</v>
      </c>
      <c r="E319" s="119">
        <v>2810.33</v>
      </c>
      <c r="F319" s="119">
        <v>0</v>
      </c>
      <c r="G319" s="119">
        <v>6279.76</v>
      </c>
      <c r="H319" s="119">
        <v>3107.79</v>
      </c>
      <c r="I319" s="119">
        <v>3107.62</v>
      </c>
      <c r="J319" s="119">
        <v>3107.79</v>
      </c>
      <c r="K319" s="119">
        <v>3107.79</v>
      </c>
      <c r="L319" s="119">
        <v>3421.31</v>
      </c>
      <c r="M319" s="119">
        <v>3421.31</v>
      </c>
      <c r="N319" s="119">
        <v>3421.31</v>
      </c>
      <c r="O319" s="119">
        <v>3421.31</v>
      </c>
      <c r="P319" s="119">
        <v>3421.31</v>
      </c>
      <c r="Q319" s="119">
        <f t="shared" si="6"/>
        <v>38627.630000000005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24942.390000000003</v>
      </c>
      <c r="V319" s="115"/>
    </row>
    <row r="320" spans="2:22" ht="15" x14ac:dyDescent="0.25">
      <c r="B320" s="113"/>
      <c r="C320" s="161" t="s">
        <v>63</v>
      </c>
      <c r="D320" s="118" t="s">
        <v>283</v>
      </c>
      <c r="E320" s="119">
        <v>0</v>
      </c>
      <c r="F320" s="119">
        <v>0</v>
      </c>
      <c r="G320" s="119">
        <v>0</v>
      </c>
      <c r="H320" s="119">
        <v>0</v>
      </c>
      <c r="I320" s="119">
        <v>0</v>
      </c>
      <c r="J320" s="119">
        <v>0</v>
      </c>
      <c r="K320" s="119">
        <v>0</v>
      </c>
      <c r="L320" s="119">
        <v>2520</v>
      </c>
      <c r="M320" s="119">
        <v>2520</v>
      </c>
      <c r="N320" s="119">
        <v>2520</v>
      </c>
      <c r="O320" s="119">
        <v>2520</v>
      </c>
      <c r="P320" s="119">
        <v>2520</v>
      </c>
      <c r="Q320" s="119">
        <f t="shared" si="6"/>
        <v>12600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2520</v>
      </c>
      <c r="V320" s="115"/>
    </row>
    <row r="321" spans="2:22" ht="15" x14ac:dyDescent="0.25">
      <c r="B321" s="113"/>
      <c r="C321" s="161" t="s">
        <v>64</v>
      </c>
      <c r="D321" s="118" t="s">
        <v>284</v>
      </c>
      <c r="E321" s="119">
        <v>635708.26</v>
      </c>
      <c r="F321" s="119">
        <v>751622.4</v>
      </c>
      <c r="G321" s="119">
        <v>0</v>
      </c>
      <c r="H321" s="119">
        <v>1387330.6600000001</v>
      </c>
      <c r="I321" s="119">
        <v>0</v>
      </c>
      <c r="J321" s="119">
        <v>693665.33000000007</v>
      </c>
      <c r="K321" s="119">
        <v>693665.33000000007</v>
      </c>
      <c r="L321" s="119">
        <v>832398.44</v>
      </c>
      <c r="M321" s="119">
        <v>832398.44</v>
      </c>
      <c r="N321" s="119">
        <v>832398.44</v>
      </c>
      <c r="O321" s="119">
        <v>832398.44</v>
      </c>
      <c r="P321" s="119">
        <v>832398.42</v>
      </c>
      <c r="Q321" s="119">
        <f t="shared" si="6"/>
        <v>8323984.1599999983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4994390.42</v>
      </c>
      <c r="V321" s="115"/>
    </row>
    <row r="322" spans="2:22" ht="15" x14ac:dyDescent="0.25">
      <c r="B322" s="113"/>
      <c r="C322" s="161" t="s">
        <v>65</v>
      </c>
      <c r="D322" s="118" t="s">
        <v>285</v>
      </c>
      <c r="E322" s="119">
        <v>1210326.3700000001</v>
      </c>
      <c r="F322" s="119">
        <v>1131438.6800000002</v>
      </c>
      <c r="G322" s="119">
        <v>1311954.3900000004</v>
      </c>
      <c r="H322" s="119">
        <v>1369568.0800000005</v>
      </c>
      <c r="I322" s="119">
        <v>1304405.5300000005</v>
      </c>
      <c r="J322" s="119">
        <v>1402299.6800000002</v>
      </c>
      <c r="K322" s="119">
        <v>1576996.8900000001</v>
      </c>
      <c r="L322" s="119">
        <v>1824559.7999999993</v>
      </c>
      <c r="M322" s="119">
        <v>1598706.8399999989</v>
      </c>
      <c r="N322" s="119">
        <v>1175546.0199999989</v>
      </c>
      <c r="O322" s="119">
        <v>1134362.929999999</v>
      </c>
      <c r="P322" s="119">
        <v>1064556.7999999989</v>
      </c>
      <c r="Q322" s="119">
        <f t="shared" si="6"/>
        <v>16104722.01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11131549.420000002</v>
      </c>
      <c r="V322" s="115"/>
    </row>
    <row r="323" spans="2:22" ht="15" x14ac:dyDescent="0.25">
      <c r="B323" s="113"/>
      <c r="C323" s="161" t="s">
        <v>66</v>
      </c>
      <c r="D323" s="118" t="s">
        <v>286</v>
      </c>
      <c r="E323" s="119">
        <v>199874.08000000002</v>
      </c>
      <c r="F323" s="119">
        <v>228210.75</v>
      </c>
      <c r="G323" s="119">
        <v>451640.49999999994</v>
      </c>
      <c r="H323" s="119">
        <v>344192.58000000007</v>
      </c>
      <c r="I323" s="119">
        <v>668995.75</v>
      </c>
      <c r="J323" s="119">
        <v>368369.23</v>
      </c>
      <c r="K323" s="119">
        <v>200394.39000000004</v>
      </c>
      <c r="L323" s="119">
        <v>549118.72000000009</v>
      </c>
      <c r="M323" s="119">
        <v>526123.21000000008</v>
      </c>
      <c r="N323" s="119">
        <v>522762.28</v>
      </c>
      <c r="O323" s="119">
        <v>525600.04</v>
      </c>
      <c r="P323" s="119">
        <v>430202.14000000007</v>
      </c>
      <c r="Q323" s="119">
        <f t="shared" si="6"/>
        <v>5015483.67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3010796.0000000005</v>
      </c>
      <c r="V323" s="115"/>
    </row>
    <row r="324" spans="2:22" ht="15" x14ac:dyDescent="0.25">
      <c r="B324" s="113"/>
      <c r="C324" s="161" t="s">
        <v>67</v>
      </c>
      <c r="D324" s="118" t="s">
        <v>287</v>
      </c>
      <c r="E324" s="119">
        <v>8087.27</v>
      </c>
      <c r="F324" s="119">
        <v>14328.519999999999</v>
      </c>
      <c r="G324" s="119">
        <v>10230.61</v>
      </c>
      <c r="H324" s="119">
        <v>10047.77</v>
      </c>
      <c r="I324" s="119">
        <v>271301.36</v>
      </c>
      <c r="J324" s="119">
        <v>160099.62</v>
      </c>
      <c r="K324" s="119">
        <v>13085.68</v>
      </c>
      <c r="L324" s="119">
        <v>45041.84</v>
      </c>
      <c r="M324" s="119">
        <v>45041.84</v>
      </c>
      <c r="N324" s="119">
        <v>45041.84</v>
      </c>
      <c r="O324" s="119">
        <v>45041.84</v>
      </c>
      <c r="P324" s="119">
        <v>45041.87999999999</v>
      </c>
      <c r="Q324" s="119">
        <f t="shared" si="6"/>
        <v>712390.06999999983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532222.66999999993</v>
      </c>
      <c r="V324" s="115"/>
    </row>
    <row r="325" spans="2:22" ht="25.5" x14ac:dyDescent="0.25">
      <c r="B325" s="113"/>
      <c r="C325" s="161" t="s">
        <v>68</v>
      </c>
      <c r="D325" s="118" t="s">
        <v>288</v>
      </c>
      <c r="E325" s="119">
        <v>0</v>
      </c>
      <c r="F325" s="119">
        <v>0</v>
      </c>
      <c r="G325" s="119">
        <v>0</v>
      </c>
      <c r="H325" s="119">
        <v>0</v>
      </c>
      <c r="I325" s="119">
        <v>0</v>
      </c>
      <c r="J325" s="119">
        <v>0</v>
      </c>
      <c r="K325" s="119">
        <v>0</v>
      </c>
      <c r="L325" s="119">
        <v>4000.2</v>
      </c>
      <c r="M325" s="119">
        <v>4000.2</v>
      </c>
      <c r="N325" s="119">
        <v>4000.2</v>
      </c>
      <c r="O325" s="119">
        <v>4000.2</v>
      </c>
      <c r="P325" s="119">
        <v>213800.2</v>
      </c>
      <c r="Q325" s="119">
        <f t="shared" si="6"/>
        <v>229801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4000.2</v>
      </c>
      <c r="V325" s="115"/>
    </row>
    <row r="326" spans="2:22" ht="15" x14ac:dyDescent="0.25">
      <c r="B326" s="113"/>
      <c r="C326" s="161" t="s">
        <v>491</v>
      </c>
      <c r="D326" s="118" t="s">
        <v>492</v>
      </c>
      <c r="E326" s="119">
        <v>0</v>
      </c>
      <c r="F326" s="119">
        <v>0</v>
      </c>
      <c r="G326" s="119">
        <v>0</v>
      </c>
      <c r="H326" s="119">
        <v>0</v>
      </c>
      <c r="I326" s="119">
        <v>0</v>
      </c>
      <c r="J326" s="119">
        <v>0</v>
      </c>
      <c r="K326" s="119">
        <v>0</v>
      </c>
      <c r="L326" s="119">
        <v>2000.6000000000001</v>
      </c>
      <c r="M326" s="119">
        <v>2000.6000000000001</v>
      </c>
      <c r="N326" s="119">
        <v>2000.6000000000001</v>
      </c>
      <c r="O326" s="119">
        <v>2000.6000000000001</v>
      </c>
      <c r="P326" s="119">
        <v>2000.6000000000001</v>
      </c>
      <c r="Q326" s="119">
        <f t="shared" si="6"/>
        <v>10003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2000.6000000000001</v>
      </c>
      <c r="V326" s="115"/>
    </row>
    <row r="327" spans="2:22" ht="15" x14ac:dyDescent="0.25">
      <c r="B327" s="113"/>
      <c r="C327" s="161" t="s">
        <v>69</v>
      </c>
      <c r="D327" s="118" t="s">
        <v>289</v>
      </c>
      <c r="E327" s="119">
        <v>146043.81999999998</v>
      </c>
      <c r="F327" s="119">
        <v>168634.91</v>
      </c>
      <c r="G327" s="119">
        <v>589983.99</v>
      </c>
      <c r="H327" s="119">
        <v>1176895.1200000001</v>
      </c>
      <c r="I327" s="119">
        <v>1946617.3299999998</v>
      </c>
      <c r="J327" s="119">
        <v>361644</v>
      </c>
      <c r="K327" s="119">
        <v>551296.67000000004</v>
      </c>
      <c r="L327" s="119">
        <v>662390.46</v>
      </c>
      <c r="M327" s="119">
        <v>640211.80999999994</v>
      </c>
      <c r="N327" s="119">
        <v>648569.11</v>
      </c>
      <c r="O327" s="119">
        <v>650390.46</v>
      </c>
      <c r="P327" s="119">
        <v>650426.89000000013</v>
      </c>
      <c r="Q327" s="119">
        <f t="shared" si="6"/>
        <v>8193104.5700000003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5603506.2999999998</v>
      </c>
      <c r="V327" s="115"/>
    </row>
    <row r="328" spans="2:22" ht="15" x14ac:dyDescent="0.25">
      <c r="B328" s="113"/>
      <c r="C328" s="161" t="s">
        <v>70</v>
      </c>
      <c r="D328" s="118" t="s">
        <v>290</v>
      </c>
      <c r="E328" s="119">
        <v>5917.35</v>
      </c>
      <c r="F328" s="119">
        <v>10027.890000000001</v>
      </c>
      <c r="G328" s="119">
        <v>103320.56</v>
      </c>
      <c r="H328" s="119">
        <v>62576.929999999993</v>
      </c>
      <c r="I328" s="119">
        <v>69282.61</v>
      </c>
      <c r="J328" s="119">
        <v>50914.92</v>
      </c>
      <c r="K328" s="119">
        <v>87213.38</v>
      </c>
      <c r="L328" s="119">
        <v>125006.76999999999</v>
      </c>
      <c r="M328" s="119">
        <v>125006.76999999999</v>
      </c>
      <c r="N328" s="119">
        <v>125006.76999999999</v>
      </c>
      <c r="O328" s="119">
        <v>125006.76999999999</v>
      </c>
      <c r="P328" s="119">
        <v>125006.73</v>
      </c>
      <c r="Q328" s="119">
        <f t="shared" si="6"/>
        <v>1014287.45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514260.40999999992</v>
      </c>
      <c r="V328" s="115"/>
    </row>
    <row r="329" spans="2:22" ht="15" x14ac:dyDescent="0.25">
      <c r="B329" s="113"/>
      <c r="C329" s="161" t="s">
        <v>71</v>
      </c>
      <c r="D329" s="118" t="s">
        <v>293</v>
      </c>
      <c r="E329" s="119">
        <v>1559333.33</v>
      </c>
      <c r="F329" s="119">
        <v>1559333.33</v>
      </c>
      <c r="G329" s="119">
        <v>1696133.37</v>
      </c>
      <c r="H329" s="119">
        <v>1696133.33</v>
      </c>
      <c r="I329" s="119">
        <v>1696133.33</v>
      </c>
      <c r="J329" s="119">
        <v>1696133.33</v>
      </c>
      <c r="K329" s="119">
        <v>1696133.33</v>
      </c>
      <c r="L329" s="119">
        <v>1696133.33</v>
      </c>
      <c r="M329" s="119">
        <v>1696133.33</v>
      </c>
      <c r="N329" s="119">
        <v>1696133.33</v>
      </c>
      <c r="O329" s="119">
        <v>1696133.33</v>
      </c>
      <c r="P329" s="119">
        <v>1696133.33</v>
      </c>
      <c r="Q329" s="119">
        <f t="shared" si="6"/>
        <v>20080000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13295466.68</v>
      </c>
      <c r="V329" s="115"/>
    </row>
    <row r="330" spans="2:22" ht="15" x14ac:dyDescent="0.25">
      <c r="B330" s="113"/>
      <c r="C330" s="161" t="s">
        <v>72</v>
      </c>
      <c r="D330" s="118" t="s">
        <v>291</v>
      </c>
      <c r="E330" s="119">
        <v>77411.59</v>
      </c>
      <c r="F330" s="119">
        <v>71231.819999999992</v>
      </c>
      <c r="G330" s="119">
        <v>107435.81999999999</v>
      </c>
      <c r="H330" s="119">
        <v>74859.899999999994</v>
      </c>
      <c r="I330" s="119">
        <v>8209.5500000000011</v>
      </c>
      <c r="J330" s="119">
        <v>70369.009999999995</v>
      </c>
      <c r="K330" s="119">
        <v>9172.9600000000009</v>
      </c>
      <c r="L330" s="119">
        <v>745655.98</v>
      </c>
      <c r="M330" s="119">
        <v>745892.05</v>
      </c>
      <c r="N330" s="119">
        <v>748139.68</v>
      </c>
      <c r="O330" s="119">
        <v>749027.32</v>
      </c>
      <c r="P330" s="119">
        <v>749036.76</v>
      </c>
      <c r="Q330" s="119">
        <f t="shared" si="6"/>
        <v>4156442.4399999995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1164346.6299999999</v>
      </c>
      <c r="V330" s="115"/>
    </row>
    <row r="331" spans="2:22" ht="15" x14ac:dyDescent="0.25">
      <c r="B331" s="113"/>
      <c r="C331" s="161" t="s">
        <v>73</v>
      </c>
      <c r="D331" s="118" t="s">
        <v>294</v>
      </c>
      <c r="E331" s="119">
        <v>72656.499999999971</v>
      </c>
      <c r="F331" s="119">
        <v>81358.409999999974</v>
      </c>
      <c r="G331" s="119">
        <v>130095.23999999999</v>
      </c>
      <c r="H331" s="119">
        <v>83076.780000000013</v>
      </c>
      <c r="I331" s="119">
        <v>89914.280000000013</v>
      </c>
      <c r="J331" s="119">
        <v>198842.68</v>
      </c>
      <c r="K331" s="119">
        <v>85945.889999999985</v>
      </c>
      <c r="L331" s="119">
        <v>113971.44999999991</v>
      </c>
      <c r="M331" s="119">
        <v>120317.93999999992</v>
      </c>
      <c r="N331" s="119">
        <v>109519.78999999992</v>
      </c>
      <c r="O331" s="119">
        <v>94592.149999999921</v>
      </c>
      <c r="P331" s="119">
        <v>91121.149999999936</v>
      </c>
      <c r="Q331" s="119">
        <f t="shared" si="6"/>
        <v>1271412.2599999995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855861.22999999986</v>
      </c>
      <c r="V331" s="115"/>
    </row>
    <row r="332" spans="2:22" ht="15" x14ac:dyDescent="0.25">
      <c r="B332" s="113"/>
      <c r="C332" s="161" t="s">
        <v>74</v>
      </c>
      <c r="D332" s="118" t="s">
        <v>292</v>
      </c>
      <c r="E332" s="119">
        <v>113559.06999999999</v>
      </c>
      <c r="F332" s="119">
        <v>118551.42999999998</v>
      </c>
      <c r="G332" s="119">
        <v>135344.19</v>
      </c>
      <c r="H332" s="119">
        <v>274594.39999999997</v>
      </c>
      <c r="I332" s="119">
        <v>144027.90999999995</v>
      </c>
      <c r="J332" s="119">
        <v>127130.75999999997</v>
      </c>
      <c r="K332" s="119">
        <v>131052.71</v>
      </c>
      <c r="L332" s="119">
        <v>201489.62000000008</v>
      </c>
      <c r="M332" s="119">
        <v>169889.62000000008</v>
      </c>
      <c r="N332" s="119">
        <v>169889.62000000008</v>
      </c>
      <c r="O332" s="119">
        <v>169889.62000000008</v>
      </c>
      <c r="P332" s="119">
        <v>169889.81000000011</v>
      </c>
      <c r="Q332" s="119">
        <f t="shared" si="6"/>
        <v>1925308.7600000002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1245750.0899999999</v>
      </c>
      <c r="V332" s="115"/>
    </row>
    <row r="333" spans="2:22" ht="15" x14ac:dyDescent="0.25">
      <c r="B333" s="113"/>
      <c r="C333" s="161" t="s">
        <v>524</v>
      </c>
      <c r="D333" s="118" t="s">
        <v>525</v>
      </c>
      <c r="E333" s="119">
        <v>31640.28</v>
      </c>
      <c r="F333" s="119">
        <v>26786.030000000002</v>
      </c>
      <c r="G333" s="119">
        <v>37254.490000000005</v>
      </c>
      <c r="H333" s="119">
        <v>144101.00999999998</v>
      </c>
      <c r="I333" s="119">
        <v>37525.06</v>
      </c>
      <c r="J333" s="119">
        <v>56879.32</v>
      </c>
      <c r="K333" s="119">
        <v>39346.079999999987</v>
      </c>
      <c r="L333" s="119">
        <v>50220.569999999992</v>
      </c>
      <c r="M333" s="119">
        <v>62391.689999999988</v>
      </c>
      <c r="N333" s="119">
        <v>66920.349999999991</v>
      </c>
      <c r="O333" s="119">
        <v>66920.349999999991</v>
      </c>
      <c r="P333" s="119">
        <v>66920.439999999973</v>
      </c>
      <c r="Q333" s="119">
        <f t="shared" si="6"/>
        <v>686905.66999999993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423752.84</v>
      </c>
      <c r="V333" s="115"/>
    </row>
    <row r="334" spans="2:22" ht="15" x14ac:dyDescent="0.25">
      <c r="B334" s="113"/>
      <c r="C334" s="161" t="s">
        <v>526</v>
      </c>
      <c r="D334" s="118" t="s">
        <v>527</v>
      </c>
      <c r="E334" s="119">
        <v>0</v>
      </c>
      <c r="F334" s="119">
        <v>0</v>
      </c>
      <c r="G334" s="119">
        <v>0</v>
      </c>
      <c r="H334" s="119">
        <v>0</v>
      </c>
      <c r="I334" s="119">
        <v>0</v>
      </c>
      <c r="J334" s="119">
        <v>0</v>
      </c>
      <c r="K334" s="119">
        <v>0</v>
      </c>
      <c r="L334" s="119">
        <v>157881.00000000003</v>
      </c>
      <c r="M334" s="119">
        <v>157881.00000000003</v>
      </c>
      <c r="N334" s="119">
        <v>157881.00000000003</v>
      </c>
      <c r="O334" s="119">
        <v>157881.00000000003</v>
      </c>
      <c r="P334" s="119">
        <v>157881</v>
      </c>
      <c r="Q334" s="119">
        <f t="shared" si="6"/>
        <v>789405.00000000012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157881.00000000003</v>
      </c>
      <c r="V334" s="115"/>
    </row>
    <row r="335" spans="2:22" ht="15" x14ac:dyDescent="0.25">
      <c r="B335" s="113"/>
      <c r="C335" s="161" t="s">
        <v>528</v>
      </c>
      <c r="D335" s="118" t="s">
        <v>529</v>
      </c>
      <c r="E335" s="119">
        <v>0</v>
      </c>
      <c r="F335" s="119">
        <v>0</v>
      </c>
      <c r="G335" s="119">
        <v>0</v>
      </c>
      <c r="H335" s="119">
        <v>0</v>
      </c>
      <c r="I335" s="119">
        <v>0</v>
      </c>
      <c r="J335" s="119">
        <v>0</v>
      </c>
      <c r="K335" s="119">
        <v>0</v>
      </c>
      <c r="L335" s="119">
        <v>198422.18</v>
      </c>
      <c r="M335" s="119">
        <v>198422.18</v>
      </c>
      <c r="N335" s="119">
        <v>198422.18</v>
      </c>
      <c r="O335" s="119">
        <v>198422.18</v>
      </c>
      <c r="P335" s="119">
        <v>198422.18</v>
      </c>
      <c r="Q335" s="119">
        <f t="shared" si="6"/>
        <v>992110.89999999991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198422.18</v>
      </c>
      <c r="V335" s="115"/>
    </row>
    <row r="336" spans="2:22" ht="15" x14ac:dyDescent="0.25">
      <c r="B336" s="113"/>
      <c r="C336" s="161" t="s">
        <v>75</v>
      </c>
      <c r="D336" s="118" t="s">
        <v>295</v>
      </c>
      <c r="E336" s="119">
        <v>73529.189999999988</v>
      </c>
      <c r="F336" s="119">
        <v>77607.25</v>
      </c>
      <c r="G336" s="119">
        <v>104199.47999999997</v>
      </c>
      <c r="H336" s="119">
        <v>94421.810000000027</v>
      </c>
      <c r="I336" s="119">
        <v>89152.46</v>
      </c>
      <c r="J336" s="119">
        <v>89525.389999999985</v>
      </c>
      <c r="K336" s="119">
        <v>88521.449999999953</v>
      </c>
      <c r="L336" s="119">
        <v>99537.539999999979</v>
      </c>
      <c r="M336" s="119">
        <v>162470.98000000004</v>
      </c>
      <c r="N336" s="119">
        <v>159942.86000000007</v>
      </c>
      <c r="O336" s="119">
        <v>159942.85000000006</v>
      </c>
      <c r="P336" s="119">
        <v>162471.04000000007</v>
      </c>
      <c r="Q336" s="119">
        <f t="shared" si="6"/>
        <v>1361322.3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716494.56999999983</v>
      </c>
      <c r="V336" s="115"/>
    </row>
    <row r="337" spans="2:22" ht="15" x14ac:dyDescent="0.25">
      <c r="B337" s="113"/>
      <c r="C337" s="161" t="s">
        <v>76</v>
      </c>
      <c r="D337" s="118" t="s">
        <v>296</v>
      </c>
      <c r="E337" s="119">
        <v>173410.53000000006</v>
      </c>
      <c r="F337" s="119">
        <v>178237.97000000003</v>
      </c>
      <c r="G337" s="119">
        <v>199465.40999999995</v>
      </c>
      <c r="H337" s="119">
        <v>204940.02999999994</v>
      </c>
      <c r="I337" s="119">
        <v>227445.88</v>
      </c>
      <c r="J337" s="119">
        <v>211201.53000000003</v>
      </c>
      <c r="K337" s="119">
        <v>251935.89</v>
      </c>
      <c r="L337" s="119">
        <v>272291.75000000006</v>
      </c>
      <c r="M337" s="119">
        <v>274865.52</v>
      </c>
      <c r="N337" s="119">
        <v>347762.16000000009</v>
      </c>
      <c r="O337" s="119">
        <v>348718.9800000001</v>
      </c>
      <c r="P337" s="119">
        <v>351115.06000000017</v>
      </c>
      <c r="Q337" s="119">
        <f t="shared" si="6"/>
        <v>3041390.7100000004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1718928.9900000002</v>
      </c>
      <c r="V337" s="115"/>
    </row>
    <row r="338" spans="2:22" ht="15" x14ac:dyDescent="0.25">
      <c r="B338" s="113"/>
      <c r="C338" s="161" t="s">
        <v>77</v>
      </c>
      <c r="D338" s="118" t="s">
        <v>297</v>
      </c>
      <c r="E338" s="119">
        <v>188010.57999999996</v>
      </c>
      <c r="F338" s="119">
        <v>181786.85999999996</v>
      </c>
      <c r="G338" s="119">
        <v>219883.51</v>
      </c>
      <c r="H338" s="119">
        <v>216441.72</v>
      </c>
      <c r="I338" s="119">
        <v>208944.06999999995</v>
      </c>
      <c r="J338" s="119">
        <v>234598.71000000002</v>
      </c>
      <c r="K338" s="119">
        <v>208152.79999999996</v>
      </c>
      <c r="L338" s="119">
        <v>282869.84000000026</v>
      </c>
      <c r="M338" s="119">
        <v>202942.01000000021</v>
      </c>
      <c r="N338" s="119">
        <v>337111.03000000026</v>
      </c>
      <c r="O338" s="119">
        <v>337508.79000000027</v>
      </c>
      <c r="P338" s="119">
        <v>337430.16000000009</v>
      </c>
      <c r="Q338" s="119">
        <f t="shared" si="6"/>
        <v>2955680.080000001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1740688.0900000003</v>
      </c>
      <c r="V338" s="115"/>
    </row>
    <row r="339" spans="2:22" ht="15" x14ac:dyDescent="0.25">
      <c r="B339" s="113"/>
      <c r="C339" s="161" t="s">
        <v>78</v>
      </c>
      <c r="D339" s="118" t="s">
        <v>298</v>
      </c>
      <c r="E339" s="119">
        <v>344413.47000000003</v>
      </c>
      <c r="F339" s="119">
        <v>345809.96000000008</v>
      </c>
      <c r="G339" s="119">
        <v>477934.9200000001</v>
      </c>
      <c r="H339" s="119">
        <v>453903.75999999983</v>
      </c>
      <c r="I339" s="119">
        <v>442514.67000000016</v>
      </c>
      <c r="J339" s="119">
        <v>451207.2699999999</v>
      </c>
      <c r="K339" s="119">
        <v>455455.45000000013</v>
      </c>
      <c r="L339" s="119">
        <v>499892.12</v>
      </c>
      <c r="M339" s="119">
        <v>310357.3000000001</v>
      </c>
      <c r="N339" s="119">
        <v>523598.33000000007</v>
      </c>
      <c r="O339" s="119">
        <v>534756.41999999993</v>
      </c>
      <c r="P339" s="119">
        <v>516376.27</v>
      </c>
      <c r="Q339" s="119">
        <f t="shared" si="6"/>
        <v>5356219.9400000013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3471131.6200000006</v>
      </c>
      <c r="V339" s="115"/>
    </row>
    <row r="340" spans="2:22" ht="15" x14ac:dyDescent="0.25">
      <c r="B340" s="113"/>
      <c r="C340" s="161" t="s">
        <v>79</v>
      </c>
      <c r="D340" s="118" t="s">
        <v>299</v>
      </c>
      <c r="E340" s="119">
        <v>872720.46000000101</v>
      </c>
      <c r="F340" s="119">
        <v>861172.71000000031</v>
      </c>
      <c r="G340" s="119">
        <v>1098118.3699999992</v>
      </c>
      <c r="H340" s="119">
        <v>1030643.9499999988</v>
      </c>
      <c r="I340" s="119">
        <v>1006308.3900000002</v>
      </c>
      <c r="J340" s="119">
        <v>1027785.7099999996</v>
      </c>
      <c r="K340" s="119">
        <v>1028702.7000000005</v>
      </c>
      <c r="L340" s="119">
        <v>1227058.4299999953</v>
      </c>
      <c r="M340" s="119">
        <v>1007985.7799999971</v>
      </c>
      <c r="N340" s="119">
        <v>1477204.0899999954</v>
      </c>
      <c r="O340" s="119">
        <v>1484943.5499999954</v>
      </c>
      <c r="P340" s="119">
        <v>1478222.8799999957</v>
      </c>
      <c r="Q340" s="119">
        <f t="shared" si="6"/>
        <v>13600867.019999979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8152510.7199999951</v>
      </c>
      <c r="V340" s="115"/>
    </row>
    <row r="341" spans="2:22" ht="15" x14ac:dyDescent="0.25">
      <c r="B341" s="113"/>
      <c r="C341" s="161" t="s">
        <v>80</v>
      </c>
      <c r="D341" s="118" t="s">
        <v>300</v>
      </c>
      <c r="E341" s="119">
        <v>358740.10999999987</v>
      </c>
      <c r="F341" s="119">
        <v>360367.32999999996</v>
      </c>
      <c r="G341" s="119">
        <v>471673.15999999992</v>
      </c>
      <c r="H341" s="119">
        <v>438542.43000000017</v>
      </c>
      <c r="I341" s="119">
        <v>401315.10000000003</v>
      </c>
      <c r="J341" s="119">
        <v>462567.33999999985</v>
      </c>
      <c r="K341" s="119">
        <v>425562.61000000016</v>
      </c>
      <c r="L341" s="119">
        <v>715651.6399999992</v>
      </c>
      <c r="M341" s="119">
        <v>562007.02000000014</v>
      </c>
      <c r="N341" s="119">
        <v>759856.40999999898</v>
      </c>
      <c r="O341" s="119">
        <v>724900.57999999926</v>
      </c>
      <c r="P341" s="119">
        <v>772910.84999999916</v>
      </c>
      <c r="Q341" s="119">
        <f t="shared" si="6"/>
        <v>6454094.5799999963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3634419.7199999993</v>
      </c>
      <c r="V341" s="115"/>
    </row>
    <row r="342" spans="2:22" ht="15" x14ac:dyDescent="0.25">
      <c r="B342" s="113"/>
      <c r="C342" s="161" t="s">
        <v>81</v>
      </c>
      <c r="D342" s="118" t="s">
        <v>301</v>
      </c>
      <c r="E342" s="119">
        <v>417838.5399999998</v>
      </c>
      <c r="F342" s="119">
        <v>425760.24999999994</v>
      </c>
      <c r="G342" s="119">
        <v>505974.13999999996</v>
      </c>
      <c r="H342" s="119">
        <v>530175.11999999953</v>
      </c>
      <c r="I342" s="119">
        <v>502809.96999999956</v>
      </c>
      <c r="J342" s="119">
        <v>602525.82999999961</v>
      </c>
      <c r="K342" s="119">
        <v>519793.30999999976</v>
      </c>
      <c r="L342" s="119">
        <v>843001.72999999695</v>
      </c>
      <c r="M342" s="119">
        <v>801763.94999999704</v>
      </c>
      <c r="N342" s="119">
        <v>812131.46999999706</v>
      </c>
      <c r="O342" s="119">
        <v>799155.08999999694</v>
      </c>
      <c r="P342" s="119">
        <v>444344.93000000028</v>
      </c>
      <c r="Q342" s="119">
        <f t="shared" si="6"/>
        <v>7205274.329999987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4347878.889999995</v>
      </c>
      <c r="V342" s="115"/>
    </row>
    <row r="343" spans="2:22" ht="15" x14ac:dyDescent="0.25">
      <c r="B343" s="113"/>
      <c r="C343" s="161" t="s">
        <v>82</v>
      </c>
      <c r="D343" s="118" t="s">
        <v>302</v>
      </c>
      <c r="E343" s="119">
        <v>113959.97</v>
      </c>
      <c r="F343" s="119">
        <v>122576.18999999997</v>
      </c>
      <c r="G343" s="119">
        <v>146020.79000000004</v>
      </c>
      <c r="H343" s="119">
        <v>140586.85999999999</v>
      </c>
      <c r="I343" s="119">
        <v>143376.79999999999</v>
      </c>
      <c r="J343" s="119">
        <v>156738.51000000004</v>
      </c>
      <c r="K343" s="119">
        <v>160786.13999999998</v>
      </c>
      <c r="L343" s="119">
        <v>213876.60000000012</v>
      </c>
      <c r="M343" s="119">
        <v>213833.79000000012</v>
      </c>
      <c r="N343" s="119">
        <v>213833.79000000012</v>
      </c>
      <c r="O343" s="119">
        <v>213833.79000000012</v>
      </c>
      <c r="P343" s="119">
        <v>105181.20999999998</v>
      </c>
      <c r="Q343" s="119">
        <f t="shared" si="6"/>
        <v>1944604.4400000002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1197921.8600000001</v>
      </c>
      <c r="V343" s="115"/>
    </row>
    <row r="344" spans="2:22" ht="15" x14ac:dyDescent="0.25">
      <c r="B344" s="113"/>
      <c r="C344" s="161" t="s">
        <v>83</v>
      </c>
      <c r="D344" s="118" t="s">
        <v>303</v>
      </c>
      <c r="E344" s="119">
        <v>153932.58000000005</v>
      </c>
      <c r="F344" s="119">
        <v>155070.74000000005</v>
      </c>
      <c r="G344" s="119">
        <v>165610.52999999997</v>
      </c>
      <c r="H344" s="119">
        <v>258536.9</v>
      </c>
      <c r="I344" s="119">
        <v>186607.6</v>
      </c>
      <c r="J344" s="119">
        <v>177436.41000000003</v>
      </c>
      <c r="K344" s="119">
        <v>180040.52000000005</v>
      </c>
      <c r="L344" s="119">
        <v>462275.94000000006</v>
      </c>
      <c r="M344" s="119">
        <v>462275.94000000006</v>
      </c>
      <c r="N344" s="119">
        <v>462275.94000000006</v>
      </c>
      <c r="O344" s="119">
        <v>462275.94000000006</v>
      </c>
      <c r="P344" s="119">
        <v>309551.85000000009</v>
      </c>
      <c r="Q344" s="119">
        <f t="shared" si="6"/>
        <v>3435890.89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1739511.2200000002</v>
      </c>
      <c r="V344" s="115"/>
    </row>
    <row r="345" spans="2:22" ht="15" x14ac:dyDescent="0.25">
      <c r="B345" s="113"/>
      <c r="C345" s="161" t="s">
        <v>84</v>
      </c>
      <c r="D345" s="118" t="s">
        <v>304</v>
      </c>
      <c r="E345" s="119">
        <v>85264.770000000019</v>
      </c>
      <c r="F345" s="119">
        <v>86092.24</v>
      </c>
      <c r="G345" s="119">
        <v>101618.24000000003</v>
      </c>
      <c r="H345" s="119">
        <v>99663.52999999997</v>
      </c>
      <c r="I345" s="119">
        <v>103383.21999999999</v>
      </c>
      <c r="J345" s="119">
        <v>99543.310000000012</v>
      </c>
      <c r="K345" s="119">
        <v>91860.079999999987</v>
      </c>
      <c r="L345" s="119">
        <v>277773.12000000011</v>
      </c>
      <c r="M345" s="119">
        <v>277773.12000000011</v>
      </c>
      <c r="N345" s="119">
        <v>277773.12000000011</v>
      </c>
      <c r="O345" s="119">
        <v>277773.12000000011</v>
      </c>
      <c r="P345" s="119">
        <v>198426.4</v>
      </c>
      <c r="Q345" s="119">
        <f t="shared" si="6"/>
        <v>1976944.2700000005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945198.51000000013</v>
      </c>
      <c r="V345" s="115"/>
    </row>
    <row r="346" spans="2:22" ht="15" x14ac:dyDescent="0.25">
      <c r="B346" s="113"/>
      <c r="C346" s="161" t="s">
        <v>85</v>
      </c>
      <c r="D346" s="118" t="s">
        <v>305</v>
      </c>
      <c r="E346" s="119">
        <v>875103.55000000016</v>
      </c>
      <c r="F346" s="119">
        <v>1104452.8400000003</v>
      </c>
      <c r="G346" s="119">
        <v>1208123.7499999995</v>
      </c>
      <c r="H346" s="119">
        <v>1051295.5699999996</v>
      </c>
      <c r="I346" s="119">
        <v>1047393.3699999999</v>
      </c>
      <c r="J346" s="119">
        <v>1201382.54</v>
      </c>
      <c r="K346" s="119">
        <v>1372798.3499999996</v>
      </c>
      <c r="L346" s="119">
        <v>1243870.9599999997</v>
      </c>
      <c r="M346" s="119">
        <v>1256706.4199999997</v>
      </c>
      <c r="N346" s="119">
        <v>1220478.1099999999</v>
      </c>
      <c r="O346" s="119">
        <v>1238050.7299999997</v>
      </c>
      <c r="P346" s="119">
        <v>1312739.3799999992</v>
      </c>
      <c r="Q346" s="119">
        <f t="shared" si="6"/>
        <v>14132395.569999998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9104420.9299999997</v>
      </c>
      <c r="V346" s="115"/>
    </row>
    <row r="347" spans="2:22" ht="25.5" x14ac:dyDescent="0.25">
      <c r="B347" s="113"/>
      <c r="C347" s="161" t="s">
        <v>86</v>
      </c>
      <c r="D347" s="118" t="s">
        <v>306</v>
      </c>
      <c r="E347" s="119">
        <v>32865.809999999983</v>
      </c>
      <c r="F347" s="119">
        <v>27742.759999999991</v>
      </c>
      <c r="G347" s="119">
        <v>31979.990000000005</v>
      </c>
      <c r="H347" s="119">
        <v>49078.639999999992</v>
      </c>
      <c r="I347" s="119">
        <v>40550.959999999999</v>
      </c>
      <c r="J347" s="119">
        <v>45464.800000000003</v>
      </c>
      <c r="K347" s="119">
        <v>2041038.02</v>
      </c>
      <c r="L347" s="119">
        <v>58542.05</v>
      </c>
      <c r="M347" s="119">
        <v>40738.5</v>
      </c>
      <c r="N347" s="119">
        <v>48702.6</v>
      </c>
      <c r="O347" s="119">
        <v>48402.390000000007</v>
      </c>
      <c r="P347" s="119">
        <v>48280.649999999994</v>
      </c>
      <c r="Q347" s="119">
        <f t="shared" si="6"/>
        <v>2513387.17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2327263.0299999998</v>
      </c>
      <c r="V347" s="115"/>
    </row>
    <row r="348" spans="2:22" ht="15" x14ac:dyDescent="0.25">
      <c r="B348" s="113"/>
      <c r="C348" s="161" t="s">
        <v>87</v>
      </c>
      <c r="D348" s="118" t="s">
        <v>307</v>
      </c>
      <c r="E348" s="119">
        <v>54980.089999999989</v>
      </c>
      <c r="F348" s="119">
        <v>54781.609999999993</v>
      </c>
      <c r="G348" s="119">
        <v>66449.84</v>
      </c>
      <c r="H348" s="119">
        <v>64630.16</v>
      </c>
      <c r="I348" s="119">
        <v>63056.290000000008</v>
      </c>
      <c r="J348" s="119">
        <v>79672.739999999991</v>
      </c>
      <c r="K348" s="119">
        <v>66426.49000000002</v>
      </c>
      <c r="L348" s="119">
        <v>101652.51999999999</v>
      </c>
      <c r="M348" s="119">
        <v>100370.48</v>
      </c>
      <c r="N348" s="119">
        <v>100553.5</v>
      </c>
      <c r="O348" s="119">
        <v>100365.73999999999</v>
      </c>
      <c r="P348" s="119">
        <v>55366.549999999988</v>
      </c>
      <c r="Q348" s="119">
        <f t="shared" si="6"/>
        <v>908306.01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551649.74</v>
      </c>
      <c r="V348" s="115"/>
    </row>
    <row r="349" spans="2:22" ht="25.5" x14ac:dyDescent="0.25">
      <c r="B349" s="113"/>
      <c r="C349" s="161" t="s">
        <v>88</v>
      </c>
      <c r="D349" s="118" t="s">
        <v>308</v>
      </c>
      <c r="E349" s="119">
        <v>52591.559999999983</v>
      </c>
      <c r="F349" s="119">
        <v>52976.570000000007</v>
      </c>
      <c r="G349" s="119">
        <v>74858.739999999976</v>
      </c>
      <c r="H349" s="119">
        <v>69967.570000000007</v>
      </c>
      <c r="I349" s="119">
        <v>68062.62000000001</v>
      </c>
      <c r="J349" s="119">
        <v>65656.94</v>
      </c>
      <c r="K349" s="119">
        <v>67313.430000000008</v>
      </c>
      <c r="L349" s="119">
        <v>74378.030000000013</v>
      </c>
      <c r="M349" s="119">
        <v>89626.229999999981</v>
      </c>
      <c r="N349" s="119">
        <v>89636.049999999988</v>
      </c>
      <c r="O349" s="119">
        <v>89619.62</v>
      </c>
      <c r="P349" s="119">
        <v>51749.199999999975</v>
      </c>
      <c r="Q349" s="119">
        <f t="shared" si="6"/>
        <v>846436.55999999994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525805.46</v>
      </c>
      <c r="V349" s="115"/>
    </row>
    <row r="350" spans="2:22" ht="15" x14ac:dyDescent="0.25">
      <c r="B350" s="113"/>
      <c r="C350" s="161" t="s">
        <v>89</v>
      </c>
      <c r="D350" s="118" t="s">
        <v>309</v>
      </c>
      <c r="E350" s="119">
        <v>78027.570000000007</v>
      </c>
      <c r="F350" s="119">
        <v>80294.52</v>
      </c>
      <c r="G350" s="119">
        <v>120929.95000000001</v>
      </c>
      <c r="H350" s="119">
        <v>82510.55</v>
      </c>
      <c r="I350" s="119">
        <v>150172.35999999999</v>
      </c>
      <c r="J350" s="119">
        <v>113825.26999999999</v>
      </c>
      <c r="K350" s="119">
        <v>150006.35999999999</v>
      </c>
      <c r="L350" s="119">
        <v>360477.77999999997</v>
      </c>
      <c r="M350" s="119">
        <v>553306.55999999994</v>
      </c>
      <c r="N350" s="119">
        <v>382284.89999999997</v>
      </c>
      <c r="O350" s="119">
        <v>432645.1</v>
      </c>
      <c r="P350" s="119">
        <v>433241.12</v>
      </c>
      <c r="Q350" s="119">
        <f t="shared" si="6"/>
        <v>2937722.04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1136244.3599999999</v>
      </c>
      <c r="V350" s="115"/>
    </row>
    <row r="351" spans="2:22" ht="15" x14ac:dyDescent="0.25">
      <c r="B351" s="113"/>
      <c r="C351" s="161" t="s">
        <v>90</v>
      </c>
      <c r="D351" s="118" t="s">
        <v>310</v>
      </c>
      <c r="E351" s="119">
        <v>145306.5</v>
      </c>
      <c r="F351" s="119">
        <v>149663.76</v>
      </c>
      <c r="G351" s="119">
        <v>211473.33</v>
      </c>
      <c r="H351" s="119">
        <v>195995.22999999998</v>
      </c>
      <c r="I351" s="119">
        <v>160489.01</v>
      </c>
      <c r="J351" s="119">
        <v>204167.73</v>
      </c>
      <c r="K351" s="119">
        <v>211040.7</v>
      </c>
      <c r="L351" s="119">
        <v>476860.88000000006</v>
      </c>
      <c r="M351" s="119">
        <v>268978.46000000014</v>
      </c>
      <c r="N351" s="119">
        <v>250744.69000000006</v>
      </c>
      <c r="O351" s="119">
        <v>272720.94000000012</v>
      </c>
      <c r="P351" s="119">
        <v>328301.71000000008</v>
      </c>
      <c r="Q351" s="119">
        <f t="shared" si="6"/>
        <v>2875742.9400000004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1754997.1400000001</v>
      </c>
      <c r="V351" s="115"/>
    </row>
    <row r="352" spans="2:22" ht="15" x14ac:dyDescent="0.25">
      <c r="B352" s="113"/>
      <c r="C352" s="161" t="s">
        <v>91</v>
      </c>
      <c r="D352" s="118" t="s">
        <v>311</v>
      </c>
      <c r="E352" s="119">
        <v>41511.329999999994</v>
      </c>
      <c r="F352" s="119">
        <v>40250.539999999994</v>
      </c>
      <c r="G352" s="119">
        <v>49917.94999999999</v>
      </c>
      <c r="H352" s="119">
        <v>47745.14</v>
      </c>
      <c r="I352" s="119">
        <v>44590.81</v>
      </c>
      <c r="J352" s="119">
        <v>51447.060000000005</v>
      </c>
      <c r="K352" s="119">
        <v>44006.649999999994</v>
      </c>
      <c r="L352" s="119">
        <v>76726.759999999995</v>
      </c>
      <c r="M352" s="119">
        <v>74474.540000000023</v>
      </c>
      <c r="N352" s="119">
        <v>74474.540000000023</v>
      </c>
      <c r="O352" s="119">
        <v>74474.540000000023</v>
      </c>
      <c r="P352" s="119">
        <v>41821.910000000018</v>
      </c>
      <c r="Q352" s="119">
        <f t="shared" si="6"/>
        <v>661441.77000000014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396196.24</v>
      </c>
      <c r="V352" s="115"/>
    </row>
    <row r="353" spans="2:22" ht="15" x14ac:dyDescent="0.25">
      <c r="B353" s="113"/>
      <c r="C353" s="161" t="s">
        <v>92</v>
      </c>
      <c r="D353" s="118" t="s">
        <v>312</v>
      </c>
      <c r="E353" s="119">
        <v>42108.94</v>
      </c>
      <c r="F353" s="119">
        <v>58058.289999999994</v>
      </c>
      <c r="G353" s="119">
        <v>50442.130000000005</v>
      </c>
      <c r="H353" s="119">
        <v>72197.949999999983</v>
      </c>
      <c r="I353" s="119">
        <v>48852.83</v>
      </c>
      <c r="J353" s="119">
        <v>55757.82</v>
      </c>
      <c r="K353" s="119">
        <v>113025.54000000001</v>
      </c>
      <c r="L353" s="119">
        <v>89422.489999999991</v>
      </c>
      <c r="M353" s="119">
        <v>81226.069999999992</v>
      </c>
      <c r="N353" s="119">
        <v>80545.209999999992</v>
      </c>
      <c r="O353" s="119">
        <v>79398.149999999994</v>
      </c>
      <c r="P353" s="119">
        <v>55239.48</v>
      </c>
      <c r="Q353" s="119">
        <f t="shared" si="6"/>
        <v>826274.89999999991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529865.99</v>
      </c>
      <c r="V353" s="115"/>
    </row>
    <row r="354" spans="2:22" ht="25.5" x14ac:dyDescent="0.25">
      <c r="B354" s="113"/>
      <c r="C354" s="161" t="s">
        <v>93</v>
      </c>
      <c r="D354" s="118" t="s">
        <v>313</v>
      </c>
      <c r="E354" s="119">
        <v>22482.029999999995</v>
      </c>
      <c r="F354" s="119">
        <v>20370.709999999995</v>
      </c>
      <c r="G354" s="119">
        <v>72252.239999999991</v>
      </c>
      <c r="H354" s="119">
        <v>45561.140000000014</v>
      </c>
      <c r="I354" s="119">
        <v>58788.330000000016</v>
      </c>
      <c r="J354" s="119">
        <v>34219.140000000007</v>
      </c>
      <c r="K354" s="119">
        <v>36250.35</v>
      </c>
      <c r="L354" s="119">
        <v>59258.01999999999</v>
      </c>
      <c r="M354" s="119">
        <v>59578.599999999984</v>
      </c>
      <c r="N354" s="119">
        <v>61734.029999999992</v>
      </c>
      <c r="O354" s="119">
        <v>65113.599999999984</v>
      </c>
      <c r="P354" s="119">
        <v>57093.599999999977</v>
      </c>
      <c r="Q354" s="119">
        <f t="shared" si="6"/>
        <v>592701.78999999992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349181.95999999996</v>
      </c>
      <c r="V354" s="115"/>
    </row>
    <row r="355" spans="2:22" ht="15" x14ac:dyDescent="0.25">
      <c r="B355" s="113"/>
      <c r="C355" s="161" t="s">
        <v>94</v>
      </c>
      <c r="D355" s="118" t="s">
        <v>314</v>
      </c>
      <c r="E355" s="119">
        <v>18690.93</v>
      </c>
      <c r="F355" s="119">
        <v>975.56</v>
      </c>
      <c r="G355" s="119">
        <v>28754.38</v>
      </c>
      <c r="H355" s="119">
        <v>23723.440000000002</v>
      </c>
      <c r="I355" s="119">
        <v>30022.260000000002</v>
      </c>
      <c r="J355" s="119">
        <v>22833.89</v>
      </c>
      <c r="K355" s="119">
        <v>27600.43</v>
      </c>
      <c r="L355" s="119">
        <v>33185.939999999995</v>
      </c>
      <c r="M355" s="119">
        <v>19728.23</v>
      </c>
      <c r="N355" s="119">
        <v>19728.23</v>
      </c>
      <c r="O355" s="119">
        <v>19728.23</v>
      </c>
      <c r="P355" s="119">
        <v>6270.44</v>
      </c>
      <c r="Q355" s="119">
        <f t="shared" si="6"/>
        <v>251241.96000000005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185786.83000000002</v>
      </c>
      <c r="V355" s="115"/>
    </row>
    <row r="356" spans="2:22" ht="25.5" x14ac:dyDescent="0.25">
      <c r="B356" s="113"/>
      <c r="C356" s="161" t="s">
        <v>95</v>
      </c>
      <c r="D356" s="118" t="s">
        <v>315</v>
      </c>
      <c r="E356" s="119">
        <v>0</v>
      </c>
      <c r="F356" s="119">
        <v>0</v>
      </c>
      <c r="G356" s="119">
        <v>0</v>
      </c>
      <c r="H356" s="119">
        <v>0</v>
      </c>
      <c r="I356" s="119">
        <v>0</v>
      </c>
      <c r="J356" s="119">
        <v>0</v>
      </c>
      <c r="K356" s="119">
        <v>0</v>
      </c>
      <c r="L356" s="119">
        <v>62036.599999999991</v>
      </c>
      <c r="M356" s="119">
        <v>95774.109999999986</v>
      </c>
      <c r="N356" s="119">
        <v>28299.090000000004</v>
      </c>
      <c r="O356" s="119">
        <v>62036.599999999991</v>
      </c>
      <c r="P356" s="119">
        <v>62036.599999999991</v>
      </c>
      <c r="Q356" s="119">
        <f t="shared" si="6"/>
        <v>310182.99999999994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62036.599999999991</v>
      </c>
      <c r="V356" s="115"/>
    </row>
    <row r="357" spans="2:22" ht="15" x14ac:dyDescent="0.25">
      <c r="B357" s="113"/>
      <c r="C357" s="161" t="s">
        <v>96</v>
      </c>
      <c r="D357" s="118" t="s">
        <v>316</v>
      </c>
      <c r="E357" s="119">
        <v>0</v>
      </c>
      <c r="F357" s="119">
        <v>0</v>
      </c>
      <c r="G357" s="119">
        <v>65655.75</v>
      </c>
      <c r="H357" s="119">
        <v>2333.7200000000003</v>
      </c>
      <c r="I357" s="119">
        <v>2333.6400000000003</v>
      </c>
      <c r="J357" s="119">
        <v>123588.15000000001</v>
      </c>
      <c r="K357" s="119">
        <v>157315.41999999998</v>
      </c>
      <c r="L357" s="119">
        <v>279995.79000000004</v>
      </c>
      <c r="M357" s="119">
        <v>400870.23</v>
      </c>
      <c r="N357" s="119">
        <v>590433.02999999991</v>
      </c>
      <c r="O357" s="119">
        <v>590433.0199999999</v>
      </c>
      <c r="P357" s="119">
        <v>590433.25</v>
      </c>
      <c r="Q357" s="119">
        <f t="shared" si="6"/>
        <v>2803392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631222.47</v>
      </c>
      <c r="V357" s="115"/>
    </row>
    <row r="358" spans="2:22" ht="15" x14ac:dyDescent="0.25">
      <c r="B358" s="113"/>
      <c r="C358" s="161" t="s">
        <v>97</v>
      </c>
      <c r="D358" s="118" t="s">
        <v>317</v>
      </c>
      <c r="E358" s="119">
        <v>75361.420000000013</v>
      </c>
      <c r="F358" s="119">
        <v>134134.20000000001</v>
      </c>
      <c r="G358" s="119">
        <v>137134.93</v>
      </c>
      <c r="H358" s="119">
        <v>205759.05000000002</v>
      </c>
      <c r="I358" s="119">
        <v>219505.27999999997</v>
      </c>
      <c r="J358" s="119">
        <v>177607.42</v>
      </c>
      <c r="K358" s="119">
        <v>269588.16000000003</v>
      </c>
      <c r="L358" s="119">
        <v>214396.49</v>
      </c>
      <c r="M358" s="119">
        <v>198618.82</v>
      </c>
      <c r="N358" s="119">
        <v>221968.69</v>
      </c>
      <c r="O358" s="119">
        <v>221992.40999999997</v>
      </c>
      <c r="P358" s="119">
        <v>220680.03000000003</v>
      </c>
      <c r="Q358" s="119">
        <f t="shared" si="6"/>
        <v>2296746.9000000004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1433486.9500000002</v>
      </c>
      <c r="V358" s="115"/>
    </row>
    <row r="359" spans="2:22" ht="15" x14ac:dyDescent="0.25">
      <c r="B359" s="113"/>
      <c r="C359" s="161" t="s">
        <v>98</v>
      </c>
      <c r="D359" s="118" t="s">
        <v>318</v>
      </c>
      <c r="E359" s="119">
        <v>30279.490000000005</v>
      </c>
      <c r="F359" s="119">
        <v>29535.130000000008</v>
      </c>
      <c r="G359" s="119">
        <v>33698.23000000001</v>
      </c>
      <c r="H359" s="119">
        <v>39317.14</v>
      </c>
      <c r="I359" s="119">
        <v>31640.989999999998</v>
      </c>
      <c r="J359" s="119">
        <v>36194.240000000013</v>
      </c>
      <c r="K359" s="119">
        <v>1727832.5499999998</v>
      </c>
      <c r="L359" s="119">
        <v>118411.80000000002</v>
      </c>
      <c r="M359" s="119">
        <v>34017.21</v>
      </c>
      <c r="N359" s="119">
        <v>57399.770000000026</v>
      </c>
      <c r="O359" s="119">
        <v>57399.770000000026</v>
      </c>
      <c r="P359" s="119">
        <v>57399.76</v>
      </c>
      <c r="Q359" s="119">
        <f t="shared" si="6"/>
        <v>2253126.0799999996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2046909.5699999998</v>
      </c>
      <c r="V359" s="115"/>
    </row>
    <row r="360" spans="2:22" ht="15" x14ac:dyDescent="0.25">
      <c r="B360" s="113"/>
      <c r="C360" s="161" t="s">
        <v>99</v>
      </c>
      <c r="D360" s="118" t="s">
        <v>319</v>
      </c>
      <c r="E360" s="119">
        <v>72125.599999999977</v>
      </c>
      <c r="F360" s="119">
        <v>69562.729999999981</v>
      </c>
      <c r="G360" s="119">
        <v>127960.30999999998</v>
      </c>
      <c r="H360" s="119">
        <v>79359.08</v>
      </c>
      <c r="I360" s="119">
        <v>114675.40999999997</v>
      </c>
      <c r="J360" s="119">
        <v>105171.51</v>
      </c>
      <c r="K360" s="119">
        <v>85998.290000000008</v>
      </c>
      <c r="L360" s="119">
        <v>123410.94999999997</v>
      </c>
      <c r="M360" s="119">
        <v>91820.739999999976</v>
      </c>
      <c r="N360" s="119">
        <v>89849.859999999986</v>
      </c>
      <c r="O360" s="119">
        <v>89849.889999999985</v>
      </c>
      <c r="P360" s="119">
        <v>89454.959999999977</v>
      </c>
      <c r="Q360" s="119">
        <f t="shared" si="6"/>
        <v>1139239.3299999998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778263.87999999989</v>
      </c>
      <c r="V360" s="115"/>
    </row>
    <row r="361" spans="2:22" ht="15" x14ac:dyDescent="0.25">
      <c r="B361" s="113"/>
      <c r="C361" s="161" t="s">
        <v>100</v>
      </c>
      <c r="D361" s="118" t="s">
        <v>320</v>
      </c>
      <c r="E361" s="119">
        <v>0</v>
      </c>
      <c r="F361" s="119">
        <v>0</v>
      </c>
      <c r="G361" s="119">
        <v>0</v>
      </c>
      <c r="H361" s="119">
        <v>0</v>
      </c>
      <c r="I361" s="119">
        <v>0</v>
      </c>
      <c r="J361" s="119">
        <v>41400</v>
      </c>
      <c r="K361" s="119">
        <v>0</v>
      </c>
      <c r="L361" s="119">
        <v>80046.91</v>
      </c>
      <c r="M361" s="119">
        <v>80046.91</v>
      </c>
      <c r="N361" s="119">
        <v>80046.91</v>
      </c>
      <c r="O361" s="119">
        <v>80046.91</v>
      </c>
      <c r="P361" s="119">
        <v>80046.92</v>
      </c>
      <c r="Q361" s="119">
        <f t="shared" si="6"/>
        <v>441634.56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121446.91</v>
      </c>
      <c r="V361" s="115"/>
    </row>
    <row r="362" spans="2:22" ht="25.5" x14ac:dyDescent="0.25">
      <c r="B362" s="113"/>
      <c r="C362" s="161" t="s">
        <v>101</v>
      </c>
      <c r="D362" s="118" t="s">
        <v>321</v>
      </c>
      <c r="E362" s="119">
        <v>287459.34999999998</v>
      </c>
      <c r="F362" s="119">
        <v>318549.60999999993</v>
      </c>
      <c r="G362" s="119">
        <v>426620.39</v>
      </c>
      <c r="H362" s="119">
        <v>369012.69999999984</v>
      </c>
      <c r="I362" s="119">
        <v>724900.1100000001</v>
      </c>
      <c r="J362" s="119">
        <v>686907.36999999988</v>
      </c>
      <c r="K362" s="119">
        <v>355660.21</v>
      </c>
      <c r="L362" s="119">
        <v>1477632.1999999997</v>
      </c>
      <c r="M362" s="119">
        <v>1172918.2399999998</v>
      </c>
      <c r="N362" s="119">
        <v>1166328.9499999997</v>
      </c>
      <c r="O362" s="119">
        <v>1166328.9499999997</v>
      </c>
      <c r="P362" s="119">
        <v>917127.75000000012</v>
      </c>
      <c r="Q362" s="119">
        <f t="shared" si="6"/>
        <v>9069445.8299999982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4646741.9399999995</v>
      </c>
      <c r="V362" s="115"/>
    </row>
    <row r="363" spans="2:22" ht="15" x14ac:dyDescent="0.25">
      <c r="B363" s="113"/>
      <c r="C363" s="161" t="s">
        <v>102</v>
      </c>
      <c r="D363" s="118" t="s">
        <v>322</v>
      </c>
      <c r="E363" s="119">
        <v>33676.33</v>
      </c>
      <c r="F363" s="119">
        <v>34483.850000000006</v>
      </c>
      <c r="G363" s="119">
        <v>61793.78</v>
      </c>
      <c r="H363" s="119">
        <v>36607.630000000005</v>
      </c>
      <c r="I363" s="119">
        <v>37734.729999999989</v>
      </c>
      <c r="J363" s="119">
        <v>33354.480000000003</v>
      </c>
      <c r="K363" s="119">
        <v>31298.230000000003</v>
      </c>
      <c r="L363" s="119">
        <v>101850.73999999999</v>
      </c>
      <c r="M363" s="119">
        <v>104663</v>
      </c>
      <c r="N363" s="119">
        <v>93268.13</v>
      </c>
      <c r="O363" s="119">
        <v>93268.13</v>
      </c>
      <c r="P363" s="119">
        <v>105298.37</v>
      </c>
      <c r="Q363" s="119">
        <f t="shared" si="6"/>
        <v>767297.4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370799.77</v>
      </c>
      <c r="V363" s="115"/>
    </row>
    <row r="364" spans="2:22" ht="15" x14ac:dyDescent="0.25">
      <c r="B364" s="113"/>
      <c r="C364" s="161" t="s">
        <v>103</v>
      </c>
      <c r="D364" s="118" t="s">
        <v>323</v>
      </c>
      <c r="E364" s="119">
        <v>787169.89999999967</v>
      </c>
      <c r="F364" s="119">
        <v>1267306.5599999998</v>
      </c>
      <c r="G364" s="119">
        <v>961620.94000000006</v>
      </c>
      <c r="H364" s="119">
        <v>1239071.1300000001</v>
      </c>
      <c r="I364" s="119">
        <v>1491691.3599999999</v>
      </c>
      <c r="J364" s="119">
        <v>999670.79</v>
      </c>
      <c r="K364" s="119">
        <v>1765574.3499999999</v>
      </c>
      <c r="L364" s="119">
        <v>3911699.28</v>
      </c>
      <c r="M364" s="119">
        <v>1657983.0599999996</v>
      </c>
      <c r="N364" s="119">
        <v>1664305.8399999996</v>
      </c>
      <c r="O364" s="119">
        <v>1635370.2299999995</v>
      </c>
      <c r="P364" s="119">
        <v>1248669.2</v>
      </c>
      <c r="Q364" s="119">
        <f t="shared" si="6"/>
        <v>18630132.639999997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12423804.309999999</v>
      </c>
      <c r="V364" s="115"/>
    </row>
    <row r="365" spans="2:22" ht="25.5" x14ac:dyDescent="0.25">
      <c r="B365" s="113"/>
      <c r="C365" s="161" t="s">
        <v>104</v>
      </c>
      <c r="D365" s="118" t="s">
        <v>324</v>
      </c>
      <c r="E365" s="119">
        <v>30162.86</v>
      </c>
      <c r="F365" s="119">
        <v>26892.969999999998</v>
      </c>
      <c r="G365" s="119">
        <v>35909.03</v>
      </c>
      <c r="H365" s="119">
        <v>39793.25999999998</v>
      </c>
      <c r="I365" s="119">
        <v>38819.12000000001</v>
      </c>
      <c r="J365" s="119">
        <v>37322.35</v>
      </c>
      <c r="K365" s="119">
        <v>38597.14</v>
      </c>
      <c r="L365" s="119">
        <v>48537.460000000006</v>
      </c>
      <c r="M365" s="119">
        <v>48537.460000000006</v>
      </c>
      <c r="N365" s="119">
        <v>48195.680000000008</v>
      </c>
      <c r="O365" s="119">
        <v>48195.680000000008</v>
      </c>
      <c r="P365" s="119">
        <v>48195.659999999982</v>
      </c>
      <c r="Q365" s="119">
        <f t="shared" si="6"/>
        <v>489158.67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296034.19</v>
      </c>
      <c r="V365" s="115"/>
    </row>
    <row r="366" spans="2:22" ht="15" x14ac:dyDescent="0.25">
      <c r="B366" s="113"/>
      <c r="C366" s="161" t="s">
        <v>105</v>
      </c>
      <c r="D366" s="118" t="s">
        <v>325</v>
      </c>
      <c r="E366" s="119">
        <v>930195.62000000011</v>
      </c>
      <c r="F366" s="119">
        <v>961529.44000000006</v>
      </c>
      <c r="G366" s="119">
        <v>1211144.1399999999</v>
      </c>
      <c r="H366" s="119">
        <v>1459741.8699999999</v>
      </c>
      <c r="I366" s="119">
        <v>1364767.4300000002</v>
      </c>
      <c r="J366" s="119">
        <v>1443396.1800000004</v>
      </c>
      <c r="K366" s="119">
        <v>1981872.4599999997</v>
      </c>
      <c r="L366" s="119">
        <v>2037845.3299999996</v>
      </c>
      <c r="M366" s="119">
        <v>1921487.4899999998</v>
      </c>
      <c r="N366" s="119">
        <v>1849086.5699999998</v>
      </c>
      <c r="O366" s="119">
        <v>1826319.2999999998</v>
      </c>
      <c r="P366" s="119">
        <v>1254858.4899999995</v>
      </c>
      <c r="Q366" s="119">
        <f t="shared" ref="Q366:Q429" si="7">SUM(E366:P366)</f>
        <v>18242244.32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11390492.470000001</v>
      </c>
      <c r="V366" s="115"/>
    </row>
    <row r="367" spans="2:22" ht="15" x14ac:dyDescent="0.25">
      <c r="B367" s="113"/>
      <c r="C367" s="161" t="s">
        <v>106</v>
      </c>
      <c r="D367" s="118" t="s">
        <v>327</v>
      </c>
      <c r="E367" s="119">
        <v>5846105.3499999987</v>
      </c>
      <c r="F367" s="119">
        <v>7226760.3699999973</v>
      </c>
      <c r="G367" s="119">
        <v>6872390.1600000011</v>
      </c>
      <c r="H367" s="119">
        <v>7335000.1799999988</v>
      </c>
      <c r="I367" s="119">
        <v>7227713.0300000012</v>
      </c>
      <c r="J367" s="119">
        <v>7300923.950000003</v>
      </c>
      <c r="K367" s="119">
        <v>6888832.7300000004</v>
      </c>
      <c r="L367" s="119">
        <v>9413812.589999998</v>
      </c>
      <c r="M367" s="119">
        <v>8578219.2999999989</v>
      </c>
      <c r="N367" s="119">
        <v>8338804.9099999992</v>
      </c>
      <c r="O367" s="119">
        <v>7830582.6799999988</v>
      </c>
      <c r="P367" s="119">
        <v>6324696.3600000003</v>
      </c>
      <c r="Q367" s="119">
        <f t="shared" si="7"/>
        <v>89183841.609999985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58111538.359999992</v>
      </c>
      <c r="V367" s="115"/>
    </row>
    <row r="368" spans="2:22" ht="25.5" x14ac:dyDescent="0.25">
      <c r="B368" s="113"/>
      <c r="C368" s="161" t="s">
        <v>107</v>
      </c>
      <c r="D368" s="118" t="s">
        <v>328</v>
      </c>
      <c r="E368" s="119">
        <v>0</v>
      </c>
      <c r="F368" s="119">
        <v>0</v>
      </c>
      <c r="G368" s="119">
        <v>0</v>
      </c>
      <c r="H368" s="119">
        <v>0</v>
      </c>
      <c r="I368" s="119">
        <v>0</v>
      </c>
      <c r="J368" s="119">
        <v>0</v>
      </c>
      <c r="K368" s="119">
        <v>0</v>
      </c>
      <c r="L368" s="119">
        <v>2000</v>
      </c>
      <c r="M368" s="119">
        <v>156542.49</v>
      </c>
      <c r="N368" s="119">
        <v>32000</v>
      </c>
      <c r="O368" s="119">
        <v>32000</v>
      </c>
      <c r="P368" s="119">
        <v>167457.51</v>
      </c>
      <c r="Q368" s="119">
        <f t="shared" si="7"/>
        <v>390000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2000</v>
      </c>
      <c r="V368" s="115"/>
    </row>
    <row r="369" spans="2:22" ht="25.5" x14ac:dyDescent="0.25">
      <c r="B369" s="113"/>
      <c r="C369" s="161" t="s">
        <v>108</v>
      </c>
      <c r="D369" s="118" t="s">
        <v>330</v>
      </c>
      <c r="E369" s="119">
        <v>109459.55</v>
      </c>
      <c r="F369" s="119">
        <v>27696.9</v>
      </c>
      <c r="G369" s="119">
        <v>252357.45</v>
      </c>
      <c r="H369" s="119">
        <v>1432275.97</v>
      </c>
      <c r="I369" s="119">
        <v>155916.38</v>
      </c>
      <c r="J369" s="119">
        <v>326426.34999999998</v>
      </c>
      <c r="K369" s="119">
        <v>69494.53</v>
      </c>
      <c r="L369" s="119">
        <v>2439860.39</v>
      </c>
      <c r="M369" s="119">
        <v>443507.72</v>
      </c>
      <c r="N369" s="119">
        <v>562098.54999999993</v>
      </c>
      <c r="O369" s="119">
        <v>592842.59</v>
      </c>
      <c r="P369" s="119">
        <v>675063.62</v>
      </c>
      <c r="Q369" s="119">
        <f t="shared" si="7"/>
        <v>7086999.9999999991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4813487.5199999996</v>
      </c>
      <c r="V369" s="115"/>
    </row>
    <row r="370" spans="2:22" ht="25.5" x14ac:dyDescent="0.25">
      <c r="B370" s="113"/>
      <c r="C370" s="161" t="s">
        <v>109</v>
      </c>
      <c r="D370" s="118" t="s">
        <v>331</v>
      </c>
      <c r="E370" s="119">
        <v>424346.47</v>
      </c>
      <c r="F370" s="119">
        <v>600158.81999999983</v>
      </c>
      <c r="G370" s="119">
        <v>539981.11</v>
      </c>
      <c r="H370" s="119">
        <v>656626.01999999979</v>
      </c>
      <c r="I370" s="119">
        <v>580226.97000000009</v>
      </c>
      <c r="J370" s="119">
        <v>657355.15</v>
      </c>
      <c r="K370" s="119">
        <v>968945.51999999979</v>
      </c>
      <c r="L370" s="119">
        <v>871626.21999999986</v>
      </c>
      <c r="M370" s="119">
        <v>815431.2799999998</v>
      </c>
      <c r="N370" s="119">
        <v>745159.07999999973</v>
      </c>
      <c r="O370" s="119">
        <v>720556.68999999983</v>
      </c>
      <c r="P370" s="119">
        <v>708988.44000000006</v>
      </c>
      <c r="Q370" s="119">
        <f t="shared" si="7"/>
        <v>8289401.7699999986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5299266.2799999993</v>
      </c>
      <c r="V370" s="115"/>
    </row>
    <row r="371" spans="2:22" ht="15" x14ac:dyDescent="0.25">
      <c r="B371" s="113"/>
      <c r="C371" s="161" t="s">
        <v>110</v>
      </c>
      <c r="D371" s="118" t="s">
        <v>326</v>
      </c>
      <c r="E371" s="119">
        <v>48175.06</v>
      </c>
      <c r="F371" s="119">
        <v>51651.979999999996</v>
      </c>
      <c r="G371" s="119">
        <v>66234.25</v>
      </c>
      <c r="H371" s="119">
        <v>4026.35</v>
      </c>
      <c r="I371" s="119">
        <v>197890.71000000002</v>
      </c>
      <c r="J371" s="119">
        <v>230606.53999999998</v>
      </c>
      <c r="K371" s="119">
        <v>0</v>
      </c>
      <c r="L371" s="119">
        <v>565083.21</v>
      </c>
      <c r="M371" s="119">
        <v>565083.21</v>
      </c>
      <c r="N371" s="119">
        <v>573763.21</v>
      </c>
      <c r="O371" s="119">
        <v>605083.21</v>
      </c>
      <c r="P371" s="119">
        <v>605083.16999999993</v>
      </c>
      <c r="Q371" s="119">
        <f t="shared" si="7"/>
        <v>3512680.8999999994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1163668.0999999999</v>
      </c>
      <c r="V371" s="115"/>
    </row>
    <row r="372" spans="2:22" ht="15" x14ac:dyDescent="0.25">
      <c r="B372" s="113"/>
      <c r="C372" s="161" t="s">
        <v>111</v>
      </c>
      <c r="D372" s="118" t="s">
        <v>329</v>
      </c>
      <c r="E372" s="119">
        <v>606945.22000000032</v>
      </c>
      <c r="F372" s="119">
        <v>593051.96000000008</v>
      </c>
      <c r="G372" s="119">
        <v>728455.0399999998</v>
      </c>
      <c r="H372" s="119">
        <v>773555.03</v>
      </c>
      <c r="I372" s="119">
        <v>729804.62999999977</v>
      </c>
      <c r="J372" s="119">
        <v>794753.61</v>
      </c>
      <c r="K372" s="119">
        <v>868880.31</v>
      </c>
      <c r="L372" s="119">
        <v>1030278.4700000001</v>
      </c>
      <c r="M372" s="119">
        <v>1018831.2700000001</v>
      </c>
      <c r="N372" s="119">
        <v>912485.19000000006</v>
      </c>
      <c r="O372" s="119">
        <v>911917.92</v>
      </c>
      <c r="P372" s="119">
        <v>912243.54999999993</v>
      </c>
      <c r="Q372" s="119">
        <f t="shared" si="7"/>
        <v>9881202.200000003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6125724.2700000005</v>
      </c>
      <c r="V372" s="115"/>
    </row>
    <row r="373" spans="2:22" ht="15" x14ac:dyDescent="0.25">
      <c r="B373" s="113"/>
      <c r="C373" s="161" t="s">
        <v>112</v>
      </c>
      <c r="D373" s="118" t="s">
        <v>332</v>
      </c>
      <c r="E373" s="119">
        <v>203120.33000000005</v>
      </c>
      <c r="F373" s="119">
        <v>228536.82000000004</v>
      </c>
      <c r="G373" s="119">
        <v>306749.07999999996</v>
      </c>
      <c r="H373" s="119">
        <v>374940.82</v>
      </c>
      <c r="I373" s="119">
        <v>510395.57</v>
      </c>
      <c r="J373" s="119">
        <v>6576454.2000000011</v>
      </c>
      <c r="K373" s="119">
        <v>383094.76999999996</v>
      </c>
      <c r="L373" s="119">
        <v>1362764.9499999997</v>
      </c>
      <c r="M373" s="119">
        <v>434764.9499999999</v>
      </c>
      <c r="N373" s="119">
        <v>369764.94999999995</v>
      </c>
      <c r="O373" s="119">
        <v>364764.94999999995</v>
      </c>
      <c r="P373" s="119">
        <v>349833.06999999995</v>
      </c>
      <c r="Q373" s="119">
        <f t="shared" si="7"/>
        <v>11465184.459999999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9946056.540000001</v>
      </c>
      <c r="V373" s="115"/>
    </row>
    <row r="374" spans="2:22" ht="15" x14ac:dyDescent="0.25">
      <c r="B374" s="113"/>
      <c r="C374" s="161" t="s">
        <v>113</v>
      </c>
      <c r="D374" s="118" t="s">
        <v>333</v>
      </c>
      <c r="E374" s="119">
        <v>129802.73000000001</v>
      </c>
      <c r="F374" s="119">
        <v>215124.72999999998</v>
      </c>
      <c r="G374" s="119">
        <v>315805.69999999995</v>
      </c>
      <c r="H374" s="119">
        <v>372027.05000000005</v>
      </c>
      <c r="I374" s="119">
        <v>283209.0199999999</v>
      </c>
      <c r="J374" s="119">
        <v>211338.79999999996</v>
      </c>
      <c r="K374" s="119">
        <v>288438.94000000006</v>
      </c>
      <c r="L374" s="119">
        <v>404141.81999999989</v>
      </c>
      <c r="M374" s="119">
        <v>402131.81999999989</v>
      </c>
      <c r="N374" s="119">
        <v>402131.81999999989</v>
      </c>
      <c r="O374" s="119">
        <v>402131.81999999989</v>
      </c>
      <c r="P374" s="119">
        <v>402131.91999999993</v>
      </c>
      <c r="Q374" s="119">
        <f t="shared" si="7"/>
        <v>3828416.1699999995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2219888.79</v>
      </c>
      <c r="V374" s="115"/>
    </row>
    <row r="375" spans="2:22" ht="15" x14ac:dyDescent="0.25">
      <c r="B375" s="113"/>
      <c r="C375" s="161" t="s">
        <v>114</v>
      </c>
      <c r="D375" s="118" t="s">
        <v>334</v>
      </c>
      <c r="E375" s="119">
        <v>3116090.4800000004</v>
      </c>
      <c r="F375" s="119">
        <v>3479491.7800000017</v>
      </c>
      <c r="G375" s="119">
        <v>3199305.73</v>
      </c>
      <c r="H375" s="119">
        <v>3719110.6100000003</v>
      </c>
      <c r="I375" s="119">
        <v>3698146.23</v>
      </c>
      <c r="J375" s="119">
        <v>3446198.9100000006</v>
      </c>
      <c r="K375" s="119">
        <v>3909494.17</v>
      </c>
      <c r="L375" s="119">
        <v>4596020.6899999985</v>
      </c>
      <c r="M375" s="119">
        <v>4365646.629999999</v>
      </c>
      <c r="N375" s="119">
        <v>4361648.629999999</v>
      </c>
      <c r="O375" s="119">
        <v>4353108.5299999984</v>
      </c>
      <c r="P375" s="119">
        <v>4051790.61</v>
      </c>
      <c r="Q375" s="119">
        <f t="shared" si="7"/>
        <v>46296053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29163858.600000001</v>
      </c>
      <c r="V375" s="115"/>
    </row>
    <row r="376" spans="2:22" ht="15" x14ac:dyDescent="0.25">
      <c r="B376" s="113"/>
      <c r="C376" s="161" t="s">
        <v>115</v>
      </c>
      <c r="D376" s="118" t="s">
        <v>335</v>
      </c>
      <c r="E376" s="119">
        <v>71585.700000000012</v>
      </c>
      <c r="F376" s="119">
        <v>83896.35000000002</v>
      </c>
      <c r="G376" s="119">
        <v>117089.66000000002</v>
      </c>
      <c r="H376" s="119">
        <v>137841.61000000002</v>
      </c>
      <c r="I376" s="119">
        <v>180016.41</v>
      </c>
      <c r="J376" s="119">
        <v>124233.92999999998</v>
      </c>
      <c r="K376" s="119">
        <v>149522.78</v>
      </c>
      <c r="L376" s="119">
        <v>177518.1</v>
      </c>
      <c r="M376" s="119">
        <v>163489.50000000003</v>
      </c>
      <c r="N376" s="119">
        <v>144489.50000000003</v>
      </c>
      <c r="O376" s="119">
        <v>134879.94999999998</v>
      </c>
      <c r="P376" s="119">
        <v>99010.689999999988</v>
      </c>
      <c r="Q376" s="119">
        <f t="shared" si="7"/>
        <v>1583574.18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1041704.54</v>
      </c>
      <c r="V376" s="115"/>
    </row>
    <row r="377" spans="2:22" ht="15" x14ac:dyDescent="0.25">
      <c r="B377" s="113"/>
      <c r="C377" s="161" t="s">
        <v>116</v>
      </c>
      <c r="D377" s="118" t="s">
        <v>336</v>
      </c>
      <c r="E377" s="119">
        <v>18580.77</v>
      </c>
      <c r="F377" s="119">
        <v>32230.77</v>
      </c>
      <c r="G377" s="119">
        <v>73217.72</v>
      </c>
      <c r="H377" s="119">
        <v>76335.48000000001</v>
      </c>
      <c r="I377" s="119">
        <v>131250.79</v>
      </c>
      <c r="J377" s="119">
        <v>117004.48999999999</v>
      </c>
      <c r="K377" s="119">
        <v>60065.710000000006</v>
      </c>
      <c r="L377" s="119">
        <v>230074.32</v>
      </c>
      <c r="M377" s="119">
        <v>220074.32</v>
      </c>
      <c r="N377" s="119">
        <v>220074.32</v>
      </c>
      <c r="O377" s="119">
        <v>215074.32</v>
      </c>
      <c r="P377" s="119">
        <v>215074.36</v>
      </c>
      <c r="Q377" s="119">
        <f t="shared" si="7"/>
        <v>1609057.37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738760.05</v>
      </c>
      <c r="V377" s="115"/>
    </row>
    <row r="378" spans="2:22" ht="15" x14ac:dyDescent="0.25">
      <c r="B378" s="113"/>
      <c r="C378" s="161" t="s">
        <v>117</v>
      </c>
      <c r="D378" s="118" t="s">
        <v>337</v>
      </c>
      <c r="E378" s="119">
        <v>226907.2</v>
      </c>
      <c r="F378" s="119">
        <v>226907.2</v>
      </c>
      <c r="G378" s="119">
        <v>38110.22</v>
      </c>
      <c r="H378" s="119">
        <v>710717.17</v>
      </c>
      <c r="I378" s="119">
        <v>542741.73</v>
      </c>
      <c r="J378" s="119">
        <v>523376.89</v>
      </c>
      <c r="K378" s="119">
        <v>1169870.6399999999</v>
      </c>
      <c r="L378" s="119">
        <v>700665.09999999986</v>
      </c>
      <c r="M378" s="119">
        <v>700665.09999999986</v>
      </c>
      <c r="N378" s="119">
        <v>700665.09999999986</v>
      </c>
      <c r="O378" s="119">
        <v>700665.09999999986</v>
      </c>
      <c r="P378" s="119">
        <v>700665.12999999989</v>
      </c>
      <c r="Q378" s="119">
        <f t="shared" si="7"/>
        <v>6941956.5799999982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4139296.1499999994</v>
      </c>
      <c r="V378" s="115"/>
    </row>
    <row r="379" spans="2:22" ht="15" x14ac:dyDescent="0.25">
      <c r="B379" s="113"/>
      <c r="C379" s="161" t="s">
        <v>118</v>
      </c>
      <c r="D379" s="118" t="s">
        <v>338</v>
      </c>
      <c r="E379" s="119">
        <v>0</v>
      </c>
      <c r="F379" s="119">
        <v>0</v>
      </c>
      <c r="G379" s="119">
        <v>0</v>
      </c>
      <c r="H379" s="119">
        <v>0</v>
      </c>
      <c r="I379" s="119">
        <v>52468.02</v>
      </c>
      <c r="J379" s="119">
        <v>29709.41</v>
      </c>
      <c r="K379" s="119">
        <v>42981.32</v>
      </c>
      <c r="L379" s="119">
        <v>89268.25</v>
      </c>
      <c r="M379" s="119">
        <v>89268.25</v>
      </c>
      <c r="N379" s="119">
        <v>89268.25</v>
      </c>
      <c r="O379" s="119">
        <v>89268.25</v>
      </c>
      <c r="P379" s="119">
        <v>89268.25</v>
      </c>
      <c r="Q379" s="119">
        <f t="shared" si="7"/>
        <v>571500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214427</v>
      </c>
      <c r="V379" s="115"/>
    </row>
    <row r="380" spans="2:22" ht="25.5" x14ac:dyDescent="0.25">
      <c r="B380" s="113"/>
      <c r="C380" s="161" t="s">
        <v>119</v>
      </c>
      <c r="D380" s="118" t="s">
        <v>339</v>
      </c>
      <c r="E380" s="119">
        <v>136710.82999999996</v>
      </c>
      <c r="F380" s="119">
        <v>142666.57999999999</v>
      </c>
      <c r="G380" s="119">
        <v>157505.25999999998</v>
      </c>
      <c r="H380" s="119">
        <v>200780.16999999998</v>
      </c>
      <c r="I380" s="119">
        <v>208838.38</v>
      </c>
      <c r="J380" s="119">
        <v>209507.34999999998</v>
      </c>
      <c r="K380" s="119">
        <v>192732.99</v>
      </c>
      <c r="L380" s="119">
        <v>330912.01000000007</v>
      </c>
      <c r="M380" s="119">
        <v>280840.69000000012</v>
      </c>
      <c r="N380" s="119">
        <v>280840.69000000012</v>
      </c>
      <c r="O380" s="119">
        <v>280840.69000000012</v>
      </c>
      <c r="P380" s="119">
        <v>280863.30000000005</v>
      </c>
      <c r="Q380" s="119">
        <f t="shared" si="7"/>
        <v>2703038.9400000004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1579653.5699999998</v>
      </c>
      <c r="V380" s="115"/>
    </row>
    <row r="381" spans="2:22" ht="15" x14ac:dyDescent="0.25">
      <c r="B381" s="113"/>
      <c r="C381" s="161" t="s">
        <v>120</v>
      </c>
      <c r="D381" s="118" t="s">
        <v>340</v>
      </c>
      <c r="E381" s="119">
        <v>33342.770000000004</v>
      </c>
      <c r="F381" s="119">
        <v>34480.619999999995</v>
      </c>
      <c r="G381" s="119">
        <v>106348.34999999999</v>
      </c>
      <c r="H381" s="119">
        <v>42293.72</v>
      </c>
      <c r="I381" s="119">
        <v>41394.12999999999</v>
      </c>
      <c r="J381" s="119">
        <v>58044.399999999994</v>
      </c>
      <c r="K381" s="119">
        <v>28620.940000000002</v>
      </c>
      <c r="L381" s="119">
        <v>61292.049999999988</v>
      </c>
      <c r="M381" s="119">
        <v>61292.049999999988</v>
      </c>
      <c r="N381" s="119">
        <v>61292.049999999988</v>
      </c>
      <c r="O381" s="119">
        <v>61292.049999999988</v>
      </c>
      <c r="P381" s="119">
        <v>61292.2</v>
      </c>
      <c r="Q381" s="119">
        <f t="shared" si="7"/>
        <v>650985.32999999984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405816.98</v>
      </c>
      <c r="V381" s="115"/>
    </row>
    <row r="382" spans="2:22" ht="15" x14ac:dyDescent="0.25">
      <c r="B382" s="113"/>
      <c r="C382" s="161" t="s">
        <v>121</v>
      </c>
      <c r="D382" s="118" t="s">
        <v>341</v>
      </c>
      <c r="E382" s="119">
        <v>66834.590000000011</v>
      </c>
      <c r="F382" s="119">
        <v>76427.499999999985</v>
      </c>
      <c r="G382" s="119">
        <v>80022.33</v>
      </c>
      <c r="H382" s="119">
        <v>89883.810000000012</v>
      </c>
      <c r="I382" s="119">
        <v>109850.31999999998</v>
      </c>
      <c r="J382" s="119">
        <v>112126.20999999999</v>
      </c>
      <c r="K382" s="119">
        <v>148305.18</v>
      </c>
      <c r="L382" s="119">
        <v>282588.15999999997</v>
      </c>
      <c r="M382" s="119">
        <v>282548.84999999998</v>
      </c>
      <c r="N382" s="119">
        <v>281255.82999999996</v>
      </c>
      <c r="O382" s="119">
        <v>262002.72000000003</v>
      </c>
      <c r="P382" s="119">
        <v>255998.62</v>
      </c>
      <c r="Q382" s="119">
        <f t="shared" si="7"/>
        <v>2047844.1199999996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966038.09999999986</v>
      </c>
      <c r="V382" s="115"/>
    </row>
    <row r="383" spans="2:22" ht="15" x14ac:dyDescent="0.25">
      <c r="B383" s="113"/>
      <c r="C383" s="161" t="s">
        <v>122</v>
      </c>
      <c r="D383" s="118" t="s">
        <v>342</v>
      </c>
      <c r="E383" s="119">
        <v>2182184.0999999996</v>
      </c>
      <c r="F383" s="119">
        <v>972991.67999999993</v>
      </c>
      <c r="G383" s="119">
        <v>6097735.3599999994</v>
      </c>
      <c r="H383" s="119">
        <v>4851642.93</v>
      </c>
      <c r="I383" s="119">
        <v>127884.63999999998</v>
      </c>
      <c r="J383" s="119">
        <v>2518981.5099999998</v>
      </c>
      <c r="K383" s="119">
        <v>2800175.11</v>
      </c>
      <c r="L383" s="119">
        <v>3438309.58</v>
      </c>
      <c r="M383" s="119">
        <v>3603034.79</v>
      </c>
      <c r="N383" s="119">
        <v>2573154.9000000004</v>
      </c>
      <c r="O383" s="119">
        <v>1616759.14</v>
      </c>
      <c r="P383" s="119">
        <v>1515957.3399999999</v>
      </c>
      <c r="Q383" s="119">
        <f t="shared" si="7"/>
        <v>32298811.079999994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22989904.909999996</v>
      </c>
      <c r="V383" s="115"/>
    </row>
    <row r="384" spans="2:22" ht="15" x14ac:dyDescent="0.25">
      <c r="B384" s="113"/>
      <c r="C384" s="161" t="s">
        <v>123</v>
      </c>
      <c r="D384" s="118" t="s">
        <v>343</v>
      </c>
      <c r="E384" s="119">
        <v>49598.84</v>
      </c>
      <c r="F384" s="119">
        <v>59023.330000000009</v>
      </c>
      <c r="G384" s="119">
        <v>422550.36000000004</v>
      </c>
      <c r="H384" s="119">
        <v>58037.389999999992</v>
      </c>
      <c r="I384" s="119">
        <v>56886.309999999983</v>
      </c>
      <c r="J384" s="119">
        <v>63529.410000000011</v>
      </c>
      <c r="K384" s="119">
        <v>59372.480000000003</v>
      </c>
      <c r="L384" s="119">
        <v>735109.83000000007</v>
      </c>
      <c r="M384" s="119">
        <v>767826.07000000007</v>
      </c>
      <c r="N384" s="119">
        <v>769237.17</v>
      </c>
      <c r="O384" s="119">
        <v>769144.93</v>
      </c>
      <c r="P384" s="119">
        <v>750345.77</v>
      </c>
      <c r="Q384" s="119">
        <f t="shared" si="7"/>
        <v>4560661.8900000006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1504107.9500000002</v>
      </c>
      <c r="V384" s="115"/>
    </row>
    <row r="385" spans="2:22" ht="15" x14ac:dyDescent="0.25">
      <c r="B385" s="113"/>
      <c r="C385" s="161" t="s">
        <v>124</v>
      </c>
      <c r="D385" s="118" t="s">
        <v>344</v>
      </c>
      <c r="E385" s="119">
        <v>0</v>
      </c>
      <c r="F385" s="119">
        <v>1209850</v>
      </c>
      <c r="G385" s="119">
        <v>3097639.84</v>
      </c>
      <c r="H385" s="119">
        <v>60929.33</v>
      </c>
      <c r="I385" s="119">
        <v>23004.35</v>
      </c>
      <c r="J385" s="119">
        <v>203203.49</v>
      </c>
      <c r="K385" s="119">
        <v>24767.07</v>
      </c>
      <c r="L385" s="119">
        <v>1232013.7</v>
      </c>
      <c r="M385" s="119">
        <v>452013.7</v>
      </c>
      <c r="N385" s="119">
        <v>2452013.7000000002</v>
      </c>
      <c r="O385" s="119">
        <v>2452013.7000000002</v>
      </c>
      <c r="P385" s="119">
        <v>2576498.7200000002</v>
      </c>
      <c r="Q385" s="119">
        <f t="shared" si="7"/>
        <v>13783947.6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5851407.7800000003</v>
      </c>
      <c r="V385" s="115"/>
    </row>
    <row r="386" spans="2:22" ht="15" x14ac:dyDescent="0.25">
      <c r="B386" s="113"/>
      <c r="C386" s="161" t="s">
        <v>125</v>
      </c>
      <c r="D386" s="118" t="s">
        <v>345</v>
      </c>
      <c r="E386" s="119">
        <v>44588158.5</v>
      </c>
      <c r="F386" s="119">
        <v>13711151.58</v>
      </c>
      <c r="G386" s="119">
        <v>57507963.190000005</v>
      </c>
      <c r="H386" s="119">
        <v>557552422.50000012</v>
      </c>
      <c r="I386" s="119">
        <v>65631032.360000007</v>
      </c>
      <c r="J386" s="119">
        <v>43511657.130000003</v>
      </c>
      <c r="K386" s="119">
        <v>58842876.540000014</v>
      </c>
      <c r="L386" s="119">
        <v>46367769.140000008</v>
      </c>
      <c r="M386" s="119">
        <v>45533946</v>
      </c>
      <c r="N386" s="119">
        <v>34223191.549999997</v>
      </c>
      <c r="O386" s="119">
        <v>27677484.999999993</v>
      </c>
      <c r="P386" s="119">
        <v>47027046.650000006</v>
      </c>
      <c r="Q386" s="119">
        <f t="shared" si="7"/>
        <v>1042174700.14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887713030.94000006</v>
      </c>
      <c r="V386" s="115"/>
    </row>
    <row r="387" spans="2:22" ht="25.5" x14ac:dyDescent="0.25">
      <c r="B387" s="113"/>
      <c r="C387" s="161" t="s">
        <v>126</v>
      </c>
      <c r="D387" s="118" t="s">
        <v>346</v>
      </c>
      <c r="E387" s="119">
        <v>63030.240000000005</v>
      </c>
      <c r="F387" s="119">
        <v>66548.150000000009</v>
      </c>
      <c r="G387" s="119">
        <v>125400.03000000001</v>
      </c>
      <c r="H387" s="119">
        <v>86462.089999999967</v>
      </c>
      <c r="I387" s="119">
        <v>70818.690000000017</v>
      </c>
      <c r="J387" s="119">
        <v>84083.060000000012</v>
      </c>
      <c r="K387" s="119">
        <v>80944.62</v>
      </c>
      <c r="L387" s="119">
        <v>83408.149999999994</v>
      </c>
      <c r="M387" s="119">
        <v>117986.64999999997</v>
      </c>
      <c r="N387" s="119">
        <v>119446.64999999997</v>
      </c>
      <c r="O387" s="119">
        <v>119879.84999999996</v>
      </c>
      <c r="P387" s="119">
        <v>98356.989999999962</v>
      </c>
      <c r="Q387" s="119">
        <f t="shared" si="7"/>
        <v>1116365.1699999997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660695.03</v>
      </c>
      <c r="V387" s="115"/>
    </row>
    <row r="388" spans="2:22" ht="15" x14ac:dyDescent="0.25">
      <c r="B388" s="113"/>
      <c r="C388" s="161" t="s">
        <v>127</v>
      </c>
      <c r="D388" s="118" t="s">
        <v>347</v>
      </c>
      <c r="E388" s="119">
        <v>129620.45000000006</v>
      </c>
      <c r="F388" s="119">
        <v>197075.41</v>
      </c>
      <c r="G388" s="119">
        <v>211655.14</v>
      </c>
      <c r="H388" s="119">
        <v>177536.41</v>
      </c>
      <c r="I388" s="119">
        <v>199065.79999999996</v>
      </c>
      <c r="J388" s="119">
        <v>176991.67</v>
      </c>
      <c r="K388" s="119">
        <v>210200.71</v>
      </c>
      <c r="L388" s="119">
        <v>388840.40000000014</v>
      </c>
      <c r="M388" s="119">
        <v>323346.24000000011</v>
      </c>
      <c r="N388" s="119">
        <v>341632.91000000015</v>
      </c>
      <c r="O388" s="119">
        <v>350272.50000000012</v>
      </c>
      <c r="P388" s="119">
        <v>351712.47000000015</v>
      </c>
      <c r="Q388" s="119">
        <f t="shared" si="7"/>
        <v>3057950.1100000003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1690985.99</v>
      </c>
      <c r="V388" s="115"/>
    </row>
    <row r="389" spans="2:22" ht="25.5" x14ac:dyDescent="0.25">
      <c r="B389" s="113"/>
      <c r="C389" s="161" t="s">
        <v>128</v>
      </c>
      <c r="D389" s="118" t="s">
        <v>348</v>
      </c>
      <c r="E389" s="119">
        <v>26721.889999999992</v>
      </c>
      <c r="F389" s="119">
        <v>29892.479999999996</v>
      </c>
      <c r="G389" s="119">
        <v>32687.710000000003</v>
      </c>
      <c r="H389" s="119">
        <v>37535.01</v>
      </c>
      <c r="I389" s="119">
        <v>41350.529999999992</v>
      </c>
      <c r="J389" s="119">
        <v>40227.859999999993</v>
      </c>
      <c r="K389" s="119">
        <v>44308.94999999999</v>
      </c>
      <c r="L389" s="119">
        <v>41774.069999999985</v>
      </c>
      <c r="M389" s="119">
        <v>61073.619999999995</v>
      </c>
      <c r="N389" s="119">
        <v>61073.619999999995</v>
      </c>
      <c r="O389" s="119">
        <v>54606.579999999994</v>
      </c>
      <c r="P389" s="119">
        <v>57177.549999999988</v>
      </c>
      <c r="Q389" s="119">
        <f t="shared" si="7"/>
        <v>528429.86999999988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294498.49999999994</v>
      </c>
      <c r="V389" s="115"/>
    </row>
    <row r="390" spans="2:22" ht="15" x14ac:dyDescent="0.25">
      <c r="B390" s="113"/>
      <c r="C390" s="161" t="s">
        <v>129</v>
      </c>
      <c r="D390" s="118" t="s">
        <v>349</v>
      </c>
      <c r="E390" s="119">
        <v>35757.629999999997</v>
      </c>
      <c r="F390" s="119">
        <v>38274.079999999994</v>
      </c>
      <c r="G390" s="119">
        <v>44842.669999999984</v>
      </c>
      <c r="H390" s="119">
        <v>38551.069999999985</v>
      </c>
      <c r="I390" s="119">
        <v>36080.44999999999</v>
      </c>
      <c r="J390" s="119">
        <v>39633.97</v>
      </c>
      <c r="K390" s="119">
        <v>38760.449999999983</v>
      </c>
      <c r="L390" s="119">
        <v>42265.889999999992</v>
      </c>
      <c r="M390" s="119">
        <v>51357.55999999999</v>
      </c>
      <c r="N390" s="119">
        <v>63836.299999999988</v>
      </c>
      <c r="O390" s="119">
        <v>63836.299999999988</v>
      </c>
      <c r="P390" s="119">
        <v>63836.529999999984</v>
      </c>
      <c r="Q390" s="119">
        <f t="shared" si="7"/>
        <v>557032.89999999991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314166.20999999996</v>
      </c>
      <c r="V390" s="115"/>
    </row>
    <row r="391" spans="2:22" ht="15" x14ac:dyDescent="0.25">
      <c r="B391" s="113"/>
      <c r="C391" s="161" t="s">
        <v>130</v>
      </c>
      <c r="D391" s="118" t="s">
        <v>350</v>
      </c>
      <c r="E391" s="119">
        <v>463.26</v>
      </c>
      <c r="F391" s="119">
        <v>1014.3600000000001</v>
      </c>
      <c r="G391" s="119">
        <v>2885.5599999999995</v>
      </c>
      <c r="H391" s="119">
        <v>963.05</v>
      </c>
      <c r="I391" s="119">
        <v>1621.36</v>
      </c>
      <c r="J391" s="119">
        <v>1830.4499999999998</v>
      </c>
      <c r="K391" s="119">
        <v>1863.85</v>
      </c>
      <c r="L391" s="119">
        <v>3607.12</v>
      </c>
      <c r="M391" s="119">
        <v>3607.12</v>
      </c>
      <c r="N391" s="119">
        <v>3607.12</v>
      </c>
      <c r="O391" s="119">
        <v>3607.12</v>
      </c>
      <c r="P391" s="119">
        <v>3607.13</v>
      </c>
      <c r="Q391" s="119">
        <f t="shared" si="7"/>
        <v>28677.499999999996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14249.009999999998</v>
      </c>
      <c r="V391" s="115"/>
    </row>
    <row r="392" spans="2:22" ht="15" x14ac:dyDescent="0.25">
      <c r="B392" s="113"/>
      <c r="C392" s="161" t="s">
        <v>131</v>
      </c>
      <c r="D392" s="118" t="s">
        <v>351</v>
      </c>
      <c r="E392" s="119">
        <v>72634.26999999999</v>
      </c>
      <c r="F392" s="119">
        <v>75999.199999999983</v>
      </c>
      <c r="G392" s="119">
        <v>107651.89000000001</v>
      </c>
      <c r="H392" s="119">
        <v>111533.56999999998</v>
      </c>
      <c r="I392" s="119">
        <v>81280.959999999992</v>
      </c>
      <c r="J392" s="119">
        <v>82284.479999999981</v>
      </c>
      <c r="K392" s="119">
        <v>88703.25999999998</v>
      </c>
      <c r="L392" s="119">
        <v>333303.70999999996</v>
      </c>
      <c r="M392" s="119">
        <v>358131.53999999992</v>
      </c>
      <c r="N392" s="119">
        <v>362061.25</v>
      </c>
      <c r="O392" s="119">
        <v>364012.16</v>
      </c>
      <c r="P392" s="119">
        <v>346919.62999999989</v>
      </c>
      <c r="Q392" s="119">
        <f t="shared" si="7"/>
        <v>2384515.92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953391.33999999985</v>
      </c>
      <c r="V392" s="115"/>
    </row>
    <row r="393" spans="2:22" ht="15" x14ac:dyDescent="0.25">
      <c r="B393" s="113"/>
      <c r="C393" s="161" t="s">
        <v>132</v>
      </c>
      <c r="D393" s="118" t="s">
        <v>356</v>
      </c>
      <c r="E393" s="119">
        <v>13421.439999999999</v>
      </c>
      <c r="F393" s="119">
        <v>14469.75</v>
      </c>
      <c r="G393" s="119">
        <v>22130.789999999997</v>
      </c>
      <c r="H393" s="119">
        <v>15500.8</v>
      </c>
      <c r="I393" s="119">
        <v>18088.59</v>
      </c>
      <c r="J393" s="119">
        <v>20006.190000000002</v>
      </c>
      <c r="K393" s="119">
        <v>9269573.3200000003</v>
      </c>
      <c r="L393" s="119">
        <v>26736.880000000001</v>
      </c>
      <c r="M393" s="119">
        <v>31127.540000000005</v>
      </c>
      <c r="N393" s="119">
        <v>34139.469999999994</v>
      </c>
      <c r="O393" s="119">
        <v>34139.469999999994</v>
      </c>
      <c r="P393" s="119">
        <v>34139.360000000001</v>
      </c>
      <c r="Q393" s="119">
        <f t="shared" si="7"/>
        <v>9533473.6000000015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9399927.7600000016</v>
      </c>
      <c r="V393" s="115"/>
    </row>
    <row r="394" spans="2:22" ht="15" x14ac:dyDescent="0.25">
      <c r="B394" s="113"/>
      <c r="C394" s="161" t="s">
        <v>133</v>
      </c>
      <c r="D394" s="118" t="s">
        <v>357</v>
      </c>
      <c r="E394" s="119">
        <v>91198.67</v>
      </c>
      <c r="F394" s="119">
        <v>90598.45</v>
      </c>
      <c r="G394" s="119">
        <v>95603.43</v>
      </c>
      <c r="H394" s="119">
        <v>110508.27999999998</v>
      </c>
      <c r="I394" s="119">
        <v>120091.45999999998</v>
      </c>
      <c r="J394" s="119">
        <v>111410.16</v>
      </c>
      <c r="K394" s="119">
        <v>123109.01</v>
      </c>
      <c r="L394" s="119">
        <v>206338.86000000002</v>
      </c>
      <c r="M394" s="119">
        <v>206338.86000000002</v>
      </c>
      <c r="N394" s="119">
        <v>206338.86000000002</v>
      </c>
      <c r="O394" s="119">
        <v>197755.72</v>
      </c>
      <c r="P394" s="119">
        <v>143941.67000000001</v>
      </c>
      <c r="Q394" s="119">
        <f t="shared" si="7"/>
        <v>1703233.43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948858.32</v>
      </c>
      <c r="V394" s="115"/>
    </row>
    <row r="395" spans="2:22" ht="15" x14ac:dyDescent="0.25">
      <c r="B395" s="113"/>
      <c r="C395" s="161" t="s">
        <v>134</v>
      </c>
      <c r="D395" s="118" t="s">
        <v>358</v>
      </c>
      <c r="E395" s="119">
        <v>126529.45999999999</v>
      </c>
      <c r="F395" s="119">
        <v>132885.15000000002</v>
      </c>
      <c r="G395" s="119">
        <v>159104.34000000003</v>
      </c>
      <c r="H395" s="119">
        <v>147081.48000000001</v>
      </c>
      <c r="I395" s="119">
        <v>159643.20000000001</v>
      </c>
      <c r="J395" s="119">
        <v>163684.26</v>
      </c>
      <c r="K395" s="119">
        <v>203004.55999999997</v>
      </c>
      <c r="L395" s="119">
        <v>198120.53</v>
      </c>
      <c r="M395" s="119">
        <v>204366.61</v>
      </c>
      <c r="N395" s="119">
        <v>201243.55999999997</v>
      </c>
      <c r="O395" s="119">
        <v>201243.55999999997</v>
      </c>
      <c r="P395" s="119">
        <v>201243.58000000002</v>
      </c>
      <c r="Q395" s="119">
        <f t="shared" si="7"/>
        <v>2098150.2900000005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1290052.9800000002</v>
      </c>
      <c r="V395" s="115"/>
    </row>
    <row r="396" spans="2:22" ht="15" x14ac:dyDescent="0.25">
      <c r="B396" s="113"/>
      <c r="C396" s="161" t="s">
        <v>135</v>
      </c>
      <c r="D396" s="118" t="s">
        <v>359</v>
      </c>
      <c r="E396" s="119">
        <v>10731.46</v>
      </c>
      <c r="F396" s="119">
        <v>9738.2000000000007</v>
      </c>
      <c r="G396" s="119">
        <v>16451.16</v>
      </c>
      <c r="H396" s="119">
        <v>11191.54</v>
      </c>
      <c r="I396" s="119">
        <v>26275.06</v>
      </c>
      <c r="J396" s="119">
        <v>24105.980000000003</v>
      </c>
      <c r="K396" s="119">
        <v>13940.550000000001</v>
      </c>
      <c r="L396" s="119">
        <v>81062.399999999994</v>
      </c>
      <c r="M396" s="119">
        <v>81062.399999999994</v>
      </c>
      <c r="N396" s="119">
        <v>81062.399999999994</v>
      </c>
      <c r="O396" s="119">
        <v>81062.399999999994</v>
      </c>
      <c r="P396" s="119">
        <v>78647.710000000006</v>
      </c>
      <c r="Q396" s="119">
        <f t="shared" si="7"/>
        <v>515331.26000000007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193496.34999999998</v>
      </c>
      <c r="V396" s="115"/>
    </row>
    <row r="397" spans="2:22" ht="15" x14ac:dyDescent="0.25">
      <c r="B397" s="113"/>
      <c r="C397" s="161" t="s">
        <v>136</v>
      </c>
      <c r="D397" s="118" t="s">
        <v>360</v>
      </c>
      <c r="E397" s="119">
        <v>32392.570000000007</v>
      </c>
      <c r="F397" s="119">
        <v>32070.800000000007</v>
      </c>
      <c r="G397" s="119">
        <v>45978.179999999993</v>
      </c>
      <c r="H397" s="119">
        <v>38655.060000000005</v>
      </c>
      <c r="I397" s="119">
        <v>39731.130000000005</v>
      </c>
      <c r="J397" s="119">
        <v>38807.610000000008</v>
      </c>
      <c r="K397" s="119">
        <v>44884.159999999996</v>
      </c>
      <c r="L397" s="119">
        <v>46661.819999999992</v>
      </c>
      <c r="M397" s="119">
        <v>46661.819999999992</v>
      </c>
      <c r="N397" s="119">
        <v>46661.80999999999</v>
      </c>
      <c r="O397" s="119">
        <v>46661.80999999999</v>
      </c>
      <c r="P397" s="119">
        <v>45285.03</v>
      </c>
      <c r="Q397" s="119">
        <f t="shared" si="7"/>
        <v>504451.80000000005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319181.33</v>
      </c>
      <c r="V397" s="115"/>
    </row>
    <row r="398" spans="2:22" ht="15" x14ac:dyDescent="0.25">
      <c r="B398" s="113"/>
      <c r="C398" s="161" t="s">
        <v>137</v>
      </c>
      <c r="D398" s="118" t="s">
        <v>361</v>
      </c>
      <c r="E398" s="119">
        <v>1146207.8899999999</v>
      </c>
      <c r="F398" s="119">
        <v>936024.42999999993</v>
      </c>
      <c r="G398" s="119">
        <v>9771243.7500000019</v>
      </c>
      <c r="H398" s="119">
        <v>2100255.31</v>
      </c>
      <c r="I398" s="119">
        <v>1713372.4899999998</v>
      </c>
      <c r="J398" s="119">
        <v>1775832.09</v>
      </c>
      <c r="K398" s="119">
        <v>2633151.21</v>
      </c>
      <c r="L398" s="119">
        <v>2869834.0600000005</v>
      </c>
      <c r="M398" s="119">
        <v>2725348.8300000005</v>
      </c>
      <c r="N398" s="119">
        <v>2725348.8300000005</v>
      </c>
      <c r="O398" s="119">
        <v>2725348.8300000005</v>
      </c>
      <c r="P398" s="119">
        <v>2370441.3400000008</v>
      </c>
      <c r="Q398" s="119">
        <f t="shared" si="7"/>
        <v>33492409.06000001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22945921.230000004</v>
      </c>
      <c r="V398" s="115"/>
    </row>
    <row r="399" spans="2:22" ht="25.5" x14ac:dyDescent="0.25">
      <c r="B399" s="113"/>
      <c r="C399" s="161" t="s">
        <v>493</v>
      </c>
      <c r="D399" s="118" t="s">
        <v>494</v>
      </c>
      <c r="E399" s="119">
        <v>31409.800000000003</v>
      </c>
      <c r="F399" s="119">
        <v>213270.84000000003</v>
      </c>
      <c r="G399" s="119">
        <v>191515.6</v>
      </c>
      <c r="H399" s="119">
        <v>92182.67</v>
      </c>
      <c r="I399" s="119">
        <v>34040.47</v>
      </c>
      <c r="J399" s="119">
        <v>149816.6</v>
      </c>
      <c r="K399" s="119">
        <v>77043.439999999988</v>
      </c>
      <c r="L399" s="119">
        <v>319814.68</v>
      </c>
      <c r="M399" s="119">
        <v>321344.68</v>
      </c>
      <c r="N399" s="119">
        <v>321143.99</v>
      </c>
      <c r="O399" s="119">
        <v>321109.63999999996</v>
      </c>
      <c r="P399" s="119">
        <v>290916.40999999997</v>
      </c>
      <c r="Q399" s="119">
        <f t="shared" si="7"/>
        <v>2363608.8199999998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1109094.0999999999</v>
      </c>
      <c r="V399" s="115"/>
    </row>
    <row r="400" spans="2:22" ht="15" x14ac:dyDescent="0.25">
      <c r="B400" s="113"/>
      <c r="C400" s="161" t="s">
        <v>560</v>
      </c>
      <c r="D400" s="118" t="s">
        <v>362</v>
      </c>
      <c r="E400" s="119">
        <v>0</v>
      </c>
      <c r="F400" s="119">
        <v>0</v>
      </c>
      <c r="G400" s="119">
        <v>0</v>
      </c>
      <c r="H400" s="119">
        <v>0</v>
      </c>
      <c r="I400" s="119">
        <v>0</v>
      </c>
      <c r="J400" s="119">
        <v>0</v>
      </c>
      <c r="K400" s="119">
        <v>0</v>
      </c>
      <c r="L400" s="119">
        <v>0</v>
      </c>
      <c r="M400" s="119">
        <v>0</v>
      </c>
      <c r="N400" s="119">
        <v>0</v>
      </c>
      <c r="O400" s="119">
        <v>0</v>
      </c>
      <c r="P400" s="119">
        <v>0</v>
      </c>
      <c r="Q400" s="119">
        <f t="shared" si="7"/>
        <v>0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0</v>
      </c>
      <c r="V400" s="115"/>
    </row>
    <row r="401" spans="2:22" ht="25.5" x14ac:dyDescent="0.25">
      <c r="B401" s="113"/>
      <c r="C401" s="161" t="s">
        <v>561</v>
      </c>
      <c r="D401" s="118" t="s">
        <v>590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f t="shared" si="7"/>
        <v>0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15"/>
    </row>
    <row r="402" spans="2:22" ht="15" x14ac:dyDescent="0.25">
      <c r="B402" s="113"/>
      <c r="C402" s="161" t="s">
        <v>562</v>
      </c>
      <c r="D402" s="118" t="s">
        <v>591</v>
      </c>
      <c r="E402" s="119">
        <v>0</v>
      </c>
      <c r="F402" s="119">
        <v>0</v>
      </c>
      <c r="G402" s="119">
        <v>0</v>
      </c>
      <c r="H402" s="119">
        <v>0</v>
      </c>
      <c r="I402" s="119">
        <v>0</v>
      </c>
      <c r="J402" s="119">
        <v>0</v>
      </c>
      <c r="K402" s="119">
        <v>0</v>
      </c>
      <c r="L402" s="119">
        <v>0</v>
      </c>
      <c r="M402" s="119">
        <v>0</v>
      </c>
      <c r="N402" s="119">
        <v>0</v>
      </c>
      <c r="O402" s="119">
        <v>0</v>
      </c>
      <c r="P402" s="119">
        <v>0</v>
      </c>
      <c r="Q402" s="119">
        <f t="shared" si="7"/>
        <v>0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0</v>
      </c>
      <c r="V402" s="115"/>
    </row>
    <row r="403" spans="2:22" ht="15" x14ac:dyDescent="0.25">
      <c r="B403" s="113"/>
      <c r="C403" s="161" t="s">
        <v>138</v>
      </c>
      <c r="D403" s="118" t="s">
        <v>363</v>
      </c>
      <c r="E403" s="119">
        <v>283611.25000000006</v>
      </c>
      <c r="F403" s="119">
        <v>283101.26</v>
      </c>
      <c r="G403" s="119">
        <v>493999.48000000004</v>
      </c>
      <c r="H403" s="119">
        <v>276016.97999999992</v>
      </c>
      <c r="I403" s="119">
        <v>273658.74000000005</v>
      </c>
      <c r="J403" s="119">
        <v>544905.6</v>
      </c>
      <c r="K403" s="119">
        <v>462348.02</v>
      </c>
      <c r="L403" s="119">
        <v>563622.50999999978</v>
      </c>
      <c r="M403" s="119">
        <v>561814.50999999978</v>
      </c>
      <c r="N403" s="119">
        <v>561814.50999999978</v>
      </c>
      <c r="O403" s="119">
        <v>550904.31999999983</v>
      </c>
      <c r="P403" s="119">
        <v>341223.68000000011</v>
      </c>
      <c r="Q403" s="119">
        <f t="shared" si="7"/>
        <v>5197020.8599999994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3181263.84</v>
      </c>
      <c r="V403" s="115"/>
    </row>
    <row r="404" spans="2:22" ht="15" x14ac:dyDescent="0.25">
      <c r="B404" s="113"/>
      <c r="C404" s="161" t="s">
        <v>139</v>
      </c>
      <c r="D404" s="118" t="s">
        <v>352</v>
      </c>
      <c r="E404" s="119">
        <v>374540.87</v>
      </c>
      <c r="F404" s="119">
        <v>370114.83999999997</v>
      </c>
      <c r="G404" s="119">
        <v>385096.32</v>
      </c>
      <c r="H404" s="119">
        <v>377589.62</v>
      </c>
      <c r="I404" s="119">
        <v>383979.83</v>
      </c>
      <c r="J404" s="119">
        <v>387073.93999999994</v>
      </c>
      <c r="K404" s="119">
        <v>382979.99</v>
      </c>
      <c r="L404" s="119">
        <v>519461.33999999991</v>
      </c>
      <c r="M404" s="119">
        <v>525620.50999999989</v>
      </c>
      <c r="N404" s="119">
        <v>525168.56999999983</v>
      </c>
      <c r="O404" s="119">
        <v>494140.11999999988</v>
      </c>
      <c r="P404" s="119">
        <v>181841.27</v>
      </c>
      <c r="Q404" s="119">
        <f t="shared" si="7"/>
        <v>4907607.22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3180836.75</v>
      </c>
      <c r="V404" s="115"/>
    </row>
    <row r="405" spans="2:22" ht="15" x14ac:dyDescent="0.25">
      <c r="B405" s="113"/>
      <c r="C405" s="161" t="s">
        <v>140</v>
      </c>
      <c r="D405" s="118" t="s">
        <v>353</v>
      </c>
      <c r="E405" s="119">
        <v>32543.690000000002</v>
      </c>
      <c r="F405" s="119">
        <v>31331.480000000003</v>
      </c>
      <c r="G405" s="119">
        <v>42959.23</v>
      </c>
      <c r="H405" s="119">
        <v>42222.080000000002</v>
      </c>
      <c r="I405" s="119">
        <v>62309.91</v>
      </c>
      <c r="J405" s="119">
        <v>53351.690000000017</v>
      </c>
      <c r="K405" s="119">
        <v>67644.5</v>
      </c>
      <c r="L405" s="119">
        <v>94050.95</v>
      </c>
      <c r="M405" s="119">
        <v>94400.599999999991</v>
      </c>
      <c r="N405" s="119">
        <v>110646.81000000001</v>
      </c>
      <c r="O405" s="119">
        <v>110646.81000000001</v>
      </c>
      <c r="P405" s="119">
        <v>110646.79999999997</v>
      </c>
      <c r="Q405" s="119">
        <f t="shared" si="7"/>
        <v>852754.55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426413.53</v>
      </c>
      <c r="V405" s="115"/>
    </row>
    <row r="406" spans="2:22" ht="15" x14ac:dyDescent="0.25">
      <c r="B406" s="113"/>
      <c r="C406" s="161" t="s">
        <v>141</v>
      </c>
      <c r="D406" s="118" t="s">
        <v>354</v>
      </c>
      <c r="E406" s="119">
        <v>107056.73000000003</v>
      </c>
      <c r="F406" s="119">
        <v>101844.77</v>
      </c>
      <c r="G406" s="119">
        <v>246491.59</v>
      </c>
      <c r="H406" s="119">
        <v>142614.48000000001</v>
      </c>
      <c r="I406" s="119">
        <v>165323.06</v>
      </c>
      <c r="J406" s="119">
        <v>136562.46000000002</v>
      </c>
      <c r="K406" s="119">
        <v>129152.34000000001</v>
      </c>
      <c r="L406" s="119">
        <v>338860.94000000006</v>
      </c>
      <c r="M406" s="119">
        <v>335622.72000000003</v>
      </c>
      <c r="N406" s="119">
        <v>336164.22000000003</v>
      </c>
      <c r="O406" s="119">
        <v>337854.68000000005</v>
      </c>
      <c r="P406" s="119">
        <v>265243.25</v>
      </c>
      <c r="Q406" s="119">
        <f t="shared" si="7"/>
        <v>2642791.2400000002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1367906.37</v>
      </c>
      <c r="V406" s="115"/>
    </row>
    <row r="407" spans="2:22" ht="15" x14ac:dyDescent="0.25">
      <c r="B407" s="113"/>
      <c r="C407" s="161" t="s">
        <v>142</v>
      </c>
      <c r="D407" s="118" t="s">
        <v>355</v>
      </c>
      <c r="E407" s="119">
        <v>395519.33999999997</v>
      </c>
      <c r="F407" s="119">
        <v>422512.91</v>
      </c>
      <c r="G407" s="119">
        <v>414126.49</v>
      </c>
      <c r="H407" s="119">
        <v>425262.84999999986</v>
      </c>
      <c r="I407" s="119">
        <v>454563.73</v>
      </c>
      <c r="J407" s="119">
        <v>1280245.8099999998</v>
      </c>
      <c r="K407" s="119">
        <v>393645.93999999994</v>
      </c>
      <c r="L407" s="119">
        <v>703135.89999999991</v>
      </c>
      <c r="M407" s="119">
        <v>704109.71999999986</v>
      </c>
      <c r="N407" s="119">
        <v>701886.04999999993</v>
      </c>
      <c r="O407" s="119">
        <v>703370</v>
      </c>
      <c r="P407" s="119">
        <v>327158.62</v>
      </c>
      <c r="Q407" s="119">
        <f t="shared" si="7"/>
        <v>6925537.3599999994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4489012.97</v>
      </c>
      <c r="V407" s="115"/>
    </row>
    <row r="408" spans="2:22" ht="15" x14ac:dyDescent="0.25">
      <c r="B408" s="113"/>
      <c r="C408" s="161" t="s">
        <v>563</v>
      </c>
      <c r="D408" s="118" t="s">
        <v>496</v>
      </c>
      <c r="E408" s="119">
        <v>0</v>
      </c>
      <c r="F408" s="119">
        <v>0</v>
      </c>
      <c r="G408" s="119">
        <v>0</v>
      </c>
      <c r="H408" s="119">
        <v>0</v>
      </c>
      <c r="I408" s="119">
        <v>0</v>
      </c>
      <c r="J408" s="119">
        <v>0</v>
      </c>
      <c r="K408" s="119">
        <v>0</v>
      </c>
      <c r="L408" s="119">
        <v>0</v>
      </c>
      <c r="M408" s="119">
        <v>0</v>
      </c>
      <c r="N408" s="119">
        <v>0</v>
      </c>
      <c r="O408" s="119">
        <v>0</v>
      </c>
      <c r="P408" s="119">
        <v>0</v>
      </c>
      <c r="Q408" s="119">
        <f t="shared" si="7"/>
        <v>0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0</v>
      </c>
      <c r="V408" s="115"/>
    </row>
    <row r="409" spans="2:22" ht="15" x14ac:dyDescent="0.25">
      <c r="B409" s="113"/>
      <c r="C409" s="161" t="s">
        <v>143</v>
      </c>
      <c r="D409" s="118" t="s">
        <v>364</v>
      </c>
      <c r="E409" s="119">
        <v>76734.060000000012</v>
      </c>
      <c r="F409" s="119">
        <v>101448.81999999999</v>
      </c>
      <c r="G409" s="119">
        <v>187715.94000000003</v>
      </c>
      <c r="H409" s="119">
        <v>172754.57</v>
      </c>
      <c r="I409" s="119">
        <v>160762.1</v>
      </c>
      <c r="J409" s="119">
        <v>109990.29000000001</v>
      </c>
      <c r="K409" s="119">
        <v>119173.45999999999</v>
      </c>
      <c r="L409" s="119">
        <v>249367.27000000005</v>
      </c>
      <c r="M409" s="119">
        <v>270581.74000000005</v>
      </c>
      <c r="N409" s="119">
        <v>258624.40000000008</v>
      </c>
      <c r="O409" s="119">
        <v>251617.70000000007</v>
      </c>
      <c r="P409" s="119">
        <v>217700.66000000006</v>
      </c>
      <c r="Q409" s="119">
        <f t="shared" si="7"/>
        <v>2176471.0100000007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1177946.5100000002</v>
      </c>
      <c r="V409" s="115"/>
    </row>
    <row r="410" spans="2:22" ht="15" x14ac:dyDescent="0.25">
      <c r="B410" s="113"/>
      <c r="C410" s="161" t="s">
        <v>144</v>
      </c>
      <c r="D410" s="118" t="s">
        <v>365</v>
      </c>
      <c r="E410" s="119">
        <v>25355.379999999997</v>
      </c>
      <c r="F410" s="119">
        <v>27626.190000000002</v>
      </c>
      <c r="G410" s="119">
        <v>76690</v>
      </c>
      <c r="H410" s="119">
        <v>52269.180000000008</v>
      </c>
      <c r="I410" s="119">
        <v>50438.570000000007</v>
      </c>
      <c r="J410" s="119">
        <v>80316.51999999999</v>
      </c>
      <c r="K410" s="119">
        <v>28432.73</v>
      </c>
      <c r="L410" s="119">
        <v>88913.94</v>
      </c>
      <c r="M410" s="119">
        <v>105498.17</v>
      </c>
      <c r="N410" s="119">
        <v>104086.08</v>
      </c>
      <c r="O410" s="119">
        <v>104194.14</v>
      </c>
      <c r="P410" s="119">
        <v>95698.13</v>
      </c>
      <c r="Q410" s="119">
        <f t="shared" si="7"/>
        <v>839519.02999999991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430042.50999999995</v>
      </c>
      <c r="V410" s="115"/>
    </row>
    <row r="411" spans="2:22" ht="15" x14ac:dyDescent="0.25">
      <c r="B411" s="113"/>
      <c r="C411" s="161" t="s">
        <v>530</v>
      </c>
      <c r="D411" s="118" t="s">
        <v>531</v>
      </c>
      <c r="E411" s="119">
        <v>0</v>
      </c>
      <c r="F411" s="119">
        <v>1988.73</v>
      </c>
      <c r="G411" s="119">
        <v>0</v>
      </c>
      <c r="H411" s="119">
        <v>0</v>
      </c>
      <c r="I411" s="119">
        <v>0</v>
      </c>
      <c r="J411" s="119">
        <v>0</v>
      </c>
      <c r="K411" s="119">
        <v>0</v>
      </c>
      <c r="L411" s="119">
        <v>7502.25</v>
      </c>
      <c r="M411" s="119">
        <v>7502.25</v>
      </c>
      <c r="N411" s="119">
        <v>7502.25</v>
      </c>
      <c r="O411" s="119">
        <v>7502.25</v>
      </c>
      <c r="P411" s="119">
        <v>7502.27</v>
      </c>
      <c r="Q411" s="119">
        <f t="shared" si="7"/>
        <v>39500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9490.98</v>
      </c>
      <c r="V411" s="115"/>
    </row>
    <row r="412" spans="2:22" ht="15" x14ac:dyDescent="0.25">
      <c r="B412" s="113"/>
      <c r="C412" s="161" t="s">
        <v>495</v>
      </c>
      <c r="D412" s="118" t="s">
        <v>496</v>
      </c>
      <c r="E412" s="119">
        <v>100592.16</v>
      </c>
      <c r="F412" s="119">
        <v>102710.24999999999</v>
      </c>
      <c r="G412" s="119">
        <v>190694.2</v>
      </c>
      <c r="H412" s="119">
        <v>144461.02000000002</v>
      </c>
      <c r="I412" s="119">
        <v>137870.75</v>
      </c>
      <c r="J412" s="119">
        <v>135181.94</v>
      </c>
      <c r="K412" s="119">
        <v>152125.13000000003</v>
      </c>
      <c r="L412" s="119">
        <v>160675.25000000003</v>
      </c>
      <c r="M412" s="119">
        <v>156480.72000000003</v>
      </c>
      <c r="N412" s="119">
        <v>156460.72000000003</v>
      </c>
      <c r="O412" s="119">
        <v>154360.72</v>
      </c>
      <c r="P412" s="119">
        <v>66658.739999999991</v>
      </c>
      <c r="Q412" s="119">
        <f t="shared" si="7"/>
        <v>1658271.6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1124310.7000000002</v>
      </c>
      <c r="V412" s="115"/>
    </row>
    <row r="413" spans="2:22" ht="15" x14ac:dyDescent="0.25">
      <c r="B413" s="113"/>
      <c r="C413" s="161" t="s">
        <v>497</v>
      </c>
      <c r="D413" s="118" t="s">
        <v>498</v>
      </c>
      <c r="E413" s="119">
        <v>169124.10999999996</v>
      </c>
      <c r="F413" s="119">
        <v>145843.74</v>
      </c>
      <c r="G413" s="119">
        <v>560814.57000000007</v>
      </c>
      <c r="H413" s="119">
        <v>135395.16999999998</v>
      </c>
      <c r="I413" s="119">
        <v>112005.05999999998</v>
      </c>
      <c r="J413" s="119">
        <v>548801.76</v>
      </c>
      <c r="K413" s="119">
        <v>133100.04999999999</v>
      </c>
      <c r="L413" s="119">
        <v>283212.33</v>
      </c>
      <c r="M413" s="119">
        <v>166033.48000000004</v>
      </c>
      <c r="N413" s="119">
        <v>256678.77000000005</v>
      </c>
      <c r="O413" s="119">
        <v>254798.63000000006</v>
      </c>
      <c r="P413" s="119">
        <v>233665.99000000005</v>
      </c>
      <c r="Q413" s="119">
        <f t="shared" si="7"/>
        <v>2999473.6600000006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2088296.7900000003</v>
      </c>
      <c r="V413" s="115"/>
    </row>
    <row r="414" spans="2:22" ht="15" x14ac:dyDescent="0.25">
      <c r="B414" s="113"/>
      <c r="C414" s="161" t="s">
        <v>499</v>
      </c>
      <c r="D414" s="118" t="s">
        <v>500</v>
      </c>
      <c r="E414" s="119">
        <v>159846.67000000001</v>
      </c>
      <c r="F414" s="119">
        <v>171179.08000000005</v>
      </c>
      <c r="G414" s="119">
        <v>184765.77999999994</v>
      </c>
      <c r="H414" s="119">
        <v>185139.61</v>
      </c>
      <c r="I414" s="119">
        <v>204887.38000000003</v>
      </c>
      <c r="J414" s="119">
        <v>183835.96999999997</v>
      </c>
      <c r="K414" s="119">
        <v>199166.98</v>
      </c>
      <c r="L414" s="119">
        <v>409230.10000000003</v>
      </c>
      <c r="M414" s="119">
        <v>409120.06</v>
      </c>
      <c r="N414" s="119">
        <v>409120.06</v>
      </c>
      <c r="O414" s="119">
        <v>408507.07</v>
      </c>
      <c r="P414" s="119">
        <v>254190.82</v>
      </c>
      <c r="Q414" s="119">
        <f t="shared" si="7"/>
        <v>3178989.5799999996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1698051.57</v>
      </c>
      <c r="V414" s="115"/>
    </row>
    <row r="415" spans="2:22" ht="15" x14ac:dyDescent="0.25">
      <c r="B415" s="113"/>
      <c r="C415" s="161" t="s">
        <v>145</v>
      </c>
      <c r="D415" s="118" t="s">
        <v>366</v>
      </c>
      <c r="E415" s="119">
        <v>60976.539999999994</v>
      </c>
      <c r="F415" s="119">
        <v>42704.57</v>
      </c>
      <c r="G415" s="119">
        <v>302272.27</v>
      </c>
      <c r="H415" s="119">
        <v>68204.91</v>
      </c>
      <c r="I415" s="119">
        <v>1735086.02</v>
      </c>
      <c r="J415" s="119">
        <v>68809.919999999984</v>
      </c>
      <c r="K415" s="119">
        <v>41226.280000000006</v>
      </c>
      <c r="L415" s="119">
        <v>305261.61</v>
      </c>
      <c r="M415" s="119">
        <v>233593.09999999998</v>
      </c>
      <c r="N415" s="119">
        <v>205628.85999999993</v>
      </c>
      <c r="O415" s="119">
        <v>225297.61999999991</v>
      </c>
      <c r="P415" s="119">
        <v>201950.01000000004</v>
      </c>
      <c r="Q415" s="119">
        <f t="shared" si="7"/>
        <v>3491011.71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2624542.1199999996</v>
      </c>
      <c r="V415" s="115"/>
    </row>
    <row r="416" spans="2:22" ht="15" x14ac:dyDescent="0.25">
      <c r="B416" s="113"/>
      <c r="C416" s="161" t="s">
        <v>146</v>
      </c>
      <c r="D416" s="118" t="s">
        <v>367</v>
      </c>
      <c r="E416" s="119">
        <v>129730.62999999998</v>
      </c>
      <c r="F416" s="119">
        <v>129385.34999999999</v>
      </c>
      <c r="G416" s="119">
        <v>164169.83000000002</v>
      </c>
      <c r="H416" s="119">
        <v>153961.40999999997</v>
      </c>
      <c r="I416" s="119">
        <v>133513.37</v>
      </c>
      <c r="J416" s="119">
        <v>156930.69</v>
      </c>
      <c r="K416" s="119">
        <v>146447.93000000002</v>
      </c>
      <c r="L416" s="119">
        <v>223341.27000000008</v>
      </c>
      <c r="M416" s="119">
        <v>157688.25</v>
      </c>
      <c r="N416" s="119">
        <v>220512.4200000001</v>
      </c>
      <c r="O416" s="119">
        <v>220512.4200000001</v>
      </c>
      <c r="P416" s="119">
        <v>216044.94999999995</v>
      </c>
      <c r="Q416" s="119">
        <f t="shared" si="7"/>
        <v>2052238.5200000005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1237480.4800000002</v>
      </c>
      <c r="V416" s="115"/>
    </row>
    <row r="417" spans="2:22" ht="25.5" x14ac:dyDescent="0.25">
      <c r="B417" s="113"/>
      <c r="C417" s="161" t="s">
        <v>147</v>
      </c>
      <c r="D417" s="118" t="s">
        <v>368</v>
      </c>
      <c r="E417" s="119">
        <v>53449.210000000006</v>
      </c>
      <c r="F417" s="119">
        <v>53798.549999999996</v>
      </c>
      <c r="G417" s="119">
        <v>76606.899999999994</v>
      </c>
      <c r="H417" s="119">
        <v>63880.960000000006</v>
      </c>
      <c r="I417" s="119">
        <v>61248.899999999987</v>
      </c>
      <c r="J417" s="119">
        <v>68567.739999999991</v>
      </c>
      <c r="K417" s="119">
        <v>66232.31</v>
      </c>
      <c r="L417" s="119">
        <v>65290.91</v>
      </c>
      <c r="M417" s="119">
        <v>89347.29</v>
      </c>
      <c r="N417" s="119">
        <v>89347.29</v>
      </c>
      <c r="O417" s="119">
        <v>89347.29</v>
      </c>
      <c r="P417" s="119">
        <v>69347.75999999998</v>
      </c>
      <c r="Q417" s="119">
        <f t="shared" si="7"/>
        <v>846465.1100000001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509075.48</v>
      </c>
      <c r="V417" s="115"/>
    </row>
    <row r="418" spans="2:22" ht="15" x14ac:dyDescent="0.25">
      <c r="B418" s="113"/>
      <c r="C418" s="161" t="s">
        <v>148</v>
      </c>
      <c r="D418" s="118" t="s">
        <v>369</v>
      </c>
      <c r="E418" s="119">
        <v>0</v>
      </c>
      <c r="F418" s="119">
        <v>0</v>
      </c>
      <c r="G418" s="119">
        <v>0</v>
      </c>
      <c r="H418" s="119">
        <v>27500</v>
      </c>
      <c r="I418" s="119">
        <v>0</v>
      </c>
      <c r="J418" s="119">
        <v>0</v>
      </c>
      <c r="K418" s="119">
        <v>7800.98</v>
      </c>
      <c r="L418" s="119">
        <v>161865.10999999999</v>
      </c>
      <c r="M418" s="119">
        <v>73565.11</v>
      </c>
      <c r="N418" s="119">
        <v>73565.11</v>
      </c>
      <c r="O418" s="119">
        <v>73565.11</v>
      </c>
      <c r="P418" s="119">
        <v>73565.06</v>
      </c>
      <c r="Q418" s="119">
        <f t="shared" si="7"/>
        <v>491426.47999999992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197166.08999999997</v>
      </c>
      <c r="V418" s="115"/>
    </row>
    <row r="419" spans="2:22" ht="25.5" x14ac:dyDescent="0.25">
      <c r="B419" s="113"/>
      <c r="C419" s="161" t="s">
        <v>532</v>
      </c>
      <c r="D419" s="118" t="s">
        <v>533</v>
      </c>
      <c r="E419" s="119">
        <v>14168.96</v>
      </c>
      <c r="F419" s="119">
        <v>15643.240000000002</v>
      </c>
      <c r="G419" s="119">
        <v>19659.100000000002</v>
      </c>
      <c r="H419" s="119">
        <v>17260.29</v>
      </c>
      <c r="I419" s="119">
        <v>18418.699999999997</v>
      </c>
      <c r="J419" s="119">
        <v>17214.499999999996</v>
      </c>
      <c r="K419" s="119">
        <v>16965.89</v>
      </c>
      <c r="L419" s="119">
        <v>33385.570000000007</v>
      </c>
      <c r="M419" s="119">
        <v>18826.550000000003</v>
      </c>
      <c r="N419" s="119">
        <v>33039.64</v>
      </c>
      <c r="O419" s="119">
        <v>33171.17</v>
      </c>
      <c r="P419" s="119">
        <v>33171.15</v>
      </c>
      <c r="Q419" s="119">
        <f t="shared" si="7"/>
        <v>270924.76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152716.25</v>
      </c>
      <c r="V419" s="115"/>
    </row>
    <row r="420" spans="2:22" ht="25.5" x14ac:dyDescent="0.25">
      <c r="B420" s="113"/>
      <c r="C420" s="161" t="s">
        <v>534</v>
      </c>
      <c r="D420" s="118" t="s">
        <v>535</v>
      </c>
      <c r="E420" s="119">
        <v>81426.149999999994</v>
      </c>
      <c r="F420" s="119">
        <v>81974.06</v>
      </c>
      <c r="G420" s="119">
        <v>41831.179999999986</v>
      </c>
      <c r="H420" s="119">
        <v>47862.170000000006</v>
      </c>
      <c r="I420" s="119">
        <v>189581.99</v>
      </c>
      <c r="J420" s="119">
        <v>322800.21999999991</v>
      </c>
      <c r="K420" s="119">
        <v>1041001.0599999999</v>
      </c>
      <c r="L420" s="119">
        <v>119310.23</v>
      </c>
      <c r="M420" s="119">
        <v>119310.23</v>
      </c>
      <c r="N420" s="119">
        <v>119310.23</v>
      </c>
      <c r="O420" s="119">
        <v>119310.23</v>
      </c>
      <c r="P420" s="119">
        <v>119310.25</v>
      </c>
      <c r="Q420" s="119">
        <f t="shared" si="7"/>
        <v>2403028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1925787.0599999998</v>
      </c>
      <c r="V420" s="115"/>
    </row>
    <row r="421" spans="2:22" ht="15" x14ac:dyDescent="0.25">
      <c r="B421" s="113"/>
      <c r="C421" s="161" t="s">
        <v>149</v>
      </c>
      <c r="D421" s="118" t="s">
        <v>370</v>
      </c>
      <c r="E421" s="119">
        <v>39622.319999999992</v>
      </c>
      <c r="F421" s="119">
        <v>38493.879999999997</v>
      </c>
      <c r="G421" s="119">
        <v>73102.37000000001</v>
      </c>
      <c r="H421" s="119">
        <v>60262.010000000009</v>
      </c>
      <c r="I421" s="119">
        <v>36492.550000000003</v>
      </c>
      <c r="J421" s="119">
        <v>40144.400000000009</v>
      </c>
      <c r="K421" s="119">
        <v>36349</v>
      </c>
      <c r="L421" s="119">
        <v>89948.37000000001</v>
      </c>
      <c r="M421" s="119">
        <v>102839.62999999999</v>
      </c>
      <c r="N421" s="119">
        <v>101913.76</v>
      </c>
      <c r="O421" s="119">
        <v>101913.76</v>
      </c>
      <c r="P421" s="119">
        <v>76604.26999999999</v>
      </c>
      <c r="Q421" s="119">
        <f t="shared" si="7"/>
        <v>797686.32000000007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414414.9</v>
      </c>
      <c r="V421" s="115"/>
    </row>
    <row r="422" spans="2:22" ht="15" x14ac:dyDescent="0.25">
      <c r="B422" s="113"/>
      <c r="C422" s="161" t="s">
        <v>150</v>
      </c>
      <c r="D422" s="118" t="s">
        <v>371</v>
      </c>
      <c r="E422" s="119">
        <v>7062.76</v>
      </c>
      <c r="F422" s="119">
        <v>4982.37</v>
      </c>
      <c r="G422" s="119">
        <v>6983.5300000000007</v>
      </c>
      <c r="H422" s="119">
        <v>49869.279999999999</v>
      </c>
      <c r="I422" s="119">
        <v>0</v>
      </c>
      <c r="J422" s="119">
        <v>0</v>
      </c>
      <c r="K422" s="119">
        <v>0</v>
      </c>
      <c r="L422" s="119">
        <v>177334.32</v>
      </c>
      <c r="M422" s="119">
        <v>154062.51999999999</v>
      </c>
      <c r="N422" s="119">
        <v>158575.87</v>
      </c>
      <c r="O422" s="119">
        <v>157517.03</v>
      </c>
      <c r="P422" s="119">
        <v>114880.42000000001</v>
      </c>
      <c r="Q422" s="119">
        <f t="shared" si="7"/>
        <v>831268.10000000009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246232.26</v>
      </c>
      <c r="V422" s="115"/>
    </row>
    <row r="423" spans="2:22" ht="15" x14ac:dyDescent="0.25">
      <c r="B423" s="113"/>
      <c r="C423" s="161" t="s">
        <v>151</v>
      </c>
      <c r="D423" s="118" t="s">
        <v>372</v>
      </c>
      <c r="E423" s="119">
        <v>4630.16</v>
      </c>
      <c r="F423" s="119">
        <v>4171.29</v>
      </c>
      <c r="G423" s="119">
        <v>1969.96</v>
      </c>
      <c r="H423" s="119">
        <v>2720.19</v>
      </c>
      <c r="I423" s="119">
        <v>4104.18</v>
      </c>
      <c r="J423" s="119">
        <v>62002.22</v>
      </c>
      <c r="K423" s="119">
        <v>10477.879999999999</v>
      </c>
      <c r="L423" s="119">
        <v>81198.83</v>
      </c>
      <c r="M423" s="119">
        <v>100310.17000000001</v>
      </c>
      <c r="N423" s="119">
        <v>81198.83</v>
      </c>
      <c r="O423" s="119">
        <v>65855.56</v>
      </c>
      <c r="P423" s="119">
        <v>77430.73</v>
      </c>
      <c r="Q423" s="119">
        <f t="shared" si="7"/>
        <v>496070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171274.71000000002</v>
      </c>
      <c r="V423" s="115"/>
    </row>
    <row r="424" spans="2:22" ht="15" x14ac:dyDescent="0.25">
      <c r="B424" s="113"/>
      <c r="C424" s="161" t="s">
        <v>152</v>
      </c>
      <c r="D424" s="118" t="s">
        <v>373</v>
      </c>
      <c r="E424" s="119">
        <v>305.92</v>
      </c>
      <c r="F424" s="119">
        <v>152.96</v>
      </c>
      <c r="G424" s="119">
        <v>298.06</v>
      </c>
      <c r="H424" s="119">
        <v>0</v>
      </c>
      <c r="I424" s="119">
        <v>3222.6</v>
      </c>
      <c r="J424" s="119">
        <v>0</v>
      </c>
      <c r="K424" s="119">
        <v>3255.66</v>
      </c>
      <c r="L424" s="119">
        <v>3260.7400000000002</v>
      </c>
      <c r="M424" s="119">
        <v>3260.7400000000002</v>
      </c>
      <c r="N424" s="119">
        <v>3260.7400000000002</v>
      </c>
      <c r="O424" s="119">
        <v>3260.7400000000002</v>
      </c>
      <c r="P424" s="119">
        <v>3260.75</v>
      </c>
      <c r="Q424" s="119">
        <f t="shared" si="7"/>
        <v>23538.910000000003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10495.94</v>
      </c>
      <c r="V424" s="115"/>
    </row>
    <row r="425" spans="2:22" ht="15" x14ac:dyDescent="0.25">
      <c r="B425" s="113"/>
      <c r="C425" s="161" t="s">
        <v>153</v>
      </c>
      <c r="D425" s="118" t="s">
        <v>374</v>
      </c>
      <c r="E425" s="119">
        <v>164922.30000000002</v>
      </c>
      <c r="F425" s="119">
        <v>178209.01</v>
      </c>
      <c r="G425" s="119">
        <v>224691.78999999998</v>
      </c>
      <c r="H425" s="119">
        <v>150824.89000000001</v>
      </c>
      <c r="I425" s="119">
        <v>298174.69999999995</v>
      </c>
      <c r="J425" s="119">
        <v>274750.72999999992</v>
      </c>
      <c r="K425" s="119">
        <v>425920.64999999997</v>
      </c>
      <c r="L425" s="119">
        <v>293547.39000000007</v>
      </c>
      <c r="M425" s="119">
        <v>293929.95</v>
      </c>
      <c r="N425" s="119">
        <v>292542.42000000004</v>
      </c>
      <c r="O425" s="119">
        <v>292542.42000000004</v>
      </c>
      <c r="P425" s="119">
        <v>295255.3</v>
      </c>
      <c r="Q425" s="119">
        <f t="shared" si="7"/>
        <v>3185311.55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2011041.46</v>
      </c>
      <c r="V425" s="115"/>
    </row>
    <row r="426" spans="2:22" ht="15" x14ac:dyDescent="0.25">
      <c r="B426" s="113"/>
      <c r="C426" s="161" t="s">
        <v>154</v>
      </c>
      <c r="D426" s="118" t="s">
        <v>375</v>
      </c>
      <c r="E426" s="119">
        <v>17402.629999999997</v>
      </c>
      <c r="F426" s="119">
        <v>1105140.8500000001</v>
      </c>
      <c r="G426" s="119">
        <v>327159.62999999995</v>
      </c>
      <c r="H426" s="119">
        <v>328812.27</v>
      </c>
      <c r="I426" s="119">
        <v>481539.99</v>
      </c>
      <c r="J426" s="119">
        <v>66873.490000000005</v>
      </c>
      <c r="K426" s="119">
        <v>553749.04</v>
      </c>
      <c r="L426" s="119">
        <v>2935384.0500000031</v>
      </c>
      <c r="M426" s="119">
        <v>1154772.1099999992</v>
      </c>
      <c r="N426" s="119">
        <v>1156017.4999999991</v>
      </c>
      <c r="O426" s="119">
        <v>1156017.4999999991</v>
      </c>
      <c r="P426" s="119">
        <v>3873247.9400000032</v>
      </c>
      <c r="Q426" s="119">
        <f t="shared" si="7"/>
        <v>13156117.000000004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5816061.950000003</v>
      </c>
      <c r="V426" s="115"/>
    </row>
    <row r="427" spans="2:22" ht="15" x14ac:dyDescent="0.25">
      <c r="B427" s="113"/>
      <c r="C427" s="161" t="s">
        <v>155</v>
      </c>
      <c r="D427" s="118" t="s">
        <v>376</v>
      </c>
      <c r="E427" s="119">
        <v>101516.47</v>
      </c>
      <c r="F427" s="119">
        <v>116218.46999999999</v>
      </c>
      <c r="G427" s="119">
        <v>256399.28</v>
      </c>
      <c r="H427" s="119">
        <v>178718.69999999998</v>
      </c>
      <c r="I427" s="119">
        <v>158843.04</v>
      </c>
      <c r="J427" s="119">
        <v>348630.05</v>
      </c>
      <c r="K427" s="119">
        <v>615391.39</v>
      </c>
      <c r="L427" s="119">
        <v>222423.86000000004</v>
      </c>
      <c r="M427" s="119">
        <v>265657.85000000003</v>
      </c>
      <c r="N427" s="119">
        <v>246550.17000000004</v>
      </c>
      <c r="O427" s="119">
        <v>255276.43</v>
      </c>
      <c r="P427" s="119">
        <v>198058.46000000002</v>
      </c>
      <c r="Q427" s="119">
        <f t="shared" si="7"/>
        <v>2963684.17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1998141.26</v>
      </c>
      <c r="V427" s="115"/>
    </row>
    <row r="428" spans="2:22" ht="15" x14ac:dyDescent="0.25">
      <c r="B428" s="113"/>
      <c r="C428" s="161" t="s">
        <v>156</v>
      </c>
      <c r="D428" s="118" t="s">
        <v>377</v>
      </c>
      <c r="E428" s="119">
        <v>1991672.93</v>
      </c>
      <c r="F428" s="119">
        <v>1991672.93</v>
      </c>
      <c r="G428" s="119">
        <v>5001025.58</v>
      </c>
      <c r="H428" s="119">
        <v>4024140.9899999998</v>
      </c>
      <c r="I428" s="119">
        <v>4633333.34</v>
      </c>
      <c r="J428" s="119">
        <v>4074315.9499999997</v>
      </c>
      <c r="K428" s="119">
        <v>2363093.77</v>
      </c>
      <c r="L428" s="119">
        <v>2189548.9</v>
      </c>
      <c r="M428" s="119">
        <v>169548.9</v>
      </c>
      <c r="N428" s="119">
        <v>169548.9</v>
      </c>
      <c r="O428" s="119">
        <v>169548.9</v>
      </c>
      <c r="P428" s="119">
        <v>149548.91</v>
      </c>
      <c r="Q428" s="119">
        <f t="shared" si="7"/>
        <v>26926999.999999993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26268804.389999997</v>
      </c>
      <c r="V428" s="115"/>
    </row>
    <row r="429" spans="2:22" ht="15" x14ac:dyDescent="0.25">
      <c r="B429" s="113"/>
      <c r="C429" s="161" t="s">
        <v>157</v>
      </c>
      <c r="D429" s="118" t="s">
        <v>378</v>
      </c>
      <c r="E429" s="119">
        <v>144018.27000000002</v>
      </c>
      <c r="F429" s="119">
        <v>144018.27000000002</v>
      </c>
      <c r="G429" s="119">
        <v>181766.92</v>
      </c>
      <c r="H429" s="119">
        <v>39989.74</v>
      </c>
      <c r="I429" s="119">
        <v>0</v>
      </c>
      <c r="J429" s="119">
        <v>0</v>
      </c>
      <c r="K429" s="119">
        <v>0</v>
      </c>
      <c r="L429" s="119">
        <v>638041.56000000006</v>
      </c>
      <c r="M429" s="119">
        <v>638041.56000000006</v>
      </c>
      <c r="N429" s="119">
        <v>638041.56000000006</v>
      </c>
      <c r="O429" s="119">
        <v>638041.56000000006</v>
      </c>
      <c r="P429" s="119">
        <v>638041.56000000006</v>
      </c>
      <c r="Q429" s="119">
        <f t="shared" si="7"/>
        <v>3700001.0000000005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1147834.7600000002</v>
      </c>
      <c r="V429" s="115"/>
    </row>
    <row r="430" spans="2:22" ht="15" x14ac:dyDescent="0.25">
      <c r="B430" s="113"/>
      <c r="C430" s="161" t="s">
        <v>158</v>
      </c>
      <c r="D430" s="118" t="s">
        <v>379</v>
      </c>
      <c r="E430" s="119">
        <v>397247.69999999984</v>
      </c>
      <c r="F430" s="119">
        <v>398384.86999999982</v>
      </c>
      <c r="G430" s="119">
        <v>508808.1100000001</v>
      </c>
      <c r="H430" s="119">
        <v>451926.12000000005</v>
      </c>
      <c r="I430" s="119">
        <v>472800.8000000001</v>
      </c>
      <c r="J430" s="119">
        <v>448552.36</v>
      </c>
      <c r="K430" s="119">
        <v>483766.69999999995</v>
      </c>
      <c r="L430" s="119">
        <v>582069.94000000006</v>
      </c>
      <c r="M430" s="119">
        <v>609639.9800000001</v>
      </c>
      <c r="N430" s="119">
        <v>588200.47000000009</v>
      </c>
      <c r="O430" s="119">
        <v>588200.47000000009</v>
      </c>
      <c r="P430" s="119">
        <v>256843.52000000008</v>
      </c>
      <c r="Q430" s="119">
        <f t="shared" ref="Q430:Q493" si="8">SUM(E430:P430)</f>
        <v>5786441.04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3743556.6</v>
      </c>
      <c r="V430" s="115"/>
    </row>
    <row r="431" spans="2:22" ht="15" x14ac:dyDescent="0.25">
      <c r="B431" s="113"/>
      <c r="C431" s="161" t="s">
        <v>159</v>
      </c>
      <c r="D431" s="118" t="s">
        <v>380</v>
      </c>
      <c r="E431" s="119">
        <v>47051.96</v>
      </c>
      <c r="F431" s="119">
        <v>47051.96</v>
      </c>
      <c r="G431" s="119">
        <v>86919.61</v>
      </c>
      <c r="H431" s="119">
        <v>108050.9</v>
      </c>
      <c r="I431" s="119">
        <v>72743.86</v>
      </c>
      <c r="J431" s="119">
        <v>79432.13</v>
      </c>
      <c r="K431" s="119">
        <v>108050.9</v>
      </c>
      <c r="L431" s="119">
        <v>89399.74</v>
      </c>
      <c r="M431" s="119">
        <v>89399.74</v>
      </c>
      <c r="N431" s="119">
        <v>89399.74</v>
      </c>
      <c r="O431" s="119">
        <v>89399.74</v>
      </c>
      <c r="P431" s="119">
        <v>89399.72</v>
      </c>
      <c r="Q431" s="119">
        <f t="shared" si="8"/>
        <v>996299.99999999988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638701.05999999994</v>
      </c>
      <c r="V431" s="115"/>
    </row>
    <row r="432" spans="2:22" ht="15" x14ac:dyDescent="0.25">
      <c r="B432" s="113"/>
      <c r="C432" s="161" t="s">
        <v>160</v>
      </c>
      <c r="D432" s="118" t="s">
        <v>381</v>
      </c>
      <c r="E432" s="119">
        <v>17053.789999999997</v>
      </c>
      <c r="F432" s="119">
        <v>17076.899999999998</v>
      </c>
      <c r="G432" s="119">
        <v>16234.519999999999</v>
      </c>
      <c r="H432" s="119">
        <v>20596.3</v>
      </c>
      <c r="I432" s="119">
        <v>17855.789999999997</v>
      </c>
      <c r="J432" s="119">
        <v>20187.650000000005</v>
      </c>
      <c r="K432" s="119">
        <v>21096.919999999995</v>
      </c>
      <c r="L432" s="119">
        <v>21455.66</v>
      </c>
      <c r="M432" s="119">
        <v>30522.359999999997</v>
      </c>
      <c r="N432" s="119">
        <v>30109.589999999997</v>
      </c>
      <c r="O432" s="119">
        <v>30109.589999999997</v>
      </c>
      <c r="P432" s="119">
        <v>26343.099999999991</v>
      </c>
      <c r="Q432" s="119">
        <f t="shared" si="8"/>
        <v>268642.17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151557.53</v>
      </c>
      <c r="V432" s="115"/>
    </row>
    <row r="433" spans="2:22" ht="15" x14ac:dyDescent="0.25">
      <c r="B433" s="113"/>
      <c r="C433" s="161" t="s">
        <v>161</v>
      </c>
      <c r="D433" s="118" t="s">
        <v>382</v>
      </c>
      <c r="E433" s="119">
        <v>20383.77</v>
      </c>
      <c r="F433" s="119">
        <v>23840.540000000005</v>
      </c>
      <c r="G433" s="119">
        <v>26209.420000000002</v>
      </c>
      <c r="H433" s="119">
        <v>34651.25</v>
      </c>
      <c r="I433" s="119">
        <v>27703.56</v>
      </c>
      <c r="J433" s="119">
        <v>28699.730000000007</v>
      </c>
      <c r="K433" s="119">
        <v>28865.550000000014</v>
      </c>
      <c r="L433" s="119">
        <v>32578.649999999994</v>
      </c>
      <c r="M433" s="119">
        <v>37024.05999999999</v>
      </c>
      <c r="N433" s="119">
        <v>39321.589999999989</v>
      </c>
      <c r="O433" s="119">
        <v>42463.259999999987</v>
      </c>
      <c r="P433" s="119">
        <v>42258.21</v>
      </c>
      <c r="Q433" s="119">
        <f t="shared" si="8"/>
        <v>383999.59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222932.47000000003</v>
      </c>
      <c r="V433" s="115"/>
    </row>
    <row r="434" spans="2:22" ht="15" x14ac:dyDescent="0.25">
      <c r="B434" s="113"/>
      <c r="C434" s="161" t="s">
        <v>162</v>
      </c>
      <c r="D434" s="118" t="s">
        <v>383</v>
      </c>
      <c r="E434" s="119">
        <v>2172680.41</v>
      </c>
      <c r="F434" s="119">
        <v>2124389.6700000004</v>
      </c>
      <c r="G434" s="119">
        <v>2083826.51</v>
      </c>
      <c r="H434" s="119">
        <v>2050454.2</v>
      </c>
      <c r="I434" s="119">
        <v>1984675.95</v>
      </c>
      <c r="J434" s="119">
        <v>2004975.85</v>
      </c>
      <c r="K434" s="119">
        <v>1988018.49</v>
      </c>
      <c r="L434" s="119">
        <v>2282180.59</v>
      </c>
      <c r="M434" s="119">
        <v>2282180.59</v>
      </c>
      <c r="N434" s="119">
        <v>2282180.59</v>
      </c>
      <c r="O434" s="119">
        <v>2282180.59</v>
      </c>
      <c r="P434" s="119">
        <v>282180.59999999998</v>
      </c>
      <c r="Q434" s="119">
        <f t="shared" si="8"/>
        <v>23819924.039999999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16691201.669999998</v>
      </c>
      <c r="V434" s="115"/>
    </row>
    <row r="435" spans="2:22" ht="15" x14ac:dyDescent="0.25">
      <c r="B435" s="113"/>
      <c r="C435" s="161" t="s">
        <v>163</v>
      </c>
      <c r="D435" s="118" t="s">
        <v>384</v>
      </c>
      <c r="E435" s="119">
        <v>33794.909999999996</v>
      </c>
      <c r="F435" s="119">
        <v>32537.79</v>
      </c>
      <c r="G435" s="119">
        <v>36715.579999999994</v>
      </c>
      <c r="H435" s="119">
        <v>40398.959999999992</v>
      </c>
      <c r="I435" s="119">
        <v>47380.95</v>
      </c>
      <c r="J435" s="119">
        <v>48842.97</v>
      </c>
      <c r="K435" s="119">
        <v>32132.489999999994</v>
      </c>
      <c r="L435" s="119">
        <v>61528.719999999987</v>
      </c>
      <c r="M435" s="119">
        <v>65094.709999999985</v>
      </c>
      <c r="N435" s="119">
        <v>59988.719999999987</v>
      </c>
      <c r="O435" s="119">
        <v>61663.829999999987</v>
      </c>
      <c r="P435" s="119">
        <v>65949.759999999995</v>
      </c>
      <c r="Q435" s="119">
        <f t="shared" si="8"/>
        <v>586029.3899999999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333332.37</v>
      </c>
      <c r="V435" s="115"/>
    </row>
    <row r="436" spans="2:22" ht="25.5" x14ac:dyDescent="0.25">
      <c r="B436" s="113"/>
      <c r="C436" s="161" t="s">
        <v>164</v>
      </c>
      <c r="D436" s="118" t="s">
        <v>385</v>
      </c>
      <c r="E436" s="119">
        <v>509.86</v>
      </c>
      <c r="F436" s="119">
        <v>509.86</v>
      </c>
      <c r="G436" s="119">
        <v>2315.9499999999998</v>
      </c>
      <c r="H436" s="119">
        <v>850</v>
      </c>
      <c r="I436" s="119">
        <v>1889.48</v>
      </c>
      <c r="J436" s="119">
        <v>2322.13</v>
      </c>
      <c r="K436" s="119">
        <v>2519.5299999999997</v>
      </c>
      <c r="L436" s="119">
        <v>33553.120000000003</v>
      </c>
      <c r="M436" s="119">
        <v>33553.120000000003</v>
      </c>
      <c r="N436" s="119">
        <v>33553.120000000003</v>
      </c>
      <c r="O436" s="119">
        <v>33553.120000000003</v>
      </c>
      <c r="P436" s="119">
        <v>33553.11</v>
      </c>
      <c r="Q436" s="119">
        <f t="shared" si="8"/>
        <v>178682.40000000002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44469.93</v>
      </c>
      <c r="V436" s="115"/>
    </row>
    <row r="437" spans="2:22" ht="15" x14ac:dyDescent="0.25">
      <c r="B437" s="113"/>
      <c r="C437" s="161" t="s">
        <v>165</v>
      </c>
      <c r="D437" s="118" t="s">
        <v>386</v>
      </c>
      <c r="E437" s="119">
        <v>38290.219999999987</v>
      </c>
      <c r="F437" s="119">
        <v>34030.67</v>
      </c>
      <c r="G437" s="119">
        <v>53216.840000000011</v>
      </c>
      <c r="H437" s="119">
        <v>35247.010000000009</v>
      </c>
      <c r="I437" s="119">
        <v>33436.670000000006</v>
      </c>
      <c r="J437" s="119">
        <v>67193.510000000009</v>
      </c>
      <c r="K437" s="119">
        <v>62008.57</v>
      </c>
      <c r="L437" s="119">
        <v>55953.15</v>
      </c>
      <c r="M437" s="119">
        <v>55338.42</v>
      </c>
      <c r="N437" s="119">
        <v>67939.009999999995</v>
      </c>
      <c r="O437" s="119">
        <v>67939.009999999995</v>
      </c>
      <c r="P437" s="119">
        <v>65406.200000000004</v>
      </c>
      <c r="Q437" s="119">
        <f t="shared" si="8"/>
        <v>635999.27999999991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379376.64000000001</v>
      </c>
      <c r="V437" s="115"/>
    </row>
    <row r="438" spans="2:22" ht="15" x14ac:dyDescent="0.25">
      <c r="B438" s="113"/>
      <c r="C438" s="161" t="s">
        <v>166</v>
      </c>
      <c r="D438" s="118" t="s">
        <v>387</v>
      </c>
      <c r="E438" s="119">
        <v>42729.999999999993</v>
      </c>
      <c r="F438" s="119">
        <v>49448.15</v>
      </c>
      <c r="G438" s="119">
        <v>58979.679999999993</v>
      </c>
      <c r="H438" s="119">
        <v>57800.130000000005</v>
      </c>
      <c r="I438" s="119">
        <v>54032.609999999993</v>
      </c>
      <c r="J438" s="119">
        <v>65413.179999999993</v>
      </c>
      <c r="K438" s="119">
        <v>58195.680000000008</v>
      </c>
      <c r="L438" s="119">
        <v>69468.609999999971</v>
      </c>
      <c r="M438" s="119">
        <v>100388.79999999997</v>
      </c>
      <c r="N438" s="119">
        <v>101388.79999999997</v>
      </c>
      <c r="O438" s="119">
        <v>102045.20999999998</v>
      </c>
      <c r="P438" s="119">
        <v>101545.31</v>
      </c>
      <c r="Q438" s="119">
        <f t="shared" si="8"/>
        <v>861436.15999999992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456068.04</v>
      </c>
      <c r="V438" s="115"/>
    </row>
    <row r="439" spans="2:22" ht="25.5" x14ac:dyDescent="0.25">
      <c r="B439" s="113"/>
      <c r="C439" s="161" t="s">
        <v>564</v>
      </c>
      <c r="D439" s="118" t="s">
        <v>592</v>
      </c>
      <c r="E439" s="119">
        <v>0</v>
      </c>
      <c r="F439" s="119">
        <v>0</v>
      </c>
      <c r="G439" s="119">
        <v>0</v>
      </c>
      <c r="H439" s="119">
        <v>0</v>
      </c>
      <c r="I439" s="119">
        <v>0</v>
      </c>
      <c r="J439" s="119">
        <v>0</v>
      </c>
      <c r="K439" s="119">
        <v>0</v>
      </c>
      <c r="L439" s="119">
        <v>0</v>
      </c>
      <c r="M439" s="119">
        <v>0</v>
      </c>
      <c r="N439" s="119">
        <v>0</v>
      </c>
      <c r="O439" s="119">
        <v>0</v>
      </c>
      <c r="P439" s="119">
        <v>0</v>
      </c>
      <c r="Q439" s="119">
        <f t="shared" si="8"/>
        <v>0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0</v>
      </c>
      <c r="V439" s="115"/>
    </row>
    <row r="440" spans="2:22" ht="25.5" x14ac:dyDescent="0.25">
      <c r="B440" s="113"/>
      <c r="C440" s="161" t="s">
        <v>167</v>
      </c>
      <c r="D440" s="118" t="s">
        <v>388</v>
      </c>
      <c r="E440" s="119">
        <v>15559.009999999998</v>
      </c>
      <c r="F440" s="119">
        <v>12609.7</v>
      </c>
      <c r="G440" s="119">
        <v>30151.03</v>
      </c>
      <c r="H440" s="119">
        <v>61112.25</v>
      </c>
      <c r="I440" s="119">
        <v>16716.410000000003</v>
      </c>
      <c r="J440" s="119">
        <v>17813.29</v>
      </c>
      <c r="K440" s="119">
        <v>15962.469999999998</v>
      </c>
      <c r="L440" s="119">
        <v>270336.35000000003</v>
      </c>
      <c r="M440" s="119">
        <v>276636.74</v>
      </c>
      <c r="N440" s="119">
        <v>274723.75</v>
      </c>
      <c r="O440" s="119">
        <v>274723.75</v>
      </c>
      <c r="P440" s="119">
        <v>272569.86000000004</v>
      </c>
      <c r="Q440" s="119">
        <f t="shared" si="8"/>
        <v>1538914.61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440260.51</v>
      </c>
      <c r="V440" s="115"/>
    </row>
    <row r="441" spans="2:22" ht="25.5" x14ac:dyDescent="0.25">
      <c r="B441" s="113"/>
      <c r="C441" s="161" t="s">
        <v>565</v>
      </c>
      <c r="D441" s="118" t="s">
        <v>593</v>
      </c>
      <c r="E441" s="119">
        <v>0</v>
      </c>
      <c r="F441" s="119">
        <v>0</v>
      </c>
      <c r="G441" s="119">
        <v>0</v>
      </c>
      <c r="H441" s="119">
        <v>0</v>
      </c>
      <c r="I441" s="119">
        <v>0</v>
      </c>
      <c r="J441" s="119">
        <v>0</v>
      </c>
      <c r="K441" s="119">
        <v>0</v>
      </c>
      <c r="L441" s="119">
        <v>0</v>
      </c>
      <c r="M441" s="119">
        <v>0</v>
      </c>
      <c r="N441" s="119">
        <v>0</v>
      </c>
      <c r="O441" s="119">
        <v>0</v>
      </c>
      <c r="P441" s="119">
        <v>0</v>
      </c>
      <c r="Q441" s="119">
        <f t="shared" si="8"/>
        <v>0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0</v>
      </c>
      <c r="V441" s="115"/>
    </row>
    <row r="442" spans="2:22" ht="15" x14ac:dyDescent="0.25">
      <c r="B442" s="113"/>
      <c r="C442" s="161" t="s">
        <v>168</v>
      </c>
      <c r="D442" s="118" t="s">
        <v>389</v>
      </c>
      <c r="E442" s="119">
        <v>289726.89</v>
      </c>
      <c r="F442" s="119">
        <v>1415532.12</v>
      </c>
      <c r="G442" s="119">
        <v>1957725.54</v>
      </c>
      <c r="H442" s="119">
        <v>690461.1</v>
      </c>
      <c r="I442" s="119">
        <v>707924.57</v>
      </c>
      <c r="J442" s="119">
        <v>237212.72999999998</v>
      </c>
      <c r="K442" s="119">
        <v>526045.04</v>
      </c>
      <c r="L442" s="119">
        <v>1061543.0599999998</v>
      </c>
      <c r="M442" s="119">
        <v>1033782.6299999999</v>
      </c>
      <c r="N442" s="119">
        <v>847550.1399999999</v>
      </c>
      <c r="O442" s="119">
        <v>927062.77999999991</v>
      </c>
      <c r="P442" s="119">
        <v>2102436.4000000008</v>
      </c>
      <c r="Q442" s="119">
        <f t="shared" si="8"/>
        <v>11797003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6886171.0500000007</v>
      </c>
      <c r="V442" s="115"/>
    </row>
    <row r="443" spans="2:22" ht="15" x14ac:dyDescent="0.25">
      <c r="B443" s="113"/>
      <c r="C443" s="161" t="s">
        <v>566</v>
      </c>
      <c r="D443" s="118" t="s">
        <v>594</v>
      </c>
      <c r="E443" s="119">
        <v>0</v>
      </c>
      <c r="F443" s="119">
        <v>0</v>
      </c>
      <c r="G443" s="119">
        <v>0</v>
      </c>
      <c r="H443" s="119">
        <v>0</v>
      </c>
      <c r="I443" s="119">
        <v>0</v>
      </c>
      <c r="J443" s="119">
        <v>0</v>
      </c>
      <c r="K443" s="119">
        <v>0</v>
      </c>
      <c r="L443" s="119">
        <v>0</v>
      </c>
      <c r="M443" s="119">
        <v>0</v>
      </c>
      <c r="N443" s="119">
        <v>0</v>
      </c>
      <c r="O443" s="119">
        <v>0</v>
      </c>
      <c r="P443" s="119">
        <v>0</v>
      </c>
      <c r="Q443" s="119">
        <f t="shared" si="8"/>
        <v>0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0</v>
      </c>
      <c r="V443" s="115"/>
    </row>
    <row r="444" spans="2:22" ht="15" x14ac:dyDescent="0.25">
      <c r="B444" s="113"/>
      <c r="C444" s="161" t="s">
        <v>567</v>
      </c>
      <c r="D444" s="118" t="s">
        <v>595</v>
      </c>
      <c r="E444" s="119">
        <v>0</v>
      </c>
      <c r="F444" s="119">
        <v>0</v>
      </c>
      <c r="G444" s="119">
        <v>0</v>
      </c>
      <c r="H444" s="119">
        <v>0</v>
      </c>
      <c r="I444" s="119">
        <v>0</v>
      </c>
      <c r="J444" s="119">
        <v>0</v>
      </c>
      <c r="K444" s="119">
        <v>0</v>
      </c>
      <c r="L444" s="119">
        <v>0</v>
      </c>
      <c r="M444" s="119">
        <v>0</v>
      </c>
      <c r="N444" s="119">
        <v>0</v>
      </c>
      <c r="O444" s="119">
        <v>0</v>
      </c>
      <c r="P444" s="119">
        <v>0</v>
      </c>
      <c r="Q444" s="119">
        <f t="shared" si="8"/>
        <v>0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0</v>
      </c>
      <c r="V444" s="115"/>
    </row>
    <row r="445" spans="2:22" ht="15" x14ac:dyDescent="0.25">
      <c r="B445" s="113"/>
      <c r="C445" s="161" t="s">
        <v>169</v>
      </c>
      <c r="D445" s="118" t="s">
        <v>390</v>
      </c>
      <c r="E445" s="119">
        <v>81295.940000000017</v>
      </c>
      <c r="F445" s="119">
        <v>80174.790000000008</v>
      </c>
      <c r="G445" s="119">
        <v>115717.32999999997</v>
      </c>
      <c r="H445" s="119">
        <v>111355.23</v>
      </c>
      <c r="I445" s="119">
        <v>111250.37000000001</v>
      </c>
      <c r="J445" s="119">
        <v>96673.540000000052</v>
      </c>
      <c r="K445" s="119">
        <v>96914.53</v>
      </c>
      <c r="L445" s="119">
        <v>90976.909999999989</v>
      </c>
      <c r="M445" s="119">
        <v>151513.04999999999</v>
      </c>
      <c r="N445" s="119">
        <v>123960.79999999999</v>
      </c>
      <c r="O445" s="119">
        <v>124959.05999999998</v>
      </c>
      <c r="P445" s="119">
        <v>77520.159999999974</v>
      </c>
      <c r="Q445" s="119">
        <f t="shared" si="8"/>
        <v>1262311.7100000002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784358.64000000013</v>
      </c>
      <c r="V445" s="115"/>
    </row>
    <row r="446" spans="2:22" ht="15" x14ac:dyDescent="0.25">
      <c r="B446" s="113"/>
      <c r="C446" s="161" t="s">
        <v>568</v>
      </c>
      <c r="D446" s="118" t="s">
        <v>596</v>
      </c>
      <c r="E446" s="119">
        <v>0</v>
      </c>
      <c r="F446" s="119">
        <v>0</v>
      </c>
      <c r="G446" s="119">
        <v>0</v>
      </c>
      <c r="H446" s="119">
        <v>0</v>
      </c>
      <c r="I446" s="119">
        <v>0</v>
      </c>
      <c r="J446" s="119">
        <v>0</v>
      </c>
      <c r="K446" s="119">
        <v>0</v>
      </c>
      <c r="L446" s="119">
        <v>0.2</v>
      </c>
      <c r="M446" s="119">
        <v>0.2</v>
      </c>
      <c r="N446" s="119">
        <v>0.2</v>
      </c>
      <c r="O446" s="119">
        <v>0.2</v>
      </c>
      <c r="P446" s="119">
        <v>0.2</v>
      </c>
      <c r="Q446" s="119">
        <f t="shared" si="8"/>
        <v>1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0.2</v>
      </c>
      <c r="V446" s="115"/>
    </row>
    <row r="447" spans="2:22" ht="15" x14ac:dyDescent="0.25">
      <c r="B447" s="113"/>
      <c r="C447" s="161" t="s">
        <v>170</v>
      </c>
      <c r="D447" s="118" t="s">
        <v>391</v>
      </c>
      <c r="E447" s="119">
        <v>13778.310000000003</v>
      </c>
      <c r="F447" s="119">
        <v>13229.129999999997</v>
      </c>
      <c r="G447" s="119">
        <v>12228.259999999998</v>
      </c>
      <c r="H447" s="119">
        <v>84285.54</v>
      </c>
      <c r="I447" s="119">
        <v>81731.42</v>
      </c>
      <c r="J447" s="119">
        <v>82093.69</v>
      </c>
      <c r="K447" s="119">
        <v>81737.69</v>
      </c>
      <c r="L447" s="119">
        <v>129950.16999999998</v>
      </c>
      <c r="M447" s="119">
        <v>129936.31</v>
      </c>
      <c r="N447" s="119">
        <v>129936.31</v>
      </c>
      <c r="O447" s="119">
        <v>129936.31</v>
      </c>
      <c r="P447" s="119">
        <v>129898.76</v>
      </c>
      <c r="Q447" s="119">
        <f t="shared" si="8"/>
        <v>1018741.9000000001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499034.20999999996</v>
      </c>
      <c r="V447" s="115"/>
    </row>
    <row r="448" spans="2:22" ht="15" x14ac:dyDescent="0.25">
      <c r="B448" s="113"/>
      <c r="C448" s="161" t="s">
        <v>171</v>
      </c>
      <c r="D448" s="118" t="s">
        <v>392</v>
      </c>
      <c r="E448" s="119">
        <v>10074.780000000001</v>
      </c>
      <c r="F448" s="119">
        <v>48000.93</v>
      </c>
      <c r="G448" s="119">
        <v>64545.879999999983</v>
      </c>
      <c r="H448" s="119">
        <v>30091.18</v>
      </c>
      <c r="I448" s="119">
        <v>26321.109999999997</v>
      </c>
      <c r="J448" s="119">
        <v>20603.250000000007</v>
      </c>
      <c r="K448" s="119">
        <v>20687.91</v>
      </c>
      <c r="L448" s="119">
        <v>99589.439999999988</v>
      </c>
      <c r="M448" s="119">
        <v>99285.73</v>
      </c>
      <c r="N448" s="119">
        <v>99190.68</v>
      </c>
      <c r="O448" s="119">
        <v>98939.12999999999</v>
      </c>
      <c r="P448" s="119">
        <v>85683.409999999974</v>
      </c>
      <c r="Q448" s="119">
        <f t="shared" si="8"/>
        <v>703013.42999999993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319914.48</v>
      </c>
      <c r="V448" s="115"/>
    </row>
    <row r="449" spans="2:22" ht="15" x14ac:dyDescent="0.25">
      <c r="B449" s="113"/>
      <c r="C449" s="161" t="s">
        <v>520</v>
      </c>
      <c r="D449" s="118" t="s">
        <v>521</v>
      </c>
      <c r="E449" s="119">
        <v>0</v>
      </c>
      <c r="F449" s="119">
        <v>0</v>
      </c>
      <c r="G449" s="119">
        <v>0</v>
      </c>
      <c r="H449" s="119">
        <v>0</v>
      </c>
      <c r="I449" s="119">
        <v>0</v>
      </c>
      <c r="J449" s="119">
        <v>0</v>
      </c>
      <c r="K449" s="119">
        <v>0</v>
      </c>
      <c r="L449" s="119">
        <v>370882.66</v>
      </c>
      <c r="M449" s="119">
        <v>370882.66</v>
      </c>
      <c r="N449" s="119">
        <v>370882.66</v>
      </c>
      <c r="O449" s="119">
        <v>370882.66</v>
      </c>
      <c r="P449" s="119">
        <v>370882.64</v>
      </c>
      <c r="Q449" s="119">
        <f t="shared" si="8"/>
        <v>1854413.2799999998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370882.66</v>
      </c>
      <c r="V449" s="115"/>
    </row>
    <row r="450" spans="2:22" ht="15" x14ac:dyDescent="0.25">
      <c r="B450" s="113"/>
      <c r="C450" s="161" t="s">
        <v>172</v>
      </c>
      <c r="D450" s="118" t="s">
        <v>393</v>
      </c>
      <c r="E450" s="119">
        <v>12173.449999999999</v>
      </c>
      <c r="F450" s="119">
        <v>12282.77</v>
      </c>
      <c r="G450" s="119">
        <v>13543.589999999998</v>
      </c>
      <c r="H450" s="119">
        <v>13021.79</v>
      </c>
      <c r="I450" s="119">
        <v>12860.010000000002</v>
      </c>
      <c r="J450" s="119">
        <v>13013.019999999999</v>
      </c>
      <c r="K450" s="119">
        <v>12973.380000000001</v>
      </c>
      <c r="L450" s="119">
        <v>13487.100000000002</v>
      </c>
      <c r="M450" s="119">
        <v>8918.2700000000023</v>
      </c>
      <c r="N450" s="119">
        <v>17203.060000000001</v>
      </c>
      <c r="O450" s="119">
        <v>17203.060000000001</v>
      </c>
      <c r="P450" s="119">
        <v>17203.11</v>
      </c>
      <c r="Q450" s="119">
        <f t="shared" si="8"/>
        <v>163882.61000000004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103355.11000000002</v>
      </c>
      <c r="V450" s="115"/>
    </row>
    <row r="451" spans="2:22" ht="15" x14ac:dyDescent="0.25">
      <c r="B451" s="113"/>
      <c r="C451" s="161" t="s">
        <v>173</v>
      </c>
      <c r="D451" s="118" t="s">
        <v>394</v>
      </c>
      <c r="E451" s="119">
        <v>337.95</v>
      </c>
      <c r="F451" s="119">
        <v>337.95</v>
      </c>
      <c r="G451" s="119">
        <v>4941.01</v>
      </c>
      <c r="H451" s="119">
        <v>2146.39</v>
      </c>
      <c r="I451" s="119">
        <v>2090.77</v>
      </c>
      <c r="J451" s="119">
        <v>2646.9</v>
      </c>
      <c r="K451" s="119">
        <v>1207.1500000000001</v>
      </c>
      <c r="L451" s="119">
        <v>727646.22999999986</v>
      </c>
      <c r="M451" s="119">
        <v>727646.22999999986</v>
      </c>
      <c r="N451" s="119">
        <v>727646.22999999986</v>
      </c>
      <c r="O451" s="119">
        <v>727646.22999999986</v>
      </c>
      <c r="P451" s="119">
        <v>727646.19999999984</v>
      </c>
      <c r="Q451" s="119">
        <f t="shared" si="8"/>
        <v>3651939.2399999993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741354.34999999986</v>
      </c>
      <c r="V451" s="115"/>
    </row>
    <row r="452" spans="2:22" ht="25.5" x14ac:dyDescent="0.25">
      <c r="B452" s="113"/>
      <c r="C452" s="161" t="s">
        <v>174</v>
      </c>
      <c r="D452" s="118" t="s">
        <v>395</v>
      </c>
      <c r="E452" s="119">
        <v>0</v>
      </c>
      <c r="F452" s="119">
        <v>0</v>
      </c>
      <c r="G452" s="119">
        <v>6080.49</v>
      </c>
      <c r="H452" s="119">
        <v>2018.5900000000001</v>
      </c>
      <c r="I452" s="119">
        <v>2180.5</v>
      </c>
      <c r="J452" s="119">
        <v>3734.57</v>
      </c>
      <c r="K452" s="119">
        <v>2223.2400000000002</v>
      </c>
      <c r="L452" s="119">
        <v>5889.66</v>
      </c>
      <c r="M452" s="119">
        <v>5889.66</v>
      </c>
      <c r="N452" s="119">
        <v>5889.66</v>
      </c>
      <c r="O452" s="119">
        <v>5889.66</v>
      </c>
      <c r="P452" s="119">
        <v>5889.67</v>
      </c>
      <c r="Q452" s="119">
        <f t="shared" si="8"/>
        <v>45685.7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22127.05</v>
      </c>
      <c r="V452" s="115"/>
    </row>
    <row r="453" spans="2:22" ht="15" x14ac:dyDescent="0.25">
      <c r="B453" s="113"/>
      <c r="C453" s="161" t="s">
        <v>569</v>
      </c>
      <c r="D453" s="118" t="s">
        <v>597</v>
      </c>
      <c r="E453" s="119">
        <v>0</v>
      </c>
      <c r="F453" s="119">
        <v>0</v>
      </c>
      <c r="G453" s="119">
        <v>0</v>
      </c>
      <c r="H453" s="119">
        <v>0</v>
      </c>
      <c r="I453" s="119">
        <v>0</v>
      </c>
      <c r="J453" s="119">
        <v>0</v>
      </c>
      <c r="K453" s="119">
        <v>0</v>
      </c>
      <c r="L453" s="119">
        <v>0</v>
      </c>
      <c r="M453" s="119">
        <v>0</v>
      </c>
      <c r="N453" s="119">
        <v>0</v>
      </c>
      <c r="O453" s="119">
        <v>0</v>
      </c>
      <c r="P453" s="119">
        <v>0</v>
      </c>
      <c r="Q453" s="119">
        <f t="shared" si="8"/>
        <v>0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0</v>
      </c>
      <c r="V453" s="115"/>
    </row>
    <row r="454" spans="2:22" ht="15" x14ac:dyDescent="0.25">
      <c r="B454" s="113"/>
      <c r="C454" s="161" t="s">
        <v>175</v>
      </c>
      <c r="D454" s="118" t="s">
        <v>396</v>
      </c>
      <c r="E454" s="119">
        <v>8190.61</v>
      </c>
      <c r="F454" s="119">
        <v>8175.0199999999995</v>
      </c>
      <c r="G454" s="119">
        <v>19948.41</v>
      </c>
      <c r="H454" s="119">
        <v>38820.699999999997</v>
      </c>
      <c r="I454" s="119">
        <v>39567.14</v>
      </c>
      <c r="J454" s="119">
        <v>36090.86</v>
      </c>
      <c r="K454" s="119">
        <v>12344.939999999999</v>
      </c>
      <c r="L454" s="119">
        <v>130629.56</v>
      </c>
      <c r="M454" s="119">
        <v>130629.56</v>
      </c>
      <c r="N454" s="119">
        <v>130629.56</v>
      </c>
      <c r="O454" s="119">
        <v>130591.05</v>
      </c>
      <c r="P454" s="119">
        <v>120672.19</v>
      </c>
      <c r="Q454" s="119">
        <f t="shared" si="8"/>
        <v>806289.60000000009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293767.24</v>
      </c>
      <c r="V454" s="115"/>
    </row>
    <row r="455" spans="2:22" ht="25.5" x14ac:dyDescent="0.25">
      <c r="B455" s="113"/>
      <c r="C455" s="161" t="s">
        <v>176</v>
      </c>
      <c r="D455" s="118" t="s">
        <v>397</v>
      </c>
      <c r="E455" s="119">
        <v>0</v>
      </c>
      <c r="F455" s="119">
        <v>0</v>
      </c>
      <c r="G455" s="119">
        <v>0</v>
      </c>
      <c r="H455" s="119">
        <v>0</v>
      </c>
      <c r="I455" s="119">
        <v>0</v>
      </c>
      <c r="J455" s="119">
        <v>3850000</v>
      </c>
      <c r="K455" s="119">
        <v>100000</v>
      </c>
      <c r="L455" s="119">
        <v>120000</v>
      </c>
      <c r="M455" s="119">
        <v>120000</v>
      </c>
      <c r="N455" s="119">
        <v>120000</v>
      </c>
      <c r="O455" s="119">
        <v>120000</v>
      </c>
      <c r="P455" s="119">
        <v>120000</v>
      </c>
      <c r="Q455" s="119">
        <f t="shared" si="8"/>
        <v>4550000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4070000</v>
      </c>
      <c r="V455" s="115"/>
    </row>
    <row r="456" spans="2:22" ht="15" x14ac:dyDescent="0.25">
      <c r="B456" s="113"/>
      <c r="C456" s="161" t="s">
        <v>177</v>
      </c>
      <c r="D456" s="118" t="s">
        <v>398</v>
      </c>
      <c r="E456" s="119">
        <v>12233.15</v>
      </c>
      <c r="F456" s="119">
        <v>12113.13</v>
      </c>
      <c r="G456" s="119">
        <v>15852.35</v>
      </c>
      <c r="H456" s="119">
        <v>14396.810000000001</v>
      </c>
      <c r="I456" s="119">
        <v>16294.980000000001</v>
      </c>
      <c r="J456" s="119">
        <v>15732.669999999998</v>
      </c>
      <c r="K456" s="119">
        <v>14882.320000000002</v>
      </c>
      <c r="L456" s="119">
        <v>39691.019999999997</v>
      </c>
      <c r="M456" s="119">
        <v>28390.240000000002</v>
      </c>
      <c r="N456" s="119">
        <v>39856.67</v>
      </c>
      <c r="O456" s="119">
        <v>40165.069999999992</v>
      </c>
      <c r="P456" s="119">
        <v>40165.06</v>
      </c>
      <c r="Q456" s="119">
        <f t="shared" si="8"/>
        <v>289773.46999999997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141196.43</v>
      </c>
      <c r="V456" s="115"/>
    </row>
    <row r="457" spans="2:22" ht="15" x14ac:dyDescent="0.25">
      <c r="B457" s="113"/>
      <c r="C457" s="161" t="s">
        <v>178</v>
      </c>
      <c r="D457" s="118" t="s">
        <v>399</v>
      </c>
      <c r="E457" s="119">
        <v>831.71</v>
      </c>
      <c r="F457" s="119">
        <v>1324.19</v>
      </c>
      <c r="G457" s="119">
        <v>3669.4700000000003</v>
      </c>
      <c r="H457" s="119">
        <v>49599.649999999994</v>
      </c>
      <c r="I457" s="119">
        <v>2207.5700000000002</v>
      </c>
      <c r="J457" s="119">
        <v>9521.75</v>
      </c>
      <c r="K457" s="119">
        <v>2986.1099999999997</v>
      </c>
      <c r="L457" s="119">
        <v>184241.91</v>
      </c>
      <c r="M457" s="119">
        <v>184241.91</v>
      </c>
      <c r="N457" s="119">
        <v>184241.91</v>
      </c>
      <c r="O457" s="119">
        <v>184241.91</v>
      </c>
      <c r="P457" s="119">
        <v>111078.31</v>
      </c>
      <c r="Q457" s="119">
        <f t="shared" si="8"/>
        <v>918186.40000000014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254382.36</v>
      </c>
      <c r="V457" s="115"/>
    </row>
    <row r="458" spans="2:22" ht="25.5" x14ac:dyDescent="0.25">
      <c r="B458" s="113"/>
      <c r="C458" s="161" t="s">
        <v>570</v>
      </c>
      <c r="D458" s="118" t="s">
        <v>598</v>
      </c>
      <c r="E458" s="119">
        <v>0</v>
      </c>
      <c r="F458" s="119">
        <v>0</v>
      </c>
      <c r="G458" s="119">
        <v>0</v>
      </c>
      <c r="H458" s="119">
        <v>0</v>
      </c>
      <c r="I458" s="119">
        <v>0</v>
      </c>
      <c r="J458" s="119">
        <v>0</v>
      </c>
      <c r="K458" s="119">
        <v>0</v>
      </c>
      <c r="L458" s="119">
        <v>0</v>
      </c>
      <c r="M458" s="119">
        <v>0</v>
      </c>
      <c r="N458" s="119">
        <v>0</v>
      </c>
      <c r="O458" s="119">
        <v>0</v>
      </c>
      <c r="P458" s="119">
        <v>0</v>
      </c>
      <c r="Q458" s="119">
        <f t="shared" si="8"/>
        <v>0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0</v>
      </c>
      <c r="V458" s="115"/>
    </row>
    <row r="459" spans="2:22" ht="15" x14ac:dyDescent="0.25">
      <c r="B459" s="113"/>
      <c r="C459" s="161" t="s">
        <v>501</v>
      </c>
      <c r="D459" s="118" t="s">
        <v>502</v>
      </c>
      <c r="E459" s="119">
        <v>40502.1</v>
      </c>
      <c r="F459" s="119">
        <v>40946.839999999997</v>
      </c>
      <c r="G459" s="119">
        <v>109628.85</v>
      </c>
      <c r="H459" s="119">
        <v>85222.169999999984</v>
      </c>
      <c r="I459" s="119">
        <v>54412.17</v>
      </c>
      <c r="J459" s="119">
        <v>101512.4</v>
      </c>
      <c r="K459" s="119">
        <v>104649.12</v>
      </c>
      <c r="L459" s="119">
        <v>116397.54000000002</v>
      </c>
      <c r="M459" s="119">
        <v>85418.55</v>
      </c>
      <c r="N459" s="119">
        <v>102950.77000000002</v>
      </c>
      <c r="O459" s="119">
        <v>112044.65000000002</v>
      </c>
      <c r="P459" s="119">
        <v>111236.06999999999</v>
      </c>
      <c r="Q459" s="119">
        <f t="shared" si="8"/>
        <v>1064921.23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653271.18999999994</v>
      </c>
      <c r="V459" s="115"/>
    </row>
    <row r="460" spans="2:22" ht="15" x14ac:dyDescent="0.25">
      <c r="B460" s="113"/>
      <c r="C460" s="161" t="s">
        <v>571</v>
      </c>
      <c r="D460" s="118" t="s">
        <v>599</v>
      </c>
      <c r="E460" s="119">
        <v>0</v>
      </c>
      <c r="F460" s="119">
        <v>0</v>
      </c>
      <c r="G460" s="119">
        <v>0</v>
      </c>
      <c r="H460" s="119">
        <v>0</v>
      </c>
      <c r="I460" s="119">
        <v>0</v>
      </c>
      <c r="J460" s="119">
        <v>0</v>
      </c>
      <c r="K460" s="119">
        <v>0</v>
      </c>
      <c r="L460" s="119">
        <v>0</v>
      </c>
      <c r="M460" s="119">
        <v>0</v>
      </c>
      <c r="N460" s="119">
        <v>0</v>
      </c>
      <c r="O460" s="119">
        <v>0</v>
      </c>
      <c r="P460" s="119">
        <v>0</v>
      </c>
      <c r="Q460" s="119">
        <f t="shared" si="8"/>
        <v>0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0</v>
      </c>
      <c r="V460" s="115"/>
    </row>
    <row r="461" spans="2:22" ht="25.5" x14ac:dyDescent="0.25">
      <c r="B461" s="113"/>
      <c r="C461" s="161" t="s">
        <v>572</v>
      </c>
      <c r="D461" s="118" t="s">
        <v>600</v>
      </c>
      <c r="E461" s="119">
        <v>0</v>
      </c>
      <c r="F461" s="119">
        <v>0</v>
      </c>
      <c r="G461" s="119">
        <v>0</v>
      </c>
      <c r="H461" s="119">
        <v>0</v>
      </c>
      <c r="I461" s="119">
        <v>0</v>
      </c>
      <c r="J461" s="119">
        <v>0</v>
      </c>
      <c r="K461" s="119">
        <v>0</v>
      </c>
      <c r="L461" s="119">
        <v>0</v>
      </c>
      <c r="M461" s="119">
        <v>0</v>
      </c>
      <c r="N461" s="119">
        <v>0</v>
      </c>
      <c r="O461" s="119">
        <v>0</v>
      </c>
      <c r="P461" s="119">
        <v>0</v>
      </c>
      <c r="Q461" s="119">
        <f t="shared" si="8"/>
        <v>0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0</v>
      </c>
      <c r="V461" s="115"/>
    </row>
    <row r="462" spans="2:22" ht="15" x14ac:dyDescent="0.25">
      <c r="B462" s="113"/>
      <c r="C462" s="161" t="s">
        <v>573</v>
      </c>
      <c r="D462" s="118" t="s">
        <v>601</v>
      </c>
      <c r="E462" s="119">
        <v>0</v>
      </c>
      <c r="F462" s="119">
        <v>0</v>
      </c>
      <c r="G462" s="119">
        <v>0</v>
      </c>
      <c r="H462" s="119">
        <v>0</v>
      </c>
      <c r="I462" s="119">
        <v>0</v>
      </c>
      <c r="J462" s="119">
        <v>0</v>
      </c>
      <c r="K462" s="119">
        <v>0</v>
      </c>
      <c r="L462" s="119">
        <v>183042.85</v>
      </c>
      <c r="M462" s="119">
        <v>178020.00000000003</v>
      </c>
      <c r="N462" s="119">
        <v>177704.74000000002</v>
      </c>
      <c r="O462" s="119">
        <v>177354.50000000003</v>
      </c>
      <c r="P462" s="119">
        <v>171635.81000000008</v>
      </c>
      <c r="Q462" s="119">
        <f t="shared" si="8"/>
        <v>887757.90000000014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183042.85</v>
      </c>
      <c r="V462" s="115"/>
    </row>
    <row r="463" spans="2:22" ht="15" x14ac:dyDescent="0.25">
      <c r="B463" s="113"/>
      <c r="C463" s="161" t="s">
        <v>536</v>
      </c>
      <c r="D463" s="118" t="s">
        <v>537</v>
      </c>
      <c r="E463" s="119">
        <v>12182.079999999998</v>
      </c>
      <c r="F463" s="119">
        <v>12427.76</v>
      </c>
      <c r="G463" s="119">
        <v>32766.85</v>
      </c>
      <c r="H463" s="119">
        <v>18369.769999999997</v>
      </c>
      <c r="I463" s="119">
        <v>22801.989999999998</v>
      </c>
      <c r="J463" s="119">
        <v>22002.14</v>
      </c>
      <c r="K463" s="119">
        <v>36669.199999999997</v>
      </c>
      <c r="L463" s="119">
        <v>54518.359999999986</v>
      </c>
      <c r="M463" s="119">
        <v>58992.39999999998</v>
      </c>
      <c r="N463" s="119">
        <v>50960.539999999979</v>
      </c>
      <c r="O463" s="119">
        <v>49880.639999999978</v>
      </c>
      <c r="P463" s="119">
        <v>52854.969999999987</v>
      </c>
      <c r="Q463" s="119">
        <f t="shared" si="8"/>
        <v>424426.69999999984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211738.14999999997</v>
      </c>
      <c r="V463" s="115"/>
    </row>
    <row r="464" spans="2:22" ht="15" x14ac:dyDescent="0.25">
      <c r="B464" s="113"/>
      <c r="C464" s="161" t="s">
        <v>538</v>
      </c>
      <c r="D464" s="118" t="s">
        <v>539</v>
      </c>
      <c r="E464" s="119">
        <v>9684.67</v>
      </c>
      <c r="F464" s="119">
        <v>9741.86</v>
      </c>
      <c r="G464" s="119">
        <v>10535.48</v>
      </c>
      <c r="H464" s="119">
        <v>10751.390000000001</v>
      </c>
      <c r="I464" s="119">
        <v>563620.86</v>
      </c>
      <c r="J464" s="119">
        <v>11267.699999999999</v>
      </c>
      <c r="K464" s="119">
        <v>10768.749999999998</v>
      </c>
      <c r="L464" s="119">
        <v>185173.09000000017</v>
      </c>
      <c r="M464" s="119">
        <v>185150.66000000015</v>
      </c>
      <c r="N464" s="119">
        <v>185150.66000000015</v>
      </c>
      <c r="O464" s="119">
        <v>185150.66000000015</v>
      </c>
      <c r="P464" s="119">
        <v>185128.28000000014</v>
      </c>
      <c r="Q464" s="119">
        <f t="shared" si="8"/>
        <v>1552124.060000001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811543.80000000016</v>
      </c>
      <c r="V464" s="115"/>
    </row>
    <row r="465" spans="2:22" ht="15" x14ac:dyDescent="0.25">
      <c r="B465" s="113"/>
      <c r="C465" s="161" t="s">
        <v>540</v>
      </c>
      <c r="D465" s="118" t="s">
        <v>541</v>
      </c>
      <c r="E465" s="119">
        <v>17983.84</v>
      </c>
      <c r="F465" s="119">
        <v>18398.66</v>
      </c>
      <c r="G465" s="119">
        <v>21547.58</v>
      </c>
      <c r="H465" s="119">
        <v>14122.900000000001</v>
      </c>
      <c r="I465" s="119">
        <v>14143.48</v>
      </c>
      <c r="J465" s="119">
        <v>11655.649999999998</v>
      </c>
      <c r="K465" s="119">
        <v>8856.67</v>
      </c>
      <c r="L465" s="119">
        <v>0</v>
      </c>
      <c r="M465" s="119">
        <v>0</v>
      </c>
      <c r="N465" s="119">
        <v>0</v>
      </c>
      <c r="O465" s="119">
        <v>0</v>
      </c>
      <c r="P465" s="119">
        <v>0</v>
      </c>
      <c r="Q465" s="119">
        <f t="shared" si="8"/>
        <v>106708.78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106708.78</v>
      </c>
      <c r="V465" s="115"/>
    </row>
    <row r="466" spans="2:22" ht="15" x14ac:dyDescent="0.25">
      <c r="B466" s="113"/>
      <c r="C466" s="161" t="s">
        <v>518</v>
      </c>
      <c r="D466" s="118" t="s">
        <v>519</v>
      </c>
      <c r="E466" s="119">
        <v>18028.64</v>
      </c>
      <c r="F466" s="119">
        <v>16464.82</v>
      </c>
      <c r="G466" s="119">
        <v>19819.129999999997</v>
      </c>
      <c r="H466" s="119">
        <v>26642.030000000002</v>
      </c>
      <c r="I466" s="119">
        <v>29947.81</v>
      </c>
      <c r="J466" s="119">
        <v>29280.539999999994</v>
      </c>
      <c r="K466" s="119">
        <v>18918.190000000002</v>
      </c>
      <c r="L466" s="119">
        <v>7845.88</v>
      </c>
      <c r="M466" s="119">
        <v>7845.88</v>
      </c>
      <c r="N466" s="119">
        <v>7845.88</v>
      </c>
      <c r="O466" s="119">
        <v>7845.88</v>
      </c>
      <c r="P466" s="119">
        <v>7845.86</v>
      </c>
      <c r="Q466" s="119">
        <f t="shared" si="8"/>
        <v>198330.53999999998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166947.03999999998</v>
      </c>
      <c r="V466" s="115"/>
    </row>
    <row r="467" spans="2:22" ht="25.5" x14ac:dyDescent="0.25">
      <c r="B467" s="113"/>
      <c r="C467" s="161" t="s">
        <v>522</v>
      </c>
      <c r="D467" s="118" t="s">
        <v>523</v>
      </c>
      <c r="E467" s="119">
        <v>36194.969999999994</v>
      </c>
      <c r="F467" s="119">
        <v>36006.39</v>
      </c>
      <c r="G467" s="119">
        <v>41198.630000000005</v>
      </c>
      <c r="H467" s="119">
        <v>518042.19</v>
      </c>
      <c r="I467" s="119">
        <v>50436.72</v>
      </c>
      <c r="J467" s="119">
        <v>33298.61</v>
      </c>
      <c r="K467" s="119">
        <v>87056.76999999999</v>
      </c>
      <c r="L467" s="119">
        <v>278547.38000000006</v>
      </c>
      <c r="M467" s="119">
        <v>370619.95999999996</v>
      </c>
      <c r="N467" s="119">
        <v>290423.96000000002</v>
      </c>
      <c r="O467" s="119">
        <v>289729.82</v>
      </c>
      <c r="P467" s="119">
        <v>194984.12000000002</v>
      </c>
      <c r="Q467" s="119">
        <f t="shared" si="8"/>
        <v>2226539.52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1080781.6599999999</v>
      </c>
      <c r="V467" s="115"/>
    </row>
    <row r="468" spans="2:22" ht="15" x14ac:dyDescent="0.25">
      <c r="B468" s="113"/>
      <c r="C468" s="161" t="s">
        <v>542</v>
      </c>
      <c r="D468" s="118" t="s">
        <v>543</v>
      </c>
      <c r="E468" s="119">
        <v>52527.86</v>
      </c>
      <c r="F468" s="119">
        <v>53923.49</v>
      </c>
      <c r="G468" s="119">
        <v>61073.679999999993</v>
      </c>
      <c r="H468" s="119">
        <v>61258.32</v>
      </c>
      <c r="I468" s="119">
        <v>55092.409999999996</v>
      </c>
      <c r="J468" s="119">
        <v>68437.19</v>
      </c>
      <c r="K468" s="119">
        <v>66146.249999999985</v>
      </c>
      <c r="L468" s="119">
        <v>75455.419999999984</v>
      </c>
      <c r="M468" s="119">
        <v>91637.309999999969</v>
      </c>
      <c r="N468" s="119">
        <v>94760.589999999982</v>
      </c>
      <c r="O468" s="119">
        <v>90721.499999999971</v>
      </c>
      <c r="P468" s="119">
        <v>64150.109999999986</v>
      </c>
      <c r="Q468" s="119">
        <f t="shared" si="8"/>
        <v>835184.12999999989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493914.62</v>
      </c>
      <c r="V468" s="115"/>
    </row>
    <row r="469" spans="2:22" ht="15" x14ac:dyDescent="0.25">
      <c r="B469" s="113"/>
      <c r="C469" s="161" t="s">
        <v>544</v>
      </c>
      <c r="D469" s="118" t="s">
        <v>545</v>
      </c>
      <c r="E469" s="119">
        <v>53458.94999999999</v>
      </c>
      <c r="F469" s="119">
        <v>62672.139999999992</v>
      </c>
      <c r="G469" s="119">
        <v>694687.6</v>
      </c>
      <c r="H469" s="119">
        <v>54710.610000000008</v>
      </c>
      <c r="I469" s="119">
        <v>71019.75</v>
      </c>
      <c r="J469" s="119">
        <v>59126.32</v>
      </c>
      <c r="K469" s="119">
        <v>73486.560000000012</v>
      </c>
      <c r="L469" s="119">
        <v>88164.89999999998</v>
      </c>
      <c r="M469" s="119">
        <v>83445.469999999987</v>
      </c>
      <c r="N469" s="119">
        <v>83799.719999999987</v>
      </c>
      <c r="O469" s="119">
        <v>82917.569999999978</v>
      </c>
      <c r="P469" s="119">
        <v>72108.239999999991</v>
      </c>
      <c r="Q469" s="119">
        <f t="shared" si="8"/>
        <v>1479597.8299999998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1157326.8299999998</v>
      </c>
      <c r="V469" s="115"/>
    </row>
    <row r="470" spans="2:22" ht="15" x14ac:dyDescent="0.25">
      <c r="B470" s="113"/>
      <c r="C470" s="161" t="s">
        <v>179</v>
      </c>
      <c r="D470" s="118" t="s">
        <v>400</v>
      </c>
      <c r="E470" s="119">
        <v>1295460.2199999997</v>
      </c>
      <c r="F470" s="119">
        <v>79008.190000000017</v>
      </c>
      <c r="G470" s="119">
        <v>158949.81999999995</v>
      </c>
      <c r="H470" s="119">
        <v>4179844.2300000004</v>
      </c>
      <c r="I470" s="119">
        <v>1788183.8900000001</v>
      </c>
      <c r="J470" s="119">
        <v>1968330.1499999997</v>
      </c>
      <c r="K470" s="119">
        <v>1961020.02</v>
      </c>
      <c r="L470" s="119">
        <v>4276422.620000001</v>
      </c>
      <c r="M470" s="119">
        <v>4293790.08</v>
      </c>
      <c r="N470" s="119">
        <v>4294490.08</v>
      </c>
      <c r="O470" s="119">
        <v>4294290.08</v>
      </c>
      <c r="P470" s="119">
        <v>4236969.21</v>
      </c>
      <c r="Q470" s="119">
        <f t="shared" si="8"/>
        <v>32826758.589999996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15707219.140000001</v>
      </c>
      <c r="V470" s="115"/>
    </row>
    <row r="471" spans="2:22" ht="15" x14ac:dyDescent="0.25">
      <c r="B471" s="113"/>
      <c r="C471" s="161" t="s">
        <v>180</v>
      </c>
      <c r="D471" s="118" t="s">
        <v>401</v>
      </c>
      <c r="E471" s="119">
        <v>324817.13</v>
      </c>
      <c r="F471" s="119">
        <v>344967.35000000003</v>
      </c>
      <c r="G471" s="119">
        <v>306961.03000000003</v>
      </c>
      <c r="H471" s="119">
        <v>279877.07</v>
      </c>
      <c r="I471" s="119">
        <v>338679.37999999995</v>
      </c>
      <c r="J471" s="119">
        <v>307337.46000000014</v>
      </c>
      <c r="K471" s="119">
        <v>318449.57999999996</v>
      </c>
      <c r="L471" s="119">
        <v>596604.64999999967</v>
      </c>
      <c r="M471" s="119">
        <v>543302.50999999966</v>
      </c>
      <c r="N471" s="119">
        <v>522514.67</v>
      </c>
      <c r="O471" s="119">
        <v>543102.38999999966</v>
      </c>
      <c r="P471" s="119">
        <v>539890.35999999987</v>
      </c>
      <c r="Q471" s="119">
        <f t="shared" si="8"/>
        <v>4966503.5799999982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2817693.6499999994</v>
      </c>
      <c r="V471" s="115"/>
    </row>
    <row r="472" spans="2:22" ht="15" x14ac:dyDescent="0.25">
      <c r="B472" s="113"/>
      <c r="C472" s="161" t="s">
        <v>181</v>
      </c>
      <c r="D472" s="118" t="s">
        <v>402</v>
      </c>
      <c r="E472" s="119">
        <v>156999.87</v>
      </c>
      <c r="F472" s="119">
        <v>168073.72999999998</v>
      </c>
      <c r="G472" s="119">
        <v>296439.77999999997</v>
      </c>
      <c r="H472" s="119">
        <v>268039.93000000005</v>
      </c>
      <c r="I472" s="119">
        <v>1243698.95</v>
      </c>
      <c r="J472" s="119">
        <v>586159.96</v>
      </c>
      <c r="K472" s="119">
        <v>462306.26999999996</v>
      </c>
      <c r="L472" s="119">
        <v>979299.69000000006</v>
      </c>
      <c r="M472" s="119">
        <v>986440.4</v>
      </c>
      <c r="N472" s="119">
        <v>986610.4</v>
      </c>
      <c r="O472" s="119">
        <v>986600.4</v>
      </c>
      <c r="P472" s="119">
        <v>979664.69000000006</v>
      </c>
      <c r="Q472" s="119">
        <f t="shared" si="8"/>
        <v>8100334.0700000012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4161018.1799999997</v>
      </c>
      <c r="V472" s="115"/>
    </row>
    <row r="473" spans="2:22" ht="15" x14ac:dyDescent="0.25">
      <c r="B473" s="113"/>
      <c r="C473" s="161" t="s">
        <v>182</v>
      </c>
      <c r="D473" s="118" t="s">
        <v>403</v>
      </c>
      <c r="E473" s="119">
        <v>124060.03000000001</v>
      </c>
      <c r="F473" s="119">
        <v>144133.20000000001</v>
      </c>
      <c r="G473" s="119">
        <v>174426.14</v>
      </c>
      <c r="H473" s="119">
        <v>384347.4</v>
      </c>
      <c r="I473" s="119">
        <v>275082.42</v>
      </c>
      <c r="J473" s="119">
        <v>314205.99</v>
      </c>
      <c r="K473" s="119">
        <v>1961495.1199999999</v>
      </c>
      <c r="L473" s="119">
        <v>2391561.5300000003</v>
      </c>
      <c r="M473" s="119">
        <v>2605108.3700000006</v>
      </c>
      <c r="N473" s="119">
        <v>2606008.3700000006</v>
      </c>
      <c r="O473" s="119">
        <v>2604143.8700000006</v>
      </c>
      <c r="P473" s="119">
        <v>2551664.0700000003</v>
      </c>
      <c r="Q473" s="119">
        <f t="shared" si="8"/>
        <v>16136236.510000004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5769311.8300000001</v>
      </c>
      <c r="V473" s="115"/>
    </row>
    <row r="474" spans="2:22" ht="25.5" x14ac:dyDescent="0.25">
      <c r="B474" s="113"/>
      <c r="C474" s="161" t="s">
        <v>183</v>
      </c>
      <c r="D474" s="118" t="s">
        <v>405</v>
      </c>
      <c r="E474" s="119">
        <v>0</v>
      </c>
      <c r="F474" s="119">
        <v>0</v>
      </c>
      <c r="G474" s="119">
        <v>0</v>
      </c>
      <c r="H474" s="119">
        <v>0</v>
      </c>
      <c r="I474" s="119">
        <v>0</v>
      </c>
      <c r="J474" s="119">
        <v>0</v>
      </c>
      <c r="K474" s="119">
        <v>0</v>
      </c>
      <c r="L474" s="119">
        <v>41600</v>
      </c>
      <c r="M474" s="119">
        <v>41600</v>
      </c>
      <c r="N474" s="119">
        <v>41600</v>
      </c>
      <c r="O474" s="119">
        <v>41600</v>
      </c>
      <c r="P474" s="119">
        <v>41600</v>
      </c>
      <c r="Q474" s="119">
        <f t="shared" si="8"/>
        <v>208000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41600</v>
      </c>
      <c r="V474" s="115"/>
    </row>
    <row r="475" spans="2:22" ht="15" x14ac:dyDescent="0.25">
      <c r="B475" s="113"/>
      <c r="C475" s="161" t="s">
        <v>184</v>
      </c>
      <c r="D475" s="118" t="s">
        <v>406</v>
      </c>
      <c r="E475" s="119">
        <v>16293.9</v>
      </c>
      <c r="F475" s="119">
        <v>16409.969999999998</v>
      </c>
      <c r="G475" s="119">
        <v>23644.140000000003</v>
      </c>
      <c r="H475" s="119">
        <v>21488.240000000002</v>
      </c>
      <c r="I475" s="119">
        <v>66545.929999999993</v>
      </c>
      <c r="J475" s="119">
        <v>72268.830000000016</v>
      </c>
      <c r="K475" s="119">
        <v>88404.39</v>
      </c>
      <c r="L475" s="119">
        <v>213360.39</v>
      </c>
      <c r="M475" s="119">
        <v>219062.6</v>
      </c>
      <c r="N475" s="119">
        <v>219212.6</v>
      </c>
      <c r="O475" s="119">
        <v>219212.6</v>
      </c>
      <c r="P475" s="119">
        <v>210251.68</v>
      </c>
      <c r="Q475" s="119">
        <f t="shared" si="8"/>
        <v>1386155.27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518415.79000000004</v>
      </c>
      <c r="V475" s="115"/>
    </row>
    <row r="476" spans="2:22" ht="15" x14ac:dyDescent="0.25">
      <c r="B476" s="113"/>
      <c r="C476" s="161" t="s">
        <v>185</v>
      </c>
      <c r="D476" s="118" t="s">
        <v>407</v>
      </c>
      <c r="E476" s="119">
        <v>17466.02</v>
      </c>
      <c r="F476" s="119">
        <v>10758.499999999998</v>
      </c>
      <c r="G476" s="119">
        <v>29132.309999999998</v>
      </c>
      <c r="H476" s="119">
        <v>12422.389999999998</v>
      </c>
      <c r="I476" s="119">
        <v>18112.28</v>
      </c>
      <c r="J476" s="119">
        <v>22556.75</v>
      </c>
      <c r="K476" s="119">
        <v>35977.94000000001</v>
      </c>
      <c r="L476" s="119">
        <v>43604.759999999995</v>
      </c>
      <c r="M476" s="119">
        <v>55328.25</v>
      </c>
      <c r="N476" s="119">
        <v>53511.13</v>
      </c>
      <c r="O476" s="119">
        <v>53521.13</v>
      </c>
      <c r="P476" s="119">
        <v>29434.48</v>
      </c>
      <c r="Q476" s="119">
        <f t="shared" si="8"/>
        <v>381825.94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190030.95</v>
      </c>
      <c r="V476" s="115"/>
    </row>
    <row r="477" spans="2:22" ht="15" x14ac:dyDescent="0.25">
      <c r="B477" s="113"/>
      <c r="C477" s="161" t="s">
        <v>186</v>
      </c>
      <c r="D477" s="118" t="s">
        <v>408</v>
      </c>
      <c r="E477" s="119">
        <v>494929.58000000007</v>
      </c>
      <c r="F477" s="119">
        <v>483730.69</v>
      </c>
      <c r="G477" s="119">
        <v>488046.70999999996</v>
      </c>
      <c r="H477" s="119">
        <v>516752.80000000005</v>
      </c>
      <c r="I477" s="119">
        <v>543955.84000000008</v>
      </c>
      <c r="J477" s="119">
        <v>587600.63000000012</v>
      </c>
      <c r="K477" s="119">
        <v>552902.89999999979</v>
      </c>
      <c r="L477" s="119">
        <v>861099.85999999987</v>
      </c>
      <c r="M477" s="119">
        <v>843118.39999999991</v>
      </c>
      <c r="N477" s="119">
        <v>829108.95999999985</v>
      </c>
      <c r="O477" s="119">
        <v>830032.16</v>
      </c>
      <c r="P477" s="119">
        <v>466680.91</v>
      </c>
      <c r="Q477" s="119">
        <f t="shared" si="8"/>
        <v>7497959.4400000004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4529019.01</v>
      </c>
      <c r="V477" s="115"/>
    </row>
    <row r="478" spans="2:22" ht="15" x14ac:dyDescent="0.25">
      <c r="B478" s="113"/>
      <c r="C478" s="161" t="s">
        <v>187</v>
      </c>
      <c r="D478" s="118" t="s">
        <v>409</v>
      </c>
      <c r="E478" s="119">
        <v>671848.33000000007</v>
      </c>
      <c r="F478" s="119">
        <v>79951.989999999991</v>
      </c>
      <c r="G478" s="119">
        <v>13649.46</v>
      </c>
      <c r="H478" s="119">
        <v>13611.730000000001</v>
      </c>
      <c r="I478" s="119">
        <v>60385.849999999991</v>
      </c>
      <c r="J478" s="119">
        <v>96940.15</v>
      </c>
      <c r="K478" s="119">
        <v>124254.74</v>
      </c>
      <c r="L478" s="119">
        <v>264585.54000000004</v>
      </c>
      <c r="M478" s="119">
        <v>271120.53999999998</v>
      </c>
      <c r="N478" s="119">
        <v>271230.53999999998</v>
      </c>
      <c r="O478" s="119">
        <v>271230.53999999998</v>
      </c>
      <c r="P478" s="119">
        <v>263516.69000000006</v>
      </c>
      <c r="Q478" s="119">
        <f t="shared" si="8"/>
        <v>2402326.1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1325227.79</v>
      </c>
      <c r="V478" s="115"/>
    </row>
    <row r="479" spans="2:22" ht="15" x14ac:dyDescent="0.25">
      <c r="B479" s="113"/>
      <c r="C479" s="161" t="s">
        <v>188</v>
      </c>
      <c r="D479" s="118" t="s">
        <v>410</v>
      </c>
      <c r="E479" s="119">
        <v>36384.93</v>
      </c>
      <c r="F479" s="119">
        <v>37602.94</v>
      </c>
      <c r="G479" s="119">
        <v>85651.55</v>
      </c>
      <c r="H479" s="119">
        <v>71909.58</v>
      </c>
      <c r="I479" s="119">
        <v>72131.060000000012</v>
      </c>
      <c r="J479" s="119">
        <v>51426.75</v>
      </c>
      <c r="K479" s="119">
        <v>81020.42</v>
      </c>
      <c r="L479" s="119">
        <v>494933.87</v>
      </c>
      <c r="M479" s="119">
        <v>94590.03</v>
      </c>
      <c r="N479" s="119">
        <v>94590.03</v>
      </c>
      <c r="O479" s="119">
        <v>94590.03</v>
      </c>
      <c r="P479" s="119">
        <v>94584.409999999974</v>
      </c>
      <c r="Q479" s="119">
        <f t="shared" si="8"/>
        <v>1309415.5999999999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931061.1</v>
      </c>
      <c r="V479" s="115"/>
    </row>
    <row r="480" spans="2:22" ht="25.5" x14ac:dyDescent="0.25">
      <c r="B480" s="113"/>
      <c r="C480" s="161" t="s">
        <v>189</v>
      </c>
      <c r="D480" s="118" t="s">
        <v>404</v>
      </c>
      <c r="E480" s="119">
        <v>71435.530000000042</v>
      </c>
      <c r="F480" s="119">
        <v>73056.080000000045</v>
      </c>
      <c r="G480" s="119">
        <v>116834.18999999996</v>
      </c>
      <c r="H480" s="119">
        <v>120304.06999999999</v>
      </c>
      <c r="I480" s="119">
        <v>99346.93</v>
      </c>
      <c r="J480" s="119">
        <v>177551.89</v>
      </c>
      <c r="K480" s="119">
        <v>101020.05000000002</v>
      </c>
      <c r="L480" s="119">
        <v>182046.70000000004</v>
      </c>
      <c r="M480" s="119">
        <v>160348.58000000005</v>
      </c>
      <c r="N480" s="119">
        <v>160548.58000000005</v>
      </c>
      <c r="O480" s="119">
        <v>160548.58000000005</v>
      </c>
      <c r="P480" s="119">
        <v>118684.62</v>
      </c>
      <c r="Q480" s="119">
        <f t="shared" si="8"/>
        <v>1541725.8000000003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941595.44000000018</v>
      </c>
      <c r="V480" s="115"/>
    </row>
    <row r="481" spans="2:22" ht="15" x14ac:dyDescent="0.25">
      <c r="B481" s="113"/>
      <c r="C481" s="161" t="s">
        <v>574</v>
      </c>
      <c r="D481" s="118" t="s">
        <v>602</v>
      </c>
      <c r="E481" s="119">
        <v>0</v>
      </c>
      <c r="F481" s="119">
        <v>0</v>
      </c>
      <c r="G481" s="119">
        <v>0</v>
      </c>
      <c r="H481" s="119">
        <v>0</v>
      </c>
      <c r="I481" s="119">
        <v>0</v>
      </c>
      <c r="J481" s="119">
        <v>0</v>
      </c>
      <c r="K481" s="119">
        <v>0</v>
      </c>
      <c r="L481" s="119">
        <v>0</v>
      </c>
      <c r="M481" s="119">
        <v>0</v>
      </c>
      <c r="N481" s="119">
        <v>0</v>
      </c>
      <c r="O481" s="119">
        <v>0</v>
      </c>
      <c r="P481" s="119">
        <v>0</v>
      </c>
      <c r="Q481" s="119">
        <f t="shared" si="8"/>
        <v>0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0</v>
      </c>
      <c r="V481" s="115"/>
    </row>
    <row r="482" spans="2:22" ht="15" x14ac:dyDescent="0.25">
      <c r="B482" s="113"/>
      <c r="C482" s="161" t="s">
        <v>575</v>
      </c>
      <c r="D482" s="118" t="s">
        <v>603</v>
      </c>
      <c r="E482" s="119">
        <v>0</v>
      </c>
      <c r="F482" s="119">
        <v>0</v>
      </c>
      <c r="G482" s="119">
        <v>0</v>
      </c>
      <c r="H482" s="119">
        <v>0</v>
      </c>
      <c r="I482" s="119">
        <v>0</v>
      </c>
      <c r="J482" s="119">
        <v>0</v>
      </c>
      <c r="K482" s="119">
        <v>0</v>
      </c>
      <c r="L482" s="119">
        <v>0</v>
      </c>
      <c r="M482" s="119">
        <v>0</v>
      </c>
      <c r="N482" s="119">
        <v>0</v>
      </c>
      <c r="O482" s="119">
        <v>0</v>
      </c>
      <c r="P482" s="119">
        <v>0</v>
      </c>
      <c r="Q482" s="119">
        <f t="shared" si="8"/>
        <v>0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0</v>
      </c>
      <c r="V482" s="115"/>
    </row>
    <row r="483" spans="2:22" ht="15" x14ac:dyDescent="0.25">
      <c r="B483" s="113"/>
      <c r="C483" s="161" t="s">
        <v>190</v>
      </c>
      <c r="D483" s="118" t="s">
        <v>411</v>
      </c>
      <c r="E483" s="119">
        <v>68678.989999999991</v>
      </c>
      <c r="F483" s="119">
        <v>53370.55</v>
      </c>
      <c r="G483" s="119">
        <v>59974.110000000008</v>
      </c>
      <c r="H483" s="119">
        <v>144396.1</v>
      </c>
      <c r="I483" s="119">
        <v>108732.26</v>
      </c>
      <c r="J483" s="119">
        <v>95152.020000000019</v>
      </c>
      <c r="K483" s="119">
        <v>79662.939999999988</v>
      </c>
      <c r="L483" s="119">
        <v>191138.76000000004</v>
      </c>
      <c r="M483" s="119">
        <v>186038.76000000004</v>
      </c>
      <c r="N483" s="119">
        <v>179888.76000000004</v>
      </c>
      <c r="O483" s="119">
        <v>172638.76000000004</v>
      </c>
      <c r="P483" s="119">
        <v>171498.54</v>
      </c>
      <c r="Q483" s="119">
        <f t="shared" si="8"/>
        <v>1511170.55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801105.73</v>
      </c>
      <c r="V483" s="115"/>
    </row>
    <row r="484" spans="2:22" ht="15" x14ac:dyDescent="0.25">
      <c r="B484" s="113"/>
      <c r="C484" s="161" t="s">
        <v>576</v>
      </c>
      <c r="D484" s="118" t="s">
        <v>604</v>
      </c>
      <c r="E484" s="119">
        <v>0</v>
      </c>
      <c r="F484" s="119">
        <v>0</v>
      </c>
      <c r="G484" s="119">
        <v>0</v>
      </c>
      <c r="H484" s="119">
        <v>0</v>
      </c>
      <c r="I484" s="119">
        <v>0</v>
      </c>
      <c r="J484" s="119">
        <v>0</v>
      </c>
      <c r="K484" s="119">
        <v>0</v>
      </c>
      <c r="L484" s="119">
        <v>0</v>
      </c>
      <c r="M484" s="119">
        <v>0</v>
      </c>
      <c r="N484" s="119">
        <v>0</v>
      </c>
      <c r="O484" s="119">
        <v>0</v>
      </c>
      <c r="P484" s="119">
        <v>0</v>
      </c>
      <c r="Q484" s="119">
        <f t="shared" si="8"/>
        <v>0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0</v>
      </c>
      <c r="V484" s="115"/>
    </row>
    <row r="485" spans="2:22" ht="15" x14ac:dyDescent="0.25">
      <c r="B485" s="113"/>
      <c r="C485" s="161" t="s">
        <v>577</v>
      </c>
      <c r="D485" s="118" t="s">
        <v>605</v>
      </c>
      <c r="E485" s="119">
        <v>0</v>
      </c>
      <c r="F485" s="119">
        <v>0</v>
      </c>
      <c r="G485" s="119">
        <v>0</v>
      </c>
      <c r="H485" s="119">
        <v>0</v>
      </c>
      <c r="I485" s="119">
        <v>0</v>
      </c>
      <c r="J485" s="119">
        <v>0</v>
      </c>
      <c r="K485" s="119">
        <v>0</v>
      </c>
      <c r="L485" s="119">
        <v>0</v>
      </c>
      <c r="M485" s="119">
        <v>0</v>
      </c>
      <c r="N485" s="119">
        <v>0</v>
      </c>
      <c r="O485" s="119">
        <v>0</v>
      </c>
      <c r="P485" s="119">
        <v>0</v>
      </c>
      <c r="Q485" s="119">
        <f t="shared" si="8"/>
        <v>0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0</v>
      </c>
      <c r="V485" s="115"/>
    </row>
    <row r="486" spans="2:22" ht="15" x14ac:dyDescent="0.25">
      <c r="B486" s="113"/>
      <c r="C486" s="161" t="s">
        <v>191</v>
      </c>
      <c r="D486" s="118" t="s">
        <v>412</v>
      </c>
      <c r="E486" s="119">
        <v>99975.000000000029</v>
      </c>
      <c r="F486" s="119">
        <v>88867.45</v>
      </c>
      <c r="G486" s="119">
        <v>107560.90999999997</v>
      </c>
      <c r="H486" s="119">
        <v>89166.19</v>
      </c>
      <c r="I486" s="119">
        <v>96282.830000000016</v>
      </c>
      <c r="J486" s="119">
        <v>94260.880000000034</v>
      </c>
      <c r="K486" s="119">
        <v>133296.49000000002</v>
      </c>
      <c r="L486" s="119">
        <v>271520.18000000011</v>
      </c>
      <c r="M486" s="119">
        <v>262743.44000000012</v>
      </c>
      <c r="N486" s="119">
        <v>259549.50000000012</v>
      </c>
      <c r="O486" s="119">
        <v>259603.44000000012</v>
      </c>
      <c r="P486" s="119">
        <v>245633.98000000016</v>
      </c>
      <c r="Q486" s="119">
        <f t="shared" si="8"/>
        <v>2008460.290000001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980929.93000000017</v>
      </c>
      <c r="V486" s="115"/>
    </row>
    <row r="487" spans="2:22" ht="15" x14ac:dyDescent="0.25">
      <c r="B487" s="113"/>
      <c r="C487" s="161" t="s">
        <v>192</v>
      </c>
      <c r="D487" s="118" t="s">
        <v>413</v>
      </c>
      <c r="E487" s="119">
        <v>732797.28999999992</v>
      </c>
      <c r="F487" s="119">
        <v>1167021.5999999999</v>
      </c>
      <c r="G487" s="119">
        <v>1179555.1699999997</v>
      </c>
      <c r="H487" s="119">
        <v>1172248.1499999999</v>
      </c>
      <c r="I487" s="119">
        <v>1170451.1600000001</v>
      </c>
      <c r="J487" s="119">
        <v>1175072.71</v>
      </c>
      <c r="K487" s="119">
        <v>1188186.08</v>
      </c>
      <c r="L487" s="119">
        <v>1302158.5899999999</v>
      </c>
      <c r="M487" s="119">
        <v>1293381.6499999999</v>
      </c>
      <c r="N487" s="119">
        <v>1283036.5399999998</v>
      </c>
      <c r="O487" s="119">
        <v>1277373.0299999998</v>
      </c>
      <c r="P487" s="119">
        <v>1226633.0299999998</v>
      </c>
      <c r="Q487" s="119">
        <f t="shared" si="8"/>
        <v>14167914.999999998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9087490.75</v>
      </c>
      <c r="V487" s="115"/>
    </row>
    <row r="488" spans="2:22" ht="15" x14ac:dyDescent="0.25">
      <c r="B488" s="113"/>
      <c r="C488" s="161" t="s">
        <v>193</v>
      </c>
      <c r="D488" s="118" t="s">
        <v>414</v>
      </c>
      <c r="E488" s="119">
        <v>1216736.2899999998</v>
      </c>
      <c r="F488" s="119">
        <v>872827.16</v>
      </c>
      <c r="G488" s="119">
        <v>1896803.95</v>
      </c>
      <c r="H488" s="119">
        <v>1230342.9700000002</v>
      </c>
      <c r="I488" s="119">
        <v>1418094.82</v>
      </c>
      <c r="J488" s="119">
        <v>1479311.2999999998</v>
      </c>
      <c r="K488" s="119">
        <v>1384179.29</v>
      </c>
      <c r="L488" s="119">
        <v>3395903.0300000003</v>
      </c>
      <c r="M488" s="119">
        <v>3835915.18</v>
      </c>
      <c r="N488" s="119">
        <v>3020879.3200000003</v>
      </c>
      <c r="O488" s="119">
        <v>2549119.94</v>
      </c>
      <c r="P488" s="119">
        <v>2537436.39</v>
      </c>
      <c r="Q488" s="119">
        <f t="shared" si="8"/>
        <v>24837549.640000001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12894198.809999999</v>
      </c>
      <c r="V488" s="115"/>
    </row>
    <row r="489" spans="2:22" ht="15" x14ac:dyDescent="0.25">
      <c r="B489" s="113"/>
      <c r="C489" s="161" t="s">
        <v>194</v>
      </c>
      <c r="D489" s="118" t="s">
        <v>415</v>
      </c>
      <c r="E489" s="119">
        <v>1367.1299999999994</v>
      </c>
      <c r="F489" s="119">
        <v>990.42999999999984</v>
      </c>
      <c r="G489" s="119">
        <v>5009.2899999999991</v>
      </c>
      <c r="H489" s="119">
        <v>4031.44</v>
      </c>
      <c r="I489" s="119">
        <v>4002.88</v>
      </c>
      <c r="J489" s="119">
        <v>22347.34</v>
      </c>
      <c r="K489" s="119">
        <v>2124.8200000000002</v>
      </c>
      <c r="L489" s="119">
        <v>8509.1400000000031</v>
      </c>
      <c r="M489" s="119">
        <v>8233.5499999999993</v>
      </c>
      <c r="N489" s="119">
        <v>8270.89</v>
      </c>
      <c r="O489" s="119">
        <v>8337.86</v>
      </c>
      <c r="P489" s="119">
        <v>8337.7799999999988</v>
      </c>
      <c r="Q489" s="119">
        <f t="shared" si="8"/>
        <v>81562.55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48382.47</v>
      </c>
      <c r="V489" s="115"/>
    </row>
    <row r="490" spans="2:22" ht="15" x14ac:dyDescent="0.25">
      <c r="B490" s="113"/>
      <c r="C490" s="161" t="s">
        <v>578</v>
      </c>
      <c r="D490" s="118" t="s">
        <v>606</v>
      </c>
      <c r="E490" s="119">
        <v>0</v>
      </c>
      <c r="F490" s="119">
        <v>0</v>
      </c>
      <c r="G490" s="119">
        <v>0</v>
      </c>
      <c r="H490" s="119">
        <v>0</v>
      </c>
      <c r="I490" s="119">
        <v>0</v>
      </c>
      <c r="J490" s="119">
        <v>0</v>
      </c>
      <c r="K490" s="119">
        <v>0</v>
      </c>
      <c r="L490" s="119">
        <v>0</v>
      </c>
      <c r="M490" s="119">
        <v>0</v>
      </c>
      <c r="N490" s="119">
        <v>0</v>
      </c>
      <c r="O490" s="119">
        <v>0</v>
      </c>
      <c r="P490" s="119">
        <v>0</v>
      </c>
      <c r="Q490" s="119">
        <f t="shared" si="8"/>
        <v>0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0</v>
      </c>
      <c r="V490" s="115"/>
    </row>
    <row r="491" spans="2:22" ht="15" x14ac:dyDescent="0.25">
      <c r="B491" s="113"/>
      <c r="C491" s="161" t="s">
        <v>195</v>
      </c>
      <c r="D491" s="118" t="s">
        <v>416</v>
      </c>
      <c r="E491" s="119">
        <v>0</v>
      </c>
      <c r="F491" s="119">
        <v>10000</v>
      </c>
      <c r="G491" s="119">
        <v>39810.079999999994</v>
      </c>
      <c r="H491" s="119">
        <v>1763.0199999999998</v>
      </c>
      <c r="I491" s="119">
        <v>23516.770000000004</v>
      </c>
      <c r="J491" s="119">
        <v>0.22999999999999998</v>
      </c>
      <c r="K491" s="119">
        <v>-141.49</v>
      </c>
      <c r="L491" s="119">
        <v>177443.18000000002</v>
      </c>
      <c r="M491" s="119">
        <v>40091.629999999997</v>
      </c>
      <c r="N491" s="119">
        <v>40091.74</v>
      </c>
      <c r="O491" s="119">
        <v>40091.699999999997</v>
      </c>
      <c r="P491" s="119">
        <v>222941.14000000004</v>
      </c>
      <c r="Q491" s="119">
        <f t="shared" si="8"/>
        <v>595608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252391.79</v>
      </c>
      <c r="V491" s="115"/>
    </row>
    <row r="492" spans="2:22" ht="15" x14ac:dyDescent="0.25">
      <c r="B492" s="113"/>
      <c r="C492" s="161" t="s">
        <v>196</v>
      </c>
      <c r="D492" s="118" t="s">
        <v>417</v>
      </c>
      <c r="E492" s="119">
        <v>603235.48</v>
      </c>
      <c r="F492" s="119">
        <v>617608.95999999996</v>
      </c>
      <c r="G492" s="119">
        <v>2228471.8200000008</v>
      </c>
      <c r="H492" s="119">
        <v>4552099.7799999984</v>
      </c>
      <c r="I492" s="119">
        <v>4233068.3400000017</v>
      </c>
      <c r="J492" s="119">
        <v>5544813.0099999988</v>
      </c>
      <c r="K492" s="119">
        <v>8296518.3699999936</v>
      </c>
      <c r="L492" s="119">
        <v>5331366.78</v>
      </c>
      <c r="M492" s="119">
        <v>3333945.28</v>
      </c>
      <c r="N492" s="119">
        <v>2944404.37</v>
      </c>
      <c r="O492" s="119">
        <v>3559095.51</v>
      </c>
      <c r="P492" s="119">
        <v>12397385.300000006</v>
      </c>
      <c r="Q492" s="119">
        <f t="shared" si="8"/>
        <v>53642012.999999993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31407182.539999995</v>
      </c>
      <c r="V492" s="115"/>
    </row>
    <row r="493" spans="2:22" ht="15" x14ac:dyDescent="0.25">
      <c r="B493" s="113"/>
      <c r="C493" s="161" t="s">
        <v>197</v>
      </c>
      <c r="D493" s="118" t="s">
        <v>418</v>
      </c>
      <c r="E493" s="119">
        <v>0</v>
      </c>
      <c r="F493" s="119">
        <v>240.79</v>
      </c>
      <c r="G493" s="119">
        <v>132575.07</v>
      </c>
      <c r="H493" s="119">
        <v>445153.08999999997</v>
      </c>
      <c r="I493" s="119">
        <v>175957.86</v>
      </c>
      <c r="J493" s="119">
        <v>188879.99</v>
      </c>
      <c r="K493" s="119">
        <v>496000.69</v>
      </c>
      <c r="L493" s="119">
        <v>168331.65000000002</v>
      </c>
      <c r="M493" s="119">
        <v>361593.86</v>
      </c>
      <c r="N493" s="119">
        <v>218000.97999999998</v>
      </c>
      <c r="O493" s="119">
        <v>276711.7</v>
      </c>
      <c r="P493" s="119">
        <v>701554.32</v>
      </c>
      <c r="Q493" s="119">
        <f t="shared" si="8"/>
        <v>3165000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1607139.1400000001</v>
      </c>
      <c r="V493" s="115"/>
    </row>
    <row r="494" spans="2:22" ht="15" x14ac:dyDescent="0.25">
      <c r="B494" s="113"/>
      <c r="C494" s="161" t="s">
        <v>198</v>
      </c>
      <c r="D494" s="118" t="s">
        <v>419</v>
      </c>
      <c r="E494" s="119">
        <v>91400</v>
      </c>
      <c r="F494" s="119">
        <v>0</v>
      </c>
      <c r="G494" s="119">
        <v>4939386.28</v>
      </c>
      <c r="H494" s="119">
        <v>8224148.0700000003</v>
      </c>
      <c r="I494" s="119">
        <v>3365821.8200000003</v>
      </c>
      <c r="J494" s="119">
        <v>4118670.6900000004</v>
      </c>
      <c r="K494" s="119">
        <v>9520629.25</v>
      </c>
      <c r="L494" s="119">
        <v>4253068.07</v>
      </c>
      <c r="M494" s="119">
        <v>10784909.009999998</v>
      </c>
      <c r="N494" s="119">
        <v>10704076.869999999</v>
      </c>
      <c r="O494" s="119">
        <v>13145057.810000001</v>
      </c>
      <c r="P494" s="119">
        <v>31374832.129999999</v>
      </c>
      <c r="Q494" s="119">
        <f t="shared" ref="Q494:Q557" si="9">SUM(E494:P494)</f>
        <v>100522000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34513124.180000007</v>
      </c>
      <c r="V494" s="115"/>
    </row>
    <row r="495" spans="2:22" ht="15" x14ac:dyDescent="0.25">
      <c r="B495" s="113"/>
      <c r="C495" s="161" t="s">
        <v>199</v>
      </c>
      <c r="D495" s="118" t="s">
        <v>420</v>
      </c>
      <c r="E495" s="119">
        <v>199788.16</v>
      </c>
      <c r="F495" s="119">
        <v>424011.55</v>
      </c>
      <c r="G495" s="119">
        <v>1798720.8699999999</v>
      </c>
      <c r="H495" s="119">
        <v>269872.07</v>
      </c>
      <c r="I495" s="119">
        <v>3404292.6800000006</v>
      </c>
      <c r="J495" s="119">
        <v>59468.37</v>
      </c>
      <c r="K495" s="119">
        <v>1180224.57</v>
      </c>
      <c r="L495" s="119">
        <v>5360160.3100000005</v>
      </c>
      <c r="M495" s="119">
        <v>2885288.3400000003</v>
      </c>
      <c r="N495" s="119">
        <v>2429838.2200000002</v>
      </c>
      <c r="O495" s="119">
        <v>2748901.6400000006</v>
      </c>
      <c r="P495" s="119">
        <v>4094586.22</v>
      </c>
      <c r="Q495" s="119">
        <f t="shared" si="9"/>
        <v>24855153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12696538.580000002</v>
      </c>
      <c r="V495" s="115"/>
    </row>
    <row r="496" spans="2:22" ht="25.5" x14ac:dyDescent="0.25">
      <c r="B496" s="113"/>
      <c r="C496" s="161" t="s">
        <v>200</v>
      </c>
      <c r="D496" s="118" t="s">
        <v>421</v>
      </c>
      <c r="E496" s="119">
        <v>0</v>
      </c>
      <c r="F496" s="119">
        <v>300928.15999999997</v>
      </c>
      <c r="G496" s="119">
        <v>860620.63</v>
      </c>
      <c r="H496" s="119">
        <v>1129128.24</v>
      </c>
      <c r="I496" s="119">
        <v>403378.66</v>
      </c>
      <c r="J496" s="119">
        <v>1314044.1499999999</v>
      </c>
      <c r="K496" s="119">
        <v>763072.3</v>
      </c>
      <c r="L496" s="119">
        <v>922045.28000000014</v>
      </c>
      <c r="M496" s="119">
        <v>585614.13</v>
      </c>
      <c r="N496" s="119">
        <v>193295.06</v>
      </c>
      <c r="O496" s="119">
        <v>285814.22000000003</v>
      </c>
      <c r="P496" s="119">
        <v>913059.17</v>
      </c>
      <c r="Q496" s="119">
        <f t="shared" si="9"/>
        <v>7671000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5693217.4200000009</v>
      </c>
      <c r="V496" s="115"/>
    </row>
    <row r="497" spans="2:22" ht="15" x14ac:dyDescent="0.25">
      <c r="B497" s="113"/>
      <c r="C497" s="161" t="s">
        <v>512</v>
      </c>
      <c r="D497" s="118" t="s">
        <v>513</v>
      </c>
      <c r="E497" s="119">
        <v>18037.709999999995</v>
      </c>
      <c r="F497" s="119">
        <v>18470.519999999997</v>
      </c>
      <c r="G497" s="119">
        <v>3054099.55</v>
      </c>
      <c r="H497" s="119">
        <v>45309.350000000006</v>
      </c>
      <c r="I497" s="119">
        <v>1024690.4</v>
      </c>
      <c r="J497" s="119">
        <v>47388.210000000006</v>
      </c>
      <c r="K497" s="119">
        <v>46781.62</v>
      </c>
      <c r="L497" s="119">
        <v>62529.809999999932</v>
      </c>
      <c r="M497" s="119">
        <v>306690.96000000002</v>
      </c>
      <c r="N497" s="119">
        <v>276457.96000000002</v>
      </c>
      <c r="O497" s="119">
        <v>52153.959999999934</v>
      </c>
      <c r="P497" s="119">
        <v>404564.23</v>
      </c>
      <c r="Q497" s="119">
        <f t="shared" si="9"/>
        <v>5357174.2799999993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4317307.17</v>
      </c>
      <c r="V497" s="115"/>
    </row>
    <row r="498" spans="2:22" ht="15" x14ac:dyDescent="0.25">
      <c r="B498" s="113"/>
      <c r="C498" s="161" t="s">
        <v>546</v>
      </c>
      <c r="D498" s="118" t="s">
        <v>547</v>
      </c>
      <c r="E498" s="119">
        <v>66441.48</v>
      </c>
      <c r="F498" s="119">
        <v>53054.299999999988</v>
      </c>
      <c r="G498" s="119">
        <v>189360.95000000004</v>
      </c>
      <c r="H498" s="119">
        <v>81852.660000000018</v>
      </c>
      <c r="I498" s="119">
        <v>73762.080000000016</v>
      </c>
      <c r="J498" s="119">
        <v>79166.090000000011</v>
      </c>
      <c r="K498" s="119">
        <v>81536.280000000013</v>
      </c>
      <c r="L498" s="119">
        <v>140152.15000000002</v>
      </c>
      <c r="M498" s="119">
        <v>169072.32</v>
      </c>
      <c r="N498" s="119">
        <v>173786.56</v>
      </c>
      <c r="O498" s="119">
        <v>174815.06000000006</v>
      </c>
      <c r="P498" s="119">
        <v>175030.59000000008</v>
      </c>
      <c r="Q498" s="119">
        <f t="shared" si="9"/>
        <v>1458030.5200000003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765325.99000000011</v>
      </c>
      <c r="V498" s="115"/>
    </row>
    <row r="499" spans="2:22" ht="15" x14ac:dyDescent="0.25">
      <c r="B499" s="113"/>
      <c r="C499" s="161" t="s">
        <v>548</v>
      </c>
      <c r="D499" s="118" t="s">
        <v>549</v>
      </c>
      <c r="E499" s="119">
        <v>96372.600000000049</v>
      </c>
      <c r="F499" s="119">
        <v>49619.610000000015</v>
      </c>
      <c r="G499" s="119">
        <v>215250.05</v>
      </c>
      <c r="H499" s="119">
        <v>248520.05</v>
      </c>
      <c r="I499" s="119">
        <v>90195.969999999987</v>
      </c>
      <c r="J499" s="119">
        <v>90700.499999999985</v>
      </c>
      <c r="K499" s="119">
        <v>145163.61999999994</v>
      </c>
      <c r="L499" s="119">
        <v>242934.85</v>
      </c>
      <c r="M499" s="119">
        <v>199172.66</v>
      </c>
      <c r="N499" s="119">
        <v>196250.05999999997</v>
      </c>
      <c r="O499" s="119">
        <v>196840.27999999997</v>
      </c>
      <c r="P499" s="119">
        <v>195592.84000000003</v>
      </c>
      <c r="Q499" s="119">
        <f t="shared" si="9"/>
        <v>1966613.09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1178757.25</v>
      </c>
      <c r="V499" s="115"/>
    </row>
    <row r="500" spans="2:22" ht="15" x14ac:dyDescent="0.25">
      <c r="B500" s="113"/>
      <c r="C500" s="161" t="s">
        <v>201</v>
      </c>
      <c r="D500" s="118" t="s">
        <v>422</v>
      </c>
      <c r="E500" s="119">
        <v>24656.85</v>
      </c>
      <c r="F500" s="119">
        <v>32852.089999999997</v>
      </c>
      <c r="G500" s="119">
        <v>46391.62999999999</v>
      </c>
      <c r="H500" s="119">
        <v>55137.17</v>
      </c>
      <c r="I500" s="119">
        <v>39893.140000000007</v>
      </c>
      <c r="J500" s="119">
        <v>127538.53</v>
      </c>
      <c r="K500" s="119">
        <v>71204.400000000009</v>
      </c>
      <c r="L500" s="119">
        <v>130626.26</v>
      </c>
      <c r="M500" s="119">
        <v>130226.26</v>
      </c>
      <c r="N500" s="119">
        <v>128492.93000000001</v>
      </c>
      <c r="O500" s="119">
        <v>127059.59999999999</v>
      </c>
      <c r="P500" s="119">
        <v>91163.529999999984</v>
      </c>
      <c r="Q500" s="119">
        <f t="shared" si="9"/>
        <v>1005242.3900000001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528300.07000000007</v>
      </c>
      <c r="V500" s="115"/>
    </row>
    <row r="501" spans="2:22" ht="15" x14ac:dyDescent="0.25">
      <c r="B501" s="113"/>
      <c r="C501" s="161" t="s">
        <v>202</v>
      </c>
      <c r="D501" s="118" t="s">
        <v>423</v>
      </c>
      <c r="E501" s="119">
        <v>80950.05</v>
      </c>
      <c r="F501" s="119">
        <v>337236</v>
      </c>
      <c r="G501" s="119">
        <v>345620.15</v>
      </c>
      <c r="H501" s="119">
        <v>164228.68999999997</v>
      </c>
      <c r="I501" s="119">
        <v>23655.06</v>
      </c>
      <c r="J501" s="119">
        <v>13202.189999999999</v>
      </c>
      <c r="K501" s="119">
        <v>28373.43</v>
      </c>
      <c r="L501" s="119">
        <v>25867.14</v>
      </c>
      <c r="M501" s="119">
        <v>22795.940000000002</v>
      </c>
      <c r="N501" s="119">
        <v>22995.94</v>
      </c>
      <c r="O501" s="119">
        <v>20680.59</v>
      </c>
      <c r="P501" s="119">
        <v>13628.220000000001</v>
      </c>
      <c r="Q501" s="119">
        <f t="shared" si="9"/>
        <v>1099233.3999999999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1019132.71</v>
      </c>
      <c r="V501" s="115"/>
    </row>
    <row r="502" spans="2:22" ht="15" x14ac:dyDescent="0.25">
      <c r="B502" s="113"/>
      <c r="C502" s="161" t="s">
        <v>203</v>
      </c>
      <c r="D502" s="118" t="s">
        <v>424</v>
      </c>
      <c r="E502" s="119">
        <v>145341.88999999998</v>
      </c>
      <c r="F502" s="119">
        <v>128569.70999999996</v>
      </c>
      <c r="G502" s="119">
        <v>114556.82</v>
      </c>
      <c r="H502" s="119">
        <v>216450.01</v>
      </c>
      <c r="I502" s="119">
        <v>151339.19999999995</v>
      </c>
      <c r="J502" s="119">
        <v>284635.56999999995</v>
      </c>
      <c r="K502" s="119">
        <v>263958.72000000003</v>
      </c>
      <c r="L502" s="119">
        <v>354515.18000000017</v>
      </c>
      <c r="M502" s="119">
        <v>339474.38000000006</v>
      </c>
      <c r="N502" s="119">
        <v>337777.06000000006</v>
      </c>
      <c r="O502" s="119">
        <v>338579.72000000009</v>
      </c>
      <c r="P502" s="119">
        <v>256826.2</v>
      </c>
      <c r="Q502" s="119">
        <f t="shared" si="9"/>
        <v>2932024.4600000004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1659367.1</v>
      </c>
      <c r="V502" s="115"/>
    </row>
    <row r="503" spans="2:22" ht="15" x14ac:dyDescent="0.25">
      <c r="B503" s="113"/>
      <c r="C503" s="161" t="s">
        <v>204</v>
      </c>
      <c r="D503" s="118" t="s">
        <v>425</v>
      </c>
      <c r="E503" s="119">
        <v>517493.01999999996</v>
      </c>
      <c r="F503" s="119">
        <v>68500.649999999994</v>
      </c>
      <c r="G503" s="119">
        <v>130361.86</v>
      </c>
      <c r="H503" s="119">
        <v>0</v>
      </c>
      <c r="I503" s="119">
        <v>1942206.61</v>
      </c>
      <c r="J503" s="119">
        <v>400049.88</v>
      </c>
      <c r="K503" s="119">
        <v>2625299</v>
      </c>
      <c r="L503" s="119">
        <v>2573287.2000000011</v>
      </c>
      <c r="M503" s="119">
        <v>1704717.6399999997</v>
      </c>
      <c r="N503" s="119">
        <v>1647837.0899999999</v>
      </c>
      <c r="O503" s="119">
        <v>1775187.2</v>
      </c>
      <c r="P503" s="119">
        <v>3164907.8500000015</v>
      </c>
      <c r="Q503" s="119">
        <f t="shared" si="9"/>
        <v>16549848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8257198.2200000007</v>
      </c>
      <c r="V503" s="115"/>
    </row>
    <row r="504" spans="2:22" ht="15" x14ac:dyDescent="0.25">
      <c r="B504" s="113"/>
      <c r="C504" s="161" t="s">
        <v>205</v>
      </c>
      <c r="D504" s="118" t="s">
        <v>426</v>
      </c>
      <c r="E504" s="119">
        <v>0</v>
      </c>
      <c r="F504" s="119">
        <v>0</v>
      </c>
      <c r="G504" s="119">
        <v>0.16</v>
      </c>
      <c r="H504" s="119">
        <v>0.16</v>
      </c>
      <c r="I504" s="119">
        <v>11.209999999999999</v>
      </c>
      <c r="J504" s="119">
        <v>24270.890000000003</v>
      </c>
      <c r="K504" s="119">
        <v>42429.07</v>
      </c>
      <c r="L504" s="119">
        <v>89251.979999999967</v>
      </c>
      <c r="M504" s="119">
        <v>124256.71999999999</v>
      </c>
      <c r="N504" s="119">
        <v>82754.449999999983</v>
      </c>
      <c r="O504" s="119">
        <v>82754.449999999983</v>
      </c>
      <c r="P504" s="119">
        <v>417754.91000000009</v>
      </c>
      <c r="Q504" s="119">
        <f t="shared" si="9"/>
        <v>863484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155963.46999999997</v>
      </c>
      <c r="V504" s="115"/>
    </row>
    <row r="505" spans="2:22" ht="15" x14ac:dyDescent="0.25">
      <c r="B505" s="113"/>
      <c r="C505" s="161" t="s">
        <v>206</v>
      </c>
      <c r="D505" s="118" t="s">
        <v>427</v>
      </c>
      <c r="E505" s="119">
        <v>132871.34999999998</v>
      </c>
      <c r="F505" s="119">
        <v>174103.43</v>
      </c>
      <c r="G505" s="119">
        <v>226029.49999999997</v>
      </c>
      <c r="H505" s="119">
        <v>284415.15000000002</v>
      </c>
      <c r="I505" s="119">
        <v>329918</v>
      </c>
      <c r="J505" s="119">
        <v>198833.69999999995</v>
      </c>
      <c r="K505" s="119">
        <v>297432.28000000003</v>
      </c>
      <c r="L505" s="119">
        <v>333530.96000000008</v>
      </c>
      <c r="M505" s="119">
        <v>369202.87000000005</v>
      </c>
      <c r="N505" s="119">
        <v>370599.60000000009</v>
      </c>
      <c r="O505" s="119">
        <v>367275.49000000011</v>
      </c>
      <c r="P505" s="119">
        <v>297368.95</v>
      </c>
      <c r="Q505" s="119">
        <f t="shared" si="9"/>
        <v>3381581.2800000007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1977134.37</v>
      </c>
      <c r="V505" s="115"/>
    </row>
    <row r="506" spans="2:22" ht="15" x14ac:dyDescent="0.25">
      <c r="B506" s="113"/>
      <c r="C506" s="161" t="s">
        <v>207</v>
      </c>
      <c r="D506" s="118" t="s">
        <v>428</v>
      </c>
      <c r="E506" s="119">
        <v>63692.04</v>
      </c>
      <c r="F506" s="119">
        <v>63438.659999999989</v>
      </c>
      <c r="G506" s="119">
        <v>94960.320000000007</v>
      </c>
      <c r="H506" s="119">
        <v>89205.5</v>
      </c>
      <c r="I506" s="119">
        <v>74996.38</v>
      </c>
      <c r="J506" s="119">
        <v>83518.17</v>
      </c>
      <c r="K506" s="119">
        <v>96397.34</v>
      </c>
      <c r="L506" s="119">
        <v>117598.21999999999</v>
      </c>
      <c r="M506" s="119">
        <v>116410.4</v>
      </c>
      <c r="N506" s="119">
        <v>116519.76999999999</v>
      </c>
      <c r="O506" s="119">
        <v>116171.82999999999</v>
      </c>
      <c r="P506" s="119">
        <v>57881.67</v>
      </c>
      <c r="Q506" s="119">
        <f t="shared" si="9"/>
        <v>1090790.3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683806.63</v>
      </c>
      <c r="V506" s="115"/>
    </row>
    <row r="507" spans="2:22" ht="25.5" x14ac:dyDescent="0.25">
      <c r="B507" s="113"/>
      <c r="C507" s="161" t="s">
        <v>579</v>
      </c>
      <c r="D507" s="118" t="s">
        <v>607</v>
      </c>
      <c r="E507" s="119">
        <v>0</v>
      </c>
      <c r="F507" s="119">
        <v>0</v>
      </c>
      <c r="G507" s="119">
        <v>0</v>
      </c>
      <c r="H507" s="119">
        <v>0</v>
      </c>
      <c r="I507" s="119">
        <v>0</v>
      </c>
      <c r="J507" s="119">
        <v>0</v>
      </c>
      <c r="K507" s="119">
        <v>0</v>
      </c>
      <c r="L507" s="119">
        <v>0</v>
      </c>
      <c r="M507" s="119">
        <v>0</v>
      </c>
      <c r="N507" s="119">
        <v>0</v>
      </c>
      <c r="O507" s="119">
        <v>0</v>
      </c>
      <c r="P507" s="119">
        <v>0</v>
      </c>
      <c r="Q507" s="119">
        <f t="shared" si="9"/>
        <v>0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0</v>
      </c>
      <c r="V507" s="115"/>
    </row>
    <row r="508" spans="2:22" ht="15" x14ac:dyDescent="0.25">
      <c r="B508" s="113"/>
      <c r="C508" s="161" t="s">
        <v>208</v>
      </c>
      <c r="D508" s="118" t="s">
        <v>429</v>
      </c>
      <c r="E508" s="119">
        <v>81867.199999999997</v>
      </c>
      <c r="F508" s="119">
        <v>91926.799999999988</v>
      </c>
      <c r="G508" s="119">
        <v>111877.42</v>
      </c>
      <c r="H508" s="119">
        <v>86233.019999999975</v>
      </c>
      <c r="I508" s="119">
        <v>92669.87</v>
      </c>
      <c r="J508" s="119">
        <v>94089.090000000011</v>
      </c>
      <c r="K508" s="119">
        <v>101232.23999999998</v>
      </c>
      <c r="L508" s="119">
        <v>1912.2</v>
      </c>
      <c r="M508" s="119">
        <v>1912.2</v>
      </c>
      <c r="N508" s="119">
        <v>1912.2</v>
      </c>
      <c r="O508" s="119">
        <v>1912.2</v>
      </c>
      <c r="P508" s="119">
        <v>1912.21</v>
      </c>
      <c r="Q508" s="119">
        <f t="shared" si="9"/>
        <v>669456.64999999967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661807.83999999985</v>
      </c>
      <c r="V508" s="115"/>
    </row>
    <row r="509" spans="2:22" ht="15" x14ac:dyDescent="0.25">
      <c r="B509" s="113"/>
      <c r="C509" s="161" t="s">
        <v>554</v>
      </c>
      <c r="D509" s="118" t="s">
        <v>555</v>
      </c>
      <c r="E509" s="119">
        <v>0</v>
      </c>
      <c r="F509" s="119">
        <v>0</v>
      </c>
      <c r="G509" s="119">
        <v>0</v>
      </c>
      <c r="H509" s="119">
        <v>0</v>
      </c>
      <c r="I509" s="119">
        <v>0</v>
      </c>
      <c r="J509" s="119">
        <v>0</v>
      </c>
      <c r="K509" s="119">
        <v>0</v>
      </c>
      <c r="L509" s="119">
        <v>220000</v>
      </c>
      <c r="M509" s="119">
        <v>220000</v>
      </c>
      <c r="N509" s="119">
        <v>220000</v>
      </c>
      <c r="O509" s="119">
        <v>703344.04</v>
      </c>
      <c r="P509" s="119">
        <v>1080235.96</v>
      </c>
      <c r="Q509" s="119">
        <f t="shared" si="9"/>
        <v>2443580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220000</v>
      </c>
      <c r="V509" s="115"/>
    </row>
    <row r="510" spans="2:22" ht="25.5" x14ac:dyDescent="0.25">
      <c r="B510" s="113"/>
      <c r="C510" s="161" t="s">
        <v>580</v>
      </c>
      <c r="D510" s="118" t="s">
        <v>607</v>
      </c>
      <c r="E510" s="119">
        <v>0</v>
      </c>
      <c r="F510" s="119">
        <v>0</v>
      </c>
      <c r="G510" s="119">
        <v>0</v>
      </c>
      <c r="H510" s="119">
        <v>0</v>
      </c>
      <c r="I510" s="119">
        <v>0</v>
      </c>
      <c r="J510" s="119">
        <v>0</v>
      </c>
      <c r="K510" s="119">
        <v>0</v>
      </c>
      <c r="L510" s="119">
        <v>0</v>
      </c>
      <c r="M510" s="119">
        <v>0</v>
      </c>
      <c r="N510" s="119">
        <v>0</v>
      </c>
      <c r="O510" s="119">
        <v>0</v>
      </c>
      <c r="P510" s="119">
        <v>0</v>
      </c>
      <c r="Q510" s="119">
        <f t="shared" si="9"/>
        <v>0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0</v>
      </c>
      <c r="V510" s="115"/>
    </row>
    <row r="511" spans="2:22" ht="15" x14ac:dyDescent="0.25">
      <c r="B511" s="113"/>
      <c r="C511" s="161" t="s">
        <v>209</v>
      </c>
      <c r="D511" s="118" t="s">
        <v>430</v>
      </c>
      <c r="E511" s="119">
        <v>146356.27000000005</v>
      </c>
      <c r="F511" s="119">
        <v>139392.92000000001</v>
      </c>
      <c r="G511" s="119">
        <v>155497.75</v>
      </c>
      <c r="H511" s="119">
        <v>110974.91000000002</v>
      </c>
      <c r="I511" s="119">
        <v>131914.15000000002</v>
      </c>
      <c r="J511" s="119">
        <v>111333.09000000001</v>
      </c>
      <c r="K511" s="119">
        <v>113806.59999999998</v>
      </c>
      <c r="L511" s="119">
        <v>309052.9800000001</v>
      </c>
      <c r="M511" s="119">
        <v>310017.38000000012</v>
      </c>
      <c r="N511" s="119">
        <v>309020.18000000011</v>
      </c>
      <c r="O511" s="119">
        <v>309650.18000000011</v>
      </c>
      <c r="P511" s="119">
        <v>192930.56000000003</v>
      </c>
      <c r="Q511" s="119">
        <f t="shared" si="9"/>
        <v>2339946.9700000007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1218328.6700000002</v>
      </c>
      <c r="V511" s="115"/>
    </row>
    <row r="512" spans="2:22" ht="15" x14ac:dyDescent="0.25">
      <c r="B512" s="113"/>
      <c r="C512" s="161" t="s">
        <v>210</v>
      </c>
      <c r="D512" s="118" t="s">
        <v>431</v>
      </c>
      <c r="E512" s="119">
        <v>9563.7300000000014</v>
      </c>
      <c r="F512" s="119">
        <v>8886.9800000000014</v>
      </c>
      <c r="G512" s="119">
        <v>10319.810000000001</v>
      </c>
      <c r="H512" s="119">
        <v>10413.300000000001</v>
      </c>
      <c r="I512" s="119">
        <v>10868.81</v>
      </c>
      <c r="J512" s="119">
        <v>9586.2900000000009</v>
      </c>
      <c r="K512" s="119">
        <v>10686.849999999999</v>
      </c>
      <c r="L512" s="119">
        <v>16886.980000000003</v>
      </c>
      <c r="M512" s="119">
        <v>17916.980000000003</v>
      </c>
      <c r="N512" s="119">
        <v>16881.980000000003</v>
      </c>
      <c r="O512" s="119">
        <v>17046.980000000003</v>
      </c>
      <c r="P512" s="119">
        <v>11782.24</v>
      </c>
      <c r="Q512" s="119">
        <f t="shared" si="9"/>
        <v>150840.93000000002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87212.75</v>
      </c>
      <c r="V512" s="115"/>
    </row>
    <row r="513" spans="2:22" ht="25.5" x14ac:dyDescent="0.25">
      <c r="B513" s="113"/>
      <c r="C513" s="161" t="s">
        <v>503</v>
      </c>
      <c r="D513" s="118" t="s">
        <v>504</v>
      </c>
      <c r="E513" s="119">
        <v>103029.85</v>
      </c>
      <c r="F513" s="119">
        <v>147684.59</v>
      </c>
      <c r="G513" s="119">
        <v>268524.49</v>
      </c>
      <c r="H513" s="119">
        <v>119332.59</v>
      </c>
      <c r="I513" s="119">
        <v>129273.11000000002</v>
      </c>
      <c r="J513" s="119">
        <v>90277.11</v>
      </c>
      <c r="K513" s="119">
        <v>200414.72</v>
      </c>
      <c r="L513" s="119">
        <v>198291.52000000008</v>
      </c>
      <c r="M513" s="119">
        <v>240899.00000000006</v>
      </c>
      <c r="N513" s="119">
        <v>196009.60000000009</v>
      </c>
      <c r="O513" s="119">
        <v>206204.7000000001</v>
      </c>
      <c r="P513" s="119">
        <v>183757.30000000002</v>
      </c>
      <c r="Q513" s="119">
        <f t="shared" si="9"/>
        <v>2083698.5800000003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1256827.98</v>
      </c>
      <c r="V513" s="115"/>
    </row>
    <row r="514" spans="2:22" ht="15" x14ac:dyDescent="0.25">
      <c r="B514" s="113"/>
      <c r="C514" s="161" t="s">
        <v>505</v>
      </c>
      <c r="D514" s="118" t="s">
        <v>506</v>
      </c>
      <c r="E514" s="119">
        <v>55272.340000000004</v>
      </c>
      <c r="F514" s="119">
        <v>52922.210000000006</v>
      </c>
      <c r="G514" s="119">
        <v>83530.080000000016</v>
      </c>
      <c r="H514" s="119">
        <v>87321.08</v>
      </c>
      <c r="I514" s="119">
        <v>105293.49</v>
      </c>
      <c r="J514" s="119">
        <v>88708.99</v>
      </c>
      <c r="K514" s="119">
        <v>114252.06</v>
      </c>
      <c r="L514" s="119">
        <v>169456.38999999996</v>
      </c>
      <c r="M514" s="119">
        <v>169196.38999999996</v>
      </c>
      <c r="N514" s="119">
        <v>169326.38999999996</v>
      </c>
      <c r="O514" s="119">
        <v>169326.38999999996</v>
      </c>
      <c r="P514" s="119">
        <v>169326.51999999996</v>
      </c>
      <c r="Q514" s="119">
        <f t="shared" si="9"/>
        <v>1433932.3299999996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756756.6399999999</v>
      </c>
      <c r="V514" s="115"/>
    </row>
    <row r="515" spans="2:22" ht="15" x14ac:dyDescent="0.25">
      <c r="B515" s="113"/>
      <c r="C515" s="161" t="s">
        <v>507</v>
      </c>
      <c r="D515" s="118" t="s">
        <v>362</v>
      </c>
      <c r="E515" s="119">
        <v>75025.03</v>
      </c>
      <c r="F515" s="119">
        <v>68632.979999999981</v>
      </c>
      <c r="G515" s="119">
        <v>113167.26000000001</v>
      </c>
      <c r="H515" s="119">
        <v>93523.32</v>
      </c>
      <c r="I515" s="119">
        <v>86507.840000000011</v>
      </c>
      <c r="J515" s="119">
        <v>90516.08</v>
      </c>
      <c r="K515" s="119">
        <v>97784.90999999996</v>
      </c>
      <c r="L515" s="119">
        <v>128821.57</v>
      </c>
      <c r="M515" s="119">
        <v>120501.42</v>
      </c>
      <c r="N515" s="119">
        <v>124848.65000000001</v>
      </c>
      <c r="O515" s="119">
        <v>124848.65000000001</v>
      </c>
      <c r="P515" s="119">
        <v>120875.78999999998</v>
      </c>
      <c r="Q515" s="119">
        <f t="shared" si="9"/>
        <v>1245053.5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753978.99</v>
      </c>
      <c r="V515" s="115"/>
    </row>
    <row r="516" spans="2:22" ht="15" x14ac:dyDescent="0.25">
      <c r="B516" s="113"/>
      <c r="C516" s="161" t="s">
        <v>508</v>
      </c>
      <c r="D516" s="118" t="s">
        <v>509</v>
      </c>
      <c r="E516" s="119">
        <v>258283.61</v>
      </c>
      <c r="F516" s="119">
        <v>286508.01999999996</v>
      </c>
      <c r="G516" s="119">
        <v>319002.05000000005</v>
      </c>
      <c r="H516" s="119">
        <v>303159.43999999994</v>
      </c>
      <c r="I516" s="119">
        <v>297238.07</v>
      </c>
      <c r="J516" s="119">
        <v>293321.02</v>
      </c>
      <c r="K516" s="119">
        <v>319730.67</v>
      </c>
      <c r="L516" s="119">
        <v>409697.81000000006</v>
      </c>
      <c r="M516" s="119">
        <v>406095.65</v>
      </c>
      <c r="N516" s="119">
        <v>395844.23000000004</v>
      </c>
      <c r="O516" s="119">
        <v>395826.03000000009</v>
      </c>
      <c r="P516" s="119">
        <v>371757.36000000004</v>
      </c>
      <c r="Q516" s="119">
        <f t="shared" si="9"/>
        <v>4056463.96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2486940.69</v>
      </c>
      <c r="V516" s="115"/>
    </row>
    <row r="517" spans="2:22" ht="25.5" x14ac:dyDescent="0.25">
      <c r="B517" s="113"/>
      <c r="C517" s="161" t="s">
        <v>516</v>
      </c>
      <c r="D517" s="118" t="s">
        <v>517</v>
      </c>
      <c r="E517" s="119">
        <v>77414.03</v>
      </c>
      <c r="F517" s="119">
        <v>94575.32</v>
      </c>
      <c r="G517" s="119">
        <v>121397.43000000001</v>
      </c>
      <c r="H517" s="119">
        <v>92178.48</v>
      </c>
      <c r="I517" s="119">
        <v>100899.7</v>
      </c>
      <c r="J517" s="119">
        <v>166277.98999999996</v>
      </c>
      <c r="K517" s="119">
        <v>261307.03</v>
      </c>
      <c r="L517" s="119">
        <v>196297.55999999991</v>
      </c>
      <c r="M517" s="119">
        <v>152843.78999999995</v>
      </c>
      <c r="N517" s="119">
        <v>151136.14999999997</v>
      </c>
      <c r="O517" s="119">
        <v>136900.33000000002</v>
      </c>
      <c r="P517" s="119">
        <v>112476.52</v>
      </c>
      <c r="Q517" s="119">
        <f t="shared" si="9"/>
        <v>1663704.3299999998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1110347.5399999998</v>
      </c>
      <c r="V517" s="115"/>
    </row>
    <row r="518" spans="2:22" ht="15" x14ac:dyDescent="0.25">
      <c r="B518" s="113"/>
      <c r="C518" s="161" t="s">
        <v>581</v>
      </c>
      <c r="D518" s="118" t="s">
        <v>608</v>
      </c>
      <c r="E518" s="119">
        <v>0</v>
      </c>
      <c r="F518" s="119">
        <v>0</v>
      </c>
      <c r="G518" s="119">
        <v>0</v>
      </c>
      <c r="H518" s="119">
        <v>0</v>
      </c>
      <c r="I518" s="119">
        <v>0</v>
      </c>
      <c r="J518" s="119">
        <v>0</v>
      </c>
      <c r="K518" s="119">
        <v>11999.96</v>
      </c>
      <c r="L518" s="119">
        <v>191637.44000000003</v>
      </c>
      <c r="M518" s="119">
        <v>196969.94000000003</v>
      </c>
      <c r="N518" s="119">
        <v>187621.32000000004</v>
      </c>
      <c r="O518" s="119">
        <v>187640.58000000005</v>
      </c>
      <c r="P518" s="119">
        <v>166733.68000000005</v>
      </c>
      <c r="Q518" s="119">
        <f t="shared" si="9"/>
        <v>942602.92000000027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203637.40000000002</v>
      </c>
      <c r="V518" s="115"/>
    </row>
    <row r="519" spans="2:22" ht="15" x14ac:dyDescent="0.25">
      <c r="B519" s="113"/>
      <c r="C519" s="161" t="s">
        <v>211</v>
      </c>
      <c r="D519" s="118" t="s">
        <v>432</v>
      </c>
      <c r="E519" s="119">
        <v>318552.56</v>
      </c>
      <c r="F519" s="119">
        <v>351495.54000000004</v>
      </c>
      <c r="G519" s="119">
        <v>513221.69000000006</v>
      </c>
      <c r="H519" s="119">
        <v>447901.43</v>
      </c>
      <c r="I519" s="119">
        <v>609376.27</v>
      </c>
      <c r="J519" s="119">
        <v>391203.74999999994</v>
      </c>
      <c r="K519" s="119">
        <v>337112.33999999997</v>
      </c>
      <c r="L519" s="119">
        <v>1609295.1800000002</v>
      </c>
      <c r="M519" s="119">
        <v>1463751.3</v>
      </c>
      <c r="N519" s="119">
        <v>1663171.85</v>
      </c>
      <c r="O519" s="119">
        <v>1663413.2300000002</v>
      </c>
      <c r="P519" s="119">
        <v>1663413.2799999998</v>
      </c>
      <c r="Q519" s="119">
        <f t="shared" si="9"/>
        <v>11031908.42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4578158.76</v>
      </c>
      <c r="V519" s="115"/>
    </row>
    <row r="520" spans="2:22" ht="15" x14ac:dyDescent="0.25">
      <c r="B520" s="113"/>
      <c r="C520" s="161" t="s">
        <v>212</v>
      </c>
      <c r="D520" s="118" t="s">
        <v>433</v>
      </c>
      <c r="E520" s="119">
        <v>88476.74</v>
      </c>
      <c r="F520" s="119">
        <v>105165.92</v>
      </c>
      <c r="G520" s="119">
        <v>225183.4</v>
      </c>
      <c r="H520" s="119">
        <v>197187.9</v>
      </c>
      <c r="I520" s="119">
        <v>350619.17</v>
      </c>
      <c r="J520" s="119">
        <v>74653.960000000006</v>
      </c>
      <c r="K520" s="119">
        <v>214859.75000000003</v>
      </c>
      <c r="L520" s="119">
        <v>2438442.98</v>
      </c>
      <c r="M520" s="119">
        <v>209112.82</v>
      </c>
      <c r="N520" s="119">
        <v>242091.15</v>
      </c>
      <c r="O520" s="119">
        <v>636756.43000000005</v>
      </c>
      <c r="P520" s="119">
        <v>928091.24000000011</v>
      </c>
      <c r="Q520" s="119">
        <f t="shared" si="9"/>
        <v>5710641.46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3694589.82</v>
      </c>
      <c r="V520" s="115"/>
    </row>
    <row r="521" spans="2:22" ht="15" x14ac:dyDescent="0.25">
      <c r="B521" s="113"/>
      <c r="C521" s="161" t="s">
        <v>213</v>
      </c>
      <c r="D521" s="118" t="s">
        <v>434</v>
      </c>
      <c r="E521" s="119">
        <v>71313.450000000012</v>
      </c>
      <c r="F521" s="119">
        <v>77471.470000000059</v>
      </c>
      <c r="G521" s="119">
        <v>211841.61999999994</v>
      </c>
      <c r="H521" s="119">
        <v>179652.72</v>
      </c>
      <c r="I521" s="119">
        <v>222470.84</v>
      </c>
      <c r="J521" s="119">
        <v>321983.94999999995</v>
      </c>
      <c r="K521" s="119">
        <v>67996.749999999985</v>
      </c>
      <c r="L521" s="119">
        <v>111848.99999999994</v>
      </c>
      <c r="M521" s="119">
        <v>170313.72000000003</v>
      </c>
      <c r="N521" s="119">
        <v>148411.27000000002</v>
      </c>
      <c r="O521" s="119">
        <v>148813.74000000002</v>
      </c>
      <c r="P521" s="119">
        <v>148616.05000000002</v>
      </c>
      <c r="Q521" s="119">
        <f t="shared" si="9"/>
        <v>1880734.5799999998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1264579.7999999998</v>
      </c>
      <c r="V521" s="115"/>
    </row>
    <row r="522" spans="2:22" ht="15" x14ac:dyDescent="0.25">
      <c r="B522" s="113"/>
      <c r="C522" s="161" t="s">
        <v>214</v>
      </c>
      <c r="D522" s="118" t="s">
        <v>435</v>
      </c>
      <c r="E522" s="119">
        <v>60647.44</v>
      </c>
      <c r="F522" s="119">
        <v>158448.49</v>
      </c>
      <c r="G522" s="119">
        <v>123339.08000000002</v>
      </c>
      <c r="H522" s="119">
        <v>72645.26999999999</v>
      </c>
      <c r="I522" s="119">
        <v>119698.09999999999</v>
      </c>
      <c r="J522" s="119">
        <v>160185.5</v>
      </c>
      <c r="K522" s="119">
        <v>317664.75000000006</v>
      </c>
      <c r="L522" s="119">
        <v>151760.84</v>
      </c>
      <c r="M522" s="119">
        <v>126894.06999999998</v>
      </c>
      <c r="N522" s="119">
        <v>125663.79999999997</v>
      </c>
      <c r="O522" s="119">
        <v>124985.71999999997</v>
      </c>
      <c r="P522" s="119">
        <v>123632.94000000003</v>
      </c>
      <c r="Q522" s="119">
        <f t="shared" si="9"/>
        <v>1665566.0000000002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1164389.4700000002</v>
      </c>
      <c r="V522" s="115"/>
    </row>
    <row r="523" spans="2:22" ht="15" x14ac:dyDescent="0.25">
      <c r="B523" s="113"/>
      <c r="C523" s="161" t="s">
        <v>215</v>
      </c>
      <c r="D523" s="118" t="s">
        <v>436</v>
      </c>
      <c r="E523" s="119">
        <v>37256.689999999988</v>
      </c>
      <c r="F523" s="119">
        <v>36285.229999999996</v>
      </c>
      <c r="G523" s="119">
        <v>58553.48000000001</v>
      </c>
      <c r="H523" s="119">
        <v>74986.320000000007</v>
      </c>
      <c r="I523" s="119">
        <v>67276.520000000033</v>
      </c>
      <c r="J523" s="119">
        <v>56543.87000000001</v>
      </c>
      <c r="K523" s="119">
        <v>73465.730000000025</v>
      </c>
      <c r="L523" s="119">
        <v>79913.979999999952</v>
      </c>
      <c r="M523" s="119">
        <v>78647.499999999971</v>
      </c>
      <c r="N523" s="119">
        <v>79076.309999999983</v>
      </c>
      <c r="O523" s="119">
        <v>79076.309999999983</v>
      </c>
      <c r="P523" s="119">
        <v>79177.829999999973</v>
      </c>
      <c r="Q523" s="119">
        <f t="shared" si="9"/>
        <v>800259.7699999999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484281.82000000007</v>
      </c>
      <c r="V523" s="115"/>
    </row>
    <row r="524" spans="2:22" ht="25.5" x14ac:dyDescent="0.25">
      <c r="B524" s="113"/>
      <c r="C524" s="161" t="s">
        <v>216</v>
      </c>
      <c r="D524" s="118" t="s">
        <v>437</v>
      </c>
      <c r="E524" s="119">
        <v>21924.659999999996</v>
      </c>
      <c r="F524" s="119">
        <v>26912.409999999996</v>
      </c>
      <c r="G524" s="119">
        <v>37115.79</v>
      </c>
      <c r="H524" s="119">
        <v>35300.699999999997</v>
      </c>
      <c r="I524" s="119">
        <v>27648.780000000002</v>
      </c>
      <c r="J524" s="119">
        <v>32094.25</v>
      </c>
      <c r="K524" s="119">
        <v>49781.45</v>
      </c>
      <c r="L524" s="119">
        <v>41892.559999999983</v>
      </c>
      <c r="M524" s="119">
        <v>41898.629999999983</v>
      </c>
      <c r="N524" s="119">
        <v>41851.559999999983</v>
      </c>
      <c r="O524" s="119">
        <v>41851.559999999983</v>
      </c>
      <c r="P524" s="119">
        <v>41763.39</v>
      </c>
      <c r="Q524" s="119">
        <f t="shared" si="9"/>
        <v>440035.74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272670.59999999998</v>
      </c>
      <c r="V524" s="115"/>
    </row>
    <row r="525" spans="2:22" ht="15" x14ac:dyDescent="0.25">
      <c r="B525" s="113"/>
      <c r="C525" s="161" t="s">
        <v>217</v>
      </c>
      <c r="D525" s="118" t="s">
        <v>439</v>
      </c>
      <c r="E525" s="119">
        <v>0</v>
      </c>
      <c r="F525" s="119">
        <v>0</v>
      </c>
      <c r="G525" s="119">
        <v>0</v>
      </c>
      <c r="H525" s="119">
        <v>0</v>
      </c>
      <c r="I525" s="119">
        <v>1388.69</v>
      </c>
      <c r="J525" s="119">
        <v>0</v>
      </c>
      <c r="K525" s="119">
        <v>0</v>
      </c>
      <c r="L525" s="119">
        <v>38322.26</v>
      </c>
      <c r="M525" s="119">
        <v>38322.26</v>
      </c>
      <c r="N525" s="119">
        <v>38322.26</v>
      </c>
      <c r="O525" s="119">
        <v>38322.26</v>
      </c>
      <c r="P525" s="119">
        <v>38322.269999999997</v>
      </c>
      <c r="Q525" s="119">
        <f t="shared" si="9"/>
        <v>193000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39710.950000000004</v>
      </c>
      <c r="V525" s="115"/>
    </row>
    <row r="526" spans="2:22" ht="15" x14ac:dyDescent="0.25">
      <c r="B526" s="113"/>
      <c r="C526" s="161" t="s">
        <v>218</v>
      </c>
      <c r="D526" s="118" t="s">
        <v>440</v>
      </c>
      <c r="E526" s="119">
        <v>283191.87</v>
      </c>
      <c r="F526" s="119">
        <v>2957458.4800000004</v>
      </c>
      <c r="G526" s="119">
        <v>425665.14</v>
      </c>
      <c r="H526" s="119">
        <v>215134.72999999998</v>
      </c>
      <c r="I526" s="119">
        <v>423348.04</v>
      </c>
      <c r="J526" s="119">
        <v>1149.6699999999998</v>
      </c>
      <c r="K526" s="119">
        <v>318617.87</v>
      </c>
      <c r="L526" s="119">
        <v>3393155.6399999992</v>
      </c>
      <c r="M526" s="119">
        <v>595085.00000000035</v>
      </c>
      <c r="N526" s="119">
        <v>426773.42000000039</v>
      </c>
      <c r="O526" s="119">
        <v>626773.41000000027</v>
      </c>
      <c r="P526" s="119">
        <v>3198406.7299999986</v>
      </c>
      <c r="Q526" s="119">
        <f t="shared" si="9"/>
        <v>12864759.999999998</v>
      </c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8017721.4399999995</v>
      </c>
      <c r="V526" s="115"/>
    </row>
    <row r="527" spans="2:22" ht="15" x14ac:dyDescent="0.25">
      <c r="B527" s="113"/>
      <c r="C527" s="161" t="s">
        <v>582</v>
      </c>
      <c r="D527" s="118" t="s">
        <v>439</v>
      </c>
      <c r="E527" s="119">
        <v>0</v>
      </c>
      <c r="F527" s="119">
        <v>0</v>
      </c>
      <c r="G527" s="119">
        <v>0</v>
      </c>
      <c r="H527" s="119">
        <v>0</v>
      </c>
      <c r="I527" s="119">
        <v>0</v>
      </c>
      <c r="J527" s="119">
        <v>0</v>
      </c>
      <c r="K527" s="119">
        <v>0</v>
      </c>
      <c r="L527" s="119">
        <v>0</v>
      </c>
      <c r="M527" s="119">
        <v>0</v>
      </c>
      <c r="N527" s="119">
        <v>0</v>
      </c>
      <c r="O527" s="119">
        <v>0</v>
      </c>
      <c r="P527" s="119">
        <v>0</v>
      </c>
      <c r="Q527" s="119">
        <f t="shared" si="9"/>
        <v>0</v>
      </c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5"/>
    </row>
    <row r="528" spans="2:22" ht="15" x14ac:dyDescent="0.25">
      <c r="B528" s="113"/>
      <c r="C528" s="161" t="s">
        <v>219</v>
      </c>
      <c r="D528" s="118" t="s">
        <v>441</v>
      </c>
      <c r="E528" s="119">
        <v>3436196.9800000004</v>
      </c>
      <c r="F528" s="119">
        <v>3673176.77</v>
      </c>
      <c r="G528" s="119">
        <v>4147832.8200000008</v>
      </c>
      <c r="H528" s="119">
        <v>3738552.9899999993</v>
      </c>
      <c r="I528" s="119">
        <v>3707819.52</v>
      </c>
      <c r="J528" s="119">
        <v>3763364.6000000006</v>
      </c>
      <c r="K528" s="119">
        <v>3665653.2900000005</v>
      </c>
      <c r="L528" s="119">
        <v>3731434.9</v>
      </c>
      <c r="M528" s="119">
        <v>736881.01</v>
      </c>
      <c r="N528" s="119">
        <v>3952317.49</v>
      </c>
      <c r="O528" s="119">
        <v>3963422.0000000005</v>
      </c>
      <c r="P528" s="119">
        <v>3963422.0800000005</v>
      </c>
      <c r="Q528" s="119">
        <f t="shared" si="9"/>
        <v>42480074.449999996</v>
      </c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29864031.869999997</v>
      </c>
      <c r="V528" s="115"/>
    </row>
    <row r="529" spans="2:22" ht="15" x14ac:dyDescent="0.25">
      <c r="B529" s="113"/>
      <c r="C529" s="161" t="s">
        <v>220</v>
      </c>
      <c r="D529" s="118" t="s">
        <v>442</v>
      </c>
      <c r="E529" s="119">
        <v>9879781.7500000019</v>
      </c>
      <c r="F529" s="119">
        <v>10951638.079999998</v>
      </c>
      <c r="G529" s="119">
        <v>11781554.75</v>
      </c>
      <c r="H529" s="119">
        <v>10931021.320000002</v>
      </c>
      <c r="I529" s="119">
        <v>10707629.869999999</v>
      </c>
      <c r="J529" s="119">
        <v>10414560.579999998</v>
      </c>
      <c r="K529" s="119">
        <v>9734717.9799999986</v>
      </c>
      <c r="L529" s="119">
        <v>10689562.059999997</v>
      </c>
      <c r="M529" s="119">
        <v>5219140.2100000028</v>
      </c>
      <c r="N529" s="119">
        <v>12211084.779999996</v>
      </c>
      <c r="O529" s="119">
        <v>12211084.779999996</v>
      </c>
      <c r="P529" s="119">
        <v>12229745.220000003</v>
      </c>
      <c r="Q529" s="119">
        <f t="shared" si="9"/>
        <v>126961521.38000001</v>
      </c>
      <c r="R529" s="115"/>
      <c r="S529" s="116"/>
      <c r="T529" s="113"/>
      <c r="U529" s="119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85090466.390000001</v>
      </c>
      <c r="V529" s="115"/>
    </row>
    <row r="530" spans="2:22" ht="15" x14ac:dyDescent="0.25">
      <c r="B530" s="113"/>
      <c r="C530" s="161" t="s">
        <v>221</v>
      </c>
      <c r="D530" s="118" t="s">
        <v>443</v>
      </c>
      <c r="E530" s="119">
        <v>3937728.5999999996</v>
      </c>
      <c r="F530" s="119">
        <v>4274789.28</v>
      </c>
      <c r="G530" s="119">
        <v>4810125.2200000007</v>
      </c>
      <c r="H530" s="119">
        <v>4571252.6599999992</v>
      </c>
      <c r="I530" s="119">
        <v>4294352.6900000013</v>
      </c>
      <c r="J530" s="119">
        <v>4120001.5200000005</v>
      </c>
      <c r="K530" s="119">
        <v>3829360.8600000003</v>
      </c>
      <c r="L530" s="119">
        <v>4039560.2900000019</v>
      </c>
      <c r="M530" s="119">
        <v>2505147.2100000018</v>
      </c>
      <c r="N530" s="119">
        <v>5063674.6000000006</v>
      </c>
      <c r="O530" s="119">
        <v>5064314.4600000009</v>
      </c>
      <c r="P530" s="119">
        <v>5064473.3599999985</v>
      </c>
      <c r="Q530" s="119">
        <f t="shared" si="9"/>
        <v>51574780.750000007</v>
      </c>
      <c r="R530" s="115"/>
      <c r="S530" s="116"/>
      <c r="T530" s="113"/>
      <c r="U530" s="119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33877171.120000005</v>
      </c>
      <c r="V530" s="115"/>
    </row>
    <row r="531" spans="2:22" ht="15" x14ac:dyDescent="0.25">
      <c r="B531" s="113"/>
      <c r="C531" s="161" t="s">
        <v>222</v>
      </c>
      <c r="D531" s="118" t="s">
        <v>444</v>
      </c>
      <c r="E531" s="119">
        <v>803614.41999999993</v>
      </c>
      <c r="F531" s="119">
        <v>3546.81</v>
      </c>
      <c r="G531" s="119">
        <v>1391233.18</v>
      </c>
      <c r="H531" s="119">
        <v>1382298.01</v>
      </c>
      <c r="I531" s="119">
        <v>1380461.48</v>
      </c>
      <c r="J531" s="119">
        <v>1335000</v>
      </c>
      <c r="K531" s="119">
        <v>1446104.37</v>
      </c>
      <c r="L531" s="119">
        <v>1734117.99</v>
      </c>
      <c r="M531" s="119">
        <v>1765398.06</v>
      </c>
      <c r="N531" s="119">
        <v>1734117.99</v>
      </c>
      <c r="O531" s="119">
        <v>1744544.68</v>
      </c>
      <c r="P531" s="119">
        <v>1744544.67</v>
      </c>
      <c r="Q531" s="119">
        <f t="shared" si="9"/>
        <v>16464981.66</v>
      </c>
      <c r="R531" s="115"/>
      <c r="S531" s="116"/>
      <c r="T531" s="113"/>
      <c r="U531" s="119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9476376.2599999998</v>
      </c>
      <c r="V531" s="115"/>
    </row>
    <row r="532" spans="2:22" ht="15" x14ac:dyDescent="0.25">
      <c r="B532" s="113"/>
      <c r="C532" s="161" t="s">
        <v>223</v>
      </c>
      <c r="D532" s="118" t="s">
        <v>445</v>
      </c>
      <c r="E532" s="119">
        <v>3032388.2300000004</v>
      </c>
      <c r="F532" s="119">
        <v>3501612.24</v>
      </c>
      <c r="G532" s="119">
        <v>3530511.6100000003</v>
      </c>
      <c r="H532" s="119">
        <v>3632547.49</v>
      </c>
      <c r="I532" s="119">
        <v>3529463.74</v>
      </c>
      <c r="J532" s="119">
        <v>3503297.7</v>
      </c>
      <c r="K532" s="119">
        <v>3451391.2300000004</v>
      </c>
      <c r="L532" s="119">
        <v>4259569.2700000014</v>
      </c>
      <c r="M532" s="119">
        <v>4218240.1500000013</v>
      </c>
      <c r="N532" s="119">
        <v>4292303.6900000013</v>
      </c>
      <c r="O532" s="119">
        <v>4293900.7000000011</v>
      </c>
      <c r="P532" s="119">
        <v>985678.19999999984</v>
      </c>
      <c r="Q532" s="119">
        <f t="shared" si="9"/>
        <v>42230904.250000015</v>
      </c>
      <c r="R532" s="115"/>
      <c r="S532" s="116"/>
      <c r="T532" s="113"/>
      <c r="U532" s="119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28440781.510000005</v>
      </c>
      <c r="V532" s="115"/>
    </row>
    <row r="533" spans="2:22" ht="15" x14ac:dyDescent="0.25">
      <c r="B533" s="113"/>
      <c r="C533" s="161" t="s">
        <v>224</v>
      </c>
      <c r="D533" s="118" t="s">
        <v>446</v>
      </c>
      <c r="E533" s="119">
        <v>165663.91</v>
      </c>
      <c r="F533" s="119">
        <v>550828.19999999995</v>
      </c>
      <c r="G533" s="119">
        <v>648706.07000000007</v>
      </c>
      <c r="H533" s="119">
        <v>651477.9</v>
      </c>
      <c r="I533" s="119">
        <v>630339.08000000007</v>
      </c>
      <c r="J533" s="119">
        <v>628135.46</v>
      </c>
      <c r="K533" s="119">
        <v>280339.14</v>
      </c>
      <c r="L533" s="119">
        <v>43896.81</v>
      </c>
      <c r="M533" s="119">
        <v>913238.49</v>
      </c>
      <c r="N533" s="119">
        <v>478567.65</v>
      </c>
      <c r="O533" s="119">
        <v>478567.65</v>
      </c>
      <c r="P533" s="119">
        <v>478567.63999999996</v>
      </c>
      <c r="Q533" s="119">
        <f t="shared" si="9"/>
        <v>5948328.0000000009</v>
      </c>
      <c r="R533" s="115"/>
      <c r="S533" s="116"/>
      <c r="T533" s="113"/>
      <c r="U533" s="119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3599386.5700000003</v>
      </c>
      <c r="V533" s="115"/>
    </row>
    <row r="534" spans="2:22" ht="15" x14ac:dyDescent="0.25">
      <c r="B534" s="113"/>
      <c r="C534" s="161" t="s">
        <v>225</v>
      </c>
      <c r="D534" s="118" t="s">
        <v>447</v>
      </c>
      <c r="E534" s="119">
        <v>316398.84000000003</v>
      </c>
      <c r="F534" s="119">
        <v>1682592.31</v>
      </c>
      <c r="G534" s="119">
        <v>1129251.2</v>
      </c>
      <c r="H534" s="119">
        <v>1082012.47</v>
      </c>
      <c r="I534" s="119">
        <v>1080205.23</v>
      </c>
      <c r="J534" s="119">
        <v>1063903.3599999999</v>
      </c>
      <c r="K534" s="119">
        <v>244398.22999999998</v>
      </c>
      <c r="L534" s="119">
        <v>283360.11</v>
      </c>
      <c r="M534" s="119">
        <v>1200816.6599999999</v>
      </c>
      <c r="N534" s="119">
        <v>864287.5</v>
      </c>
      <c r="O534" s="119">
        <v>864287.5</v>
      </c>
      <c r="P534" s="119">
        <v>864287.51</v>
      </c>
      <c r="Q534" s="119">
        <f t="shared" si="9"/>
        <v>10675800.92</v>
      </c>
      <c r="R534" s="115"/>
      <c r="S534" s="116"/>
      <c r="T534" s="113"/>
      <c r="U534" s="119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6882121.7500000009</v>
      </c>
      <c r="V534" s="115"/>
    </row>
    <row r="535" spans="2:22" ht="15" x14ac:dyDescent="0.25">
      <c r="B535" s="113"/>
      <c r="C535" s="161" t="s">
        <v>226</v>
      </c>
      <c r="D535" s="118" t="s">
        <v>448</v>
      </c>
      <c r="E535" s="119">
        <v>162764.29000000004</v>
      </c>
      <c r="F535" s="119">
        <v>101552.82</v>
      </c>
      <c r="G535" s="119">
        <v>221028.09999999998</v>
      </c>
      <c r="H535" s="119">
        <v>615919.08999999973</v>
      </c>
      <c r="I535" s="119">
        <v>185797.55999999997</v>
      </c>
      <c r="J535" s="119">
        <v>217682.24999999994</v>
      </c>
      <c r="K535" s="119">
        <v>246195.18999999997</v>
      </c>
      <c r="L535" s="119">
        <v>224518.01000000007</v>
      </c>
      <c r="M535" s="119">
        <v>224348.57000000007</v>
      </c>
      <c r="N535" s="119">
        <v>224348.57000000007</v>
      </c>
      <c r="O535" s="119">
        <v>224348.57000000007</v>
      </c>
      <c r="P535" s="119">
        <v>224179.19000000003</v>
      </c>
      <c r="Q535" s="119">
        <f t="shared" si="9"/>
        <v>2872682.2100000004</v>
      </c>
      <c r="R535" s="115"/>
      <c r="S535" s="116"/>
      <c r="T535" s="113"/>
      <c r="U535" s="119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1975457.3099999998</v>
      </c>
      <c r="V535" s="115"/>
    </row>
    <row r="536" spans="2:22" ht="15" x14ac:dyDescent="0.25">
      <c r="B536" s="113"/>
      <c r="C536" s="161" t="s">
        <v>227</v>
      </c>
      <c r="D536" s="118" t="s">
        <v>449</v>
      </c>
      <c r="E536" s="119">
        <v>543506.27000000014</v>
      </c>
      <c r="F536" s="119">
        <v>243209.52</v>
      </c>
      <c r="G536" s="119">
        <v>4266305.67</v>
      </c>
      <c r="H536" s="119">
        <v>249324.33</v>
      </c>
      <c r="I536" s="119">
        <v>0</v>
      </c>
      <c r="J536" s="119">
        <v>230240</v>
      </c>
      <c r="K536" s="119">
        <v>3535240</v>
      </c>
      <c r="L536" s="119">
        <v>497016.26</v>
      </c>
      <c r="M536" s="119">
        <v>307579.71999999997</v>
      </c>
      <c r="N536" s="119">
        <v>307379.71999999997</v>
      </c>
      <c r="O536" s="119">
        <v>307579.71999999997</v>
      </c>
      <c r="P536" s="119">
        <v>307579.74</v>
      </c>
      <c r="Q536" s="119">
        <f t="shared" si="9"/>
        <v>10794960.950000001</v>
      </c>
      <c r="R536" s="115"/>
      <c r="S536" s="116"/>
      <c r="T536" s="113"/>
      <c r="U536" s="119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9564842.0499999989</v>
      </c>
      <c r="V536" s="115"/>
    </row>
    <row r="537" spans="2:22" ht="15" x14ac:dyDescent="0.25">
      <c r="B537" s="113"/>
      <c r="C537" s="161" t="s">
        <v>583</v>
      </c>
      <c r="D537" s="118" t="s">
        <v>450</v>
      </c>
      <c r="E537" s="119">
        <v>0</v>
      </c>
      <c r="F537" s="119">
        <v>0</v>
      </c>
      <c r="G537" s="119">
        <v>0</v>
      </c>
      <c r="H537" s="119">
        <v>0</v>
      </c>
      <c r="I537" s="119">
        <v>0</v>
      </c>
      <c r="J537" s="119">
        <v>0</v>
      </c>
      <c r="K537" s="119">
        <v>0</v>
      </c>
      <c r="L537" s="119">
        <v>0</v>
      </c>
      <c r="M537" s="119">
        <v>0</v>
      </c>
      <c r="N537" s="119">
        <v>0</v>
      </c>
      <c r="O537" s="119">
        <v>0</v>
      </c>
      <c r="P537" s="119">
        <v>0</v>
      </c>
      <c r="Q537" s="119">
        <f t="shared" si="9"/>
        <v>0</v>
      </c>
      <c r="R537" s="115"/>
      <c r="S537" s="116"/>
      <c r="T537" s="113"/>
      <c r="U537" s="119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0</v>
      </c>
      <c r="V537" s="115"/>
    </row>
    <row r="538" spans="2:22" ht="15" x14ac:dyDescent="0.25">
      <c r="B538" s="113"/>
      <c r="C538" s="161" t="s">
        <v>228</v>
      </c>
      <c r="D538" s="118" t="s">
        <v>438</v>
      </c>
      <c r="E538" s="119">
        <v>0</v>
      </c>
      <c r="F538" s="119">
        <v>484</v>
      </c>
      <c r="G538" s="119">
        <v>103936.34</v>
      </c>
      <c r="H538" s="119">
        <v>0</v>
      </c>
      <c r="I538" s="119">
        <v>0</v>
      </c>
      <c r="J538" s="119">
        <v>54550.720000000001</v>
      </c>
      <c r="K538" s="119">
        <v>0</v>
      </c>
      <c r="L538" s="119">
        <v>249095.99</v>
      </c>
      <c r="M538" s="119">
        <v>107823.94</v>
      </c>
      <c r="N538" s="119">
        <v>44685.79</v>
      </c>
      <c r="O538" s="119">
        <v>37685.79</v>
      </c>
      <c r="P538" s="119">
        <v>519137.43000000005</v>
      </c>
      <c r="Q538" s="119">
        <f t="shared" si="9"/>
        <v>1117400</v>
      </c>
      <c r="R538" s="115"/>
      <c r="S538" s="116"/>
      <c r="T538" s="113"/>
      <c r="U538" s="119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408067.05</v>
      </c>
      <c r="V538" s="115"/>
    </row>
    <row r="539" spans="2:22" ht="15" x14ac:dyDescent="0.25">
      <c r="B539" s="113"/>
      <c r="C539" s="161" t="s">
        <v>229</v>
      </c>
      <c r="D539" s="118" t="s">
        <v>451</v>
      </c>
      <c r="E539" s="119">
        <v>22275.58</v>
      </c>
      <c r="F539" s="119">
        <v>12743.779999999999</v>
      </c>
      <c r="G539" s="119">
        <v>89933.060000000012</v>
      </c>
      <c r="H539" s="119">
        <v>27364.17</v>
      </c>
      <c r="I539" s="119">
        <v>0</v>
      </c>
      <c r="J539" s="119">
        <v>0</v>
      </c>
      <c r="K539" s="119">
        <v>0</v>
      </c>
      <c r="L539" s="119">
        <v>32263.3</v>
      </c>
      <c r="M539" s="119">
        <v>28647.42</v>
      </c>
      <c r="N539" s="119">
        <v>30455.360000000001</v>
      </c>
      <c r="O539" s="119">
        <v>30455.360000000001</v>
      </c>
      <c r="P539" s="119">
        <v>30455.38</v>
      </c>
      <c r="Q539" s="119">
        <f t="shared" si="9"/>
        <v>304593.40999999997</v>
      </c>
      <c r="R539" s="115"/>
      <c r="S539" s="116"/>
      <c r="T539" s="113"/>
      <c r="U539" s="119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184579.89</v>
      </c>
      <c r="V539" s="115"/>
    </row>
    <row r="540" spans="2:22" ht="15" x14ac:dyDescent="0.25">
      <c r="B540" s="113"/>
      <c r="C540" s="161" t="s">
        <v>230</v>
      </c>
      <c r="D540" s="118" t="s">
        <v>452</v>
      </c>
      <c r="E540" s="119">
        <v>39911.35</v>
      </c>
      <c r="F540" s="119">
        <v>21655.4</v>
      </c>
      <c r="G540" s="119">
        <v>361087.91000000003</v>
      </c>
      <c r="H540" s="119">
        <v>114678.12</v>
      </c>
      <c r="I540" s="119">
        <v>1705912.17</v>
      </c>
      <c r="J540" s="119">
        <v>242458.66</v>
      </c>
      <c r="K540" s="119">
        <v>558454.37</v>
      </c>
      <c r="L540" s="119">
        <v>947629.12000000011</v>
      </c>
      <c r="M540" s="119">
        <v>538629.12</v>
      </c>
      <c r="N540" s="119">
        <v>694382.47</v>
      </c>
      <c r="O540" s="119">
        <v>726797.25</v>
      </c>
      <c r="P540" s="119">
        <v>709656.12</v>
      </c>
      <c r="Q540" s="119">
        <f t="shared" si="9"/>
        <v>6661252.0600000005</v>
      </c>
      <c r="R540" s="115"/>
      <c r="S540" s="116"/>
      <c r="T540" s="113"/>
      <c r="U540" s="119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3991787.1000000006</v>
      </c>
      <c r="V540" s="115"/>
    </row>
    <row r="541" spans="2:22" ht="25.5" x14ac:dyDescent="0.25">
      <c r="B541" s="113"/>
      <c r="C541" s="161" t="s">
        <v>584</v>
      </c>
      <c r="D541" s="118" t="s">
        <v>609</v>
      </c>
      <c r="E541" s="119">
        <v>0</v>
      </c>
      <c r="F541" s="119">
        <v>0</v>
      </c>
      <c r="G541" s="119">
        <v>0</v>
      </c>
      <c r="H541" s="119">
        <v>0</v>
      </c>
      <c r="I541" s="119">
        <v>0</v>
      </c>
      <c r="J541" s="119">
        <v>0</v>
      </c>
      <c r="K541" s="119">
        <v>0</v>
      </c>
      <c r="L541" s="119">
        <v>0</v>
      </c>
      <c r="M541" s="119">
        <v>0</v>
      </c>
      <c r="N541" s="119">
        <v>0</v>
      </c>
      <c r="O541" s="119">
        <v>0</v>
      </c>
      <c r="P541" s="119">
        <v>0</v>
      </c>
      <c r="Q541" s="119">
        <f t="shared" si="9"/>
        <v>0</v>
      </c>
      <c r="R541" s="115"/>
      <c r="S541" s="116"/>
      <c r="T541" s="113"/>
      <c r="U541" s="119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0</v>
      </c>
      <c r="V541" s="115"/>
    </row>
    <row r="542" spans="2:22" ht="15" x14ac:dyDescent="0.25">
      <c r="B542" s="113"/>
      <c r="C542" s="161" t="s">
        <v>231</v>
      </c>
      <c r="D542" s="118" t="s">
        <v>453</v>
      </c>
      <c r="E542" s="119">
        <v>0</v>
      </c>
      <c r="F542" s="119">
        <v>642219.99</v>
      </c>
      <c r="G542" s="119">
        <v>0</v>
      </c>
      <c r="H542" s="119">
        <v>0</v>
      </c>
      <c r="I542" s="119">
        <v>116856.49</v>
      </c>
      <c r="J542" s="119">
        <v>234690.3</v>
      </c>
      <c r="K542" s="119">
        <v>0</v>
      </c>
      <c r="L542" s="119">
        <v>53063.039999999994</v>
      </c>
      <c r="M542" s="119">
        <v>53063.039999999994</v>
      </c>
      <c r="N542" s="119">
        <v>53063.039999999994</v>
      </c>
      <c r="O542" s="119">
        <v>53063.039999999994</v>
      </c>
      <c r="P542" s="119">
        <v>53063.06</v>
      </c>
      <c r="Q542" s="119">
        <f t="shared" si="9"/>
        <v>1259082.0000000002</v>
      </c>
      <c r="R542" s="115"/>
      <c r="S542" s="116"/>
      <c r="T542" s="113"/>
      <c r="U542" s="119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1046829.8200000001</v>
      </c>
      <c r="V542" s="115"/>
    </row>
    <row r="543" spans="2:22" ht="15" x14ac:dyDescent="0.25">
      <c r="B543" s="113"/>
      <c r="C543" s="161" t="s">
        <v>585</v>
      </c>
      <c r="D543" s="118" t="s">
        <v>610</v>
      </c>
      <c r="E543" s="119">
        <v>0</v>
      </c>
      <c r="F543" s="119">
        <v>0</v>
      </c>
      <c r="G543" s="119">
        <v>0</v>
      </c>
      <c r="H543" s="119">
        <v>0</v>
      </c>
      <c r="I543" s="119">
        <v>0</v>
      </c>
      <c r="J543" s="119">
        <v>0</v>
      </c>
      <c r="K543" s="119">
        <v>0</v>
      </c>
      <c r="L543" s="119">
        <v>0</v>
      </c>
      <c r="M543" s="119">
        <v>0</v>
      </c>
      <c r="N543" s="119">
        <v>0</v>
      </c>
      <c r="O543" s="119">
        <v>0</v>
      </c>
      <c r="P543" s="119">
        <v>0</v>
      </c>
      <c r="Q543" s="119">
        <f t="shared" si="9"/>
        <v>0</v>
      </c>
      <c r="R543" s="115"/>
      <c r="S543" s="116"/>
      <c r="T543" s="113"/>
      <c r="U543" s="119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0</v>
      </c>
      <c r="V543" s="115"/>
    </row>
    <row r="544" spans="2:22" ht="15" x14ac:dyDescent="0.25">
      <c r="B544" s="113"/>
      <c r="C544" s="161" t="s">
        <v>232</v>
      </c>
      <c r="D544" s="118" t="s">
        <v>450</v>
      </c>
      <c r="E544" s="119">
        <v>56574.060000000005</v>
      </c>
      <c r="F544" s="119">
        <v>55440.659999999989</v>
      </c>
      <c r="G544" s="119">
        <v>89088.959999999977</v>
      </c>
      <c r="H544" s="119">
        <v>113620.45000000001</v>
      </c>
      <c r="I544" s="119">
        <v>67023.98</v>
      </c>
      <c r="J544" s="119">
        <v>116237.04</v>
      </c>
      <c r="K544" s="119">
        <v>74818.660000000018</v>
      </c>
      <c r="L544" s="119">
        <v>185186.44</v>
      </c>
      <c r="M544" s="119">
        <v>203239.34000000003</v>
      </c>
      <c r="N544" s="119">
        <v>209096.95</v>
      </c>
      <c r="O544" s="119">
        <v>200265.11000000002</v>
      </c>
      <c r="P544" s="119">
        <v>200343.11</v>
      </c>
      <c r="Q544" s="119">
        <f t="shared" si="9"/>
        <v>1570934.7600000002</v>
      </c>
      <c r="R544" s="115"/>
      <c r="S544" s="116"/>
      <c r="T544" s="113"/>
      <c r="U544" s="119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757990.25</v>
      </c>
      <c r="V544" s="115"/>
    </row>
    <row r="545" spans="2:22" ht="15" x14ac:dyDescent="0.25">
      <c r="B545" s="113"/>
      <c r="C545" s="161" t="s">
        <v>586</v>
      </c>
      <c r="D545" s="118" t="s">
        <v>611</v>
      </c>
      <c r="E545" s="119">
        <v>0</v>
      </c>
      <c r="F545" s="119">
        <v>0</v>
      </c>
      <c r="G545" s="119">
        <v>0</v>
      </c>
      <c r="H545" s="119">
        <v>0</v>
      </c>
      <c r="I545" s="119">
        <v>0</v>
      </c>
      <c r="J545" s="119">
        <v>0</v>
      </c>
      <c r="K545" s="119">
        <v>0</v>
      </c>
      <c r="L545" s="119">
        <v>0</v>
      </c>
      <c r="M545" s="119">
        <v>0</v>
      </c>
      <c r="N545" s="119">
        <v>0</v>
      </c>
      <c r="O545" s="119">
        <v>0</v>
      </c>
      <c r="P545" s="119">
        <v>0</v>
      </c>
      <c r="Q545" s="119">
        <f t="shared" si="9"/>
        <v>0</v>
      </c>
      <c r="R545" s="115"/>
      <c r="S545" s="116"/>
      <c r="T545" s="113"/>
      <c r="U545" s="119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0</v>
      </c>
      <c r="V545" s="115"/>
    </row>
    <row r="546" spans="2:22" ht="25.5" x14ac:dyDescent="0.25">
      <c r="B546" s="113"/>
      <c r="C546" s="161" t="s">
        <v>510</v>
      </c>
      <c r="D546" s="118" t="s">
        <v>511</v>
      </c>
      <c r="E546" s="119">
        <v>426948.95999999996</v>
      </c>
      <c r="F546" s="119">
        <v>463925.37</v>
      </c>
      <c r="G546" s="119">
        <v>1079331.3399999999</v>
      </c>
      <c r="H546" s="119">
        <v>917446.64</v>
      </c>
      <c r="I546" s="119">
        <v>740645.6</v>
      </c>
      <c r="J546" s="119">
        <v>522328.88999999996</v>
      </c>
      <c r="K546" s="119">
        <v>329312.87</v>
      </c>
      <c r="L546" s="119">
        <v>1141224.1599999999</v>
      </c>
      <c r="M546" s="119">
        <v>1082982.3899999999</v>
      </c>
      <c r="N546" s="119">
        <v>1009668.3799999999</v>
      </c>
      <c r="O546" s="119">
        <v>1053951.72</v>
      </c>
      <c r="P546" s="119">
        <v>921160.65</v>
      </c>
      <c r="Q546" s="119">
        <f t="shared" si="9"/>
        <v>9688926.9700000007</v>
      </c>
      <c r="R546" s="115"/>
      <c r="S546" s="116"/>
      <c r="T546" s="113"/>
      <c r="U546" s="119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5621163.8300000001</v>
      </c>
      <c r="V546" s="115"/>
    </row>
    <row r="547" spans="2:22" ht="15" x14ac:dyDescent="0.25">
      <c r="B547" s="113"/>
      <c r="C547" s="161" t="s">
        <v>233</v>
      </c>
      <c r="D547" s="118" t="s">
        <v>454</v>
      </c>
      <c r="E547" s="119">
        <v>49188.639999999999</v>
      </c>
      <c r="F547" s="119">
        <v>48889.93</v>
      </c>
      <c r="G547" s="119">
        <v>310948.52</v>
      </c>
      <c r="H547" s="119">
        <v>48716.04</v>
      </c>
      <c r="I547" s="119">
        <v>49920.6</v>
      </c>
      <c r="J547" s="119">
        <v>321807.16000000003</v>
      </c>
      <c r="K547" s="119">
        <v>758789</v>
      </c>
      <c r="L547" s="119">
        <v>737055.52999999991</v>
      </c>
      <c r="M547" s="119">
        <v>507018.23999999999</v>
      </c>
      <c r="N547" s="119">
        <v>340431.24</v>
      </c>
      <c r="O547" s="119">
        <v>354081.24</v>
      </c>
      <c r="P547" s="119">
        <v>360226.17000000004</v>
      </c>
      <c r="Q547" s="119">
        <f t="shared" si="9"/>
        <v>3887072.3100000005</v>
      </c>
      <c r="R547" s="115"/>
      <c r="S547" s="116"/>
      <c r="T547" s="113"/>
      <c r="U547" s="119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2325315.42</v>
      </c>
      <c r="V547" s="115"/>
    </row>
    <row r="548" spans="2:22" ht="15" x14ac:dyDescent="0.25">
      <c r="B548" s="113"/>
      <c r="C548" s="161" t="s">
        <v>234</v>
      </c>
      <c r="D548" s="118" t="s">
        <v>455</v>
      </c>
      <c r="E548" s="119">
        <v>517245.08</v>
      </c>
      <c r="F548" s="119">
        <v>628649.28000000049</v>
      </c>
      <c r="G548" s="119">
        <v>630295.83999999962</v>
      </c>
      <c r="H548" s="119">
        <v>737130.80999999994</v>
      </c>
      <c r="I548" s="119">
        <v>583821.47999999986</v>
      </c>
      <c r="J548" s="119">
        <v>481929.09999999957</v>
      </c>
      <c r="K548" s="119">
        <v>750569.22000000009</v>
      </c>
      <c r="L548" s="119">
        <v>1233337.0999999989</v>
      </c>
      <c r="M548" s="119">
        <v>1214550.629999999</v>
      </c>
      <c r="N548" s="119">
        <v>1231129.7699999991</v>
      </c>
      <c r="O548" s="119">
        <v>1233837.3699999992</v>
      </c>
      <c r="P548" s="119">
        <v>920021.91999999969</v>
      </c>
      <c r="Q548" s="119">
        <f t="shared" si="9"/>
        <v>10162517.599999996</v>
      </c>
      <c r="R548" s="115"/>
      <c r="S548" s="116"/>
      <c r="T548" s="113"/>
      <c r="U548" s="119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5562977.9099999983</v>
      </c>
      <c r="V548" s="115"/>
    </row>
    <row r="549" spans="2:22" ht="15" x14ac:dyDescent="0.25">
      <c r="B549" s="113"/>
      <c r="C549" s="161" t="s">
        <v>235</v>
      </c>
      <c r="D549" s="118" t="s">
        <v>456</v>
      </c>
      <c r="E549" s="119">
        <v>1552.43</v>
      </c>
      <c r="F549" s="119">
        <v>1552.43</v>
      </c>
      <c r="G549" s="119">
        <v>1552.43</v>
      </c>
      <c r="H549" s="119">
        <v>1511.5</v>
      </c>
      <c r="I549" s="119">
        <v>2053.5</v>
      </c>
      <c r="J549" s="119">
        <v>392.79</v>
      </c>
      <c r="K549" s="119">
        <v>2610.3199999999997</v>
      </c>
      <c r="L549" s="119">
        <v>527632.85000000009</v>
      </c>
      <c r="M549" s="119">
        <v>538654.28</v>
      </c>
      <c r="N549" s="119">
        <v>538654.28</v>
      </c>
      <c r="O549" s="119">
        <v>538731.26</v>
      </c>
      <c r="P549" s="119">
        <v>523815.35000000003</v>
      </c>
      <c r="Q549" s="119">
        <f t="shared" si="9"/>
        <v>2678713.4200000004</v>
      </c>
      <c r="R549" s="115"/>
      <c r="S549" s="116"/>
      <c r="T549" s="113"/>
      <c r="U549" s="119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538858.25000000012</v>
      </c>
      <c r="V549" s="115"/>
    </row>
    <row r="550" spans="2:22" ht="15" x14ac:dyDescent="0.25">
      <c r="B550" s="113"/>
      <c r="C550" s="161" t="s">
        <v>236</v>
      </c>
      <c r="D550" s="118" t="s">
        <v>458</v>
      </c>
      <c r="E550" s="119">
        <v>8346.4299999999985</v>
      </c>
      <c r="F550" s="119">
        <v>7149.33</v>
      </c>
      <c r="G550" s="119">
        <v>25876.559999999998</v>
      </c>
      <c r="H550" s="119">
        <v>16752.18</v>
      </c>
      <c r="I550" s="119">
        <v>10129.07</v>
      </c>
      <c r="J550" s="119">
        <v>5342.03</v>
      </c>
      <c r="K550" s="119">
        <v>6940.6399999999994</v>
      </c>
      <c r="L550" s="119">
        <v>253936.09</v>
      </c>
      <c r="M550" s="119">
        <v>254228.29</v>
      </c>
      <c r="N550" s="119">
        <v>254511.46</v>
      </c>
      <c r="O550" s="119">
        <v>254590.89</v>
      </c>
      <c r="P550" s="119">
        <v>254195.64</v>
      </c>
      <c r="Q550" s="119">
        <f t="shared" si="9"/>
        <v>1351998.6099999999</v>
      </c>
      <c r="R550" s="115"/>
      <c r="S550" s="116"/>
      <c r="T550" s="113"/>
      <c r="U550" s="119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334472.32999999996</v>
      </c>
      <c r="V550" s="115"/>
    </row>
    <row r="551" spans="2:22" ht="15" x14ac:dyDescent="0.25">
      <c r="B551" s="113"/>
      <c r="C551" s="161" t="s">
        <v>237</v>
      </c>
      <c r="D551" s="118" t="s">
        <v>459</v>
      </c>
      <c r="E551" s="119">
        <v>300277.35000000009</v>
      </c>
      <c r="F551" s="119">
        <v>282614.23</v>
      </c>
      <c r="G551" s="119">
        <v>326684.08000000007</v>
      </c>
      <c r="H551" s="119">
        <v>298220.26999999996</v>
      </c>
      <c r="I551" s="119">
        <v>330507.78999999992</v>
      </c>
      <c r="J551" s="119">
        <v>308269.11000000004</v>
      </c>
      <c r="K551" s="119">
        <v>312262.40999999997</v>
      </c>
      <c r="L551" s="119">
        <v>711211.24</v>
      </c>
      <c r="M551" s="119">
        <v>665580.81000000006</v>
      </c>
      <c r="N551" s="119">
        <v>676037.98</v>
      </c>
      <c r="O551" s="119">
        <v>665524.22000000009</v>
      </c>
      <c r="P551" s="119">
        <v>429721.08</v>
      </c>
      <c r="Q551" s="119">
        <f t="shared" si="9"/>
        <v>5306910.57</v>
      </c>
      <c r="R551" s="115"/>
      <c r="S551" s="116"/>
      <c r="T551" s="113"/>
      <c r="U551" s="119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2870046.4800000004</v>
      </c>
      <c r="V551" s="115"/>
    </row>
    <row r="552" spans="2:22" ht="15" x14ac:dyDescent="0.25">
      <c r="B552" s="113"/>
      <c r="C552" s="161" t="s">
        <v>238</v>
      </c>
      <c r="D552" s="118" t="s">
        <v>460</v>
      </c>
      <c r="E552" s="119">
        <v>119778.89000000004</v>
      </c>
      <c r="F552" s="119">
        <v>106702.75000000006</v>
      </c>
      <c r="G552" s="119">
        <v>133899.28000000003</v>
      </c>
      <c r="H552" s="119">
        <v>142146.83999999997</v>
      </c>
      <c r="I552" s="119">
        <v>130213.18999999999</v>
      </c>
      <c r="J552" s="119">
        <v>120154.18</v>
      </c>
      <c r="K552" s="119">
        <v>118585.21000000002</v>
      </c>
      <c r="L552" s="119">
        <v>229103.92</v>
      </c>
      <c r="M552" s="119">
        <v>223026.59</v>
      </c>
      <c r="N552" s="119">
        <v>227871.88000000006</v>
      </c>
      <c r="O552" s="119">
        <v>226948.40000000005</v>
      </c>
      <c r="P552" s="119">
        <v>138525.56</v>
      </c>
      <c r="Q552" s="119">
        <f t="shared" si="9"/>
        <v>1916956.6900000004</v>
      </c>
      <c r="R552" s="115"/>
      <c r="S552" s="116"/>
      <c r="T552" s="113"/>
      <c r="U552" s="119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1100584.26</v>
      </c>
      <c r="V552" s="115"/>
    </row>
    <row r="553" spans="2:22" ht="15" x14ac:dyDescent="0.25">
      <c r="B553" s="113"/>
      <c r="C553" s="161" t="s">
        <v>239</v>
      </c>
      <c r="D553" s="118" t="s">
        <v>461</v>
      </c>
      <c r="E553" s="119">
        <v>75782.470000000016</v>
      </c>
      <c r="F553" s="119">
        <v>80387.359999999986</v>
      </c>
      <c r="G553" s="119">
        <v>88369.459999999992</v>
      </c>
      <c r="H553" s="119">
        <v>82135.45</v>
      </c>
      <c r="I553" s="119">
        <v>86811.330000000016</v>
      </c>
      <c r="J553" s="119">
        <v>83096.689999999988</v>
      </c>
      <c r="K553" s="119">
        <v>69838.570000000007</v>
      </c>
      <c r="L553" s="119">
        <v>146410.69000000003</v>
      </c>
      <c r="M553" s="119">
        <v>145989.66000000003</v>
      </c>
      <c r="N553" s="119">
        <v>145989.66000000003</v>
      </c>
      <c r="O553" s="119">
        <v>145657.89000000004</v>
      </c>
      <c r="P553" s="119">
        <v>77731.149999999994</v>
      </c>
      <c r="Q553" s="119">
        <f t="shared" si="9"/>
        <v>1228200.3800000001</v>
      </c>
      <c r="R553" s="115"/>
      <c r="S553" s="116"/>
      <c r="T553" s="113"/>
      <c r="U553" s="119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712832.02000000014</v>
      </c>
      <c r="V553" s="115"/>
    </row>
    <row r="554" spans="2:22" x14ac:dyDescent="0.2">
      <c r="B554" s="113"/>
      <c r="C554" s="162" t="s">
        <v>240</v>
      </c>
      <c r="D554" s="118" t="s">
        <v>462</v>
      </c>
      <c r="E554" s="119">
        <v>162394.32999999996</v>
      </c>
      <c r="F554" s="119">
        <v>169710.59999999992</v>
      </c>
      <c r="G554" s="119">
        <v>199334.16000000003</v>
      </c>
      <c r="H554" s="119">
        <v>183381.86999999994</v>
      </c>
      <c r="I554" s="119">
        <v>186239.32000000004</v>
      </c>
      <c r="J554" s="119">
        <v>207458.64999999991</v>
      </c>
      <c r="K554" s="119">
        <v>196442.31</v>
      </c>
      <c r="L554" s="119">
        <v>189691.56999999998</v>
      </c>
      <c r="M554" s="119">
        <v>176277.67000000004</v>
      </c>
      <c r="N554" s="119">
        <v>253066.74999999997</v>
      </c>
      <c r="O554" s="119">
        <v>253104.88999999998</v>
      </c>
      <c r="P554" s="119">
        <v>254550.95999999993</v>
      </c>
      <c r="Q554" s="119">
        <f t="shared" si="9"/>
        <v>2431653.08</v>
      </c>
      <c r="R554" s="115"/>
      <c r="S554" s="116"/>
      <c r="T554" s="113"/>
      <c r="U554" s="119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1494652.8099999998</v>
      </c>
      <c r="V554" s="115"/>
    </row>
    <row r="555" spans="2:22" x14ac:dyDescent="0.2">
      <c r="B555" s="113"/>
      <c r="C555" s="162" t="s">
        <v>241</v>
      </c>
      <c r="D555" s="118" t="s">
        <v>463</v>
      </c>
      <c r="E555" s="119">
        <v>43767.989999999991</v>
      </c>
      <c r="F555" s="119">
        <v>44793.099999999991</v>
      </c>
      <c r="G555" s="119">
        <v>86445.02</v>
      </c>
      <c r="H555" s="119">
        <v>59674.290000000008</v>
      </c>
      <c r="I555" s="119">
        <v>80539.76999999999</v>
      </c>
      <c r="J555" s="119">
        <v>70730.820000000007</v>
      </c>
      <c r="K555" s="119">
        <v>81442.289999999994</v>
      </c>
      <c r="L555" s="119">
        <v>115602.72</v>
      </c>
      <c r="M555" s="119">
        <v>126825.20999999999</v>
      </c>
      <c r="N555" s="119">
        <v>137958.24000000002</v>
      </c>
      <c r="O555" s="119">
        <v>137958.24000000002</v>
      </c>
      <c r="P555" s="119">
        <v>137958.16999999995</v>
      </c>
      <c r="Q555" s="119">
        <f t="shared" si="9"/>
        <v>1123695.8599999999</v>
      </c>
      <c r="R555" s="115"/>
      <c r="S555" s="116"/>
      <c r="T555" s="113"/>
      <c r="U555" s="119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582996</v>
      </c>
      <c r="V555" s="115"/>
    </row>
    <row r="556" spans="2:22" x14ac:dyDescent="0.2">
      <c r="B556" s="113"/>
      <c r="C556" s="162" t="s">
        <v>242</v>
      </c>
      <c r="D556" s="118" t="s">
        <v>464</v>
      </c>
      <c r="E556" s="119">
        <v>27979.63</v>
      </c>
      <c r="F556" s="119">
        <v>27979.63</v>
      </c>
      <c r="G556" s="119">
        <v>27979.63</v>
      </c>
      <c r="H556" s="119">
        <v>27979.63</v>
      </c>
      <c r="I556" s="119">
        <v>0</v>
      </c>
      <c r="J556" s="119">
        <v>27979.63</v>
      </c>
      <c r="K556" s="119">
        <v>0</v>
      </c>
      <c r="L556" s="119">
        <v>76000.37</v>
      </c>
      <c r="M556" s="119">
        <v>212232.36</v>
      </c>
      <c r="N556" s="119">
        <v>30590</v>
      </c>
      <c r="O556" s="119">
        <v>30590</v>
      </c>
      <c r="P556" s="119">
        <v>30589.119999999999</v>
      </c>
      <c r="Q556" s="119">
        <f t="shared" si="9"/>
        <v>519900</v>
      </c>
      <c r="R556" s="115"/>
      <c r="S556" s="116"/>
      <c r="T556" s="113"/>
      <c r="U556" s="119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215898.52</v>
      </c>
      <c r="V556" s="115"/>
    </row>
    <row r="557" spans="2:22" x14ac:dyDescent="0.2">
      <c r="B557" s="113"/>
      <c r="C557" s="162" t="s">
        <v>243</v>
      </c>
      <c r="D557" s="118" t="s">
        <v>465</v>
      </c>
      <c r="E557" s="119">
        <v>16243.06</v>
      </c>
      <c r="F557" s="119">
        <v>39536.04</v>
      </c>
      <c r="G557" s="119">
        <v>32814.97</v>
      </c>
      <c r="H557" s="119">
        <v>36308.22</v>
      </c>
      <c r="I557" s="119">
        <v>36915.649999999994</v>
      </c>
      <c r="J557" s="119">
        <v>35802.28</v>
      </c>
      <c r="K557" s="119">
        <v>38496.94</v>
      </c>
      <c r="L557" s="119">
        <v>29803.770000000004</v>
      </c>
      <c r="M557" s="119">
        <v>33401.550000000003</v>
      </c>
      <c r="N557" s="119">
        <v>37086.130000000005</v>
      </c>
      <c r="O557" s="119">
        <v>37086.130000000005</v>
      </c>
      <c r="P557" s="119">
        <v>37106.06</v>
      </c>
      <c r="Q557" s="119">
        <f t="shared" si="9"/>
        <v>410600.8</v>
      </c>
      <c r="R557" s="115"/>
      <c r="S557" s="116"/>
      <c r="T557" s="113"/>
      <c r="U557" s="119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265920.93</v>
      </c>
      <c r="V557" s="115"/>
    </row>
    <row r="558" spans="2:22" x14ac:dyDescent="0.2">
      <c r="B558" s="113"/>
      <c r="C558" s="162" t="s">
        <v>244</v>
      </c>
      <c r="D558" s="118" t="s">
        <v>466</v>
      </c>
      <c r="E558" s="119">
        <v>0</v>
      </c>
      <c r="F558" s="119">
        <v>0</v>
      </c>
      <c r="G558" s="119">
        <v>0</v>
      </c>
      <c r="H558" s="119">
        <v>0</v>
      </c>
      <c r="I558" s="119">
        <v>0</v>
      </c>
      <c r="J558" s="119">
        <v>0</v>
      </c>
      <c r="K558" s="119">
        <v>0</v>
      </c>
      <c r="L558" s="119">
        <v>178645.22000000003</v>
      </c>
      <c r="M558" s="119">
        <v>256710.04000000004</v>
      </c>
      <c r="N558" s="119">
        <v>53000.399999999994</v>
      </c>
      <c r="O558" s="119">
        <v>53000.399999999994</v>
      </c>
      <c r="P558" s="119">
        <v>909645.94</v>
      </c>
      <c r="Q558" s="119">
        <f t="shared" ref="Q558:Q583" si="10">SUM(E558:P558)</f>
        <v>1451002</v>
      </c>
      <c r="R558" s="115"/>
      <c r="T558" s="113"/>
      <c r="U558" s="119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178645.22000000003</v>
      </c>
      <c r="V558" s="115"/>
    </row>
    <row r="559" spans="2:22" x14ac:dyDescent="0.2">
      <c r="B559" s="113"/>
      <c r="C559" s="162" t="s">
        <v>245</v>
      </c>
      <c r="D559" s="118" t="s">
        <v>467</v>
      </c>
      <c r="E559" s="119">
        <v>5677.74</v>
      </c>
      <c r="F559" s="119">
        <v>5276.16</v>
      </c>
      <c r="G559" s="119">
        <v>5729.12</v>
      </c>
      <c r="H559" s="119">
        <v>5833.21</v>
      </c>
      <c r="I559" s="119">
        <v>5656.5299999999988</v>
      </c>
      <c r="J559" s="119">
        <v>520.91</v>
      </c>
      <c r="K559" s="119">
        <v>5557.1200000000008</v>
      </c>
      <c r="L559" s="119">
        <v>9975.4800000000014</v>
      </c>
      <c r="M559" s="119">
        <v>14372.220000000003</v>
      </c>
      <c r="N559" s="119">
        <v>14952.410000000002</v>
      </c>
      <c r="O559" s="119">
        <v>14952.410000000002</v>
      </c>
      <c r="P559" s="119">
        <v>14952.430000000002</v>
      </c>
      <c r="Q559" s="119">
        <f t="shared" si="10"/>
        <v>103455.74000000002</v>
      </c>
      <c r="R559" s="115"/>
      <c r="T559" s="113"/>
      <c r="U559" s="119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44226.270000000004</v>
      </c>
      <c r="V559" s="115"/>
    </row>
    <row r="560" spans="2:22" x14ac:dyDescent="0.2">
      <c r="B560" s="113"/>
      <c r="C560" s="162" t="s">
        <v>246</v>
      </c>
      <c r="D560" s="118" t="s">
        <v>457</v>
      </c>
      <c r="E560" s="119">
        <v>105917.94999999998</v>
      </c>
      <c r="F560" s="119">
        <v>180865.71</v>
      </c>
      <c r="G560" s="119">
        <v>121441.03000000001</v>
      </c>
      <c r="H560" s="119">
        <v>88639.91</v>
      </c>
      <c r="I560" s="119">
        <v>109602.88</v>
      </c>
      <c r="J560" s="119">
        <v>135277.85</v>
      </c>
      <c r="K560" s="119">
        <v>123333.16</v>
      </c>
      <c r="L560" s="119">
        <v>413536.60000000003</v>
      </c>
      <c r="M560" s="119">
        <v>412742.71</v>
      </c>
      <c r="N560" s="119">
        <v>427875.72000000003</v>
      </c>
      <c r="O560" s="119">
        <v>436686.00000000006</v>
      </c>
      <c r="P560" s="119">
        <v>436851.77</v>
      </c>
      <c r="Q560" s="119">
        <f t="shared" si="10"/>
        <v>2992771.29</v>
      </c>
      <c r="R560" s="115"/>
      <c r="T560" s="113"/>
      <c r="U560" s="119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1278615.0900000001</v>
      </c>
      <c r="V560" s="115"/>
    </row>
    <row r="561" spans="2:22" x14ac:dyDescent="0.2">
      <c r="B561" s="113"/>
      <c r="C561" s="162" t="s">
        <v>247</v>
      </c>
      <c r="D561" s="118" t="s">
        <v>468</v>
      </c>
      <c r="E561" s="119">
        <v>5260.67</v>
      </c>
      <c r="F561" s="119">
        <v>5260.67</v>
      </c>
      <c r="G561" s="119">
        <v>33333.33</v>
      </c>
      <c r="H561" s="119">
        <v>33333.33</v>
      </c>
      <c r="I561" s="119">
        <v>61406.01</v>
      </c>
      <c r="J561" s="119">
        <v>33333.33</v>
      </c>
      <c r="K561" s="119">
        <v>0</v>
      </c>
      <c r="L561" s="119">
        <v>45614.53</v>
      </c>
      <c r="M561" s="119">
        <v>45614.53</v>
      </c>
      <c r="N561" s="119">
        <v>45614.53</v>
      </c>
      <c r="O561" s="119">
        <v>45614.53</v>
      </c>
      <c r="P561" s="119">
        <v>45614.54</v>
      </c>
      <c r="Q561" s="119">
        <f t="shared" si="10"/>
        <v>400000.00000000006</v>
      </c>
      <c r="R561" s="115"/>
      <c r="T561" s="113"/>
      <c r="U561" s="119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217541.87000000002</v>
      </c>
      <c r="V561" s="115"/>
    </row>
    <row r="562" spans="2:22" x14ac:dyDescent="0.2">
      <c r="B562" s="113"/>
      <c r="C562" s="162" t="s">
        <v>248</v>
      </c>
      <c r="D562" s="118" t="s">
        <v>469</v>
      </c>
      <c r="E562" s="119">
        <v>20861.559999999998</v>
      </c>
      <c r="F562" s="119">
        <v>18178.629999999997</v>
      </c>
      <c r="G562" s="119">
        <v>227739.56999999998</v>
      </c>
      <c r="H562" s="119">
        <v>43249.740000000005</v>
      </c>
      <c r="I562" s="119">
        <v>37173.78</v>
      </c>
      <c r="J562" s="119">
        <v>50725.120000000003</v>
      </c>
      <c r="K562" s="119">
        <v>103939.97000000002</v>
      </c>
      <c r="L562" s="119">
        <v>891319.8</v>
      </c>
      <c r="M562" s="119">
        <v>1297387.3600000001</v>
      </c>
      <c r="N562" s="119">
        <v>898683.32000000007</v>
      </c>
      <c r="O562" s="119">
        <v>898683.32000000007</v>
      </c>
      <c r="P562" s="119">
        <v>883683.27</v>
      </c>
      <c r="Q562" s="119">
        <f t="shared" si="10"/>
        <v>5371625.4400000013</v>
      </c>
      <c r="R562" s="115"/>
      <c r="T562" s="113"/>
      <c r="U562" s="119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1393188.17</v>
      </c>
      <c r="V562" s="115"/>
    </row>
    <row r="563" spans="2:22" x14ac:dyDescent="0.2">
      <c r="B563" s="113"/>
      <c r="C563" s="162" t="s">
        <v>249</v>
      </c>
      <c r="D563" s="118" t="s">
        <v>470</v>
      </c>
      <c r="E563" s="119">
        <v>15570489.340000005</v>
      </c>
      <c r="F563" s="119">
        <v>16689634.080000008</v>
      </c>
      <c r="G563" s="119">
        <v>17038668.050000001</v>
      </c>
      <c r="H563" s="119">
        <v>18359737.699999999</v>
      </c>
      <c r="I563" s="119">
        <v>16829980.400000002</v>
      </c>
      <c r="J563" s="119">
        <v>17317717.849999994</v>
      </c>
      <c r="K563" s="119">
        <v>17556467.970000003</v>
      </c>
      <c r="L563" s="119">
        <v>22702910.430000007</v>
      </c>
      <c r="M563" s="119">
        <v>22199890.580000002</v>
      </c>
      <c r="N563" s="119">
        <v>22307615.209999997</v>
      </c>
      <c r="O563" s="119">
        <v>21999379.149999999</v>
      </c>
      <c r="P563" s="119">
        <v>9268356.4499999974</v>
      </c>
      <c r="Q563" s="119">
        <f t="shared" si="10"/>
        <v>217840847.21000004</v>
      </c>
      <c r="R563" s="115"/>
      <c r="T563" s="113"/>
      <c r="U563" s="119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142065605.82000002</v>
      </c>
      <c r="V563" s="115"/>
    </row>
    <row r="564" spans="2:22" x14ac:dyDescent="0.2">
      <c r="B564" s="113"/>
      <c r="C564" s="162" t="s">
        <v>250</v>
      </c>
      <c r="D564" s="118" t="s">
        <v>471</v>
      </c>
      <c r="E564" s="119">
        <v>2311467.8000000003</v>
      </c>
      <c r="F564" s="119">
        <v>4253497.8</v>
      </c>
      <c r="G564" s="119">
        <v>4189878.1599999997</v>
      </c>
      <c r="H564" s="119">
        <v>3795466.3499999996</v>
      </c>
      <c r="I564" s="119">
        <v>3522325.96</v>
      </c>
      <c r="J564" s="119">
        <v>4773640.42</v>
      </c>
      <c r="K564" s="119">
        <v>4381411.9099999992</v>
      </c>
      <c r="L564" s="119">
        <v>4129166.46</v>
      </c>
      <c r="M564" s="119">
        <v>4129166.46</v>
      </c>
      <c r="N564" s="119">
        <v>4129166.46</v>
      </c>
      <c r="O564" s="119">
        <v>4129166.46</v>
      </c>
      <c r="P564" s="119">
        <v>4129166.4999999995</v>
      </c>
      <c r="Q564" s="119">
        <f t="shared" si="10"/>
        <v>47873520.740000002</v>
      </c>
      <c r="R564" s="115"/>
      <c r="T564" s="113"/>
      <c r="U564" s="119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31356854.860000003</v>
      </c>
      <c r="V564" s="115"/>
    </row>
    <row r="565" spans="2:22" x14ac:dyDescent="0.2">
      <c r="B565" s="113"/>
      <c r="C565" s="162" t="s">
        <v>251</v>
      </c>
      <c r="D565" s="118" t="s">
        <v>472</v>
      </c>
      <c r="E565" s="119">
        <v>331680.42</v>
      </c>
      <c r="F565" s="119">
        <v>341049.77999999997</v>
      </c>
      <c r="G565" s="119">
        <v>387238.85000000003</v>
      </c>
      <c r="H565" s="119">
        <v>494410.73999999993</v>
      </c>
      <c r="I565" s="119">
        <v>536506.02</v>
      </c>
      <c r="J565" s="119">
        <v>456575.54000000004</v>
      </c>
      <c r="K565" s="119">
        <v>1948937.8</v>
      </c>
      <c r="L565" s="119">
        <v>1024369.1099999999</v>
      </c>
      <c r="M565" s="119">
        <v>1042032.0599999998</v>
      </c>
      <c r="N565" s="119">
        <v>1021577.1699999999</v>
      </c>
      <c r="O565" s="119">
        <v>1000943.7199999999</v>
      </c>
      <c r="P565" s="119">
        <v>712843.39999999979</v>
      </c>
      <c r="Q565" s="119">
        <f t="shared" si="10"/>
        <v>9298164.6099999994</v>
      </c>
      <c r="R565" s="115"/>
      <c r="T565" s="113"/>
      <c r="U565" s="119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5520768.2599999998</v>
      </c>
      <c r="V565" s="115"/>
    </row>
    <row r="566" spans="2:22" x14ac:dyDescent="0.2">
      <c r="B566" s="113"/>
      <c r="C566" s="162" t="s">
        <v>252</v>
      </c>
      <c r="D566" s="118" t="s">
        <v>473</v>
      </c>
      <c r="E566" s="119">
        <v>435928.12000000005</v>
      </c>
      <c r="F566" s="119">
        <v>374207.88</v>
      </c>
      <c r="G566" s="119">
        <v>581279.52</v>
      </c>
      <c r="H566" s="119">
        <v>513006.7</v>
      </c>
      <c r="I566" s="119">
        <v>629794.57999999996</v>
      </c>
      <c r="J566" s="119">
        <v>569564.24</v>
      </c>
      <c r="K566" s="119">
        <v>822011.62999999989</v>
      </c>
      <c r="L566" s="119">
        <v>752541.10999999987</v>
      </c>
      <c r="M566" s="119">
        <v>752072.78999999992</v>
      </c>
      <c r="N566" s="119">
        <v>752072.78999999992</v>
      </c>
      <c r="O566" s="119">
        <v>751053.04999999993</v>
      </c>
      <c r="P566" s="119">
        <v>394564.61000000004</v>
      </c>
      <c r="Q566" s="119">
        <f t="shared" si="10"/>
        <v>7328097.0199999996</v>
      </c>
      <c r="R566" s="115"/>
      <c r="T566" s="113"/>
      <c r="U566" s="119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4678333.7799999993</v>
      </c>
      <c r="V566" s="115"/>
    </row>
    <row r="567" spans="2:22" ht="25.5" x14ac:dyDescent="0.2">
      <c r="B567" s="113"/>
      <c r="C567" s="162" t="s">
        <v>550</v>
      </c>
      <c r="D567" s="118" t="s">
        <v>551</v>
      </c>
      <c r="E567" s="119">
        <v>10343466.699999999</v>
      </c>
      <c r="F567" s="119">
        <v>12742096.59</v>
      </c>
      <c r="G567" s="119">
        <v>14697323.83</v>
      </c>
      <c r="H567" s="119">
        <v>12977283.48</v>
      </c>
      <c r="I567" s="119">
        <v>28392919.920000002</v>
      </c>
      <c r="J567" s="119">
        <v>15214964.720000001</v>
      </c>
      <c r="K567" s="119">
        <v>15486908.210000001</v>
      </c>
      <c r="L567" s="119">
        <v>17245281.190000001</v>
      </c>
      <c r="M567" s="119">
        <v>15218185.4</v>
      </c>
      <c r="N567" s="119">
        <v>14807387.73</v>
      </c>
      <c r="O567" s="119">
        <v>12598011.040000001</v>
      </c>
      <c r="P567" s="119">
        <v>1067939.78</v>
      </c>
      <c r="Q567" s="119">
        <f t="shared" si="10"/>
        <v>170791768.58999997</v>
      </c>
      <c r="R567" s="115"/>
      <c r="T567" s="113"/>
      <c r="U567" s="119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127100244.63999999</v>
      </c>
      <c r="V567" s="115"/>
    </row>
    <row r="568" spans="2:22" x14ac:dyDescent="0.2">
      <c r="B568" s="113"/>
      <c r="C568" s="162" t="s">
        <v>253</v>
      </c>
      <c r="D568" s="118" t="s">
        <v>474</v>
      </c>
      <c r="E568" s="119">
        <v>4000</v>
      </c>
      <c r="F568" s="119">
        <v>25139.43</v>
      </c>
      <c r="G568" s="119">
        <v>369831.94999999995</v>
      </c>
      <c r="H568" s="119">
        <v>286434.89999999997</v>
      </c>
      <c r="I568" s="119">
        <v>159733.85999999999</v>
      </c>
      <c r="J568" s="119">
        <v>0</v>
      </c>
      <c r="K568" s="119">
        <v>90544.3</v>
      </c>
      <c r="L568" s="119">
        <v>1951424.5599999998</v>
      </c>
      <c r="M568" s="119">
        <v>1167065.6999999995</v>
      </c>
      <c r="N568" s="119">
        <v>1355065.6999999995</v>
      </c>
      <c r="O568" s="119">
        <v>1649065.6999999995</v>
      </c>
      <c r="P568" s="119">
        <v>5915706.9000000013</v>
      </c>
      <c r="Q568" s="119">
        <f t="shared" si="10"/>
        <v>12974013</v>
      </c>
      <c r="R568" s="115"/>
      <c r="T568" s="113"/>
      <c r="U568" s="119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2887109</v>
      </c>
      <c r="V568" s="115"/>
    </row>
    <row r="569" spans="2:22" x14ac:dyDescent="0.2">
      <c r="B569" s="113"/>
      <c r="C569" s="162" t="s">
        <v>254</v>
      </c>
      <c r="D569" s="118" t="s">
        <v>475</v>
      </c>
      <c r="E569" s="119">
        <v>0</v>
      </c>
      <c r="F569" s="119">
        <v>309494.2</v>
      </c>
      <c r="G569" s="119">
        <v>0.18</v>
      </c>
      <c r="H569" s="119">
        <v>0.22</v>
      </c>
      <c r="I569" s="119">
        <v>0.06</v>
      </c>
      <c r="J569" s="119">
        <v>265505.89999999997</v>
      </c>
      <c r="K569" s="119">
        <v>0.16</v>
      </c>
      <c r="L569" s="119">
        <v>703193.89999999979</v>
      </c>
      <c r="M569" s="119">
        <v>17693.980000000007</v>
      </c>
      <c r="N569" s="119">
        <v>3193.98</v>
      </c>
      <c r="O569" s="119">
        <v>3193.96</v>
      </c>
      <c r="P569" s="119">
        <v>8294.4599999999991</v>
      </c>
      <c r="Q569" s="119">
        <f t="shared" si="10"/>
        <v>1310570.9999999995</v>
      </c>
      <c r="R569" s="115"/>
      <c r="T569" s="113"/>
      <c r="U569" s="119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1278194.6199999996</v>
      </c>
      <c r="V569" s="115"/>
    </row>
    <row r="570" spans="2:22" x14ac:dyDescent="0.2">
      <c r="B570" s="113"/>
      <c r="C570" s="162" t="s">
        <v>255</v>
      </c>
      <c r="D570" s="118" t="s">
        <v>476</v>
      </c>
      <c r="E570" s="119">
        <v>173765.12999999998</v>
      </c>
      <c r="F570" s="119">
        <v>185152.68999999997</v>
      </c>
      <c r="G570" s="119">
        <v>263632.31000000006</v>
      </c>
      <c r="H570" s="119">
        <v>208597.95</v>
      </c>
      <c r="I570" s="119">
        <v>275109.06</v>
      </c>
      <c r="J570" s="119">
        <v>270752.51999999996</v>
      </c>
      <c r="K570" s="119">
        <v>318653.18999999994</v>
      </c>
      <c r="L570" s="119">
        <v>494528.19000000024</v>
      </c>
      <c r="M570" s="119">
        <v>514645.79000000027</v>
      </c>
      <c r="N570" s="119">
        <v>505546.18000000028</v>
      </c>
      <c r="O570" s="119">
        <v>501161.60000000027</v>
      </c>
      <c r="P570" s="119">
        <v>339021.37999999989</v>
      </c>
      <c r="Q570" s="119">
        <f t="shared" si="10"/>
        <v>4050565.9900000012</v>
      </c>
      <c r="R570" s="115"/>
      <c r="T570" s="113"/>
      <c r="U570" s="119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2190191.0400000005</v>
      </c>
      <c r="V570" s="115"/>
    </row>
    <row r="571" spans="2:22" x14ac:dyDescent="0.2">
      <c r="B571" s="113"/>
      <c r="C571" s="162" t="s">
        <v>256</v>
      </c>
      <c r="D571" s="118" t="s">
        <v>477</v>
      </c>
      <c r="E571" s="119">
        <v>63002630.409999996</v>
      </c>
      <c r="F571" s="119">
        <v>65519895.830000006</v>
      </c>
      <c r="G571" s="119">
        <v>65511585.649999999</v>
      </c>
      <c r="H571" s="119">
        <v>65613396.360000007</v>
      </c>
      <c r="I571" s="119">
        <v>65712452.989999995</v>
      </c>
      <c r="J571" s="119">
        <v>66973578.530000009</v>
      </c>
      <c r="K571" s="119">
        <v>66835126.729999997</v>
      </c>
      <c r="L571" s="119">
        <v>67927729.86999999</v>
      </c>
      <c r="M571" s="119">
        <v>59286916.990000002</v>
      </c>
      <c r="N571" s="119">
        <v>63607323.43</v>
      </c>
      <c r="O571" s="119">
        <v>63607323.43</v>
      </c>
      <c r="P571" s="119">
        <v>63607323.420000009</v>
      </c>
      <c r="Q571" s="119">
        <f t="shared" si="10"/>
        <v>777205283.63999987</v>
      </c>
      <c r="R571" s="115"/>
      <c r="T571" s="113"/>
      <c r="U571" s="119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527096396.37000006</v>
      </c>
      <c r="V571" s="115"/>
    </row>
    <row r="572" spans="2:22" x14ac:dyDescent="0.2">
      <c r="B572" s="113"/>
      <c r="C572" s="162" t="s">
        <v>257</v>
      </c>
      <c r="D572" s="118" t="s">
        <v>478</v>
      </c>
      <c r="E572" s="119">
        <v>15734.77</v>
      </c>
      <c r="F572" s="119">
        <v>15515.23</v>
      </c>
      <c r="G572" s="119">
        <v>0</v>
      </c>
      <c r="H572" s="119">
        <v>238300</v>
      </c>
      <c r="I572" s="119">
        <v>57500</v>
      </c>
      <c r="J572" s="119">
        <v>88750</v>
      </c>
      <c r="K572" s="119">
        <v>57500</v>
      </c>
      <c r="L572" s="119">
        <v>225340</v>
      </c>
      <c r="M572" s="119">
        <v>225340</v>
      </c>
      <c r="N572" s="119">
        <v>225340</v>
      </c>
      <c r="O572" s="119">
        <v>225340</v>
      </c>
      <c r="P572" s="119">
        <v>225340</v>
      </c>
      <c r="Q572" s="119">
        <f t="shared" si="10"/>
        <v>1600000</v>
      </c>
      <c r="R572" s="115"/>
      <c r="T572" s="113"/>
      <c r="U572" s="119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698640</v>
      </c>
      <c r="V572" s="115"/>
    </row>
    <row r="573" spans="2:22" ht="25.5" x14ac:dyDescent="0.2">
      <c r="B573" s="113"/>
      <c r="C573" s="162" t="s">
        <v>258</v>
      </c>
      <c r="D573" s="118" t="s">
        <v>479</v>
      </c>
      <c r="E573" s="119">
        <v>278479.64000000007</v>
      </c>
      <c r="F573" s="119">
        <v>281825.60000000003</v>
      </c>
      <c r="G573" s="119">
        <v>462072.24999999994</v>
      </c>
      <c r="H573" s="119">
        <v>363462.38000000012</v>
      </c>
      <c r="I573" s="119">
        <v>422210.48</v>
      </c>
      <c r="J573" s="119">
        <v>353657.58999999997</v>
      </c>
      <c r="K573" s="119">
        <v>437404.69000000006</v>
      </c>
      <c r="L573" s="119">
        <v>422163.71</v>
      </c>
      <c r="M573" s="119">
        <v>363168.16000000009</v>
      </c>
      <c r="N573" s="119">
        <v>511909.46</v>
      </c>
      <c r="O573" s="119">
        <v>510915.79</v>
      </c>
      <c r="P573" s="119">
        <v>510620.72000000015</v>
      </c>
      <c r="Q573" s="119">
        <f t="shared" si="10"/>
        <v>4917890.47</v>
      </c>
      <c r="R573" s="115"/>
      <c r="T573" s="113"/>
      <c r="U573" s="119">
        <f>IF($E$5=Master!$D$4,E573,
IF($F$5=Master!$D$4,SUM(E573:F573),
IF($G$5=Master!$D$4,SUM(E573:G573),
IF($H$5=Master!$D$4,SUM(E573:H573),
IF($I$5=Master!$D$4,SUM(E573:I573),
IF($J$5=Master!$D$4,SUM(E573:J573),
IF($K$5=Master!$D$4,SUM(E573:K573),
IF($L$5=Master!$D$4,SUM(E573:L573),
IF($M$5=Master!$D$4,SUM(E573:M573),
IF($N$5=Master!$D$4,SUM(E573:N573),
IF($O$5=Master!$D$4,SUM(E573:O573),
IF($P$5=Master!$D$4,SUM(E573:P573),0))))))))))))</f>
        <v>3021276.34</v>
      </c>
      <c r="V573" s="115"/>
    </row>
    <row r="574" spans="2:22" x14ac:dyDescent="0.2">
      <c r="B574" s="113"/>
      <c r="C574" s="162" t="s">
        <v>259</v>
      </c>
      <c r="D574" s="118" t="s">
        <v>480</v>
      </c>
      <c r="E574" s="119">
        <v>37727.519999999997</v>
      </c>
      <c r="F574" s="119">
        <v>54864.94</v>
      </c>
      <c r="G574" s="119">
        <v>26302.16</v>
      </c>
      <c r="H574" s="119">
        <v>25865.61</v>
      </c>
      <c r="I574" s="119">
        <v>27734.84</v>
      </c>
      <c r="J574" s="119">
        <v>25271.94</v>
      </c>
      <c r="K574" s="119">
        <v>27424.35</v>
      </c>
      <c r="L574" s="119">
        <v>154961.73000000001</v>
      </c>
      <c r="M574" s="119">
        <v>154961.73000000001</v>
      </c>
      <c r="N574" s="119">
        <v>154961.73000000001</v>
      </c>
      <c r="O574" s="119">
        <v>154961.73000000001</v>
      </c>
      <c r="P574" s="119">
        <v>154961.72</v>
      </c>
      <c r="Q574" s="119">
        <f t="shared" si="10"/>
        <v>999999.99999999988</v>
      </c>
      <c r="R574" s="115"/>
      <c r="T574" s="113"/>
      <c r="U574" s="119">
        <f>IF($E$5=Master!$D$4,E574,
IF($F$5=Master!$D$4,SUM(E574:F574),
IF($G$5=Master!$D$4,SUM(E574:G574),
IF($H$5=Master!$D$4,SUM(E574:H574),
IF($I$5=Master!$D$4,SUM(E574:I574),
IF($J$5=Master!$D$4,SUM(E574:J574),
IF($K$5=Master!$D$4,SUM(E574:K574),
IF($L$5=Master!$D$4,SUM(E574:L574),
IF($M$5=Master!$D$4,SUM(E574:M574),
IF($N$5=Master!$D$4,SUM(E574:N574),
IF($O$5=Master!$D$4,SUM(E574:O574),
IF($P$5=Master!$D$4,SUM(E574:P574),0))))))))))))</f>
        <v>380153.08999999997</v>
      </c>
      <c r="V574" s="115"/>
    </row>
    <row r="575" spans="2:22" x14ac:dyDescent="0.2">
      <c r="B575" s="113"/>
      <c r="C575" s="162" t="s">
        <v>260</v>
      </c>
      <c r="D575" s="118" t="s">
        <v>481</v>
      </c>
      <c r="E575" s="119">
        <v>1249028.7199999993</v>
      </c>
      <c r="F575" s="119">
        <v>1221795.8799999994</v>
      </c>
      <c r="G575" s="119">
        <v>1280822.3800000011</v>
      </c>
      <c r="H575" s="119">
        <v>1565982.2699999996</v>
      </c>
      <c r="I575" s="119">
        <v>1601662.3799999997</v>
      </c>
      <c r="J575" s="119">
        <v>1564648.5399999989</v>
      </c>
      <c r="K575" s="119">
        <v>1568716.5999999978</v>
      </c>
      <c r="L575" s="119">
        <v>1904180.8000000003</v>
      </c>
      <c r="M575" s="119">
        <v>1821251.69</v>
      </c>
      <c r="N575" s="119">
        <v>1814254.7200000002</v>
      </c>
      <c r="O575" s="119">
        <v>1730285.2100000004</v>
      </c>
      <c r="P575" s="119">
        <v>448286.07999999996</v>
      </c>
      <c r="Q575" s="119">
        <f t="shared" si="10"/>
        <v>17770915.269999996</v>
      </c>
      <c r="R575" s="115"/>
      <c r="T575" s="113"/>
      <c r="U575" s="119">
        <f>IF($E$5=Master!$D$4,E575,
IF($F$5=Master!$D$4,SUM(E575:F575),
IF($G$5=Master!$D$4,SUM(E575:G575),
IF($H$5=Master!$D$4,SUM(E575:H575),
IF($I$5=Master!$D$4,SUM(E575:I575),
IF($J$5=Master!$D$4,SUM(E575:J575),
IF($K$5=Master!$D$4,SUM(E575:K575),
IF($L$5=Master!$D$4,SUM(E575:L575),
IF($M$5=Master!$D$4,SUM(E575:M575),
IF($N$5=Master!$D$4,SUM(E575:N575),
IF($O$5=Master!$D$4,SUM(E575:O575),
IF($P$5=Master!$D$4,SUM(E575:P575),0))))))))))))</f>
        <v>11956837.569999997</v>
      </c>
      <c r="V575" s="115"/>
    </row>
    <row r="576" spans="2:22" x14ac:dyDescent="0.2">
      <c r="B576" s="113"/>
      <c r="C576" s="162" t="s">
        <v>261</v>
      </c>
      <c r="D576" s="118" t="s">
        <v>482</v>
      </c>
      <c r="E576" s="119">
        <v>19505811.420000002</v>
      </c>
      <c r="F576" s="119">
        <v>23051362.34</v>
      </c>
      <c r="G576" s="119">
        <v>22589219.960000005</v>
      </c>
      <c r="H576" s="119">
        <v>20691863.769999996</v>
      </c>
      <c r="I576" s="119">
        <v>20083194.580000002</v>
      </c>
      <c r="J576" s="119">
        <v>20945756.330000002</v>
      </c>
      <c r="K576" s="119">
        <v>22198782.680000007</v>
      </c>
      <c r="L576" s="119">
        <v>23249883.059999999</v>
      </c>
      <c r="M576" s="119">
        <v>16915545.050000001</v>
      </c>
      <c r="N576" s="119">
        <v>16913917.720000003</v>
      </c>
      <c r="O576" s="119">
        <v>16888636.460000001</v>
      </c>
      <c r="P576" s="119">
        <v>10546823.359999999</v>
      </c>
      <c r="Q576" s="119">
        <f t="shared" si="10"/>
        <v>233580796.73000002</v>
      </c>
      <c r="R576" s="115"/>
      <c r="T576" s="113"/>
      <c r="U576" s="119">
        <f>IF($E$5=Master!$D$4,E576,
IF($F$5=Master!$D$4,SUM(E576:F576),
IF($G$5=Master!$D$4,SUM(E576:G576),
IF($H$5=Master!$D$4,SUM(E576:H576),
IF($I$5=Master!$D$4,SUM(E576:I576),
IF($J$5=Master!$D$4,SUM(E576:J576),
IF($K$5=Master!$D$4,SUM(E576:K576),
IF($L$5=Master!$D$4,SUM(E576:L576),
IF($M$5=Master!$D$4,SUM(E576:M576),
IF($N$5=Master!$D$4,SUM(E576:N576),
IF($O$5=Master!$D$4,SUM(E576:O576),
IF($P$5=Master!$D$4,SUM(E576:P576),0))))))))))))</f>
        <v>172315874.14000002</v>
      </c>
      <c r="V576" s="115"/>
    </row>
    <row r="577" spans="2:22" x14ac:dyDescent="0.2">
      <c r="B577" s="113"/>
      <c r="C577" s="162" t="s">
        <v>262</v>
      </c>
      <c r="D577" s="118" t="s">
        <v>483</v>
      </c>
      <c r="E577" s="119">
        <v>3637.13</v>
      </c>
      <c r="F577" s="119">
        <v>1470.4599999999998</v>
      </c>
      <c r="G577" s="119">
        <v>4477.95</v>
      </c>
      <c r="H577" s="119">
        <v>8937.68</v>
      </c>
      <c r="I577" s="119">
        <v>4080.6399999999994</v>
      </c>
      <c r="J577" s="119">
        <v>4316.3500000000004</v>
      </c>
      <c r="K577" s="119">
        <v>4296.76</v>
      </c>
      <c r="L577" s="119">
        <v>10333.810000000001</v>
      </c>
      <c r="M577" s="119">
        <v>10333.810000000001</v>
      </c>
      <c r="N577" s="119">
        <v>10333.810000000001</v>
      </c>
      <c r="O577" s="119">
        <v>10333.810000000001</v>
      </c>
      <c r="P577" s="119">
        <v>9007.5499999999993</v>
      </c>
      <c r="Q577" s="119">
        <f t="shared" si="10"/>
        <v>81559.759999999995</v>
      </c>
      <c r="R577" s="115"/>
      <c r="T577" s="113"/>
      <c r="U577" s="119">
        <f>IF($E$5=Master!$D$4,E577,
IF($F$5=Master!$D$4,SUM(E577:F577),
IF($G$5=Master!$D$4,SUM(E577:G577),
IF($H$5=Master!$D$4,SUM(E577:H577),
IF($I$5=Master!$D$4,SUM(E577:I577),
IF($J$5=Master!$D$4,SUM(E577:J577),
IF($K$5=Master!$D$4,SUM(E577:K577),
IF($L$5=Master!$D$4,SUM(E577:L577),
IF($M$5=Master!$D$4,SUM(E577:M577),
IF($N$5=Master!$D$4,SUM(E577:N577),
IF($O$5=Master!$D$4,SUM(E577:O577),
IF($P$5=Master!$D$4,SUM(E577:P577),0))))))))))))</f>
        <v>41550.78</v>
      </c>
      <c r="V577" s="115"/>
    </row>
    <row r="578" spans="2:22" x14ac:dyDescent="0.2">
      <c r="B578" s="113"/>
      <c r="C578" s="162" t="s">
        <v>263</v>
      </c>
      <c r="D578" s="118" t="s">
        <v>484</v>
      </c>
      <c r="E578" s="119">
        <v>24411.210000000003</v>
      </c>
      <c r="F578" s="119">
        <v>24214.81</v>
      </c>
      <c r="G578" s="119">
        <v>45518.969999999979</v>
      </c>
      <c r="H578" s="119">
        <v>40520.429999999993</v>
      </c>
      <c r="I578" s="119">
        <v>35735.619999999995</v>
      </c>
      <c r="J578" s="119">
        <v>33860.21</v>
      </c>
      <c r="K578" s="119">
        <v>37341.759999999995</v>
      </c>
      <c r="L578" s="119">
        <v>32910.650000000009</v>
      </c>
      <c r="M578" s="119">
        <v>38956.060000000005</v>
      </c>
      <c r="N578" s="119">
        <v>44857.36</v>
      </c>
      <c r="O578" s="119">
        <v>44918.95</v>
      </c>
      <c r="P578" s="119">
        <v>43860.110000000008</v>
      </c>
      <c r="Q578" s="119">
        <f t="shared" si="10"/>
        <v>447106.13999999996</v>
      </c>
      <c r="R578" s="115"/>
      <c r="T578" s="113"/>
      <c r="U578" s="119">
        <f>IF($E$5=Master!$D$4,E578,
IF($F$5=Master!$D$4,SUM(E578:F578),
IF($G$5=Master!$D$4,SUM(E578:G578),
IF($H$5=Master!$D$4,SUM(E578:H578),
IF($I$5=Master!$D$4,SUM(E578:I578),
IF($J$5=Master!$D$4,SUM(E578:J578),
IF($K$5=Master!$D$4,SUM(E578:K578),
IF($L$5=Master!$D$4,SUM(E578:L578),
IF($M$5=Master!$D$4,SUM(E578:M578),
IF($N$5=Master!$D$4,SUM(E578:N578),
IF($O$5=Master!$D$4,SUM(E578:O578),
IF($P$5=Master!$D$4,SUM(E578:P578),0))))))))))))</f>
        <v>274513.65999999997</v>
      </c>
      <c r="V578" s="115"/>
    </row>
    <row r="579" spans="2:22" x14ac:dyDescent="0.2">
      <c r="B579" s="113"/>
      <c r="C579" s="162" t="s">
        <v>587</v>
      </c>
      <c r="D579" s="118" t="s">
        <v>612</v>
      </c>
      <c r="E579" s="119">
        <v>0</v>
      </c>
      <c r="F579" s="119">
        <v>0</v>
      </c>
      <c r="G579" s="119">
        <v>0</v>
      </c>
      <c r="H579" s="119">
        <v>0</v>
      </c>
      <c r="I579" s="119">
        <v>0</v>
      </c>
      <c r="J579" s="119">
        <v>0</v>
      </c>
      <c r="K579" s="119">
        <v>0</v>
      </c>
      <c r="L579" s="119">
        <v>0</v>
      </c>
      <c r="M579" s="119">
        <v>0</v>
      </c>
      <c r="N579" s="119">
        <v>0</v>
      </c>
      <c r="O579" s="119">
        <v>0</v>
      </c>
      <c r="P579" s="119">
        <v>0</v>
      </c>
      <c r="Q579" s="119">
        <f t="shared" si="10"/>
        <v>0</v>
      </c>
      <c r="R579" s="115"/>
      <c r="T579" s="113"/>
      <c r="U579" s="119">
        <f>IF($E$5=Master!$D$4,E579,
IF($F$5=Master!$D$4,SUM(E579:F579),
IF($G$5=Master!$D$4,SUM(E579:G579),
IF($H$5=Master!$D$4,SUM(E579:H579),
IF($I$5=Master!$D$4,SUM(E579:I579),
IF($J$5=Master!$D$4,SUM(E579:J579),
IF($K$5=Master!$D$4,SUM(E579:K579),
IF($L$5=Master!$D$4,SUM(E579:L579),
IF($M$5=Master!$D$4,SUM(E579:M579),
IF($N$5=Master!$D$4,SUM(E579:N579),
IF($O$5=Master!$D$4,SUM(E579:O579),
IF($P$5=Master!$D$4,SUM(E579:P579),0))))))))))))</f>
        <v>0</v>
      </c>
      <c r="V579" s="115"/>
    </row>
    <row r="580" spans="2:22" x14ac:dyDescent="0.2">
      <c r="B580" s="113"/>
      <c r="C580" s="162" t="s">
        <v>264</v>
      </c>
      <c r="D580" s="118" t="s">
        <v>485</v>
      </c>
      <c r="E580" s="119">
        <v>83799.75</v>
      </c>
      <c r="F580" s="119">
        <v>0</v>
      </c>
      <c r="G580" s="119">
        <v>484</v>
      </c>
      <c r="H580" s="119">
        <v>230579.96</v>
      </c>
      <c r="I580" s="119">
        <v>218901.02</v>
      </c>
      <c r="J580" s="119">
        <v>0</v>
      </c>
      <c r="K580" s="119">
        <v>0</v>
      </c>
      <c r="L580" s="119">
        <v>613575.88</v>
      </c>
      <c r="M580" s="119">
        <v>457717.25</v>
      </c>
      <c r="N580" s="119">
        <v>211717.25</v>
      </c>
      <c r="O580" s="119">
        <v>211717.25</v>
      </c>
      <c r="P580" s="119">
        <v>502507.63999999996</v>
      </c>
      <c r="Q580" s="119">
        <f t="shared" si="10"/>
        <v>2531000</v>
      </c>
      <c r="R580" s="115"/>
      <c r="T580" s="113"/>
      <c r="U580" s="119">
        <f>IF($E$5=Master!$D$4,E580,
IF($F$5=Master!$D$4,SUM(E580:F580),
IF($G$5=Master!$D$4,SUM(E580:G580),
IF($H$5=Master!$D$4,SUM(E580:H580),
IF($I$5=Master!$D$4,SUM(E580:I580),
IF($J$5=Master!$D$4,SUM(E580:J580),
IF($K$5=Master!$D$4,SUM(E580:K580),
IF($L$5=Master!$D$4,SUM(E580:L580),
IF($M$5=Master!$D$4,SUM(E580:M580),
IF($N$5=Master!$D$4,SUM(E580:N580),
IF($O$5=Master!$D$4,SUM(E580:O580),
IF($P$5=Master!$D$4,SUM(E580:P580),0))))))))))))</f>
        <v>1147340.6099999999</v>
      </c>
      <c r="V580" s="115"/>
    </row>
    <row r="581" spans="2:22" ht="25.5" x14ac:dyDescent="0.2">
      <c r="B581" s="113"/>
      <c r="C581" s="162" t="s">
        <v>588</v>
      </c>
      <c r="D581" s="118" t="s">
        <v>613</v>
      </c>
      <c r="E581" s="119">
        <v>0</v>
      </c>
      <c r="F581" s="119">
        <v>0</v>
      </c>
      <c r="G581" s="119">
        <v>0</v>
      </c>
      <c r="H581" s="119">
        <v>0</v>
      </c>
      <c r="I581" s="119">
        <v>0</v>
      </c>
      <c r="J581" s="119">
        <v>0</v>
      </c>
      <c r="K581" s="119">
        <v>0</v>
      </c>
      <c r="L581" s="119">
        <v>0</v>
      </c>
      <c r="M581" s="119">
        <v>0</v>
      </c>
      <c r="N581" s="119">
        <v>0</v>
      </c>
      <c r="O581" s="119">
        <v>0</v>
      </c>
      <c r="P581" s="119">
        <v>0</v>
      </c>
      <c r="Q581" s="119">
        <f t="shared" si="10"/>
        <v>0</v>
      </c>
      <c r="R581" s="115"/>
      <c r="T581" s="113"/>
      <c r="U581" s="119">
        <f>IF($E$5=Master!$D$4,E581,
IF($F$5=Master!$D$4,SUM(E581:F581),
IF($G$5=Master!$D$4,SUM(E581:G581),
IF($H$5=Master!$D$4,SUM(E581:H581),
IF($I$5=Master!$D$4,SUM(E581:I581),
IF($J$5=Master!$D$4,SUM(E581:J581),
IF($K$5=Master!$D$4,SUM(E581:K581),
IF($L$5=Master!$D$4,SUM(E581:L581),
IF($M$5=Master!$D$4,SUM(E581:M581),
IF($N$5=Master!$D$4,SUM(E581:N581),
IF($O$5=Master!$D$4,SUM(E581:O581),
IF($P$5=Master!$D$4,SUM(E581:P581),0))))))))))))</f>
        <v>0</v>
      </c>
      <c r="V581" s="115"/>
    </row>
    <row r="582" spans="2:22" ht="25.5" x14ac:dyDescent="0.2">
      <c r="B582" s="113"/>
      <c r="C582" s="162" t="s">
        <v>514</v>
      </c>
      <c r="D582" s="118" t="s">
        <v>515</v>
      </c>
      <c r="E582" s="119">
        <v>73720.420000000027</v>
      </c>
      <c r="F582" s="119">
        <v>71688.320000000007</v>
      </c>
      <c r="G582" s="119">
        <v>83733.130000000019</v>
      </c>
      <c r="H582" s="119">
        <v>98195.14</v>
      </c>
      <c r="I582" s="119">
        <v>83134.730000000025</v>
      </c>
      <c r="J582" s="119">
        <v>89422.619999999981</v>
      </c>
      <c r="K582" s="119">
        <v>96124.17</v>
      </c>
      <c r="L582" s="119">
        <v>426875.68000000011</v>
      </c>
      <c r="M582" s="119">
        <v>423594.81000000011</v>
      </c>
      <c r="N582" s="119">
        <v>423464.66000000009</v>
      </c>
      <c r="O582" s="119">
        <v>422517.33000000007</v>
      </c>
      <c r="P582" s="119">
        <v>357977.30000000005</v>
      </c>
      <c r="Q582" s="119">
        <f t="shared" si="10"/>
        <v>2650448.3100000005</v>
      </c>
      <c r="R582" s="115"/>
      <c r="T582" s="113"/>
      <c r="U582" s="119">
        <f>IF($E$5=Master!$D$4,E582,
IF($F$5=Master!$D$4,SUM(E582:F582),
IF($G$5=Master!$D$4,SUM(E582:G582),
IF($H$5=Master!$D$4,SUM(E582:H582),
IF($I$5=Master!$D$4,SUM(E582:I582),
IF($J$5=Master!$D$4,SUM(E582:J582),
IF($K$5=Master!$D$4,SUM(E582:K582),
IF($L$5=Master!$D$4,SUM(E582:L582),
IF($M$5=Master!$D$4,SUM(E582:M582),
IF($N$5=Master!$D$4,SUM(E582:N582),
IF($O$5=Master!$D$4,SUM(E582:O582),
IF($P$5=Master!$D$4,SUM(E582:P582),0))))))))))))</f>
        <v>1022894.2100000002</v>
      </c>
      <c r="V582" s="115"/>
    </row>
    <row r="583" spans="2:22" ht="25.5" x14ac:dyDescent="0.2">
      <c r="B583" s="113"/>
      <c r="C583" s="163" t="s">
        <v>552</v>
      </c>
      <c r="D583" s="118" t="s">
        <v>553</v>
      </c>
      <c r="E583" s="119">
        <v>58719.01999999999</v>
      </c>
      <c r="F583" s="119">
        <v>53363.87</v>
      </c>
      <c r="G583" s="119">
        <v>111428.45</v>
      </c>
      <c r="H583" s="119">
        <v>63212.07</v>
      </c>
      <c r="I583" s="119">
        <v>64397.53</v>
      </c>
      <c r="J583" s="119">
        <v>54080.700000000004</v>
      </c>
      <c r="K583" s="119">
        <v>82015.56</v>
      </c>
      <c r="L583" s="119">
        <v>132855.76999999999</v>
      </c>
      <c r="M583" s="119">
        <v>164481.44000000003</v>
      </c>
      <c r="N583" s="119">
        <v>145430.54000000004</v>
      </c>
      <c r="O583" s="119">
        <v>140932.36000000004</v>
      </c>
      <c r="P583" s="119">
        <v>156827.35</v>
      </c>
      <c r="Q583" s="119">
        <f t="shared" si="10"/>
        <v>1227744.6600000001</v>
      </c>
      <c r="R583" s="115"/>
      <c r="T583" s="113"/>
      <c r="U583" s="119">
        <f>IF($E$5=Master!$D$4,E583,
IF($F$5=Master!$D$4,SUM(E583:F583),
IF($G$5=Master!$D$4,SUM(E583:G583),
IF($H$5=Master!$D$4,SUM(E583:H583),
IF($I$5=Master!$D$4,SUM(E583:I583),
IF($J$5=Master!$D$4,SUM(E583:J583),
IF($K$5=Master!$D$4,SUM(E583:K583),
IF($L$5=Master!$D$4,SUM(E583:L583),
IF($M$5=Master!$D$4,SUM(E583:M583),
IF($N$5=Master!$D$4,SUM(E583:N583),
IF($O$5=Master!$D$4,SUM(E583:O583),
IF($P$5=Master!$D$4,SUM(E583:P583),0))))))))))))</f>
        <v>620072.97</v>
      </c>
      <c r="V583" s="115"/>
    </row>
    <row r="584" spans="2:22" x14ac:dyDescent="0.2">
      <c r="B584" s="113"/>
      <c r="C584" s="117"/>
      <c r="D584" s="118"/>
      <c r="E584" s="119"/>
      <c r="F584" s="119"/>
      <c r="G584" s="119"/>
      <c r="H584" s="119"/>
      <c r="I584" s="119"/>
      <c r="J584" s="119"/>
      <c r="K584" s="119"/>
      <c r="L584" s="119"/>
      <c r="M584" s="119"/>
      <c r="N584" s="119"/>
      <c r="O584" s="119"/>
      <c r="P584" s="119"/>
      <c r="Q584" s="119"/>
      <c r="R584" s="115"/>
      <c r="T584" s="113"/>
      <c r="U584" s="119"/>
      <c r="V584" s="115"/>
    </row>
    <row r="585" spans="2:22" x14ac:dyDescent="0.2">
      <c r="B585" s="113"/>
      <c r="C585" s="117"/>
      <c r="D585" s="118"/>
      <c r="E585" s="119"/>
      <c r="F585" s="119"/>
      <c r="G585" s="119"/>
      <c r="H585" s="119"/>
      <c r="I585" s="119"/>
      <c r="J585" s="119"/>
      <c r="K585" s="119"/>
      <c r="L585" s="119"/>
      <c r="M585" s="119"/>
      <c r="N585" s="119"/>
      <c r="O585" s="119"/>
      <c r="P585" s="119"/>
      <c r="Q585" s="119"/>
      <c r="R585" s="115"/>
      <c r="T585" s="113"/>
      <c r="U585" s="119"/>
      <c r="V585" s="115"/>
    </row>
    <row r="586" spans="2:22" x14ac:dyDescent="0.2">
      <c r="B586" s="113"/>
      <c r="C586" s="117"/>
      <c r="D586" s="118"/>
      <c r="E586" s="119"/>
      <c r="F586" s="119"/>
      <c r="G586" s="119"/>
      <c r="H586" s="119"/>
      <c r="I586" s="119"/>
      <c r="J586" s="119"/>
      <c r="K586" s="119"/>
      <c r="L586" s="119"/>
      <c r="M586" s="119"/>
      <c r="N586" s="119"/>
      <c r="O586" s="119"/>
      <c r="P586" s="119"/>
      <c r="Q586" s="119"/>
      <c r="R586" s="115"/>
      <c r="T586" s="113"/>
      <c r="U586" s="119">
        <f>IF($E$5=Master!$D$4,E586,
IF($F$5=Master!$D$4,SUM(E586:F586),
IF($G$5=Master!$D$4,SUM(E586:G586),
IF($H$5=Master!$D$4,SUM(E586:H586),
IF($I$5=Master!$D$4,SUM(E586:I586),
IF($J$5=Master!$D$4,SUM(E586:J586),
IF($K$5=Master!$D$4,SUM(E586:K586),
IF($L$5=Master!$D$4,SUM(E586:L586),
IF($M$5=Master!$D$4,SUM(E586:M586),
IF($N$5=Master!$D$4,SUM(E586:N586),
IF($O$5=Master!$D$4,SUM(E586:O586),
IF($P$5=Master!$D$4,SUM(E586:P586),0))))))))))))</f>
        <v>0</v>
      </c>
      <c r="V586" s="115"/>
    </row>
    <row r="587" spans="2:22" ht="13.5" thickBot="1" x14ac:dyDescent="0.25">
      <c r="B587" s="88"/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94"/>
      <c r="T587" s="88"/>
      <c r="U587" s="155"/>
      <c r="V587" s="94"/>
    </row>
    <row r="588" spans="2:22" ht="13.5" thickTop="1" x14ac:dyDescent="0.2"/>
  </sheetData>
  <sheetProtection algorithmName="SHA-512" hashValue="GFI034IlMCwHLc7rSHJ7cmy6oCM1OH2DMZE5jIMMlIaUCH+uiLM/OR0CHVpH6O8laYhF0VGaUNa43pJqPXaNnQ==" saltValue="vVhZzayMs5x+mcbSA2UycQ==" spinCount="100000" sheet="1" objects="1" scenarios="1"/>
  <mergeCells count="4">
    <mergeCell ref="E297:Q297"/>
    <mergeCell ref="E4:Q4"/>
    <mergeCell ref="C7:D7"/>
    <mergeCell ref="C300:D300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Dragana Nedic</cp:lastModifiedBy>
  <cp:lastPrinted>2023-02-27T07:37:40Z</cp:lastPrinted>
  <dcterms:created xsi:type="dcterms:W3CDTF">2023-02-26T18:56:37Z</dcterms:created>
  <dcterms:modified xsi:type="dcterms:W3CDTF">2025-09-30T07:27:00Z</dcterms:modified>
</cp:coreProperties>
</file>