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Mart 2024\Tabele za objavu\"/>
    </mc:Choice>
  </mc:AlternateContent>
  <xr:revisionPtr revIDLastSave="0" documentId="13_ncr:1_{C68564A6-BA3D-4756-9876-FDD633950A98}" xr6:coauthVersionLast="36" xr6:coauthVersionMax="36" xr10:uidLastSave="{00000000-0000-0000-0000-000000000000}"/>
  <workbookProtection workbookAlgorithmName="SHA-512" workbookHashValue="7nn/YsPY597+5gI6o0SKkYhKAX2tbiDMlN5YG38MmBZ6jgZGA1dxtk9X5UOR/g5TR9pfaBMzJM59aKYLYaHRiQ==" workbookSaltValue="vSgugRr3rPIpW0MSnPP06Q==" workbookSpinCount="100000" lockStructure="1"/>
  <bookViews>
    <workbookView xWindow="0" yWindow="0" windowWidth="28800" windowHeight="12225" firstSheet="1" activeTab="3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  <externalReference r:id="rId6"/>
  </externalReferences>
  <definedNames>
    <definedName name="_xlnm.Print_Area" localSheetId="2">'Analitika 2024'!$B$3:$Q$101</definedName>
    <definedName name="_xlnm.Print_Area" localSheetId="1">Pregled!$B$1:$U$30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1" i="1" l="1"/>
  <c r="Q200" i="1"/>
  <c r="Q199" i="1"/>
  <c r="Q198" i="1"/>
  <c r="Q197" i="1"/>
  <c r="Q78" i="1" l="1"/>
  <c r="Q79" i="1"/>
  <c r="Q67" i="1"/>
  <c r="Q43" i="1"/>
  <c r="Q33" i="1"/>
  <c r="Q81" i="1"/>
  <c r="Q80" i="1"/>
  <c r="Q77" i="1"/>
  <c r="Q76" i="1"/>
  <c r="Q75" i="1"/>
  <c r="Q74" i="1"/>
  <c r="Q73" i="1"/>
  <c r="Q72" i="1"/>
  <c r="Q71" i="1"/>
  <c r="Q70" i="1"/>
  <c r="Q69" i="1"/>
  <c r="Q68" i="1"/>
  <c r="Q66" i="1"/>
  <c r="Q65" i="1"/>
  <c r="Q64" i="1"/>
  <c r="Q63" i="1"/>
  <c r="Q99" i="1"/>
  <c r="Q98" i="1"/>
  <c r="Q97" i="1"/>
  <c r="Q96" i="1"/>
  <c r="Q95" i="1"/>
  <c r="Q94" i="1"/>
  <c r="Q93" i="1"/>
  <c r="Q92" i="1"/>
  <c r="Q91" i="1"/>
  <c r="Q21" i="1"/>
  <c r="C6" i="4" l="1"/>
  <c r="F9" i="4"/>
  <c r="F15" i="4" s="1"/>
  <c r="D4" i="4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Q90" i="1"/>
  <c r="Q89" i="1"/>
  <c r="Q88" i="1"/>
  <c r="Q87" i="1"/>
  <c r="Q86" i="1"/>
  <c r="Q85" i="1"/>
  <c r="Q84" i="1"/>
  <c r="Q83" i="1"/>
  <c r="Q82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2" i="1"/>
  <c r="Q41" i="1"/>
  <c r="Q40" i="1"/>
  <c r="Q39" i="1"/>
  <c r="Q38" i="1"/>
  <c r="Q37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U99" i="1" l="1"/>
  <c r="F100" i="3" s="1"/>
  <c r="H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0" i="1"/>
  <c r="E99" i="3" s="1"/>
  <c r="U196" i="1"/>
  <c r="E95" i="3" s="1"/>
  <c r="U192" i="1"/>
  <c r="E91" i="3" s="1"/>
  <c r="U188" i="1"/>
  <c r="E87" i="3" s="1"/>
  <c r="U184" i="1"/>
  <c r="E83" i="3" s="1"/>
  <c r="U180" i="1"/>
  <c r="E79" i="3" s="1"/>
  <c r="U176" i="1"/>
  <c r="E75" i="3" s="1"/>
  <c r="U172" i="1"/>
  <c r="E71" i="3" s="1"/>
  <c r="U168" i="1"/>
  <c r="E67" i="3" s="1"/>
  <c r="U164" i="1"/>
  <c r="E63" i="3" s="1"/>
  <c r="U160" i="1"/>
  <c r="E59" i="3" s="1"/>
  <c r="U156" i="1"/>
  <c r="E55" i="3" s="1"/>
  <c r="U152" i="1"/>
  <c r="E51" i="3" s="1"/>
  <c r="U148" i="1"/>
  <c r="E47" i="3" s="1"/>
  <c r="U144" i="1"/>
  <c r="E43" i="3" s="1"/>
  <c r="U140" i="1"/>
  <c r="E39" i="3" s="1"/>
  <c r="U136" i="1"/>
  <c r="E35" i="3" s="1"/>
  <c r="U132" i="1"/>
  <c r="E31" i="3" s="1"/>
  <c r="U128" i="1"/>
  <c r="E27" i="3" s="1"/>
  <c r="U124" i="1"/>
  <c r="E23" i="3" s="1"/>
  <c r="U120" i="1"/>
  <c r="E19" i="3" s="1"/>
  <c r="U116" i="1"/>
  <c r="E15" i="3" s="1"/>
  <c r="U112" i="1"/>
  <c r="E11" i="3" s="1"/>
  <c r="U98" i="1"/>
  <c r="F99" i="3" s="1"/>
  <c r="U94" i="1"/>
  <c r="F95" i="3" s="1"/>
  <c r="H95" i="3" s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199" i="1"/>
  <c r="E98" i="3" s="1"/>
  <c r="U195" i="1"/>
  <c r="E94" i="3" s="1"/>
  <c r="U191" i="1"/>
  <c r="E90" i="3" s="1"/>
  <c r="U187" i="1"/>
  <c r="E86" i="3" s="1"/>
  <c r="U183" i="1"/>
  <c r="E82" i="3" s="1"/>
  <c r="U179" i="1"/>
  <c r="E78" i="3" s="1"/>
  <c r="U175" i="1"/>
  <c r="E74" i="3" s="1"/>
  <c r="U171" i="1"/>
  <c r="E70" i="3" s="1"/>
  <c r="U167" i="1"/>
  <c r="E66" i="3" s="1"/>
  <c r="U163" i="1"/>
  <c r="E62" i="3" s="1"/>
  <c r="U159" i="1"/>
  <c r="E58" i="3" s="1"/>
  <c r="U155" i="1"/>
  <c r="E54" i="3" s="1"/>
  <c r="U151" i="1"/>
  <c r="E50" i="3" s="1"/>
  <c r="U147" i="1"/>
  <c r="E46" i="3" s="1"/>
  <c r="U143" i="1"/>
  <c r="E42" i="3" s="1"/>
  <c r="U139" i="1"/>
  <c r="E38" i="3" s="1"/>
  <c r="U135" i="1"/>
  <c r="E34" i="3" s="1"/>
  <c r="U131" i="1"/>
  <c r="E30" i="3" s="1"/>
  <c r="U127" i="1"/>
  <c r="E26" i="3" s="1"/>
  <c r="U123" i="1"/>
  <c r="E22" i="3" s="1"/>
  <c r="U119" i="1"/>
  <c r="E18" i="3" s="1"/>
  <c r="U115" i="1"/>
  <c r="E14" i="3" s="1"/>
  <c r="U111" i="1"/>
  <c r="E10" i="3" s="1"/>
  <c r="U97" i="1"/>
  <c r="F98" i="3" s="1"/>
  <c r="U93" i="1"/>
  <c r="F94" i="3" s="1"/>
  <c r="H94" i="3" s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198" i="1"/>
  <c r="E97" i="3" s="1"/>
  <c r="U194" i="1"/>
  <c r="E93" i="3" s="1"/>
  <c r="U190" i="1"/>
  <c r="E89" i="3" s="1"/>
  <c r="U186" i="1"/>
  <c r="E85" i="3" s="1"/>
  <c r="U182" i="1"/>
  <c r="E81" i="3" s="1"/>
  <c r="U178" i="1"/>
  <c r="E77" i="3" s="1"/>
  <c r="U174" i="1"/>
  <c r="E73" i="3" s="1"/>
  <c r="U170" i="1"/>
  <c r="E69" i="3" s="1"/>
  <c r="U166" i="1"/>
  <c r="E65" i="3" s="1"/>
  <c r="U162" i="1"/>
  <c r="E61" i="3" s="1"/>
  <c r="U158" i="1"/>
  <c r="E57" i="3" s="1"/>
  <c r="U154" i="1"/>
  <c r="E53" i="3" s="1"/>
  <c r="U150" i="1"/>
  <c r="E49" i="3" s="1"/>
  <c r="U146" i="1"/>
  <c r="E45" i="3" s="1"/>
  <c r="U142" i="1"/>
  <c r="E41" i="3" s="1"/>
  <c r="U138" i="1"/>
  <c r="E37" i="3" s="1"/>
  <c r="U134" i="1"/>
  <c r="E33" i="3" s="1"/>
  <c r="U130" i="1"/>
  <c r="E29" i="3" s="1"/>
  <c r="U126" i="1"/>
  <c r="E25" i="3" s="1"/>
  <c r="U122" i="1"/>
  <c r="E21" i="3" s="1"/>
  <c r="U118" i="1"/>
  <c r="E17" i="3" s="1"/>
  <c r="U114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100" i="3" s="1"/>
  <c r="U197" i="1"/>
  <c r="E96" i="3" s="1"/>
  <c r="U193" i="1"/>
  <c r="E92" i="3" s="1"/>
  <c r="U189" i="1"/>
  <c r="E88" i="3" s="1"/>
  <c r="U185" i="1"/>
  <c r="E84" i="3" s="1"/>
  <c r="U181" i="1"/>
  <c r="E80" i="3" s="1"/>
  <c r="U177" i="1"/>
  <c r="E76" i="3" s="1"/>
  <c r="U173" i="1"/>
  <c r="E72" i="3" s="1"/>
  <c r="U169" i="1"/>
  <c r="E68" i="3" s="1"/>
  <c r="U165" i="1"/>
  <c r="E64" i="3" s="1"/>
  <c r="U161" i="1"/>
  <c r="E60" i="3" s="1"/>
  <c r="U157" i="1"/>
  <c r="E56" i="3" s="1"/>
  <c r="U153" i="1"/>
  <c r="E52" i="3" s="1"/>
  <c r="U149" i="1"/>
  <c r="E48" i="3" s="1"/>
  <c r="U145" i="1"/>
  <c r="E44" i="3" s="1"/>
  <c r="U141" i="1"/>
  <c r="E40" i="3" s="1"/>
  <c r="U137" i="1"/>
  <c r="E36" i="3" s="1"/>
  <c r="U133" i="1"/>
  <c r="E32" i="3" s="1"/>
  <c r="U129" i="1"/>
  <c r="E28" i="3" s="1"/>
  <c r="U125" i="1"/>
  <c r="E24" i="3" s="1"/>
  <c r="U121" i="1"/>
  <c r="E20" i="3" s="1"/>
  <c r="U117" i="1"/>
  <c r="E16" i="3" s="1"/>
  <c r="U113" i="1"/>
  <c r="E12" i="3" s="1"/>
  <c r="L4" i="3"/>
  <c r="U90" i="1"/>
  <c r="F91" i="3" s="1"/>
  <c r="U110" i="1"/>
  <c r="E9" i="3" s="1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N45" i="3" s="1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65" i="3"/>
  <c r="N65" i="3" s="1"/>
  <c r="L71" i="3"/>
  <c r="N71" i="3" s="1"/>
  <c r="K84" i="3"/>
  <c r="K91" i="3"/>
  <c r="L16" i="3"/>
  <c r="N16" i="3" s="1"/>
  <c r="K28" i="3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K58" i="3"/>
  <c r="K61" i="3"/>
  <c r="K67" i="3"/>
  <c r="K73" i="3"/>
  <c r="L76" i="3"/>
  <c r="K78" i="3"/>
  <c r="L81" i="3"/>
  <c r="L85" i="3"/>
  <c r="L88" i="3"/>
  <c r="L92" i="3"/>
  <c r="N92" i="3" s="1"/>
  <c r="L67" i="3"/>
  <c r="N67" i="3" s="1"/>
  <c r="K70" i="3"/>
  <c r="L73" i="3"/>
  <c r="N73" i="3" s="1"/>
  <c r="L78" i="3"/>
  <c r="K82" i="3"/>
  <c r="K86" i="3"/>
  <c r="K89" i="3"/>
  <c r="K93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F16" i="4"/>
  <c r="F10" i="4"/>
  <c r="F19" i="4"/>
  <c r="F12" i="4"/>
  <c r="F20" i="4"/>
  <c r="F17" i="4"/>
  <c r="F11" i="4"/>
  <c r="F13" i="4"/>
  <c r="D6" i="4"/>
  <c r="F4" i="3" s="1"/>
  <c r="F18" i="4"/>
  <c r="F14" i="4"/>
  <c r="Q109" i="1"/>
  <c r="Q7" i="1"/>
  <c r="H99" i="3" l="1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O28" i="3"/>
  <c r="P28" i="3" s="1"/>
  <c r="M88" i="3"/>
  <c r="M12" i="3"/>
  <c r="O81" i="3"/>
  <c r="P81" i="3" s="1"/>
  <c r="I100" i="3"/>
  <c r="J100" i="3" s="1"/>
  <c r="G100" i="3"/>
  <c r="I94" i="3"/>
  <c r="J94" i="3" s="1"/>
  <c r="G94" i="3"/>
  <c r="I95" i="3"/>
  <c r="J95" i="3" s="1"/>
  <c r="G95" i="3"/>
  <c r="J10" i="2"/>
  <c r="M10" i="2" s="1"/>
  <c r="L99" i="3"/>
  <c r="L97" i="3"/>
  <c r="L95" i="3"/>
  <c r="K98" i="3"/>
  <c r="K96" i="3"/>
  <c r="K99" i="3"/>
  <c r="K97" i="3"/>
  <c r="K95" i="3"/>
  <c r="L100" i="3"/>
  <c r="L98" i="3"/>
  <c r="L96" i="3"/>
  <c r="L94" i="3"/>
  <c r="K100" i="3"/>
  <c r="O100" i="3" s="1"/>
  <c r="P100" i="3" s="1"/>
  <c r="K94" i="3"/>
  <c r="O89" i="3"/>
  <c r="P89" i="3" s="1"/>
  <c r="M54" i="3"/>
  <c r="M85" i="3"/>
  <c r="O47" i="3"/>
  <c r="P47" i="3" s="1"/>
  <c r="M39" i="3"/>
  <c r="J17" i="2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47" i="3"/>
  <c r="N39" i="3"/>
  <c r="M53" i="3"/>
  <c r="O87" i="3"/>
  <c r="P87" i="3" s="1"/>
  <c r="O18" i="3"/>
  <c r="P18" i="3" s="1"/>
  <c r="O45" i="3"/>
  <c r="P45" i="3" s="1"/>
  <c r="M80" i="3"/>
  <c r="M19" i="3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O51" i="3"/>
  <c r="P51" i="3" s="1"/>
  <c r="M78" i="3"/>
  <c r="O32" i="3"/>
  <c r="P32" i="3" s="1"/>
  <c r="N24" i="3"/>
  <c r="M79" i="3"/>
  <c r="O59" i="3"/>
  <c r="P59" i="3" s="1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76" i="3"/>
  <c r="O76" i="3"/>
  <c r="P76" i="3" s="1"/>
  <c r="O63" i="3"/>
  <c r="P63" i="3" s="1"/>
  <c r="O71" i="3"/>
  <c r="P71" i="3" s="1"/>
  <c r="O94" i="3" l="1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N100" i="3"/>
  <c r="M100" i="3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09" i="1"/>
  <c r="E8" i="3"/>
  <c r="J25" i="2" l="1"/>
  <c r="M8" i="3"/>
  <c r="O8" i="3"/>
  <c r="P8" i="3" s="1"/>
  <c r="M23" i="2"/>
  <c r="M19" i="2"/>
  <c r="M15" i="2"/>
  <c r="M17" i="2"/>
  <c r="M13" i="2"/>
  <c r="M21" i="2"/>
  <c r="I9" i="3"/>
  <c r="F8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<sst xmlns="http://schemas.openxmlformats.org/spreadsheetml/2006/main" count="372" uniqueCount="136">
  <si>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</si>
  <si>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</si>
  <si>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</si>
  <si>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</si>
  <si>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</si>
  <si>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</si>
  <si>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</si>
  <si>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</si>
  <si>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</si>
  <si>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</si>
  <si>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</si>
  <si>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</si>
  <si>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</si>
  <si>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</si>
  <si>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</si>
  <si>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</si>
  <si>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</si>
  <si>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</si>
  <si>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</si>
  <si>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</si>
  <si>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</si>
  <si>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</si>
  <si>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</si>
  <si>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</si>
  <si>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</si>
  <si>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</si>
  <si>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</si>
  <si>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</si>
  <si>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</si>
  <si>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</si>
  <si>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</si>
  <si>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</si>
  <si>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</si>
  <si>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</si>
  <si>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</si>
  <si>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</si>
  <si>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</si>
  <si>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</si>
  <si>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</si>
  <si>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</si>
  <si>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</si>
  <si>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</si>
  <si>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</si>
  <si>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</si>
  <si>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</si>
  <si>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</si>
  <si>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</si>
  <si>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</si>
  <si>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</si>
  <si>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</si>
  <si>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</si>
  <si>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</si>
  <si>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</si>
  <si>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</si>
  <si>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</si>
  <si>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</si>
  <si>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</si>
  <si>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</si>
  <si>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</si>
  <si>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</si>
  <si>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</si>
  <si>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</si>
  <si>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</si>
  <si>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</si>
  <si>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</si>
  <si>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</si>
  <si>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</si>
  <si>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</si>
  <si>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</si>
  <si>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</si>
  <si>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</si>
  <si>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</si>
  <si>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</si>
  <si>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</si>
  <si>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</si>
  <si>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</si>
  <si>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</si>
  <si>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</si>
  <si>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</si>
  <si>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</si>
  <si>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</si>
  <si>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</si>
  <si>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</si>
  <si>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</si>
  <si>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</si>
  <si>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</si>
  <si>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</si>
  <si>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</si>
  <si>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</si>
  <si>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</si>
  <si>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</si>
  <si>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</si>
  <si>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</si>
  <si>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</si>
  <si>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</si>
  <si>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</si>
  <si>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</si>
  <si>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</si>
  <si>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</si>
  <si>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</si>
  <si>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</si>
  <si>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</si>
  <si>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</si>
  <si>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</si>
  <si>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</si>
  <si>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</si>
  <si>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</si>
  <si>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</si>
  <si>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</si>
  <si>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</si>
  <si>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</si>
  <si>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</si>
  <si>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</si>
  <si>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</si>
  <si>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</si>
  <si>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</si>
  <si>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</si>
  <si>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</si>
  <si>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</si>
  <si>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</si>
  <si>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</si>
  <si>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</si>
  <si>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</si>
  <si>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</si>
  <si>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</si>
  <si>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</si>
  <si>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Ministarstvo turizma, ekologije, održivog razvoja i razvoja sjevera</t>
  </si>
  <si>
    <t>Ministarstvo energetike i rudarstva</t>
  </si>
  <si>
    <t>Ostvarenje - 2024</t>
  </si>
  <si>
    <t>PLAN - 2024</t>
  </si>
  <si>
    <t>Uprava prihoda</t>
  </si>
  <si>
    <t>Uprava carina</t>
  </si>
  <si>
    <t>Uprava za katastar</t>
  </si>
  <si>
    <t>Uprava za državnu imovinu</t>
  </si>
  <si>
    <t>BDP - 2024</t>
  </si>
  <si>
    <t>Ministarstvo saobraćaja i pomorstva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</si>
</sst>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21</xdr:col>
      <xdr:colOff>134471</xdr:colOff>
      <xdr:row>27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477188" cy="3191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2024.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118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3</v>
      </c>
      <c r="D6" t="str">
        <f>VLOOKUP(C6,E9:F20,2,FALSE)</f>
        <v>Januar - Mart</v>
      </c>
    </row>
    <row r="8" spans="2:7" x14ac:dyDescent="0.25">
      <c r="D8" t="s">
        <v>10</v>
      </c>
      <c r="E8" t="s">
        <v>11</v>
      </c>
      <c r="G8" s="144" t="s">
        <v>119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103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104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105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106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107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108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109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110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111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112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113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zoomScale="85" zoomScaleNormal="85" zoomScaleSheetLayoutView="85" workbookViewId="0">
      <selection activeCell="E13" sqref="E1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7" t="s">
        <v>0</v>
      </c>
      <c r="G2" s="3"/>
      <c r="I2" s="4"/>
      <c r="J2" s="4"/>
      <c r="K2" s="4"/>
    </row>
    <row r="3" spans="3:15" s="1" customFormat="1" x14ac:dyDescent="0.25">
      <c r="F3" s="168" t="s">
        <v>1</v>
      </c>
      <c r="G3" s="3"/>
    </row>
    <row r="4" spans="3:15" s="1" customFormat="1" x14ac:dyDescent="0.25">
      <c r="F4" s="168" t="s">
        <v>2</v>
      </c>
      <c r="G4" s="3"/>
    </row>
    <row r="5" spans="3:15" s="1" customFormat="1" x14ac:dyDescent="0.25"/>
    <row r="7" spans="3:15" s="166" customFormat="1" ht="18" x14ac:dyDescent="0.25">
      <c r="C7" s="166" t="s">
        <v>125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121</v>
      </c>
      <c r="I10" s="160" t="s">
        <v>10</v>
      </c>
      <c r="J10" s="170" t="str">
        <f>'Analitika 2024'!L4</f>
        <v>Mart</v>
      </c>
      <c r="K10" s="171"/>
      <c r="L10" s="160" t="s">
        <v>11</v>
      </c>
      <c r="M10" s="170" t="str">
        <f>IF(J10="Januar","-",'Analitika 2024'!F4)</f>
        <v>Januar - Mart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2024'!$C$9:$C$100,1)))*('Analitika 2024'!$L$9:$L$100))</f>
        <v>141718.29</v>
      </c>
      <c r="K13" s="156">
        <f>IFERROR(J13/J$25,"-")</f>
        <v>4.833485072955757E-4</v>
      </c>
      <c r="L13" s="149"/>
      <c r="M13" s="161">
        <f>IF($J$10="Januar","-",SUMPRODUCT((D13=VALUE(LEFT('Analitika 2024'!$C$9:$C$100,1)))*('Analitika 2024'!$F$9:$F$100)))</f>
        <v>370983.69999999995</v>
      </c>
      <c r="N13" s="156">
        <f>IFERROR(M13/M$25,"-")</f>
        <v>5.3900223236129634E-4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123</v>
      </c>
      <c r="F15" s="23"/>
      <c r="G15" s="23"/>
      <c r="H15" s="25"/>
      <c r="I15" s="25"/>
      <c r="J15" s="161">
        <f>SUMPRODUCT((D15=VALUE(LEFT('Analitika 2024'!$C$9:$C$100,1)))*('Analitika 2024'!$L$9:$L$100))</f>
        <v>988410.94</v>
      </c>
      <c r="K15" s="156">
        <f>IFERROR(J15/J$25,"-")</f>
        <v>3.3711029990809004E-3</v>
      </c>
      <c r="L15" s="149"/>
      <c r="M15" s="161">
        <f>IF($J$10="Januar","-",SUMPRODUCT((D15=VALUE(LEFT('Analitika 2024'!$C$9:$C$100,1)))*('Analitika 2024'!$F$9:$F$100)))</f>
        <v>2506057.9399999995</v>
      </c>
      <c r="N15" s="156">
        <f>IFERROR(M15/M$25,"-")</f>
        <v>3.6410516798628932E-3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2024'!$C$9:$C$100,1)))*('Analitika 2024'!$L$9:$L$100))</f>
        <v>3840210.8000000003</v>
      </c>
      <c r="K17" s="156">
        <f>IFERROR(J17/J$25,"-")</f>
        <v>1.3097534255319822E-2</v>
      </c>
      <c r="L17" s="149"/>
      <c r="M17" s="161">
        <f>IF($J$10="Januar","-",SUMPRODUCT((D17=VALUE(LEFT('Analitika 2024'!$C$9:$C$100,1)))*('Analitika 2024'!$F$9:$F$100)))</f>
        <v>10567524.74</v>
      </c>
      <c r="N17" s="156">
        <f>IFERROR(M17/M$25,"-")</f>
        <v>1.5353557111520611E-2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2024'!$C$9:$C$100,1)))*('Analitika 2024'!$L$9:$L$100))</f>
        <v>180701843.84000003</v>
      </c>
      <c r="K19" s="156">
        <f>IFERROR(J19/J$25,"-")</f>
        <v>0.61630694588272428</v>
      </c>
      <c r="L19" s="149"/>
      <c r="M19" s="161">
        <f>IF($J$10="Januar","-",SUMPRODUCT((D19=VALUE(LEFT('Analitika 2024'!$C$9:$C$100,1)))*('Analitika 2024'!$F$9:$F$100)))</f>
        <v>387703057.53000003</v>
      </c>
      <c r="N19" s="156">
        <f>IFERROR(M19/M$25,"-")</f>
        <v>0.56329378757603144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2024'!$C$9:$C$100,1)))*('Analitika 2024'!$L$9:$L$100))</f>
        <v>3353682.9899999993</v>
      </c>
      <c r="K21" s="156">
        <f>IFERROR(J21/J$25,"-")</f>
        <v>1.1438168405497008E-2</v>
      </c>
      <c r="L21" s="149"/>
      <c r="M21" s="161">
        <f>IF($J$10="Januar","-",SUMPRODUCT((D21=VALUE(LEFT('Analitika 2024'!$C$9:$C$100,1)))*('Analitika 2024'!$F$9:$F$100)))</f>
        <v>9613416.120000001</v>
      </c>
      <c r="N21" s="156">
        <f>IFERROR(M21/M$25,"-")</f>
        <v>1.3967332659893342E-2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2024'!$C$9:$C$100,1)))*('Analitika 2024'!$L$9:$L$100))</f>
        <v>104175183.43999998</v>
      </c>
      <c r="K23" s="156">
        <f>IFERROR(J23/J$25,"-")</f>
        <v>0.35530289995008241</v>
      </c>
      <c r="L23" s="149"/>
      <c r="M23" s="161">
        <f>IF($J$10="Januar","-",SUMPRODUCT((D23=VALUE(LEFT('Analitika 2024'!$C$9:$C$100,1)))*('Analitika 2024'!$F$9:$F$100)))</f>
        <v>277517556.47000003</v>
      </c>
      <c r="N23" s="156">
        <f>IFERROR(M23/M$25,"-")</f>
        <v>0.40320526874033052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114</v>
      </c>
      <c r="F25" s="152"/>
      <c r="G25" s="153"/>
      <c r="H25" s="154"/>
      <c r="I25" s="154"/>
      <c r="J25" s="164">
        <f>SUM(J13:J23)</f>
        <v>293201050.30000001</v>
      </c>
      <c r="K25" s="158">
        <f>IFERROR($J25/$J$25,0)</f>
        <v>1</v>
      </c>
      <c r="L25" s="155"/>
      <c r="M25" s="164">
        <f>SUM(M13:M23)</f>
        <v>688278596.5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ReE99QWTG1DfI8+uK6EhnEPM/82ButW31L0H/hjKfkbRWB/hGkUMrH9zx8YEHJHzUDPZ8QFECt6NBbCoYMLZOA==" saltValue="Vr04kpv0I+QdzYGAV602Pw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4"/>
  <sheetViews>
    <sheetView showGridLines="0" zoomScale="85" zoomScaleNormal="85" zoomScaleSheetLayoutView="85" workbookViewId="0">
      <selection activeCell="D52" sqref="D52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134</v>
      </c>
      <c r="D4" s="169">
        <v>7034000000</v>
      </c>
      <c r="E4" s="43" t="s">
        <v>14</v>
      </c>
      <c r="F4" s="44" t="str">
        <f>Master!D6</f>
        <v>Januar - Mart</v>
      </c>
      <c r="G4" s="44"/>
      <c r="H4" s="44"/>
      <c r="I4" s="44"/>
      <c r="J4" s="44"/>
      <c r="K4" s="45" t="s">
        <v>15</v>
      </c>
      <c r="L4" s="46" t="str">
        <f>Master!D4</f>
        <v>Mart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116</v>
      </c>
      <c r="J5" s="173"/>
      <c r="K5" s="54" t="s">
        <v>16</v>
      </c>
      <c r="L5" s="176" t="s">
        <v>17</v>
      </c>
      <c r="M5" s="177"/>
      <c r="N5" s="177"/>
      <c r="O5" s="172" t="s">
        <v>116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122</v>
      </c>
      <c r="D7" s="165" t="s">
        <v>124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120</v>
      </c>
      <c r="D8" s="175"/>
      <c r="E8" s="74">
        <f>SUM(E9:E100)</f>
        <v>760089769.76500034</v>
      </c>
      <c r="F8" s="75">
        <f>SUM(F9:F100)</f>
        <v>688278596.50000012</v>
      </c>
      <c r="G8" s="76">
        <f t="shared" ref="G8" si="0">IFERROR(F8/E8,0)</f>
        <v>0.90552277359659461</v>
      </c>
      <c r="H8" s="77">
        <f t="shared" ref="H8" si="1">F8/$D$4</f>
        <v>9.7850241185669623E-2</v>
      </c>
      <c r="I8" s="75">
        <f>SUM(I9:I100)</f>
        <v>-71811173.26500009</v>
      </c>
      <c r="J8" s="78">
        <f t="shared" ref="J8:J9" si="2">IFERROR(I8/E8,0)</f>
        <v>-9.4477226403405223E-2</v>
      </c>
      <c r="K8" s="79">
        <f>SUM(K9:K100)</f>
        <v>298713109.98500001</v>
      </c>
      <c r="L8" s="80">
        <f>SUM(L9:L100)</f>
        <v>293201050.29999995</v>
      </c>
      <c r="M8" s="76">
        <f>IFERROR(L8/K8,0)</f>
        <v>0.98154731245214899</v>
      </c>
      <c r="N8" s="77">
        <f>L8/$D$4</f>
        <v>4.1683402089849296E-2</v>
      </c>
      <c r="O8" s="80">
        <f>SUM(O9:O100)</f>
        <v>-5512059.6850000164</v>
      </c>
      <c r="P8" s="78">
        <f t="shared" ref="P8:P9" si="3">IFERROR(O8/K8,0)</f>
        <v>-1.8452687547850868E-2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IFERROR(INDEX('2024'!$C$109:$AC$201,MATCH($C9,'2024'!$C$109:$C$201,0),19),0)</f>
        <v>402859.89</v>
      </c>
      <c r="F9" s="86">
        <f>IFERROR(INDEX('2024'!$C$7:$AC$99,MATCH($C9,'2024'!$C$7:$C$99,0),19),0)</f>
        <v>370983.69999999995</v>
      </c>
      <c r="G9" s="87">
        <f t="shared" ref="G9" si="4">IFERROR(F9/E9,0)</f>
        <v>0.92087524523724595</v>
      </c>
      <c r="H9" s="88">
        <f t="shared" ref="H9" si="5">F9/$D$4</f>
        <v>5.2741498436167179E-5</v>
      </c>
      <c r="I9" s="89">
        <f t="shared" ref="I9" si="6">F9-E9</f>
        <v>-31876.190000000061</v>
      </c>
      <c r="J9" s="90">
        <f t="shared" si="2"/>
        <v>-7.9124754762754018E-2</v>
      </c>
      <c r="K9" s="91">
        <f>VLOOKUP($C9,'2024'!$C$110:$U$201,VLOOKUP($L$4,Master!$D$9:$G$20,4,FALSE),FALSE)</f>
        <v>126799.80000000002</v>
      </c>
      <c r="L9" s="92">
        <f>VLOOKUP($C9,'2024'!$C$8:$U$100,VLOOKUP($L$4,Master!$D$9:$G$20,4,FALSE),FALSE)</f>
        <v>141718.29</v>
      </c>
      <c r="M9" s="87">
        <f>IFERROR(L9/K9,0)</f>
        <v>1.1176538921985681</v>
      </c>
      <c r="N9" s="88">
        <f>L9/$D$4</f>
        <v>2.0147610179129942E-5</v>
      </c>
      <c r="O9" s="89">
        <f>L9-K9</f>
        <v>14918.489999999991</v>
      </c>
      <c r="P9" s="90">
        <f t="shared" si="3"/>
        <v>0.11765389219856805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IFERROR(INDEX('2024'!$C$109:$AC$201,MATCH($C10,'2024'!$C$109:$C$201,0),19),0)</f>
        <v>3078491.3999999994</v>
      </c>
      <c r="F10" s="86">
        <f>IFERROR(INDEX('2024'!$C$7:$AC$99,MATCH($C10,'2024'!$C$7:$C$99,0),19),0)</f>
        <v>2415160.9299999997</v>
      </c>
      <c r="G10" s="87">
        <f t="shared" ref="G10:G73" si="7">IFERROR(F10/E10,0)</f>
        <v>0.78452742469899384</v>
      </c>
      <c r="H10" s="88">
        <f t="shared" ref="H10:H73" si="8">F10/$D$4</f>
        <v>3.4335526442991183E-4</v>
      </c>
      <c r="I10" s="89">
        <f t="shared" ref="I10:I73" si="9">F10-E10</f>
        <v>-663330.46999999974</v>
      </c>
      <c r="J10" s="90">
        <f t="shared" ref="J10:J73" si="10">IFERROR(I10/E10,0)</f>
        <v>-0.21547257530100616</v>
      </c>
      <c r="K10" s="91">
        <f>VLOOKUP($C10,'2024'!$C$110:$U$201,VLOOKUP($L$4,Master!$D$9:$G$20,4,FALSE),FALSE)</f>
        <v>1039800.8499999999</v>
      </c>
      <c r="L10" s="92">
        <f>VLOOKUP($C10,'2024'!$C$8:$U$100,VLOOKUP($L$4,Master!$D$9:$G$20,4,FALSE),FALSE)</f>
        <v>955742.71</v>
      </c>
      <c r="M10" s="92">
        <f t="shared" ref="M10:M73" si="11">IFERROR(L10/K10,0)</f>
        <v>0.91915938518419182</v>
      </c>
      <c r="N10" s="88">
        <f t="shared" ref="N10:N73" si="12">L10/$D$4</f>
        <v>1.3587470998009668E-4</v>
      </c>
      <c r="O10" s="92">
        <f t="shared" ref="O10:O73" si="13">L10-K10</f>
        <v>-84058.139999999898</v>
      </c>
      <c r="P10" s="93">
        <f t="shared" ref="P10:P73" si="14">IFERROR(O10/K10,0)</f>
        <v>-8.0840614815808148E-2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IFERROR(INDEX('2024'!$C$109:$AC$201,MATCH($C11,'2024'!$C$109:$C$201,0),19),0)</f>
        <v>125285.20000000003</v>
      </c>
      <c r="F11" s="86">
        <f>IFERROR(INDEX('2024'!$C$7:$AC$99,MATCH($C11,'2024'!$C$7:$C$99,0),19),0)</f>
        <v>85137.01</v>
      </c>
      <c r="G11" s="87">
        <f t="shared" si="7"/>
        <v>0.6795456286935726</v>
      </c>
      <c r="H11" s="88">
        <f t="shared" si="8"/>
        <v>1.2103640887119703E-5</v>
      </c>
      <c r="I11" s="89">
        <f t="shared" si="9"/>
        <v>-40148.190000000031</v>
      </c>
      <c r="J11" s="90">
        <f t="shared" si="10"/>
        <v>-0.32045437130642745</v>
      </c>
      <c r="K11" s="91">
        <f>VLOOKUP($C11,'2024'!$C$110:$U$201,VLOOKUP($L$4,Master!$D$9:$G$20,4,FALSE),FALSE)</f>
        <v>41448.400000000009</v>
      </c>
      <c r="L11" s="92">
        <f>VLOOKUP($C11,'2024'!$C$8:$U$100,VLOOKUP($L$4,Master!$D$9:$G$20,4,FALSE),FALSE)</f>
        <v>32668.229999999996</v>
      </c>
      <c r="M11" s="92">
        <f t="shared" si="11"/>
        <v>0.78816625008444208</v>
      </c>
      <c r="N11" s="88">
        <f t="shared" si="12"/>
        <v>4.6443318168893939E-6</v>
      </c>
      <c r="O11" s="92">
        <f t="shared" si="13"/>
        <v>-8780.1700000000128</v>
      </c>
      <c r="P11" s="93">
        <f t="shared" si="14"/>
        <v>-0.21183374991555792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IFERROR(INDEX('2024'!$C$109:$AC$201,MATCH($C12,'2024'!$C$109:$C$201,0),19),0)</f>
        <v>10975.26</v>
      </c>
      <c r="F12" s="86">
        <f>IFERROR(INDEX('2024'!$C$7:$AC$99,MATCH($C12,'2024'!$C$7:$C$99,0),19),0)</f>
        <v>5760</v>
      </c>
      <c r="G12" s="87">
        <f t="shared" si="7"/>
        <v>0.52481672415960989</v>
      </c>
      <c r="H12" s="88">
        <f t="shared" si="8"/>
        <v>8.1887972704009097E-7</v>
      </c>
      <c r="I12" s="89">
        <f t="shared" si="9"/>
        <v>-5215.26</v>
      </c>
      <c r="J12" s="90">
        <f t="shared" si="10"/>
        <v>-0.47518327584039011</v>
      </c>
      <c r="K12" s="91">
        <f>VLOOKUP($C12,'2024'!$C$110:$U$201,VLOOKUP($L$4,Master!$D$9:$G$20,4,FALSE),FALSE)</f>
        <v>3658.42</v>
      </c>
      <c r="L12" s="92">
        <f>VLOOKUP($C12,'2024'!$C$8:$U$100,VLOOKUP($L$4,Master!$D$9:$G$20,4,FALSE),FALSE)</f>
        <v>0</v>
      </c>
      <c r="M12" s="92">
        <f t="shared" si="11"/>
        <v>0</v>
      </c>
      <c r="N12" s="88">
        <f t="shared" si="12"/>
        <v>0</v>
      </c>
      <c r="O12" s="92">
        <f t="shared" si="13"/>
        <v>-3658.42</v>
      </c>
      <c r="P12" s="93">
        <f t="shared" si="14"/>
        <v>-1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IFERROR(INDEX('2024'!$C$109:$AC$201,MATCH($C13,'2024'!$C$109:$C$201,0),19),0)</f>
        <v>320327.35000000003</v>
      </c>
      <c r="F13" s="86">
        <f>IFERROR(INDEX('2024'!$C$7:$AC$99,MATCH($C13,'2024'!$C$7:$C$99,0),19),0)</f>
        <v>268499</v>
      </c>
      <c r="G13" s="87">
        <f t="shared" si="7"/>
        <v>0.83820192062900645</v>
      </c>
      <c r="H13" s="88">
        <f t="shared" si="8"/>
        <v>3.8171595109468294E-5</v>
      </c>
      <c r="I13" s="89">
        <f t="shared" si="9"/>
        <v>-51828.350000000035</v>
      </c>
      <c r="J13" s="90">
        <f t="shared" si="10"/>
        <v>-0.16179807937099355</v>
      </c>
      <c r="K13" s="91">
        <f>VLOOKUP($C13,'2024'!$C$110:$U$201,VLOOKUP($L$4,Master!$D$9:$G$20,4,FALSE),FALSE)</f>
        <v>105253.45000000001</v>
      </c>
      <c r="L13" s="92">
        <f>VLOOKUP($C13,'2024'!$C$8:$U$100,VLOOKUP($L$4,Master!$D$9:$G$20,4,FALSE),FALSE)</f>
        <v>101923.6</v>
      </c>
      <c r="M13" s="92">
        <f t="shared" si="11"/>
        <v>0.96836350732446297</v>
      </c>
      <c r="N13" s="88">
        <f t="shared" si="12"/>
        <v>1.4490133636622122E-5</v>
      </c>
      <c r="O13" s="92">
        <f t="shared" si="13"/>
        <v>-3329.8500000000058</v>
      </c>
      <c r="P13" s="93">
        <f t="shared" si="14"/>
        <v>-3.1636492675537052E-2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IFERROR(INDEX('2024'!$C$109:$AC$201,MATCH($C14,'2024'!$C$109:$C$201,0),19),0)</f>
        <v>8179690.1400000285</v>
      </c>
      <c r="F14" s="86">
        <f>IFERROR(INDEX('2024'!$C$7:$AC$99,MATCH($C14,'2024'!$C$7:$C$99,0),19),0)</f>
        <v>7520744.1600000011</v>
      </c>
      <c r="G14" s="87">
        <f t="shared" si="7"/>
        <v>0.91944120514080685</v>
      </c>
      <c r="H14" s="88">
        <f t="shared" si="8"/>
        <v>1.0691987716804096E-3</v>
      </c>
      <c r="I14" s="89">
        <f t="shared" si="9"/>
        <v>-658945.98000002746</v>
      </c>
      <c r="J14" s="90">
        <f t="shared" si="10"/>
        <v>-8.0558794859193178E-2</v>
      </c>
      <c r="K14" s="91">
        <f>VLOOKUP($C14,'2024'!$C$110:$U$201,VLOOKUP($L$4,Master!$D$9:$G$20,4,FALSE),FALSE)</f>
        <v>2744306.0500000096</v>
      </c>
      <c r="L14" s="92">
        <f>VLOOKUP($C14,'2024'!$C$8:$U$100,VLOOKUP($L$4,Master!$D$9:$G$20,4,FALSE),FALSE)</f>
        <v>2663670.87</v>
      </c>
      <c r="M14" s="92">
        <f t="shared" si="11"/>
        <v>0.97061727863770542</v>
      </c>
      <c r="N14" s="88">
        <f t="shared" si="12"/>
        <v>3.786850824566392E-4</v>
      </c>
      <c r="O14" s="92">
        <f t="shared" si="13"/>
        <v>-80635.180000009481</v>
      </c>
      <c r="P14" s="93">
        <f t="shared" si="14"/>
        <v>-2.9382721362294559E-2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IFERROR(INDEX('2024'!$C$109:$AC$201,MATCH($C15,'2024'!$C$109:$C$201,0),19),0)</f>
        <v>3315802.0499999956</v>
      </c>
      <c r="F15" s="86">
        <f>IFERROR(INDEX('2024'!$C$7:$AC$99,MATCH($C15,'2024'!$C$7:$C$99,0),19),0)</f>
        <v>2670572.4700000002</v>
      </c>
      <c r="G15" s="87">
        <f t="shared" si="7"/>
        <v>0.80540769012432567</v>
      </c>
      <c r="H15" s="88">
        <f t="shared" si="8"/>
        <v>3.7966625959624681E-4</v>
      </c>
      <c r="I15" s="89">
        <f t="shared" si="9"/>
        <v>-645229.57999999542</v>
      </c>
      <c r="J15" s="90">
        <f t="shared" si="10"/>
        <v>-0.19459230987567436</v>
      </c>
      <c r="K15" s="91">
        <f>VLOOKUP($C15,'2024'!$C$110:$U$201,VLOOKUP($L$4,Master!$D$9:$G$20,4,FALSE),FALSE)</f>
        <v>1107639.2399999998</v>
      </c>
      <c r="L15" s="92">
        <f>VLOOKUP($C15,'2024'!$C$8:$U$100,VLOOKUP($L$4,Master!$D$9:$G$20,4,FALSE),FALSE)</f>
        <v>1026805.72</v>
      </c>
      <c r="M15" s="92">
        <f t="shared" si="11"/>
        <v>0.92702179818042574</v>
      </c>
      <c r="N15" s="88">
        <f t="shared" si="12"/>
        <v>1.4597749786750071E-4</v>
      </c>
      <c r="O15" s="92">
        <f t="shared" si="13"/>
        <v>-80833.519999999786</v>
      </c>
      <c r="P15" s="93">
        <f t="shared" si="14"/>
        <v>-7.297820181957422E-2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IFERROR(INDEX('2024'!$C$109:$AC$201,MATCH($C16,'2024'!$C$109:$C$201,0),19),0)</f>
        <v>203892.67</v>
      </c>
      <c r="F16" s="86">
        <f>IFERROR(INDEX('2024'!$C$7:$AC$99,MATCH($C16,'2024'!$C$7:$C$99,0),19),0)</f>
        <v>107709.11</v>
      </c>
      <c r="G16" s="87">
        <f t="shared" si="7"/>
        <v>0.52826376740272218</v>
      </c>
      <c r="H16" s="88">
        <f t="shared" si="8"/>
        <v>1.5312640034119987E-5</v>
      </c>
      <c r="I16" s="89">
        <f t="shared" si="9"/>
        <v>-96183.560000000012</v>
      </c>
      <c r="J16" s="90">
        <f t="shared" si="10"/>
        <v>-0.47173623259727782</v>
      </c>
      <c r="K16" s="91">
        <f>VLOOKUP($C16,'2024'!$C$110:$U$201,VLOOKUP($L$4,Master!$D$9:$G$20,4,FALSE),FALSE)</f>
        <v>86332.87999999999</v>
      </c>
      <c r="L16" s="92">
        <f>VLOOKUP($C16,'2024'!$C$8:$U$100,VLOOKUP($L$4,Master!$D$9:$G$20,4,FALSE),FALSE)</f>
        <v>47810.61</v>
      </c>
      <c r="M16" s="92">
        <f t="shared" si="11"/>
        <v>0.55379375737262571</v>
      </c>
      <c r="N16" s="88">
        <f t="shared" si="12"/>
        <v>6.7970727893090704E-6</v>
      </c>
      <c r="O16" s="92">
        <f t="shared" si="13"/>
        <v>-38522.26999999999</v>
      </c>
      <c r="P16" s="93">
        <f t="shared" si="14"/>
        <v>-0.44620624262737435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IFERROR(INDEX('2024'!$C$109:$AC$201,MATCH($C17,'2024'!$C$109:$C$201,0),19),0)</f>
        <v>1584051.2099999997</v>
      </c>
      <c r="F17" s="86">
        <f>IFERROR(INDEX('2024'!$C$7:$AC$99,MATCH($C17,'2024'!$C$7:$C$99,0),19),0)</f>
        <v>1191199.3799999999</v>
      </c>
      <c r="G17" s="87">
        <f t="shared" si="7"/>
        <v>0.75199549893339623</v>
      </c>
      <c r="H17" s="88">
        <f t="shared" si="8"/>
        <v>1.6934878874040374E-4</v>
      </c>
      <c r="I17" s="89">
        <f t="shared" si="9"/>
        <v>-392851.82999999984</v>
      </c>
      <c r="J17" s="90">
        <f t="shared" si="10"/>
        <v>-0.24800450106660371</v>
      </c>
      <c r="K17" s="91">
        <f>VLOOKUP($C17,'2024'!$C$110:$U$201,VLOOKUP($L$4,Master!$D$9:$G$20,4,FALSE),FALSE)</f>
        <v>525649.92999999993</v>
      </c>
      <c r="L17" s="92">
        <f>VLOOKUP($C17,'2024'!$C$8:$U$100,VLOOKUP($L$4,Master!$D$9:$G$20,4,FALSE),FALSE)</f>
        <v>488512.99</v>
      </c>
      <c r="M17" s="92">
        <f t="shared" si="11"/>
        <v>0.92935043290122776</v>
      </c>
      <c r="N17" s="88">
        <f t="shared" si="12"/>
        <v>6.945024026158658E-5</v>
      </c>
      <c r="O17" s="92">
        <f t="shared" si="13"/>
        <v>-37136.939999999944</v>
      </c>
      <c r="P17" s="93">
        <f t="shared" si="14"/>
        <v>-7.0649567098772278E-2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IFERROR(INDEX('2024'!$C$109:$AC$201,MATCH($C18,'2024'!$C$109:$C$201,0),19),0)</f>
        <v>313246.97000000003</v>
      </c>
      <c r="F18" s="86">
        <f>IFERROR(INDEX('2024'!$C$7:$AC$99,MATCH($C18,'2024'!$C$7:$C$99,0),19),0)</f>
        <v>251870.07000000004</v>
      </c>
      <c r="G18" s="87">
        <f t="shared" si="7"/>
        <v>0.80406227073800585</v>
      </c>
      <c r="H18" s="88">
        <f t="shared" si="8"/>
        <v>3.5807516349161221E-5</v>
      </c>
      <c r="I18" s="89">
        <f t="shared" si="9"/>
        <v>-61376.899999999994</v>
      </c>
      <c r="J18" s="90">
        <f t="shared" si="10"/>
        <v>-0.1959377292619941</v>
      </c>
      <c r="K18" s="91">
        <f>VLOOKUP($C18,'2024'!$C$110:$U$201,VLOOKUP($L$4,Master!$D$9:$G$20,4,FALSE),FALSE)</f>
        <v>102361.96</v>
      </c>
      <c r="L18" s="92">
        <f>VLOOKUP($C18,'2024'!$C$8:$U$100,VLOOKUP($L$4,Master!$D$9:$G$20,4,FALSE),FALSE)</f>
        <v>86048.47</v>
      </c>
      <c r="M18" s="92">
        <f t="shared" si="11"/>
        <v>0.84062937052006426</v>
      </c>
      <c r="N18" s="88">
        <f t="shared" si="12"/>
        <v>1.2233220073926642E-5</v>
      </c>
      <c r="O18" s="92">
        <f t="shared" si="13"/>
        <v>-16313.490000000005</v>
      </c>
      <c r="P18" s="93">
        <f t="shared" si="14"/>
        <v>-0.15937062947993574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IFERROR(INDEX('2024'!$C$109:$AC$201,MATCH($C19,'2024'!$C$109:$C$201,0),19),0)</f>
        <v>169395.43</v>
      </c>
      <c r="F19" s="86">
        <f>IFERROR(INDEX('2024'!$C$7:$AC$99,MATCH($C19,'2024'!$C$7:$C$99,0),19),0)</f>
        <v>100049.82</v>
      </c>
      <c r="G19" s="87">
        <f t="shared" si="7"/>
        <v>0.59062880267785267</v>
      </c>
      <c r="H19" s="88">
        <f t="shared" si="8"/>
        <v>1.4223744668751778E-5</v>
      </c>
      <c r="I19" s="89">
        <f t="shared" si="9"/>
        <v>-69345.609999999986</v>
      </c>
      <c r="J19" s="90">
        <f t="shared" si="10"/>
        <v>-0.40937119732214727</v>
      </c>
      <c r="K19" s="91">
        <f>VLOOKUP($C19,'2024'!$C$110:$U$201,VLOOKUP($L$4,Master!$D$9:$G$20,4,FALSE),FALSE)</f>
        <v>30495.070000000003</v>
      </c>
      <c r="L19" s="92">
        <f>VLOOKUP($C19,'2024'!$C$8:$U$100,VLOOKUP($L$4,Master!$D$9:$G$20,4,FALSE),FALSE)</f>
        <v>46839.82</v>
      </c>
      <c r="M19" s="92">
        <f t="shared" si="11"/>
        <v>1.5359800780913109</v>
      </c>
      <c r="N19" s="88">
        <f t="shared" si="12"/>
        <v>6.6590588569803807E-6</v>
      </c>
      <c r="O19" s="92">
        <f t="shared" si="13"/>
        <v>16344.749999999996</v>
      </c>
      <c r="P19" s="93">
        <f t="shared" si="14"/>
        <v>0.53598007809131099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IFERROR(INDEX('2024'!$C$109:$AC$201,MATCH($C20,'2024'!$C$109:$C$201,0),19),0)</f>
        <v>113991.64000000001</v>
      </c>
      <c r="F20" s="86">
        <f>IFERROR(INDEX('2024'!$C$7:$AC$99,MATCH($C20,'2024'!$C$7:$C$99,0),19),0)</f>
        <v>101526.25000000001</v>
      </c>
      <c r="G20" s="87">
        <f t="shared" si="7"/>
        <v>0.89064645442420165</v>
      </c>
      <c r="H20" s="88">
        <f t="shared" si="8"/>
        <v>1.4433643730452092E-5</v>
      </c>
      <c r="I20" s="89">
        <f t="shared" si="9"/>
        <v>-12465.39</v>
      </c>
      <c r="J20" s="90">
        <f t="shared" si="10"/>
        <v>-0.10935354557579835</v>
      </c>
      <c r="K20" s="91">
        <f>VLOOKUP($C20,'2024'!$C$110:$U$201,VLOOKUP($L$4,Master!$D$9:$G$20,4,FALSE),FALSE)</f>
        <v>43458.159999999996</v>
      </c>
      <c r="L20" s="92">
        <f>VLOOKUP($C20,'2024'!$C$8:$U$100,VLOOKUP($L$4,Master!$D$9:$G$20,4,FALSE),FALSE)</f>
        <v>41450.990000000005</v>
      </c>
      <c r="M20" s="92">
        <f t="shared" si="11"/>
        <v>0.95381373716696727</v>
      </c>
      <c r="N20" s="88">
        <f t="shared" si="12"/>
        <v>5.8929471140176297E-6</v>
      </c>
      <c r="O20" s="92">
        <f t="shared" si="13"/>
        <v>-2007.169999999991</v>
      </c>
      <c r="P20" s="93">
        <f t="shared" si="14"/>
        <v>-4.6186262833032767E-2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IFERROR(INDEX('2024'!$C$109:$AC$201,MATCH($C21,'2024'!$C$109:$C$201,0),19),0)</f>
        <v>9801.43</v>
      </c>
      <c r="F21" s="86">
        <f>IFERROR(INDEX('2024'!$C$7:$AC$99,MATCH($C21,'2024'!$C$7:$C$99,0),19),0)</f>
        <v>5600</v>
      </c>
      <c r="G21" s="87">
        <f t="shared" si="7"/>
        <v>0.57134520166955227</v>
      </c>
      <c r="H21" s="88">
        <f t="shared" si="8"/>
        <v>7.9613306795564404E-7</v>
      </c>
      <c r="I21" s="89">
        <f t="shared" si="9"/>
        <v>-4201.43</v>
      </c>
      <c r="J21" s="90">
        <f t="shared" si="10"/>
        <v>-0.42865479833044773</v>
      </c>
      <c r="K21" s="91">
        <f>VLOOKUP($C21,'2024'!$C$110:$U$201,VLOOKUP($L$4,Master!$D$9:$G$20,4,FALSE),FALSE)</f>
        <v>3273.7300000000005</v>
      </c>
      <c r="L21" s="92">
        <f>VLOOKUP($C21,'2024'!$C$8:$U$100,VLOOKUP($L$4,Master!$D$9:$G$20,4,FALSE),FALSE)</f>
        <v>2800</v>
      </c>
      <c r="M21" s="92">
        <f t="shared" si="11"/>
        <v>0.85529350312945773</v>
      </c>
      <c r="N21" s="88">
        <f t="shared" si="12"/>
        <v>3.9806653397782202E-7</v>
      </c>
      <c r="O21" s="92">
        <f t="shared" si="13"/>
        <v>-473.73000000000047</v>
      </c>
      <c r="P21" s="93">
        <f t="shared" si="14"/>
        <v>-0.14470649687054229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IFERROR(INDEX('2024'!$C$109:$AC$201,MATCH($C22,'2024'!$C$109:$C$201,0),19),0)</f>
        <v>3150</v>
      </c>
      <c r="F22" s="86">
        <f>IFERROR(INDEX('2024'!$C$7:$AC$99,MATCH($C22,'2024'!$C$7:$C$99,0),19),0)</f>
        <v>0</v>
      </c>
      <c r="G22" s="87">
        <f t="shared" si="7"/>
        <v>0</v>
      </c>
      <c r="H22" s="88">
        <f t="shared" si="8"/>
        <v>0</v>
      </c>
      <c r="I22" s="89">
        <f t="shared" si="9"/>
        <v>-3150</v>
      </c>
      <c r="J22" s="90">
        <f t="shared" si="10"/>
        <v>-1</v>
      </c>
      <c r="K22" s="91">
        <f>VLOOKUP($C22,'2024'!$C$110:$U$201,VLOOKUP($L$4,Master!$D$9:$G$20,4,FALSE),FALSE)</f>
        <v>1050</v>
      </c>
      <c r="L22" s="92">
        <f>VLOOKUP($C22,'2024'!$C$8:$U$100,VLOOKUP($L$4,Master!$D$9:$G$20,4,FALSE),FALSE)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-1050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IFERROR(INDEX('2024'!$C$109:$AC$201,MATCH($C23,'2024'!$C$109:$C$201,0),19),0)</f>
        <v>1314872.0699999998</v>
      </c>
      <c r="F23" s="86">
        <f>IFERROR(INDEX('2024'!$C$7:$AC$99,MATCH($C23,'2024'!$C$7:$C$99,0),19),0)</f>
        <v>793184.2300000001</v>
      </c>
      <c r="G23" s="87">
        <f t="shared" si="7"/>
        <v>0.60324061032036391</v>
      </c>
      <c r="H23" s="88">
        <f t="shared" si="8"/>
        <v>1.1276432044355986E-4</v>
      </c>
      <c r="I23" s="89">
        <f t="shared" si="9"/>
        <v>-521687.83999999973</v>
      </c>
      <c r="J23" s="90">
        <f t="shared" si="10"/>
        <v>-0.39675938967963614</v>
      </c>
      <c r="K23" s="91">
        <f>VLOOKUP($C23,'2024'!$C$110:$U$201,VLOOKUP($L$4,Master!$D$9:$G$20,4,FALSE),FALSE)</f>
        <v>501250.49</v>
      </c>
      <c r="L23" s="92">
        <f>VLOOKUP($C23,'2024'!$C$8:$U$100,VLOOKUP($L$4,Master!$D$9:$G$20,4,FALSE),FALSE)</f>
        <v>394829.58000000007</v>
      </c>
      <c r="M23" s="92">
        <f t="shared" si="11"/>
        <v>0.78768916515173892</v>
      </c>
      <c r="N23" s="88">
        <f t="shared" si="12"/>
        <v>5.6131586579471148E-5</v>
      </c>
      <c r="O23" s="92">
        <f t="shared" si="13"/>
        <v>-106420.90999999992</v>
      </c>
      <c r="P23" s="93">
        <f t="shared" si="14"/>
        <v>-0.21231083484826102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IFERROR(INDEX('2024'!$C$109:$AC$201,MATCH($C24,'2024'!$C$109:$C$201,0),19),0)</f>
        <v>4353371.2400000012</v>
      </c>
      <c r="F24" s="86">
        <f>IFERROR(INDEX('2024'!$C$7:$AC$99,MATCH($C24,'2024'!$C$7:$C$99,0),19),0)</f>
        <v>3307989.3999999994</v>
      </c>
      <c r="G24" s="87">
        <f t="shared" si="7"/>
        <v>0.75986843704144991</v>
      </c>
      <c r="H24" s="88">
        <f t="shared" si="8"/>
        <v>4.7028566960477671E-4</v>
      </c>
      <c r="I24" s="89">
        <f t="shared" si="9"/>
        <v>-1045381.8400000017</v>
      </c>
      <c r="J24" s="90">
        <f t="shared" si="10"/>
        <v>-0.24013156295855012</v>
      </c>
      <c r="K24" s="91">
        <f>VLOOKUP($C24,'2024'!$C$110:$U$201,VLOOKUP($L$4,Master!$D$9:$G$20,4,FALSE),FALSE)</f>
        <v>1408350.3700000006</v>
      </c>
      <c r="L24" s="92">
        <f>VLOOKUP($C24,'2024'!$C$8:$U$100,VLOOKUP($L$4,Master!$D$9:$G$20,4,FALSE),FALSE)</f>
        <v>1175130.67</v>
      </c>
      <c r="M24" s="92">
        <f t="shared" si="11"/>
        <v>0.83440221626100008</v>
      </c>
      <c r="N24" s="88">
        <f t="shared" si="12"/>
        <v>1.6706435456354847E-4</v>
      </c>
      <c r="O24" s="92">
        <f t="shared" si="13"/>
        <v>-233219.70000000065</v>
      </c>
      <c r="P24" s="93">
        <f t="shared" si="14"/>
        <v>-0.16559778373899994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IFERROR(INDEX('2024'!$C$109:$AC$201,MATCH($C25,'2024'!$C$109:$C$201,0),19),0)</f>
        <v>153134.52000000002</v>
      </c>
      <c r="F25" s="86">
        <f>IFERROR(INDEX('2024'!$C$7:$AC$99,MATCH($C25,'2024'!$C$7:$C$99,0),19),0)</f>
        <v>125399.24</v>
      </c>
      <c r="G25" s="87">
        <f t="shared" si="7"/>
        <v>0.8188829011251022</v>
      </c>
      <c r="H25" s="88">
        <f t="shared" si="8"/>
        <v>1.7827586010804664E-5</v>
      </c>
      <c r="I25" s="89">
        <f t="shared" si="9"/>
        <v>-27735.280000000013</v>
      </c>
      <c r="J25" s="90">
        <f t="shared" si="10"/>
        <v>-0.18111709887489777</v>
      </c>
      <c r="K25" s="91">
        <f>VLOOKUP($C25,'2024'!$C$110:$U$201,VLOOKUP($L$4,Master!$D$9:$G$20,4,FALSE),FALSE)</f>
        <v>51052.160000000018</v>
      </c>
      <c r="L25" s="92">
        <f>VLOOKUP($C25,'2024'!$C$8:$U$100,VLOOKUP($L$4,Master!$D$9:$G$20,4,FALSE),FALSE)</f>
        <v>66193.66</v>
      </c>
      <c r="M25" s="92">
        <f t="shared" si="11"/>
        <v>1.29658882209881</v>
      </c>
      <c r="N25" s="88">
        <f t="shared" si="12"/>
        <v>9.4105288598237147E-6</v>
      </c>
      <c r="O25" s="92">
        <f t="shared" si="13"/>
        <v>15141.499999999985</v>
      </c>
      <c r="P25" s="93">
        <f t="shared" si="14"/>
        <v>0.29658882209880993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IFERROR(INDEX('2024'!$C$109:$AC$201,MATCH($C26,'2024'!$C$109:$C$201,0),19),0)</f>
        <v>30442125.570000015</v>
      </c>
      <c r="F26" s="86">
        <f>IFERROR(INDEX('2024'!$C$7:$AC$99,MATCH($C26,'2024'!$C$7:$C$99,0),19),0)</f>
        <v>26640434.18</v>
      </c>
      <c r="G26" s="87">
        <f t="shared" si="7"/>
        <v>0.87511741316294644</v>
      </c>
      <c r="H26" s="88">
        <f t="shared" si="8"/>
        <v>3.7873804634631788E-3</v>
      </c>
      <c r="I26" s="89">
        <f t="shared" si="9"/>
        <v>-3801691.3900000155</v>
      </c>
      <c r="J26" s="90">
        <f t="shared" si="10"/>
        <v>-0.12488258683705356</v>
      </c>
      <c r="K26" s="91">
        <f>VLOOKUP($C26,'2024'!$C$110:$U$201,VLOOKUP($L$4,Master!$D$9:$G$20,4,FALSE),FALSE)</f>
        <v>11327806.940000003</v>
      </c>
      <c r="L26" s="92">
        <f>VLOOKUP($C26,'2024'!$C$8:$U$100,VLOOKUP($L$4,Master!$D$9:$G$20,4,FALSE),FALSE)</f>
        <v>9730114.2500000093</v>
      </c>
      <c r="M26" s="92">
        <f t="shared" si="11"/>
        <v>0.85895834043937247</v>
      </c>
      <c r="N26" s="88">
        <f t="shared" si="12"/>
        <v>1.3832974481091853E-3</v>
      </c>
      <c r="O26" s="92">
        <f t="shared" si="13"/>
        <v>-1597692.6899999939</v>
      </c>
      <c r="P26" s="93">
        <f t="shared" si="14"/>
        <v>-0.1410416595606275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IFERROR(INDEX('2024'!$C$109:$AC$201,MATCH($C27,'2024'!$C$109:$C$201,0),19),0)</f>
        <v>16333397.099999994</v>
      </c>
      <c r="F27" s="86">
        <f>IFERROR(INDEX('2024'!$C$7:$AC$99,MATCH($C27,'2024'!$C$7:$C$99,0),19),0)</f>
        <v>12981538.91</v>
      </c>
      <c r="G27" s="87">
        <f t="shared" si="7"/>
        <v>0.79478499362511701</v>
      </c>
      <c r="H27" s="88">
        <f t="shared" si="8"/>
        <v>1.8455414998578333E-3</v>
      </c>
      <c r="I27" s="89">
        <f t="shared" si="9"/>
        <v>-3351858.1899999939</v>
      </c>
      <c r="J27" s="90">
        <f t="shared" si="10"/>
        <v>-0.20521500637488296</v>
      </c>
      <c r="K27" s="91">
        <f>VLOOKUP($C27,'2024'!$C$110:$U$201,VLOOKUP($L$4,Master!$D$9:$G$20,4,FALSE),FALSE)</f>
        <v>5223137.0799999982</v>
      </c>
      <c r="L27" s="92">
        <f>VLOOKUP($C27,'2024'!$C$8:$U$100,VLOOKUP($L$4,Master!$D$9:$G$20,4,FALSE),FALSE)</f>
        <v>4805353.01</v>
      </c>
      <c r="M27" s="92">
        <f t="shared" si="11"/>
        <v>0.92001280770521177</v>
      </c>
      <c r="N27" s="88">
        <f t="shared" si="12"/>
        <v>6.8316079186806931E-4</v>
      </c>
      <c r="O27" s="92">
        <f t="shared" si="13"/>
        <v>-417784.06999999844</v>
      </c>
      <c r="P27" s="93">
        <f t="shared" si="14"/>
        <v>-7.9987192294788206E-2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IFERROR(INDEX('2024'!$C$109:$AC$201,MATCH($C28,'2024'!$C$109:$C$201,0),19),0)</f>
        <v>168861.31000000003</v>
      </c>
      <c r="F28" s="86">
        <f>IFERROR(INDEX('2024'!$C$7:$AC$99,MATCH($C28,'2024'!$C$7:$C$99,0),19),0)</f>
        <v>101539.66999999998</v>
      </c>
      <c r="G28" s="87">
        <f t="shared" si="7"/>
        <v>0.60131992343302298</v>
      </c>
      <c r="H28" s="88">
        <f t="shared" si="8"/>
        <v>1.4435551606482796E-5</v>
      </c>
      <c r="I28" s="89">
        <f t="shared" si="9"/>
        <v>-67321.640000000043</v>
      </c>
      <c r="J28" s="90">
        <f t="shared" si="10"/>
        <v>-0.39868007656697696</v>
      </c>
      <c r="K28" s="91">
        <f>VLOOKUP($C28,'2024'!$C$110:$U$201,VLOOKUP($L$4,Master!$D$9:$G$20,4,FALSE),FALSE)</f>
        <v>59742.170000000006</v>
      </c>
      <c r="L28" s="92">
        <f>VLOOKUP($C28,'2024'!$C$8:$U$100,VLOOKUP($L$4,Master!$D$9:$G$20,4,FALSE),FALSE)</f>
        <v>31370.07</v>
      </c>
      <c r="M28" s="92">
        <f t="shared" si="11"/>
        <v>0.52509090312588236</v>
      </c>
      <c r="N28" s="88">
        <f t="shared" si="12"/>
        <v>4.4597767984077337E-6</v>
      </c>
      <c r="O28" s="92">
        <f t="shared" si="13"/>
        <v>-28372.100000000006</v>
      </c>
      <c r="P28" s="93">
        <f t="shared" si="14"/>
        <v>-0.47490909687411764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IFERROR(INDEX('2024'!$C$109:$AC$201,MATCH($C29,'2024'!$C$109:$C$201,0),19),0)</f>
        <v>144779787.83000001</v>
      </c>
      <c r="F29" s="86">
        <f>IFERROR(INDEX('2024'!$C$7:$AC$99,MATCH($C29,'2024'!$C$7:$C$99,0),19),0)</f>
        <v>134338879.88</v>
      </c>
      <c r="G29" s="87">
        <f t="shared" si="7"/>
        <v>0.92788421570102242</v>
      </c>
      <c r="H29" s="88">
        <f t="shared" si="8"/>
        <v>1.9098504390105204E-2</v>
      </c>
      <c r="I29" s="89">
        <f t="shared" si="9"/>
        <v>-10440907.950000018</v>
      </c>
      <c r="J29" s="90">
        <f t="shared" si="10"/>
        <v>-7.2115784298977567E-2</v>
      </c>
      <c r="K29" s="91">
        <f>VLOOKUP($C29,'2024'!$C$110:$U$201,VLOOKUP($L$4,Master!$D$9:$G$20,4,FALSE),FALSE)</f>
        <v>78053711.430000007</v>
      </c>
      <c r="L29" s="92">
        <f>VLOOKUP($C29,'2024'!$C$8:$U$100,VLOOKUP($L$4,Master!$D$9:$G$20,4,FALSE),FALSE)</f>
        <v>77620490.570000008</v>
      </c>
      <c r="M29" s="92">
        <f t="shared" si="11"/>
        <v>0.9944497083858912</v>
      </c>
      <c r="N29" s="88">
        <f t="shared" si="12"/>
        <v>1.1035042731020758E-2</v>
      </c>
      <c r="O29" s="92">
        <f t="shared" si="13"/>
        <v>-433220.8599999994</v>
      </c>
      <c r="P29" s="93">
        <f t="shared" si="14"/>
        <v>-5.5502916141088278E-3</v>
      </c>
      <c r="Q29" s="81"/>
    </row>
    <row r="30" spans="2:17" s="82" customFormat="1" ht="12.75" x14ac:dyDescent="0.2">
      <c r="B30" s="73"/>
      <c r="C30" s="83">
        <v>40503</v>
      </c>
      <c r="D30" s="84" t="s">
        <v>130</v>
      </c>
      <c r="E30" s="85">
        <f>IFERROR(INDEX('2024'!$C$109:$AC$201,MATCH($C30,'2024'!$C$109:$C$201,0),19),0)</f>
        <v>2614891.4400000009</v>
      </c>
      <c r="F30" s="86">
        <f>IFERROR(INDEX('2024'!$C$7:$AC$99,MATCH($C30,'2024'!$C$7:$C$99,0),19),0)</f>
        <v>2249464.7400000002</v>
      </c>
      <c r="G30" s="87">
        <f t="shared" si="7"/>
        <v>0.8602516745398805</v>
      </c>
      <c r="H30" s="88">
        <f t="shared" si="8"/>
        <v>3.1979879727040095E-4</v>
      </c>
      <c r="I30" s="89">
        <f t="shared" si="9"/>
        <v>-365426.70000000065</v>
      </c>
      <c r="J30" s="90">
        <f t="shared" si="10"/>
        <v>-0.1397483254601195</v>
      </c>
      <c r="K30" s="91">
        <f>VLOOKUP($C30,'2024'!$C$110:$U$201,VLOOKUP($L$4,Master!$D$9:$G$20,4,FALSE),FALSE)</f>
        <v>871630.48000000033</v>
      </c>
      <c r="L30" s="92">
        <f>VLOOKUP($C30,'2024'!$C$8:$U$100,VLOOKUP($L$4,Master!$D$9:$G$20,4,FALSE),FALSE)</f>
        <v>929945.22</v>
      </c>
      <c r="M30" s="92">
        <f t="shared" si="11"/>
        <v>1.0669030527707104</v>
      </c>
      <c r="N30" s="88">
        <f t="shared" si="12"/>
        <v>1.3220716804094397E-4</v>
      </c>
      <c r="O30" s="92">
        <f t="shared" si="13"/>
        <v>58314.739999999641</v>
      </c>
      <c r="P30" s="93">
        <f t="shared" si="14"/>
        <v>6.6903052770710375E-2</v>
      </c>
      <c r="Q30" s="81"/>
    </row>
    <row r="31" spans="2:17" s="82" customFormat="1" ht="12.75" x14ac:dyDescent="0.2">
      <c r="B31" s="73"/>
      <c r="C31" s="83">
        <v>40504</v>
      </c>
      <c r="D31" s="84" t="s">
        <v>131</v>
      </c>
      <c r="E31" s="85">
        <f>IFERROR(INDEX('2024'!$C$109:$AC$201,MATCH($C31,'2024'!$C$109:$C$201,0),19),0)</f>
        <v>2830348.7599999988</v>
      </c>
      <c r="F31" s="86">
        <f>IFERROR(INDEX('2024'!$C$7:$AC$99,MATCH($C31,'2024'!$C$7:$C$99,0),19),0)</f>
        <v>2251672.4</v>
      </c>
      <c r="G31" s="87">
        <f t="shared" si="7"/>
        <v>0.79554591710457645</v>
      </c>
      <c r="H31" s="88">
        <f t="shared" si="8"/>
        <v>3.2011265282911569E-4</v>
      </c>
      <c r="I31" s="89">
        <f t="shared" si="9"/>
        <v>-578676.35999999894</v>
      </c>
      <c r="J31" s="90">
        <f t="shared" si="10"/>
        <v>-0.20445408289542352</v>
      </c>
      <c r="K31" s="91">
        <f>VLOOKUP($C31,'2024'!$C$110:$U$201,VLOOKUP($L$4,Master!$D$9:$G$20,4,FALSE),FALSE)</f>
        <v>924048.48999999964</v>
      </c>
      <c r="L31" s="92">
        <f>VLOOKUP($C31,'2024'!$C$8:$U$100,VLOOKUP($L$4,Master!$D$9:$G$20,4,FALSE),FALSE)</f>
        <v>767156.05</v>
      </c>
      <c r="M31" s="92">
        <f t="shared" si="11"/>
        <v>0.83021189721331656</v>
      </c>
      <c r="N31" s="88">
        <f t="shared" si="12"/>
        <v>1.0906398208700598E-4</v>
      </c>
      <c r="O31" s="92">
        <f t="shared" si="13"/>
        <v>-156892.43999999959</v>
      </c>
      <c r="P31" s="93">
        <f t="shared" si="14"/>
        <v>-0.16978810278668346</v>
      </c>
      <c r="Q31" s="81"/>
    </row>
    <row r="32" spans="2:17" s="82" customFormat="1" ht="12.75" x14ac:dyDescent="0.2">
      <c r="B32" s="73"/>
      <c r="C32" s="83">
        <v>40510</v>
      </c>
      <c r="D32" s="84" t="s">
        <v>40</v>
      </c>
      <c r="E32" s="85">
        <f>IFERROR(INDEX('2024'!$C$109:$AC$201,MATCH($C32,'2024'!$C$109:$C$201,0),19),0)</f>
        <v>7881805.3100000005</v>
      </c>
      <c r="F32" s="86">
        <f>IFERROR(INDEX('2024'!$C$7:$AC$99,MATCH($C32,'2024'!$C$7:$C$99,0),19),0)</f>
        <v>4651737.1399999978</v>
      </c>
      <c r="G32" s="87">
        <f t="shared" si="7"/>
        <v>0.59018676014467519</v>
      </c>
      <c r="H32" s="88">
        <f t="shared" si="8"/>
        <v>6.6132174296275206E-4</v>
      </c>
      <c r="I32" s="89">
        <f t="shared" si="9"/>
        <v>-3230068.1700000027</v>
      </c>
      <c r="J32" s="90">
        <f t="shared" si="10"/>
        <v>-0.40981323985532481</v>
      </c>
      <c r="K32" s="91">
        <f>VLOOKUP($C32,'2024'!$C$110:$U$201,VLOOKUP($L$4,Master!$D$9:$G$20,4,FALSE),FALSE)</f>
        <v>671880.94000000006</v>
      </c>
      <c r="L32" s="92">
        <f>VLOOKUP($C32,'2024'!$C$8:$U$100,VLOOKUP($L$4,Master!$D$9:$G$20,4,FALSE),FALSE)</f>
        <v>330316.55</v>
      </c>
      <c r="M32" s="92">
        <f t="shared" si="11"/>
        <v>0.49162958842082938</v>
      </c>
      <c r="N32" s="88">
        <f t="shared" si="12"/>
        <v>4.6959987205004262E-5</v>
      </c>
      <c r="O32" s="92">
        <f t="shared" si="13"/>
        <v>-341564.39000000007</v>
      </c>
      <c r="P32" s="93">
        <f t="shared" si="14"/>
        <v>-0.50837041157917062</v>
      </c>
      <c r="Q32" s="81"/>
    </row>
    <row r="33" spans="2:17" s="82" customFormat="1" ht="12.75" x14ac:dyDescent="0.2">
      <c r="B33" s="73"/>
      <c r="C33" s="83">
        <v>40514</v>
      </c>
      <c r="D33" s="84" t="s">
        <v>41</v>
      </c>
      <c r="E33" s="85">
        <f>IFERROR(INDEX('2024'!$C$109:$AC$201,MATCH($C33,'2024'!$C$109:$C$201,0),19),0)</f>
        <v>161466.57000000004</v>
      </c>
      <c r="F33" s="86">
        <f>IFERROR(INDEX('2024'!$C$7:$AC$99,MATCH($C33,'2024'!$C$7:$C$99,0),19),0)</f>
        <v>100668.1</v>
      </c>
      <c r="G33" s="87">
        <f t="shared" si="7"/>
        <v>0.62346094302987909</v>
      </c>
      <c r="H33" s="88">
        <f t="shared" si="8"/>
        <v>1.4311643446118853E-5</v>
      </c>
      <c r="I33" s="89">
        <f t="shared" si="9"/>
        <v>-60798.47000000003</v>
      </c>
      <c r="J33" s="90">
        <f t="shared" si="10"/>
        <v>-0.37653905697012091</v>
      </c>
      <c r="K33" s="91">
        <f>VLOOKUP($C33,'2024'!$C$110:$U$201,VLOOKUP($L$4,Master!$D$9:$G$20,4,FALSE),FALSE)</f>
        <v>64046.820000000014</v>
      </c>
      <c r="L33" s="92">
        <f>VLOOKUP($C33,'2024'!$C$8:$U$100,VLOOKUP($L$4,Master!$D$9:$G$20,4,FALSE),FALSE)</f>
        <v>38355.72</v>
      </c>
      <c r="M33" s="92">
        <f t="shared" si="11"/>
        <v>0.59887001415526941</v>
      </c>
      <c r="N33" s="88">
        <f t="shared" si="12"/>
        <v>5.4529030423656528E-6</v>
      </c>
      <c r="O33" s="92">
        <f t="shared" si="13"/>
        <v>-25691.100000000013</v>
      </c>
      <c r="P33" s="93">
        <f t="shared" si="14"/>
        <v>-0.40112998584473059</v>
      </c>
      <c r="Q33" s="81"/>
    </row>
    <row r="34" spans="2:17" s="82" customFormat="1" ht="12.75" x14ac:dyDescent="0.2">
      <c r="B34" s="73"/>
      <c r="C34" s="83">
        <v>40515</v>
      </c>
      <c r="D34" s="84" t="s">
        <v>42</v>
      </c>
      <c r="E34" s="85">
        <f>IFERROR(INDEX('2024'!$C$109:$AC$201,MATCH($C34,'2024'!$C$109:$C$201,0),19),0)</f>
        <v>297531.82000000007</v>
      </c>
      <c r="F34" s="86">
        <f>IFERROR(INDEX('2024'!$C$7:$AC$99,MATCH($C34,'2024'!$C$7:$C$99,0),19),0)</f>
        <v>277400.8</v>
      </c>
      <c r="G34" s="87">
        <f t="shared" si="7"/>
        <v>0.93233994266562792</v>
      </c>
      <c r="H34" s="88">
        <f t="shared" si="8"/>
        <v>3.9437133920955355E-5</v>
      </c>
      <c r="I34" s="89">
        <f t="shared" si="9"/>
        <v>-20131.020000000077</v>
      </c>
      <c r="J34" s="90">
        <f t="shared" si="10"/>
        <v>-6.7660057334372081E-2</v>
      </c>
      <c r="K34" s="91">
        <f>VLOOKUP($C34,'2024'!$C$110:$U$201,VLOOKUP($L$4,Master!$D$9:$G$20,4,FALSE),FALSE)</f>
        <v>78191.97</v>
      </c>
      <c r="L34" s="92">
        <f>VLOOKUP($C34,'2024'!$C$8:$U$100,VLOOKUP($L$4,Master!$D$9:$G$20,4,FALSE),FALSE)</f>
        <v>69548.87</v>
      </c>
      <c r="M34" s="92">
        <f t="shared" si="11"/>
        <v>0.88946307402153946</v>
      </c>
      <c r="N34" s="88">
        <f t="shared" si="12"/>
        <v>9.8875277224907592E-6</v>
      </c>
      <c r="O34" s="92">
        <f t="shared" si="13"/>
        <v>-8643.1000000000058</v>
      </c>
      <c r="P34" s="93">
        <f t="shared" si="14"/>
        <v>-0.11053692597846052</v>
      </c>
      <c r="Q34" s="81"/>
    </row>
    <row r="35" spans="2:17" s="82" customFormat="1" ht="12.75" x14ac:dyDescent="0.2">
      <c r="B35" s="73"/>
      <c r="C35" s="83">
        <v>40516</v>
      </c>
      <c r="D35" s="84" t="s">
        <v>43</v>
      </c>
      <c r="E35" s="85">
        <f>IFERROR(INDEX('2024'!$C$109:$AC$201,MATCH($C35,'2024'!$C$109:$C$201,0),19),0)</f>
        <v>198990.55000000002</v>
      </c>
      <c r="F35" s="86">
        <f>IFERROR(INDEX('2024'!$C$7:$AC$99,MATCH($C35,'2024'!$C$7:$C$99,0),19),0)</f>
        <v>136229.01</v>
      </c>
      <c r="G35" s="87">
        <f t="shared" si="7"/>
        <v>0.6846003993656985</v>
      </c>
      <c r="H35" s="88">
        <f t="shared" si="8"/>
        <v>1.9367217799260736E-5</v>
      </c>
      <c r="I35" s="89">
        <f t="shared" si="9"/>
        <v>-62761.540000000008</v>
      </c>
      <c r="J35" s="90">
        <f t="shared" si="10"/>
        <v>-0.3153996006343015</v>
      </c>
      <c r="K35" s="91">
        <f>VLOOKUP($C35,'2024'!$C$110:$U$201,VLOOKUP($L$4,Master!$D$9:$G$20,4,FALSE),FALSE)</f>
        <v>72130.430000000008</v>
      </c>
      <c r="L35" s="92">
        <f>VLOOKUP($C35,'2024'!$C$8:$U$100,VLOOKUP($L$4,Master!$D$9:$G$20,4,FALSE),FALSE)</f>
        <v>49783.130000000005</v>
      </c>
      <c r="M35" s="92">
        <f t="shared" si="11"/>
        <v>0.69018207710670798</v>
      </c>
      <c r="N35" s="88">
        <f t="shared" si="12"/>
        <v>7.0774992891669043E-6</v>
      </c>
      <c r="O35" s="92">
        <f t="shared" si="13"/>
        <v>-22347.300000000003</v>
      </c>
      <c r="P35" s="93">
        <f t="shared" si="14"/>
        <v>-0.30981792289329207</v>
      </c>
      <c r="Q35" s="81"/>
    </row>
    <row r="36" spans="2:17" s="82" customFormat="1" ht="12.75" x14ac:dyDescent="0.2">
      <c r="B36" s="73"/>
      <c r="C36" s="83">
        <v>40601</v>
      </c>
      <c r="D36" s="84" t="s">
        <v>46</v>
      </c>
      <c r="E36" s="85">
        <f>IFERROR(INDEX('2024'!$C$109:$AC$201,MATCH($C36,'2024'!$C$109:$C$201,0),19),0)</f>
        <v>5383394.9000000022</v>
      </c>
      <c r="F36" s="86">
        <f>IFERROR(INDEX('2024'!$C$7:$AC$99,MATCH($C36,'2024'!$C$7:$C$99,0),19),0)</f>
        <v>4273477.55</v>
      </c>
      <c r="G36" s="87">
        <f t="shared" si="7"/>
        <v>0.79382576039517327</v>
      </c>
      <c r="H36" s="88">
        <f t="shared" si="8"/>
        <v>6.0754585584304804E-4</v>
      </c>
      <c r="I36" s="89">
        <f t="shared" si="9"/>
        <v>-1109917.3500000024</v>
      </c>
      <c r="J36" s="90">
        <f t="shared" si="10"/>
        <v>-0.20617423960482667</v>
      </c>
      <c r="K36" s="91">
        <f>VLOOKUP($C36,'2024'!$C$110:$U$201,VLOOKUP($L$4,Master!$D$9:$G$20,4,FALSE),FALSE)</f>
        <v>1750349.3400000005</v>
      </c>
      <c r="L36" s="92">
        <f>VLOOKUP($C36,'2024'!$C$8:$U$100,VLOOKUP($L$4,Master!$D$9:$G$20,4,FALSE),FALSE)</f>
        <v>1681855.81</v>
      </c>
      <c r="M36" s="92">
        <f t="shared" si="11"/>
        <v>0.96086865151158884</v>
      </c>
      <c r="N36" s="88">
        <f t="shared" si="12"/>
        <v>2.3910375462041512E-4</v>
      </c>
      <c r="O36" s="92">
        <f t="shared" si="13"/>
        <v>-68493.530000000494</v>
      </c>
      <c r="P36" s="93">
        <f t="shared" si="14"/>
        <v>-3.9131348488411162E-2</v>
      </c>
      <c r="Q36" s="81"/>
    </row>
    <row r="37" spans="2:17" s="82" customFormat="1" ht="12.75" x14ac:dyDescent="0.2">
      <c r="B37" s="73"/>
      <c r="C37" s="83">
        <v>40603</v>
      </c>
      <c r="D37" s="84" t="s">
        <v>47</v>
      </c>
      <c r="E37" s="85">
        <f>IFERROR(INDEX('2024'!$C$109:$AC$201,MATCH($C37,'2024'!$C$109:$C$201,0),19),0)</f>
        <v>138056.24</v>
      </c>
      <c r="F37" s="86">
        <f>IFERROR(INDEX('2024'!$C$7:$AC$99,MATCH($C37,'2024'!$C$7:$C$99,0),19),0)</f>
        <v>57004.97</v>
      </c>
      <c r="G37" s="87">
        <f t="shared" si="7"/>
        <v>0.4129112164723594</v>
      </c>
      <c r="H37" s="88">
        <f t="shared" si="8"/>
        <v>8.1042038669320442E-6</v>
      </c>
      <c r="I37" s="89">
        <f t="shared" si="9"/>
        <v>-81051.26999999999</v>
      </c>
      <c r="J37" s="90">
        <f t="shared" si="10"/>
        <v>-0.5870887835276406</v>
      </c>
      <c r="K37" s="91">
        <f>VLOOKUP($C37,'2024'!$C$110:$U$201,VLOOKUP($L$4,Master!$D$9:$G$20,4,FALSE),FALSE)</f>
        <v>50037.490000000005</v>
      </c>
      <c r="L37" s="92">
        <f>VLOOKUP($C37,'2024'!$C$8:$U$100,VLOOKUP($L$4,Master!$D$9:$G$20,4,FALSE),FALSE)</f>
        <v>23501.89</v>
      </c>
      <c r="M37" s="92">
        <f t="shared" si="11"/>
        <v>0.46968562971483974</v>
      </c>
      <c r="N37" s="88">
        <f t="shared" si="12"/>
        <v>3.3411842479385841E-6</v>
      </c>
      <c r="O37" s="92">
        <f t="shared" si="13"/>
        <v>-26535.600000000006</v>
      </c>
      <c r="P37" s="93">
        <f t="shared" si="14"/>
        <v>-0.53031437028516026</v>
      </c>
      <c r="Q37" s="81"/>
    </row>
    <row r="38" spans="2:17" s="82" customFormat="1" ht="12.75" x14ac:dyDescent="0.2">
      <c r="B38" s="73"/>
      <c r="C38" s="83">
        <v>40701</v>
      </c>
      <c r="D38" s="84" t="s">
        <v>48</v>
      </c>
      <c r="E38" s="85">
        <f>IFERROR(INDEX('2024'!$C$109:$AC$201,MATCH($C38,'2024'!$C$109:$C$201,0),19),0)</f>
        <v>71140534.609999985</v>
      </c>
      <c r="F38" s="86">
        <f>IFERROR(INDEX('2024'!$C$7:$AC$99,MATCH($C38,'2024'!$C$7:$C$99,0),19),0)</f>
        <v>67003559.210000016</v>
      </c>
      <c r="G38" s="87">
        <f t="shared" si="7"/>
        <v>0.9418478449356712</v>
      </c>
      <c r="H38" s="88">
        <f t="shared" si="8"/>
        <v>9.5256694924651716E-3</v>
      </c>
      <c r="I38" s="89">
        <f t="shared" si="9"/>
        <v>-4136975.3999999687</v>
      </c>
      <c r="J38" s="90">
        <f t="shared" si="10"/>
        <v>-5.8152155064328796E-2</v>
      </c>
      <c r="K38" s="91">
        <f>VLOOKUP($C38,'2024'!$C$110:$U$201,VLOOKUP($L$4,Master!$D$9:$G$20,4,FALSE),FALSE)</f>
        <v>24293698.219999995</v>
      </c>
      <c r="L38" s="92">
        <f>VLOOKUP($C38,'2024'!$C$8:$U$100,VLOOKUP($L$4,Master!$D$9:$G$20,4,FALSE),FALSE)</f>
        <v>27458310.560000002</v>
      </c>
      <c r="M38" s="92">
        <f t="shared" si="11"/>
        <v>1.13026474237647</v>
      </c>
      <c r="N38" s="88">
        <f t="shared" si="12"/>
        <v>3.9036551833949392E-3</v>
      </c>
      <c r="O38" s="92">
        <f t="shared" si="13"/>
        <v>3164612.3400000073</v>
      </c>
      <c r="P38" s="93">
        <f t="shared" si="14"/>
        <v>0.13026474237647001</v>
      </c>
      <c r="Q38" s="81"/>
    </row>
    <row r="39" spans="2:17" s="82" customFormat="1" ht="12.75" x14ac:dyDescent="0.2">
      <c r="B39" s="73"/>
      <c r="C39" s="83">
        <v>40704</v>
      </c>
      <c r="D39" s="84" t="s">
        <v>49</v>
      </c>
      <c r="E39" s="85">
        <f>IFERROR(INDEX('2024'!$C$109:$AC$201,MATCH($C39,'2024'!$C$109:$C$201,0),19),0)</f>
        <v>496718.72999999975</v>
      </c>
      <c r="F39" s="86">
        <f>IFERROR(INDEX('2024'!$C$7:$AC$99,MATCH($C39,'2024'!$C$7:$C$99,0),19),0)</f>
        <v>421553.07</v>
      </c>
      <c r="G39" s="87">
        <f t="shared" si="7"/>
        <v>0.84867560762204441</v>
      </c>
      <c r="H39" s="88">
        <f t="shared" si="8"/>
        <v>5.9930774808075064E-5</v>
      </c>
      <c r="I39" s="89">
        <f t="shared" si="9"/>
        <v>-75165.659999999742</v>
      </c>
      <c r="J39" s="90">
        <f t="shared" si="10"/>
        <v>-0.15132439237795559</v>
      </c>
      <c r="K39" s="91">
        <f>VLOOKUP($C39,'2024'!$C$110:$U$201,VLOOKUP($L$4,Master!$D$9:$G$20,4,FALSE),FALSE)</f>
        <v>170026.63999999993</v>
      </c>
      <c r="L39" s="92">
        <f>VLOOKUP($C39,'2024'!$C$8:$U$100,VLOOKUP($L$4,Master!$D$9:$G$20,4,FALSE),FALSE)</f>
        <v>146126.16999999998</v>
      </c>
      <c r="M39" s="92">
        <f t="shared" si="11"/>
        <v>0.85943102798479132</v>
      </c>
      <c r="N39" s="88">
        <f t="shared" si="12"/>
        <v>2.0774263576912139E-5</v>
      </c>
      <c r="O39" s="92">
        <f t="shared" si="13"/>
        <v>-23900.469999999943</v>
      </c>
      <c r="P39" s="93">
        <f t="shared" si="14"/>
        <v>-0.14056897201520863</v>
      </c>
      <c r="Q39" s="81"/>
    </row>
    <row r="40" spans="2:17" s="82" customFormat="1" ht="12.75" x14ac:dyDescent="0.2">
      <c r="B40" s="73"/>
      <c r="C40" s="83">
        <v>40705</v>
      </c>
      <c r="D40" s="84" t="s">
        <v>50</v>
      </c>
      <c r="E40" s="85">
        <f>IFERROR(INDEX('2024'!$C$109:$AC$201,MATCH($C40,'2024'!$C$109:$C$201,0),19),0)</f>
        <v>292420.37</v>
      </c>
      <c r="F40" s="86">
        <f>IFERROR(INDEX('2024'!$C$7:$AC$99,MATCH($C40,'2024'!$C$7:$C$99,0),19),0)</f>
        <v>235707.9</v>
      </c>
      <c r="G40" s="87">
        <f t="shared" si="7"/>
        <v>0.80605841515076393</v>
      </c>
      <c r="H40" s="88">
        <f t="shared" si="8"/>
        <v>3.3509795280068241E-5</v>
      </c>
      <c r="I40" s="89">
        <f t="shared" si="9"/>
        <v>-56712.47</v>
      </c>
      <c r="J40" s="90">
        <f t="shared" si="10"/>
        <v>-0.19394158484923607</v>
      </c>
      <c r="K40" s="91">
        <f>VLOOKUP($C40,'2024'!$C$110:$U$201,VLOOKUP($L$4,Master!$D$9:$G$20,4,FALSE),FALSE)</f>
        <v>110192.32000000001</v>
      </c>
      <c r="L40" s="92">
        <f>VLOOKUP($C40,'2024'!$C$8:$U$100,VLOOKUP($L$4,Master!$D$9:$G$20,4,FALSE),FALSE)</f>
        <v>100116.23000000001</v>
      </c>
      <c r="M40" s="92">
        <f t="shared" si="11"/>
        <v>0.90855905384331692</v>
      </c>
      <c r="N40" s="88">
        <f t="shared" si="12"/>
        <v>1.4233185953938018E-5</v>
      </c>
      <c r="O40" s="92">
        <f t="shared" si="13"/>
        <v>-10076.089999999997</v>
      </c>
      <c r="P40" s="93">
        <f t="shared" si="14"/>
        <v>-9.144094615668312E-2</v>
      </c>
      <c r="Q40" s="81"/>
    </row>
    <row r="41" spans="2:17" s="82" customFormat="1" ht="12.75" x14ac:dyDescent="0.2">
      <c r="B41" s="73"/>
      <c r="C41" s="83">
        <v>40709</v>
      </c>
      <c r="D41" s="84" t="s">
        <v>51</v>
      </c>
      <c r="E41" s="85">
        <f>IFERROR(INDEX('2024'!$C$109:$AC$201,MATCH($C41,'2024'!$C$109:$C$201,0),19),0)</f>
        <v>190792.67000000004</v>
      </c>
      <c r="F41" s="86">
        <f>IFERROR(INDEX('2024'!$C$7:$AC$99,MATCH($C41,'2024'!$C$7:$C$99,0),19),0)</f>
        <v>140632.81</v>
      </c>
      <c r="G41" s="87">
        <f t="shared" si="7"/>
        <v>0.73709755201811455</v>
      </c>
      <c r="H41" s="88">
        <f t="shared" si="8"/>
        <v>1.999329115723628E-5</v>
      </c>
      <c r="I41" s="89">
        <f t="shared" si="9"/>
        <v>-50159.860000000044</v>
      </c>
      <c r="J41" s="90">
        <f t="shared" si="10"/>
        <v>-0.26290244798188545</v>
      </c>
      <c r="K41" s="91">
        <f>VLOOKUP($C41,'2024'!$C$110:$U$201,VLOOKUP($L$4,Master!$D$9:$G$20,4,FALSE),FALSE)</f>
        <v>77800.560000000012</v>
      </c>
      <c r="L41" s="92">
        <f>VLOOKUP($C41,'2024'!$C$8:$U$100,VLOOKUP($L$4,Master!$D$9:$G$20,4,FALSE),FALSE)</f>
        <v>44196.05000000001</v>
      </c>
      <c r="M41" s="92">
        <f t="shared" si="11"/>
        <v>0.5680685331827946</v>
      </c>
      <c r="N41" s="88">
        <f t="shared" si="12"/>
        <v>6.2832030139323301E-6</v>
      </c>
      <c r="O41" s="92">
        <f t="shared" si="13"/>
        <v>-33604.51</v>
      </c>
      <c r="P41" s="93">
        <f t="shared" si="14"/>
        <v>-0.4319314668172054</v>
      </c>
      <c r="Q41" s="81"/>
    </row>
    <row r="42" spans="2:17" s="82" customFormat="1" ht="12.75" x14ac:dyDescent="0.2">
      <c r="B42" s="73"/>
      <c r="C42" s="83">
        <v>40710</v>
      </c>
      <c r="D42" s="84" t="s">
        <v>52</v>
      </c>
      <c r="E42" s="85">
        <f>IFERROR(INDEX('2024'!$C$109:$AC$201,MATCH($C42,'2024'!$C$109:$C$201,0),19),0)</f>
        <v>110841.81000000004</v>
      </c>
      <c r="F42" s="86">
        <f>IFERROR(INDEX('2024'!$C$7:$AC$99,MATCH($C42,'2024'!$C$7:$C$99,0),19),0)</f>
        <v>73512.83</v>
      </c>
      <c r="G42" s="87">
        <f t="shared" si="7"/>
        <v>0.66322293004778587</v>
      </c>
      <c r="H42" s="88">
        <f t="shared" si="8"/>
        <v>1.0451070514643162E-5</v>
      </c>
      <c r="I42" s="89">
        <f t="shared" si="9"/>
        <v>-37328.98000000004</v>
      </c>
      <c r="J42" s="90">
        <f t="shared" si="10"/>
        <v>-0.33677706995221413</v>
      </c>
      <c r="K42" s="91">
        <f>VLOOKUP($C42,'2024'!$C$110:$U$201,VLOOKUP($L$4,Master!$D$9:$G$20,4,FALSE),FALSE)</f>
        <v>36781.970000000016</v>
      </c>
      <c r="L42" s="92">
        <f>VLOOKUP($C42,'2024'!$C$8:$U$100,VLOOKUP($L$4,Master!$D$9:$G$20,4,FALSE),FALSE)</f>
        <v>26494.12</v>
      </c>
      <c r="M42" s="92">
        <f t="shared" si="11"/>
        <v>0.72030182178931657</v>
      </c>
      <c r="N42" s="88">
        <f t="shared" si="12"/>
        <v>3.7665794711401762E-6</v>
      </c>
      <c r="O42" s="92">
        <f t="shared" si="13"/>
        <v>-10287.850000000017</v>
      </c>
      <c r="P42" s="93">
        <f t="shared" si="14"/>
        <v>-0.27969817821068343</v>
      </c>
      <c r="Q42" s="81"/>
    </row>
    <row r="43" spans="2:17" s="82" customFormat="1" ht="12.75" x14ac:dyDescent="0.2">
      <c r="B43" s="73"/>
      <c r="C43" s="83">
        <v>40801</v>
      </c>
      <c r="D43" s="84" t="s">
        <v>55</v>
      </c>
      <c r="E43" s="85">
        <f>IFERROR(INDEX('2024'!$C$109:$AC$201,MATCH($C43,'2024'!$C$109:$C$201,0),19),0)</f>
        <v>7724731.5700000059</v>
      </c>
      <c r="F43" s="86">
        <f>IFERROR(INDEX('2024'!$C$7:$AC$99,MATCH($C43,'2024'!$C$7:$C$99,0),19),0)</f>
        <v>3907192.2899999991</v>
      </c>
      <c r="G43" s="87">
        <f t="shared" si="7"/>
        <v>0.50580298546218561</v>
      </c>
      <c r="H43" s="88">
        <f t="shared" si="8"/>
        <v>5.5547231873756032E-4</v>
      </c>
      <c r="I43" s="89">
        <f t="shared" si="9"/>
        <v>-3817539.2800000068</v>
      </c>
      <c r="J43" s="90">
        <f t="shared" si="10"/>
        <v>-0.49419701453781439</v>
      </c>
      <c r="K43" s="91">
        <f>VLOOKUP($C43,'2024'!$C$110:$U$201,VLOOKUP($L$4,Master!$D$9:$G$20,4,FALSE),FALSE)</f>
        <v>2755434.8700000029</v>
      </c>
      <c r="L43" s="92">
        <f>VLOOKUP($C43,'2024'!$C$8:$U$100,VLOOKUP($L$4,Master!$D$9:$G$20,4,FALSE),FALSE)</f>
        <v>1747516.1799999997</v>
      </c>
      <c r="M43" s="92">
        <f t="shared" si="11"/>
        <v>0.63420703534901479</v>
      </c>
      <c r="N43" s="88">
        <f t="shared" si="12"/>
        <v>2.4843846744384413E-4</v>
      </c>
      <c r="O43" s="92">
        <f t="shared" si="13"/>
        <v>-1007918.6900000032</v>
      </c>
      <c r="P43" s="93">
        <f t="shared" si="14"/>
        <v>-0.36579296465098526</v>
      </c>
      <c r="Q43" s="81"/>
    </row>
    <row r="44" spans="2:17" s="82" customFormat="1" ht="12.75" x14ac:dyDescent="0.2">
      <c r="B44" s="73"/>
      <c r="C44" s="83">
        <v>40802</v>
      </c>
      <c r="D44" s="84" t="s">
        <v>53</v>
      </c>
      <c r="E44" s="85">
        <f>IFERROR(INDEX('2024'!$C$109:$AC$201,MATCH($C44,'2024'!$C$109:$C$201,0),19),0)</f>
        <v>657432.67999999993</v>
      </c>
      <c r="F44" s="86">
        <f>IFERROR(INDEX('2024'!$C$7:$AC$99,MATCH($C44,'2024'!$C$7:$C$99,0),19),0)</f>
        <v>512007.45999999996</v>
      </c>
      <c r="G44" s="87">
        <f t="shared" si="7"/>
        <v>0.77879830981325726</v>
      </c>
      <c r="H44" s="88">
        <f t="shared" si="8"/>
        <v>7.2790369633210121E-5</v>
      </c>
      <c r="I44" s="89">
        <f t="shared" si="9"/>
        <v>-145425.21999999997</v>
      </c>
      <c r="J44" s="90">
        <f t="shared" si="10"/>
        <v>-0.22120169018674274</v>
      </c>
      <c r="K44" s="91">
        <f>VLOOKUP($C44,'2024'!$C$110:$U$201,VLOOKUP($L$4,Master!$D$9:$G$20,4,FALSE),FALSE)</f>
        <v>214739.97999999995</v>
      </c>
      <c r="L44" s="92">
        <f>VLOOKUP($C44,'2024'!$C$8:$U$100,VLOOKUP($L$4,Master!$D$9:$G$20,4,FALSE),FALSE)</f>
        <v>181090.98999999996</v>
      </c>
      <c r="M44" s="92">
        <f t="shared" si="11"/>
        <v>0.8433035618239324</v>
      </c>
      <c r="N44" s="88">
        <f t="shared" si="12"/>
        <v>2.5745093829968719E-5</v>
      </c>
      <c r="O44" s="92">
        <f t="shared" si="13"/>
        <v>-33648.989999999991</v>
      </c>
      <c r="P44" s="93">
        <f t="shared" si="14"/>
        <v>-0.15669643817606763</v>
      </c>
      <c r="Q44" s="81"/>
    </row>
    <row r="45" spans="2:17" s="82" customFormat="1" ht="12.75" x14ac:dyDescent="0.2">
      <c r="B45" s="73"/>
      <c r="C45" s="83">
        <v>40817</v>
      </c>
      <c r="D45" s="84" t="s">
        <v>54</v>
      </c>
      <c r="E45" s="85">
        <f>IFERROR(INDEX('2024'!$C$109:$AC$201,MATCH($C45,'2024'!$C$109:$C$201,0),19),0)</f>
        <v>300919.52</v>
      </c>
      <c r="F45" s="86">
        <f>IFERROR(INDEX('2024'!$C$7:$AC$99,MATCH($C45,'2024'!$C$7:$C$99,0),19),0)</f>
        <v>125396.24000000002</v>
      </c>
      <c r="G45" s="87">
        <f t="shared" si="7"/>
        <v>0.41671022205538549</v>
      </c>
      <c r="H45" s="88">
        <f t="shared" si="8"/>
        <v>1.7827159510946834E-5</v>
      </c>
      <c r="I45" s="89">
        <f t="shared" si="9"/>
        <v>-175523.28</v>
      </c>
      <c r="J45" s="90">
        <f t="shared" si="10"/>
        <v>-0.58328977794461456</v>
      </c>
      <c r="K45" s="91">
        <f>VLOOKUP($C45,'2024'!$C$110:$U$201,VLOOKUP($L$4,Master!$D$9:$G$20,4,FALSE),FALSE)</f>
        <v>135985.19000000003</v>
      </c>
      <c r="L45" s="92">
        <f>VLOOKUP($C45,'2024'!$C$8:$U$100,VLOOKUP($L$4,Master!$D$9:$G$20,4,FALSE),FALSE)</f>
        <v>45643.070000000007</v>
      </c>
      <c r="M45" s="92">
        <f t="shared" si="11"/>
        <v>0.33564735983381716</v>
      </c>
      <c r="N45" s="88">
        <f t="shared" si="12"/>
        <v>6.4889209553596829E-6</v>
      </c>
      <c r="O45" s="92">
        <f t="shared" si="13"/>
        <v>-90342.120000000024</v>
      </c>
      <c r="P45" s="93">
        <f t="shared" si="14"/>
        <v>-0.66435264016618278</v>
      </c>
      <c r="Q45" s="81"/>
    </row>
    <row r="46" spans="2:17" s="82" customFormat="1" ht="12.75" x14ac:dyDescent="0.2">
      <c r="B46" s="73"/>
      <c r="C46" s="83">
        <v>40901</v>
      </c>
      <c r="D46" s="84" t="s">
        <v>56</v>
      </c>
      <c r="E46" s="85">
        <f>IFERROR(INDEX('2024'!$C$109:$AC$201,MATCH($C46,'2024'!$C$109:$C$201,0),19),0)</f>
        <v>2514785.3999999994</v>
      </c>
      <c r="F46" s="86">
        <f>IFERROR(INDEX('2024'!$C$7:$AC$99,MATCH($C46,'2024'!$C$7:$C$99,0),19),0)</f>
        <v>801438.82000000007</v>
      </c>
      <c r="G46" s="87">
        <f t="shared" si="7"/>
        <v>0.31869073997327974</v>
      </c>
      <c r="H46" s="88">
        <f t="shared" si="8"/>
        <v>1.1393784759738414E-4</v>
      </c>
      <c r="I46" s="89">
        <f t="shared" si="9"/>
        <v>-1713346.5799999994</v>
      </c>
      <c r="J46" s="90">
        <f t="shared" si="10"/>
        <v>-0.68130926002672032</v>
      </c>
      <c r="K46" s="91">
        <f>VLOOKUP($C46,'2024'!$C$110:$U$201,VLOOKUP($L$4,Master!$D$9:$G$20,4,FALSE),FALSE)</f>
        <v>906360.47999999975</v>
      </c>
      <c r="L46" s="92">
        <f>VLOOKUP($C46,'2024'!$C$8:$U$100,VLOOKUP($L$4,Master!$D$9:$G$20,4,FALSE),FALSE)</f>
        <v>354443.50000000006</v>
      </c>
      <c r="M46" s="92">
        <f t="shared" si="11"/>
        <v>0.39106239495349593</v>
      </c>
      <c r="N46" s="88">
        <f t="shared" si="12"/>
        <v>5.0390034119988638E-5</v>
      </c>
      <c r="O46" s="92">
        <f t="shared" si="13"/>
        <v>-551916.97999999975</v>
      </c>
      <c r="P46" s="93">
        <f t="shared" si="14"/>
        <v>-0.60893760504650407</v>
      </c>
      <c r="Q46" s="81"/>
    </row>
    <row r="47" spans="2:17" s="82" customFormat="1" ht="12.75" x14ac:dyDescent="0.2">
      <c r="B47" s="73"/>
      <c r="C47" s="83">
        <v>40903</v>
      </c>
      <c r="D47" s="84" t="s">
        <v>74</v>
      </c>
      <c r="E47" s="85">
        <f>IFERROR(INDEX('2024'!$C$109:$AC$201,MATCH($C47,'2024'!$C$109:$C$201,0),19),0)</f>
        <v>11747711.51</v>
      </c>
      <c r="F47" s="86">
        <f>IFERROR(INDEX('2024'!$C$7:$AC$99,MATCH($C47,'2024'!$C$7:$C$99,0),19),0)</f>
        <v>15288687.850000005</v>
      </c>
      <c r="G47" s="87">
        <f t="shared" si="7"/>
        <v>1.3014183942962696</v>
      </c>
      <c r="H47" s="88">
        <f t="shared" si="8"/>
        <v>2.1735410648279791E-3</v>
      </c>
      <c r="I47" s="89">
        <f t="shared" si="9"/>
        <v>3540976.3400000054</v>
      </c>
      <c r="J47" s="90">
        <f t="shared" si="10"/>
        <v>0.30141839429626965</v>
      </c>
      <c r="K47" s="91">
        <f>VLOOKUP($C47,'2024'!$C$110:$U$201,VLOOKUP($L$4,Master!$D$9:$G$20,4,FALSE),FALSE)</f>
        <v>4485951.2</v>
      </c>
      <c r="L47" s="92">
        <f>VLOOKUP($C47,'2024'!$C$8:$U$100,VLOOKUP($L$4,Master!$D$9:$G$20,4,FALSE),FALSE)</f>
        <v>11474716.820000004</v>
      </c>
      <c r="M47" s="92">
        <f t="shared" si="11"/>
        <v>2.5579227923834758</v>
      </c>
      <c r="N47" s="88">
        <f t="shared" si="12"/>
        <v>1.6313216974694347E-3</v>
      </c>
      <c r="O47" s="92">
        <f t="shared" si="13"/>
        <v>6988765.6200000038</v>
      </c>
      <c r="P47" s="93">
        <f t="shared" si="14"/>
        <v>1.5579227923834758</v>
      </c>
      <c r="Q47" s="81"/>
    </row>
    <row r="48" spans="2:17" s="82" customFormat="1" ht="12.75" x14ac:dyDescent="0.2">
      <c r="B48" s="73"/>
      <c r="C48" s="83">
        <v>40904</v>
      </c>
      <c r="D48" s="84" t="s">
        <v>57</v>
      </c>
      <c r="E48" s="85">
        <f>IFERROR(INDEX('2024'!$C$109:$AC$201,MATCH($C48,'2024'!$C$109:$C$201,0),19),0)</f>
        <v>249727.7</v>
      </c>
      <c r="F48" s="86">
        <f>IFERROR(INDEX('2024'!$C$7:$AC$99,MATCH($C48,'2024'!$C$7:$C$99,0),19),0)</f>
        <v>196948.2</v>
      </c>
      <c r="G48" s="87">
        <f t="shared" si="7"/>
        <v>0.78865179954005904</v>
      </c>
      <c r="H48" s="88">
        <f t="shared" si="8"/>
        <v>2.7999459766846747E-5</v>
      </c>
      <c r="I48" s="89">
        <f t="shared" si="9"/>
        <v>-52779.5</v>
      </c>
      <c r="J48" s="90">
        <f t="shared" si="10"/>
        <v>-0.21134820045994096</v>
      </c>
      <c r="K48" s="91">
        <f>VLOOKUP($C48,'2024'!$C$110:$U$201,VLOOKUP($L$4,Master!$D$9:$G$20,4,FALSE),FALSE)</f>
        <v>84126.029999999984</v>
      </c>
      <c r="L48" s="92">
        <f>VLOOKUP($C48,'2024'!$C$8:$U$100,VLOOKUP($L$4,Master!$D$9:$G$20,4,FALSE),FALSE)</f>
        <v>71914.69</v>
      </c>
      <c r="M48" s="92">
        <f t="shared" si="11"/>
        <v>0.85484468956873416</v>
      </c>
      <c r="N48" s="88">
        <f t="shared" si="12"/>
        <v>1.0223868353710548E-5</v>
      </c>
      <c r="O48" s="92">
        <f t="shared" si="13"/>
        <v>-12211.339999999982</v>
      </c>
      <c r="P48" s="93">
        <f t="shared" si="14"/>
        <v>-0.14515531043126587</v>
      </c>
      <c r="Q48" s="81"/>
    </row>
    <row r="49" spans="2:17" s="82" customFormat="1" ht="12.75" x14ac:dyDescent="0.2">
      <c r="B49" s="73"/>
      <c r="C49" s="83">
        <v>40911</v>
      </c>
      <c r="D49" s="84" t="s">
        <v>58</v>
      </c>
      <c r="E49" s="85">
        <f>IFERROR(INDEX('2024'!$C$109:$AC$201,MATCH($C49,'2024'!$C$109:$C$201,0),19),0)</f>
        <v>203453.76000000004</v>
      </c>
      <c r="F49" s="86">
        <f>IFERROR(INDEX('2024'!$C$7:$AC$99,MATCH($C49,'2024'!$C$7:$C$99,0),19),0)</f>
        <v>165222.37</v>
      </c>
      <c r="G49" s="87">
        <f t="shared" si="7"/>
        <v>0.8120880636465011</v>
      </c>
      <c r="H49" s="88">
        <f t="shared" si="8"/>
        <v>2.3489105771964743E-5</v>
      </c>
      <c r="I49" s="89">
        <f t="shared" si="9"/>
        <v>-38231.390000000043</v>
      </c>
      <c r="J49" s="90">
        <f t="shared" si="10"/>
        <v>-0.18791193635349887</v>
      </c>
      <c r="K49" s="91">
        <f>VLOOKUP($C49,'2024'!$C$110:$U$201,VLOOKUP($L$4,Master!$D$9:$G$20,4,FALSE),FALSE)</f>
        <v>68408.610000000015</v>
      </c>
      <c r="L49" s="92">
        <f>VLOOKUP($C49,'2024'!$C$8:$U$100,VLOOKUP($L$4,Master!$D$9:$G$20,4,FALSE),FALSE)</f>
        <v>62276.259999999995</v>
      </c>
      <c r="M49" s="92">
        <f t="shared" si="11"/>
        <v>0.91035704423755992</v>
      </c>
      <c r="N49" s="88">
        <f t="shared" si="12"/>
        <v>8.8536053454648843E-6</v>
      </c>
      <c r="O49" s="92">
        <f t="shared" si="13"/>
        <v>-6132.3500000000204</v>
      </c>
      <c r="P49" s="93">
        <f t="shared" si="14"/>
        <v>-8.9642955762440121E-2</v>
      </c>
      <c r="Q49" s="81"/>
    </row>
    <row r="50" spans="2:17" s="82" customFormat="1" ht="12.75" x14ac:dyDescent="0.2">
      <c r="B50" s="73"/>
      <c r="C50" s="83">
        <v>40913</v>
      </c>
      <c r="D50" s="84" t="s">
        <v>60</v>
      </c>
      <c r="E50" s="85">
        <f>IFERROR(INDEX('2024'!$C$109:$AC$201,MATCH($C50,'2024'!$C$109:$C$201,0),19),0)</f>
        <v>149326.49</v>
      </c>
      <c r="F50" s="86">
        <f>IFERROR(INDEX('2024'!$C$7:$AC$99,MATCH($C50,'2024'!$C$7:$C$99,0),19),0)</f>
        <v>113256.73999999999</v>
      </c>
      <c r="G50" s="87">
        <f t="shared" si="7"/>
        <v>0.75845042631083071</v>
      </c>
      <c r="H50" s="88">
        <f t="shared" si="8"/>
        <v>1.6101327836224053E-5</v>
      </c>
      <c r="I50" s="89">
        <f t="shared" si="9"/>
        <v>-36069.75</v>
      </c>
      <c r="J50" s="90">
        <f t="shared" si="10"/>
        <v>-0.24154957368916929</v>
      </c>
      <c r="K50" s="91">
        <f>VLOOKUP($C50,'2024'!$C$110:$U$201,VLOOKUP($L$4,Master!$D$9:$G$20,4,FALSE),FALSE)</f>
        <v>58608.83</v>
      </c>
      <c r="L50" s="92">
        <f>VLOOKUP($C50,'2024'!$C$8:$U$100,VLOOKUP($L$4,Master!$D$9:$G$20,4,FALSE),FALSE)</f>
        <v>51083.01999999999</v>
      </c>
      <c r="M50" s="92">
        <f t="shared" si="11"/>
        <v>0.8715925569577142</v>
      </c>
      <c r="N50" s="88">
        <f t="shared" si="12"/>
        <v>7.2623002558999129E-6</v>
      </c>
      <c r="O50" s="92">
        <f t="shared" si="13"/>
        <v>-7525.8100000000122</v>
      </c>
      <c r="P50" s="93">
        <f t="shared" si="14"/>
        <v>-0.12840744304228582</v>
      </c>
      <c r="Q50" s="81"/>
    </row>
    <row r="51" spans="2:17" s="82" customFormat="1" ht="12.75" x14ac:dyDescent="0.2">
      <c r="B51" s="73"/>
      <c r="C51" s="83">
        <v>41001</v>
      </c>
      <c r="D51" s="84" t="s">
        <v>135</v>
      </c>
      <c r="E51" s="85">
        <f>IFERROR(INDEX('2024'!$C$109:$AC$201,MATCH($C51,'2024'!$C$109:$C$201,0),19),0)</f>
        <v>1034253.8900000013</v>
      </c>
      <c r="F51" s="86">
        <f>IFERROR(INDEX('2024'!$C$7:$AC$99,MATCH($C51,'2024'!$C$7:$C$99,0),19),0)</f>
        <v>886546.94</v>
      </c>
      <c r="G51" s="87">
        <f t="shared" si="7"/>
        <v>0.8571850186611325</v>
      </c>
      <c r="H51" s="88">
        <f t="shared" si="8"/>
        <v>1.2603738129087288E-4</v>
      </c>
      <c r="I51" s="89">
        <f t="shared" si="9"/>
        <v>-147706.95000000135</v>
      </c>
      <c r="J51" s="90">
        <f t="shared" si="10"/>
        <v>-0.14281498133886755</v>
      </c>
      <c r="K51" s="91">
        <f>VLOOKUP($C51,'2024'!$C$110:$U$201,VLOOKUP($L$4,Master!$D$9:$G$20,4,FALSE),FALSE)</f>
        <v>333952.58000000037</v>
      </c>
      <c r="L51" s="92">
        <f>VLOOKUP($C51,'2024'!$C$8:$U$100,VLOOKUP($L$4,Master!$D$9:$G$20,4,FALSE),FALSE)</f>
        <v>308585.46000000002</v>
      </c>
      <c r="M51" s="92">
        <f t="shared" si="11"/>
        <v>0.92403975438668473</v>
      </c>
      <c r="N51" s="88">
        <f t="shared" si="12"/>
        <v>4.3870551606482799E-5</v>
      </c>
      <c r="O51" s="92">
        <f t="shared" si="13"/>
        <v>-25367.120000000345</v>
      </c>
      <c r="P51" s="93">
        <f t="shared" si="14"/>
        <v>-7.5960245613315269E-2</v>
      </c>
      <c r="Q51" s="81"/>
    </row>
    <row r="52" spans="2:17" s="82" customFormat="1" ht="12.75" x14ac:dyDescent="0.2">
      <c r="B52" s="73"/>
      <c r="C52" s="83">
        <v>41002</v>
      </c>
      <c r="D52" s="84" t="s">
        <v>61</v>
      </c>
      <c r="E52" s="85">
        <f>IFERROR(INDEX('2024'!$C$109:$AC$201,MATCH($C52,'2024'!$C$109:$C$201,0),19),0)</f>
        <v>407781.23000000004</v>
      </c>
      <c r="F52" s="86">
        <f>IFERROR(INDEX('2024'!$C$7:$AC$99,MATCH($C52,'2024'!$C$7:$C$99,0),19),0)</f>
        <v>246955.34</v>
      </c>
      <c r="G52" s="87">
        <f t="shared" si="7"/>
        <v>0.60560742337257645</v>
      </c>
      <c r="H52" s="88">
        <f t="shared" si="8"/>
        <v>3.5108805800398063E-5</v>
      </c>
      <c r="I52" s="89">
        <f t="shared" si="9"/>
        <v>-160825.89000000004</v>
      </c>
      <c r="J52" s="90">
        <f t="shared" si="10"/>
        <v>-0.39439257662742355</v>
      </c>
      <c r="K52" s="91">
        <f>VLOOKUP($C52,'2024'!$C$110:$U$201,VLOOKUP($L$4,Master!$D$9:$G$20,4,FALSE),FALSE)</f>
        <v>143070.88</v>
      </c>
      <c r="L52" s="92">
        <f>VLOOKUP($C52,'2024'!$C$8:$U$100,VLOOKUP($L$4,Master!$D$9:$G$20,4,FALSE),FALSE)</f>
        <v>94879.65</v>
      </c>
      <c r="M52" s="92">
        <f t="shared" si="11"/>
        <v>0.66316534853214004</v>
      </c>
      <c r="N52" s="88">
        <f t="shared" si="12"/>
        <v>1.3488719078760307E-5</v>
      </c>
      <c r="O52" s="92">
        <f t="shared" si="13"/>
        <v>-48191.23000000001</v>
      </c>
      <c r="P52" s="93">
        <f t="shared" si="14"/>
        <v>-0.3368346514678599</v>
      </c>
      <c r="Q52" s="81"/>
    </row>
    <row r="53" spans="2:17" s="82" customFormat="1" ht="12.75" x14ac:dyDescent="0.2">
      <c r="B53" s="73"/>
      <c r="C53" s="83">
        <v>41003</v>
      </c>
      <c r="D53" s="84" t="s">
        <v>62</v>
      </c>
      <c r="E53" s="85">
        <f>IFERROR(INDEX('2024'!$C$109:$AC$201,MATCH($C53,'2024'!$C$109:$C$201,0),19),0)</f>
        <v>19066337.439999998</v>
      </c>
      <c r="F53" s="86">
        <f>IFERROR(INDEX('2024'!$C$7:$AC$99,MATCH($C53,'2024'!$C$7:$C$99,0),19),0)</f>
        <v>15264335.34</v>
      </c>
      <c r="G53" s="87">
        <f t="shared" si="7"/>
        <v>0.80059085223029613</v>
      </c>
      <c r="H53" s="88">
        <f t="shared" si="8"/>
        <v>2.1700789508103499E-3</v>
      </c>
      <c r="I53" s="89">
        <f t="shared" si="9"/>
        <v>-3802002.0999999978</v>
      </c>
      <c r="J53" s="90">
        <f t="shared" si="10"/>
        <v>-0.19940914776970392</v>
      </c>
      <c r="K53" s="91">
        <f>VLOOKUP($C53,'2024'!$C$110:$U$201,VLOOKUP($L$4,Master!$D$9:$G$20,4,FALSE),FALSE)</f>
        <v>8124448.5199999996</v>
      </c>
      <c r="L53" s="92">
        <f>VLOOKUP($C53,'2024'!$C$8:$U$100,VLOOKUP($L$4,Master!$D$9:$G$20,4,FALSE),FALSE)</f>
        <v>6739307.4800000004</v>
      </c>
      <c r="M53" s="92">
        <f t="shared" si="11"/>
        <v>0.82950953082043788</v>
      </c>
      <c r="N53" s="88">
        <f t="shared" si="12"/>
        <v>9.5810456070514647E-4</v>
      </c>
      <c r="O53" s="92">
        <f t="shared" si="13"/>
        <v>-1385141.0399999991</v>
      </c>
      <c r="P53" s="93">
        <f t="shared" si="14"/>
        <v>-0.17049046917956212</v>
      </c>
      <c r="Q53" s="81"/>
    </row>
    <row r="54" spans="2:17" s="82" customFormat="1" ht="12.75" x14ac:dyDescent="0.2">
      <c r="B54" s="73"/>
      <c r="C54" s="83">
        <v>41005</v>
      </c>
      <c r="D54" s="84" t="s">
        <v>63</v>
      </c>
      <c r="E54" s="85">
        <f>IFERROR(INDEX('2024'!$C$109:$AC$201,MATCH($C54,'2024'!$C$109:$C$201,0),19),0)</f>
        <v>5803266.0899999999</v>
      </c>
      <c r="F54" s="86">
        <f>IFERROR(INDEX('2024'!$C$7:$AC$99,MATCH($C54,'2024'!$C$7:$C$99,0),19),0)</f>
        <v>4291911.16</v>
      </c>
      <c r="G54" s="87">
        <f t="shared" si="7"/>
        <v>0.73956821786884497</v>
      </c>
      <c r="H54" s="88">
        <f t="shared" si="8"/>
        <v>6.1016649985783339E-4</v>
      </c>
      <c r="I54" s="89">
        <f t="shared" si="9"/>
        <v>-1511354.9299999997</v>
      </c>
      <c r="J54" s="90">
        <f t="shared" si="10"/>
        <v>-0.26043178213115498</v>
      </c>
      <c r="K54" s="91">
        <f>VLOOKUP($C54,'2024'!$C$110:$U$201,VLOOKUP($L$4,Master!$D$9:$G$20,4,FALSE),FALSE)</f>
        <v>4865967.87</v>
      </c>
      <c r="L54" s="92">
        <f>VLOOKUP($C54,'2024'!$C$8:$U$100,VLOOKUP($L$4,Master!$D$9:$G$20,4,FALSE),FALSE)</f>
        <v>3393333.59</v>
      </c>
      <c r="M54" s="92">
        <f t="shared" si="11"/>
        <v>0.6973604595543702</v>
      </c>
      <c r="N54" s="88">
        <f t="shared" si="12"/>
        <v>4.8241876457207847E-4</v>
      </c>
      <c r="O54" s="92">
        <f t="shared" si="13"/>
        <v>-1472634.2800000003</v>
      </c>
      <c r="P54" s="93">
        <f t="shared" si="14"/>
        <v>-0.30263954044562985</v>
      </c>
      <c r="Q54" s="81"/>
    </row>
    <row r="55" spans="2:17" s="82" customFormat="1" ht="38.25" x14ac:dyDescent="0.2">
      <c r="B55" s="73"/>
      <c r="C55" s="83">
        <v>41007</v>
      </c>
      <c r="D55" s="84" t="s">
        <v>64</v>
      </c>
      <c r="E55" s="85">
        <f>IFERROR(INDEX('2024'!$C$109:$AC$201,MATCH($C55,'2024'!$C$109:$C$201,0),19),0)</f>
        <v>15735.39</v>
      </c>
      <c r="F55" s="86">
        <f>IFERROR(INDEX('2024'!$C$7:$AC$99,MATCH($C55,'2024'!$C$7:$C$99,0),19),0)</f>
        <v>3272.43</v>
      </c>
      <c r="G55" s="87">
        <f t="shared" si="7"/>
        <v>0.20796624678511305</v>
      </c>
      <c r="H55" s="88">
        <f t="shared" si="8"/>
        <v>4.6523030992323002E-7</v>
      </c>
      <c r="I55" s="89">
        <f t="shared" si="9"/>
        <v>-12462.96</v>
      </c>
      <c r="J55" s="90">
        <f t="shared" si="10"/>
        <v>-0.79203375321488689</v>
      </c>
      <c r="K55" s="91">
        <f>VLOOKUP($C55,'2024'!$C$110:$U$201,VLOOKUP($L$4,Master!$D$9:$G$20,4,FALSE),FALSE)</f>
        <v>4947.2699999999995</v>
      </c>
      <c r="L55" s="92">
        <f>VLOOKUP($C55,'2024'!$C$8:$U$100,VLOOKUP($L$4,Master!$D$9:$G$20,4,FALSE),FALSE)</f>
        <v>924.5</v>
      </c>
      <c r="M55" s="92">
        <f t="shared" si="11"/>
        <v>0.18687073881150615</v>
      </c>
      <c r="N55" s="88">
        <f t="shared" si="12"/>
        <v>1.3143303952232016E-7</v>
      </c>
      <c r="O55" s="92">
        <f t="shared" si="13"/>
        <v>-4022.7699999999995</v>
      </c>
      <c r="P55" s="93">
        <f t="shared" si="14"/>
        <v>-0.81312926118849382</v>
      </c>
      <c r="Q55" s="81"/>
    </row>
    <row r="56" spans="2:17" s="82" customFormat="1" ht="12.75" x14ac:dyDescent="0.2">
      <c r="B56" s="73"/>
      <c r="C56" s="83">
        <v>41101</v>
      </c>
      <c r="D56" s="84" t="s">
        <v>66</v>
      </c>
      <c r="E56" s="85">
        <f>IFERROR(INDEX('2024'!$C$109:$AC$201,MATCH($C56,'2024'!$C$109:$C$201,0),19),0)</f>
        <v>9603554.3600000031</v>
      </c>
      <c r="F56" s="86">
        <f>IFERROR(INDEX('2024'!$C$7:$AC$99,MATCH($C56,'2024'!$C$7:$C$99,0),19),0)</f>
        <v>4191630.8299999996</v>
      </c>
      <c r="G56" s="87">
        <f t="shared" si="7"/>
        <v>0.43646661151403099</v>
      </c>
      <c r="H56" s="88">
        <f t="shared" si="8"/>
        <v>5.9590998436167186E-4</v>
      </c>
      <c r="I56" s="89">
        <f t="shared" si="9"/>
        <v>-5411923.5300000031</v>
      </c>
      <c r="J56" s="90">
        <f t="shared" si="10"/>
        <v>-0.56353338848596901</v>
      </c>
      <c r="K56" s="91">
        <f>VLOOKUP($C56,'2024'!$C$110:$U$201,VLOOKUP($L$4,Master!$D$9:$G$20,4,FALSE),FALSE)</f>
        <v>4918551.6000000006</v>
      </c>
      <c r="L56" s="92">
        <f>VLOOKUP($C56,'2024'!$C$8:$U$100,VLOOKUP($L$4,Master!$D$9:$G$20,4,FALSE),FALSE)</f>
        <v>3524343.8499999996</v>
      </c>
      <c r="M56" s="92">
        <f t="shared" si="11"/>
        <v>0.71654099349084788</v>
      </c>
      <c r="N56" s="88">
        <f t="shared" si="12"/>
        <v>5.0104405032698322E-4</v>
      </c>
      <c r="O56" s="92">
        <f t="shared" si="13"/>
        <v>-1394207.7500000009</v>
      </c>
      <c r="P56" s="93">
        <f t="shared" si="14"/>
        <v>-0.28345900650915218</v>
      </c>
      <c r="Q56" s="81"/>
    </row>
    <row r="57" spans="2:17" s="82" customFormat="1" ht="12.75" x14ac:dyDescent="0.2">
      <c r="B57" s="73"/>
      <c r="C57" s="83">
        <v>41103</v>
      </c>
      <c r="D57" s="84" t="s">
        <v>67</v>
      </c>
      <c r="E57" s="85">
        <f>IFERROR(INDEX('2024'!$C$109:$AC$201,MATCH($C57,'2024'!$C$109:$C$201,0),19),0)</f>
        <v>1416423.6700000002</v>
      </c>
      <c r="F57" s="86">
        <f>IFERROR(INDEX('2024'!$C$7:$AC$99,MATCH($C57,'2024'!$C$7:$C$99,0),19),0)</f>
        <v>1424649.56</v>
      </c>
      <c r="G57" s="87">
        <f t="shared" si="7"/>
        <v>1.0058075067327843</v>
      </c>
      <c r="H57" s="88">
        <f t="shared" si="8"/>
        <v>2.0253761160079613E-4</v>
      </c>
      <c r="I57" s="89">
        <f t="shared" si="9"/>
        <v>8225.8899999998976</v>
      </c>
      <c r="J57" s="90">
        <f t="shared" si="10"/>
        <v>5.8075067327841932E-3</v>
      </c>
      <c r="K57" s="91">
        <f>VLOOKUP($C57,'2024'!$C$110:$U$201,VLOOKUP($L$4,Master!$D$9:$G$20,4,FALSE),FALSE)</f>
        <v>506467.49000000005</v>
      </c>
      <c r="L57" s="92">
        <f>VLOOKUP($C57,'2024'!$C$8:$U$100,VLOOKUP($L$4,Master!$D$9:$G$20,4,FALSE),FALSE)</f>
        <v>475632.99000000005</v>
      </c>
      <c r="M57" s="92">
        <f t="shared" si="11"/>
        <v>0.93911850097229344</v>
      </c>
      <c r="N57" s="88">
        <f t="shared" si="12"/>
        <v>6.761913420528861E-5</v>
      </c>
      <c r="O57" s="92">
        <f t="shared" si="13"/>
        <v>-30834.5</v>
      </c>
      <c r="P57" s="93">
        <f t="shared" si="14"/>
        <v>-6.0881499027706593E-2</v>
      </c>
      <c r="Q57" s="81"/>
    </row>
    <row r="58" spans="2:17" s="82" customFormat="1" ht="12.75" x14ac:dyDescent="0.2">
      <c r="B58" s="73"/>
      <c r="C58" s="83">
        <v>41104</v>
      </c>
      <c r="D58" s="84" t="s">
        <v>68</v>
      </c>
      <c r="E58" s="85">
        <f>IFERROR(INDEX('2024'!$C$109:$AC$201,MATCH($C58,'2024'!$C$109:$C$201,0),19),0)</f>
        <v>63861.390000000014</v>
      </c>
      <c r="F58" s="86">
        <f>IFERROR(INDEX('2024'!$C$7:$AC$99,MATCH($C58,'2024'!$C$7:$C$99,0),19),0)</f>
        <v>57995.710000000006</v>
      </c>
      <c r="G58" s="87">
        <f t="shared" si="7"/>
        <v>0.90814982260799515</v>
      </c>
      <c r="H58" s="88">
        <f t="shared" si="8"/>
        <v>8.2450540233153265E-6</v>
      </c>
      <c r="I58" s="89">
        <f t="shared" si="9"/>
        <v>-5865.6800000000076</v>
      </c>
      <c r="J58" s="90">
        <f t="shared" si="10"/>
        <v>-9.1850177392004878E-2</v>
      </c>
      <c r="K58" s="91">
        <f>VLOOKUP($C58,'2024'!$C$110:$U$201,VLOOKUP($L$4,Master!$D$9:$G$20,4,FALSE),FALSE)</f>
        <v>22109.880000000005</v>
      </c>
      <c r="L58" s="92">
        <f>VLOOKUP($C58,'2024'!$C$8:$U$100,VLOOKUP($L$4,Master!$D$9:$G$20,4,FALSE),FALSE)</f>
        <v>31822.15</v>
      </c>
      <c r="M58" s="92">
        <f t="shared" si="11"/>
        <v>1.4392728499657164</v>
      </c>
      <c r="N58" s="88">
        <f t="shared" si="12"/>
        <v>4.5240474836508387E-6</v>
      </c>
      <c r="O58" s="92">
        <f t="shared" si="13"/>
        <v>9712.2699999999968</v>
      </c>
      <c r="P58" s="93">
        <f t="shared" si="14"/>
        <v>0.43927284996571647</v>
      </c>
      <c r="Q58" s="81"/>
    </row>
    <row r="59" spans="2:17" s="82" customFormat="1" ht="12.75" x14ac:dyDescent="0.2">
      <c r="B59" s="73"/>
      <c r="C59" s="83">
        <v>41107</v>
      </c>
      <c r="D59" s="84" t="s">
        <v>69</v>
      </c>
      <c r="E59" s="85">
        <f>IFERROR(INDEX('2024'!$C$109:$AC$201,MATCH($C59,'2024'!$C$109:$C$201,0),19),0)</f>
        <v>1241285.17</v>
      </c>
      <c r="F59" s="86">
        <f>IFERROR(INDEX('2024'!$C$7:$AC$99,MATCH($C59,'2024'!$C$7:$C$99,0),19),0)</f>
        <v>891920.08000000007</v>
      </c>
      <c r="G59" s="87">
        <f t="shared" si="7"/>
        <v>0.71854566666578323</v>
      </c>
      <c r="H59" s="88">
        <f t="shared" si="8"/>
        <v>1.2680126243957919E-4</v>
      </c>
      <c r="I59" s="89">
        <f t="shared" si="9"/>
        <v>-349365.08999999985</v>
      </c>
      <c r="J59" s="90">
        <f t="shared" si="10"/>
        <v>-0.28145433333421671</v>
      </c>
      <c r="K59" s="91">
        <f>VLOOKUP($C59,'2024'!$C$110:$U$201,VLOOKUP($L$4,Master!$D$9:$G$20,4,FALSE),FALSE)</f>
        <v>420403.56999999995</v>
      </c>
      <c r="L59" s="92">
        <f>VLOOKUP($C59,'2024'!$C$8:$U$100,VLOOKUP($L$4,Master!$D$9:$G$20,4,FALSE),FALSE)</f>
        <v>244464.86</v>
      </c>
      <c r="M59" s="92">
        <f t="shared" si="11"/>
        <v>0.58150043778172489</v>
      </c>
      <c r="N59" s="88">
        <f t="shared" si="12"/>
        <v>3.4754742678419102E-5</v>
      </c>
      <c r="O59" s="92">
        <f t="shared" si="13"/>
        <v>-175938.70999999996</v>
      </c>
      <c r="P59" s="93">
        <f t="shared" si="14"/>
        <v>-0.41849956221827511</v>
      </c>
      <c r="Q59" s="81"/>
    </row>
    <row r="60" spans="2:17" s="82" customFormat="1" ht="12.75" x14ac:dyDescent="0.2">
      <c r="B60" s="73"/>
      <c r="C60" s="83">
        <v>41301</v>
      </c>
      <c r="D60" s="84" t="s">
        <v>70</v>
      </c>
      <c r="E60" s="85">
        <f>IFERROR(INDEX('2024'!$C$109:$AC$201,MATCH($C60,'2024'!$C$109:$C$201,0),19),0)</f>
        <v>1498615.29</v>
      </c>
      <c r="F60" s="86">
        <f>IFERROR(INDEX('2024'!$C$7:$AC$99,MATCH($C60,'2024'!$C$7:$C$99,0),19),0)</f>
        <v>498567.80000000005</v>
      </c>
      <c r="G60" s="87">
        <f t="shared" si="7"/>
        <v>0.33268564876313256</v>
      </c>
      <c r="H60" s="88">
        <f t="shared" si="8"/>
        <v>7.0879698606767132E-5</v>
      </c>
      <c r="I60" s="89">
        <f t="shared" si="9"/>
        <v>-1000047.49</v>
      </c>
      <c r="J60" s="90">
        <f t="shared" si="10"/>
        <v>-0.66731435123686744</v>
      </c>
      <c r="K60" s="91">
        <f>VLOOKUP($C60,'2024'!$C$110:$U$201,VLOOKUP($L$4,Master!$D$9:$G$20,4,FALSE),FALSE)</f>
        <v>513878.88000000006</v>
      </c>
      <c r="L60" s="92">
        <f>VLOOKUP($C60,'2024'!$C$8:$U$100,VLOOKUP($L$4,Master!$D$9:$G$20,4,FALSE),FALSE)</f>
        <v>290526.44</v>
      </c>
      <c r="M60" s="92">
        <f t="shared" si="11"/>
        <v>0.56535975948262351</v>
      </c>
      <c r="N60" s="88">
        <f t="shared" si="12"/>
        <v>4.130316178561274E-5</v>
      </c>
      <c r="O60" s="92">
        <f t="shared" si="13"/>
        <v>-223352.44000000006</v>
      </c>
      <c r="P60" s="93">
        <f t="shared" si="14"/>
        <v>-0.43464024051737643</v>
      </c>
      <c r="Q60" s="81"/>
    </row>
    <row r="61" spans="2:17" s="82" customFormat="1" ht="12.75" x14ac:dyDescent="0.2">
      <c r="B61" s="73"/>
      <c r="C61" s="83">
        <v>41401</v>
      </c>
      <c r="D61" s="84" t="s">
        <v>71</v>
      </c>
      <c r="E61" s="85">
        <f>IFERROR(INDEX('2024'!$C$109:$AC$201,MATCH($C61,'2024'!$C$109:$C$201,0),19),0)</f>
        <v>1195978.9699999997</v>
      </c>
      <c r="F61" s="86">
        <f>IFERROR(INDEX('2024'!$C$7:$AC$99,MATCH($C61,'2024'!$C$7:$C$99,0),19),0)</f>
        <v>492448.63</v>
      </c>
      <c r="G61" s="87">
        <f t="shared" si="7"/>
        <v>0.41175358626916336</v>
      </c>
      <c r="H61" s="88">
        <f t="shared" si="8"/>
        <v>7.0009756895081035E-5</v>
      </c>
      <c r="I61" s="89">
        <f t="shared" si="9"/>
        <v>-703530.33999999973</v>
      </c>
      <c r="J61" s="90">
        <f t="shared" si="10"/>
        <v>-0.58824641373083664</v>
      </c>
      <c r="K61" s="91">
        <f>VLOOKUP($C61,'2024'!$C$110:$U$201,VLOOKUP($L$4,Master!$D$9:$G$20,4,FALSE),FALSE)</f>
        <v>403346.1</v>
      </c>
      <c r="L61" s="92">
        <f>VLOOKUP($C61,'2024'!$C$8:$U$100,VLOOKUP($L$4,Master!$D$9:$G$20,4,FALSE),FALSE)</f>
        <v>186395.74000000002</v>
      </c>
      <c r="M61" s="92">
        <f t="shared" si="11"/>
        <v>0.46212357079937066</v>
      </c>
      <c r="N61" s="88">
        <f t="shared" si="12"/>
        <v>2.6499252203582601E-5</v>
      </c>
      <c r="O61" s="92">
        <f t="shared" si="13"/>
        <v>-216950.35999999996</v>
      </c>
      <c r="P61" s="93">
        <f t="shared" si="14"/>
        <v>-0.53787642920062939</v>
      </c>
      <c r="Q61" s="81"/>
    </row>
    <row r="62" spans="2:17" s="82" customFormat="1" ht="12.75" x14ac:dyDescent="0.2">
      <c r="B62" s="73"/>
      <c r="C62" s="83">
        <v>41501</v>
      </c>
      <c r="D62" s="84" t="s">
        <v>72</v>
      </c>
      <c r="E62" s="85">
        <f>IFERROR(INDEX('2024'!$C$109:$AC$201,MATCH($C62,'2024'!$C$109:$C$201,0),19),0)</f>
        <v>1824827.4899999998</v>
      </c>
      <c r="F62" s="86">
        <f>IFERROR(INDEX('2024'!$C$7:$AC$99,MATCH($C62,'2024'!$C$7:$C$99,0),19),0)</f>
        <v>1710504.4600000002</v>
      </c>
      <c r="G62" s="87">
        <f t="shared" si="7"/>
        <v>0.93735132190495463</v>
      </c>
      <c r="H62" s="88">
        <f t="shared" si="8"/>
        <v>2.4317663633778791E-4</v>
      </c>
      <c r="I62" s="89">
        <f t="shared" si="9"/>
        <v>-114323.02999999956</v>
      </c>
      <c r="J62" s="90">
        <f t="shared" si="10"/>
        <v>-6.2648678095045346E-2</v>
      </c>
      <c r="K62" s="91">
        <f>VLOOKUP($C62,'2024'!$C$110:$U$201,VLOOKUP($L$4,Master!$D$9:$G$20,4,FALSE),FALSE)</f>
        <v>584788.74999999988</v>
      </c>
      <c r="L62" s="92">
        <f>VLOOKUP($C62,'2024'!$C$8:$U$100,VLOOKUP($L$4,Master!$D$9:$G$20,4,FALSE),FALSE)</f>
        <v>525274.72</v>
      </c>
      <c r="M62" s="92">
        <f t="shared" si="11"/>
        <v>0.89822986505810876</v>
      </c>
      <c r="N62" s="88">
        <f t="shared" si="12"/>
        <v>7.4676531134489622E-5</v>
      </c>
      <c r="O62" s="92">
        <f t="shared" si="13"/>
        <v>-59514.029999999912</v>
      </c>
      <c r="P62" s="93">
        <f t="shared" si="14"/>
        <v>-0.10177013494189129</v>
      </c>
      <c r="Q62" s="81"/>
    </row>
    <row r="63" spans="2:17" s="82" customFormat="1" ht="12.75" x14ac:dyDescent="0.2">
      <c r="B63" s="73"/>
      <c r="C63" s="83">
        <v>41503</v>
      </c>
      <c r="D63" s="84" t="s">
        <v>132</v>
      </c>
      <c r="E63" s="85">
        <f>IFERROR(INDEX('2024'!$C$109:$AC$201,MATCH($C63,'2024'!$C$109:$C$201,0),19),0)</f>
        <v>1778845.6800000002</v>
      </c>
      <c r="F63" s="86">
        <f>IFERROR(INDEX('2024'!$C$7:$AC$99,MATCH($C63,'2024'!$C$7:$C$99,0),19),0)</f>
        <v>1156477.72</v>
      </c>
      <c r="G63" s="87">
        <f t="shared" si="7"/>
        <v>0.6501281887476601</v>
      </c>
      <c r="H63" s="88">
        <f t="shared" si="8"/>
        <v>1.6441252772249074E-4</v>
      </c>
      <c r="I63" s="89">
        <f t="shared" si="9"/>
        <v>-622367.9600000002</v>
      </c>
      <c r="J63" s="90">
        <f t="shared" si="10"/>
        <v>-0.34987181125233985</v>
      </c>
      <c r="K63" s="91">
        <f>VLOOKUP($C63,'2024'!$C$110:$U$201,VLOOKUP($L$4,Master!$D$9:$G$20,4,FALSE),FALSE)</f>
        <v>584948.56000000006</v>
      </c>
      <c r="L63" s="92">
        <f>VLOOKUP($C63,'2024'!$C$8:$U$100,VLOOKUP($L$4,Master!$D$9:$G$20,4,FALSE),FALSE)</f>
        <v>339477.22000000003</v>
      </c>
      <c r="M63" s="92">
        <f t="shared" si="11"/>
        <v>0.58035397163812152</v>
      </c>
      <c r="N63" s="88">
        <f t="shared" si="12"/>
        <v>4.8262328689223774E-5</v>
      </c>
      <c r="O63" s="92">
        <f t="shared" si="13"/>
        <v>-245471.34000000003</v>
      </c>
      <c r="P63" s="93">
        <f t="shared" si="14"/>
        <v>-0.41964602836187853</v>
      </c>
      <c r="Q63" s="81"/>
    </row>
    <row r="64" spans="2:17" s="82" customFormat="1" ht="12.75" x14ac:dyDescent="0.2">
      <c r="B64" s="73"/>
      <c r="C64" s="83">
        <v>41505</v>
      </c>
      <c r="D64" s="84" t="s">
        <v>133</v>
      </c>
      <c r="E64" s="85">
        <f>IFERROR(INDEX('2024'!$C$109:$AC$201,MATCH($C64,'2024'!$C$109:$C$201,0),19),0)</f>
        <v>5889555.540000001</v>
      </c>
      <c r="F64" s="86">
        <f>IFERROR(INDEX('2024'!$C$7:$AC$99,MATCH($C64,'2024'!$C$7:$C$99,0),19),0)</f>
        <v>2837311.7699999996</v>
      </c>
      <c r="G64" s="87">
        <f t="shared" si="7"/>
        <v>0.48175312223984884</v>
      </c>
      <c r="H64" s="88">
        <f t="shared" si="8"/>
        <v>4.0337102217799254E-4</v>
      </c>
      <c r="I64" s="89">
        <f t="shared" si="9"/>
        <v>-3052243.7700000014</v>
      </c>
      <c r="J64" s="90">
        <f t="shared" si="10"/>
        <v>-0.5182468777601511</v>
      </c>
      <c r="K64" s="91">
        <f>VLOOKUP($C64,'2024'!$C$110:$U$201,VLOOKUP($L$4,Master!$D$9:$G$20,4,FALSE),FALSE)</f>
        <v>1963185.1800000002</v>
      </c>
      <c r="L64" s="92">
        <f>VLOOKUP($C64,'2024'!$C$8:$U$100,VLOOKUP($L$4,Master!$D$9:$G$20,4,FALSE),FALSE)</f>
        <v>1261531.25</v>
      </c>
      <c r="M64" s="92">
        <f t="shared" si="11"/>
        <v>0.64259411840099556</v>
      </c>
      <c r="N64" s="88">
        <f t="shared" si="12"/>
        <v>1.7934763292578901E-4</v>
      </c>
      <c r="O64" s="92">
        <f t="shared" si="13"/>
        <v>-701653.93000000017</v>
      </c>
      <c r="P64" s="93">
        <f t="shared" si="14"/>
        <v>-0.35740588159900438</v>
      </c>
      <c r="Q64" s="81"/>
    </row>
    <row r="65" spans="2:17" s="82" customFormat="1" ht="12.75" x14ac:dyDescent="0.2">
      <c r="B65" s="73"/>
      <c r="C65" s="83">
        <v>41506</v>
      </c>
      <c r="D65" s="84" t="s">
        <v>74</v>
      </c>
      <c r="E65" s="85">
        <f>IFERROR(INDEX('2024'!$C$109:$AC$201,MATCH($C65,'2024'!$C$109:$C$201,0),19),0)</f>
        <v>0</v>
      </c>
      <c r="F65" s="86">
        <f>IFERROR(INDEX('2024'!$C$7:$AC$99,MATCH($C65,'2024'!$C$7:$C$99,0),19),0)</f>
        <v>0</v>
      </c>
      <c r="G65" s="87">
        <f t="shared" si="7"/>
        <v>0</v>
      </c>
      <c r="H65" s="88">
        <f t="shared" si="8"/>
        <v>0</v>
      </c>
      <c r="I65" s="89">
        <f t="shared" si="9"/>
        <v>0</v>
      </c>
      <c r="J65" s="90">
        <f t="shared" si="10"/>
        <v>0</v>
      </c>
      <c r="K65" s="91">
        <f>VLOOKUP($C65,'2024'!$C$110:$U$201,VLOOKUP($L$4,Master!$D$9:$G$20,4,FALSE),FALSE)</f>
        <v>0</v>
      </c>
      <c r="L65" s="92">
        <f>VLOOKUP($C65,'2024'!$C$8:$U$100,VLOOKUP($L$4,Master!$D$9:$G$20,4,FALSE),FALSE)</f>
        <v>0</v>
      </c>
      <c r="M65" s="92">
        <f t="shared" si="11"/>
        <v>0</v>
      </c>
      <c r="N65" s="88">
        <f t="shared" si="12"/>
        <v>0</v>
      </c>
      <c r="O65" s="92">
        <f t="shared" si="13"/>
        <v>0</v>
      </c>
      <c r="P65" s="93">
        <f t="shared" si="14"/>
        <v>0</v>
      </c>
      <c r="Q65" s="81"/>
    </row>
    <row r="66" spans="2:17" s="82" customFormat="1" ht="12.75" x14ac:dyDescent="0.2">
      <c r="B66" s="73"/>
      <c r="C66" s="83">
        <v>41601</v>
      </c>
      <c r="D66" s="84" t="s">
        <v>76</v>
      </c>
      <c r="E66" s="85">
        <f>IFERROR(INDEX('2024'!$C$109:$AC$201,MATCH($C66,'2024'!$C$109:$C$201,0),19),0)</f>
        <v>62845215.300000012</v>
      </c>
      <c r="F66" s="86">
        <f>IFERROR(INDEX('2024'!$C$7:$AC$99,MATCH($C66,'2024'!$C$7:$C$99,0),19),0)</f>
        <v>57027987.539999992</v>
      </c>
      <c r="G66" s="87">
        <f t="shared" si="7"/>
        <v>0.90743563002798688</v>
      </c>
      <c r="H66" s="88">
        <f t="shared" si="8"/>
        <v>8.1074761927779349E-3</v>
      </c>
      <c r="I66" s="89">
        <f t="shared" si="9"/>
        <v>-5817227.7600000203</v>
      </c>
      <c r="J66" s="90">
        <f t="shared" si="10"/>
        <v>-9.2564369972013116E-2</v>
      </c>
      <c r="K66" s="91">
        <f>VLOOKUP($C66,'2024'!$C$110:$U$201,VLOOKUP($L$4,Master!$D$9:$G$20,4,FALSE),FALSE)</f>
        <v>20801180.140000004</v>
      </c>
      <c r="L66" s="92">
        <f>VLOOKUP($C66,'2024'!$C$8:$U$100,VLOOKUP($L$4,Master!$D$9:$G$20,4,FALSE),FALSE)</f>
        <v>19088552.019999992</v>
      </c>
      <c r="M66" s="92">
        <f t="shared" si="11"/>
        <v>0.91766678099639731</v>
      </c>
      <c r="N66" s="88">
        <f t="shared" si="12"/>
        <v>2.7137549075916963E-3</v>
      </c>
      <c r="O66" s="92">
        <f t="shared" si="13"/>
        <v>-1712628.1200000122</v>
      </c>
      <c r="P66" s="93">
        <f t="shared" si="14"/>
        <v>-8.2333219003602742E-2</v>
      </c>
      <c r="Q66" s="81"/>
    </row>
    <row r="67" spans="2:17" s="82" customFormat="1" ht="12.75" x14ac:dyDescent="0.2">
      <c r="B67" s="73"/>
      <c r="C67" s="83">
        <v>41603</v>
      </c>
      <c r="D67" s="84" t="s">
        <v>44</v>
      </c>
      <c r="E67" s="85">
        <f>IFERROR(INDEX('2024'!$C$109:$AC$201,MATCH($C67,'2024'!$C$109:$C$201,0),19),0)</f>
        <v>18235.080000000002</v>
      </c>
      <c r="F67" s="86">
        <f>IFERROR(INDEX('2024'!$C$7:$AC$99,MATCH($C67,'2024'!$C$7:$C$99,0),19),0)</f>
        <v>10783.73</v>
      </c>
      <c r="G67" s="87">
        <f t="shared" si="7"/>
        <v>0.59137278257073722</v>
      </c>
      <c r="H67" s="88">
        <f t="shared" si="8"/>
        <v>1.5330864373045209E-6</v>
      </c>
      <c r="I67" s="89">
        <f t="shared" si="9"/>
        <v>-7451.3500000000022</v>
      </c>
      <c r="J67" s="90">
        <f t="shared" si="10"/>
        <v>-0.40862721742926278</v>
      </c>
      <c r="K67" s="91">
        <f>VLOOKUP($C67,'2024'!$C$110:$U$201,VLOOKUP($L$4,Master!$D$9:$G$20,4,FALSE),FALSE)</f>
        <v>6211.92</v>
      </c>
      <c r="L67" s="92">
        <f>VLOOKUP($C67,'2024'!$C$8:$U$100,VLOOKUP($L$4,Master!$D$9:$G$20,4,FALSE),FALSE)</f>
        <v>4697.83</v>
      </c>
      <c r="M67" s="92">
        <f t="shared" si="11"/>
        <v>0.7562605442439696</v>
      </c>
      <c r="N67" s="88">
        <f t="shared" si="12"/>
        <v>6.6787460904179695E-7</v>
      </c>
      <c r="O67" s="92">
        <f t="shared" si="13"/>
        <v>-1514.0900000000001</v>
      </c>
      <c r="P67" s="93">
        <f t="shared" si="14"/>
        <v>-0.24373945575603037</v>
      </c>
      <c r="Q67" s="81"/>
    </row>
    <row r="68" spans="2:17" s="82" customFormat="1" ht="12.75" x14ac:dyDescent="0.2">
      <c r="B68" s="73"/>
      <c r="C68" s="83">
        <v>41604</v>
      </c>
      <c r="D68" s="84" t="s">
        <v>45</v>
      </c>
      <c r="E68" s="85">
        <f>IFERROR(INDEX('2024'!$C$109:$AC$201,MATCH($C68,'2024'!$C$109:$C$201,0),19),0)</f>
        <v>102042.00000000003</v>
      </c>
      <c r="F68" s="86">
        <f>IFERROR(INDEX('2024'!$C$7:$AC$99,MATCH($C68,'2024'!$C$7:$C$99,0),19),0)</f>
        <v>76531.860000000015</v>
      </c>
      <c r="G68" s="87">
        <f t="shared" si="7"/>
        <v>0.75000352795907566</v>
      </c>
      <c r="H68" s="88">
        <f t="shared" si="8"/>
        <v>1.0880275803241401E-5</v>
      </c>
      <c r="I68" s="89">
        <f t="shared" si="9"/>
        <v>-25510.140000000014</v>
      </c>
      <c r="J68" s="90">
        <f t="shared" si="10"/>
        <v>-0.2499964720409244</v>
      </c>
      <c r="K68" s="91">
        <f>VLOOKUP($C68,'2024'!$C$110:$U$201,VLOOKUP($L$4,Master!$D$9:$G$20,4,FALSE),FALSE)</f>
        <v>32985.260000000009</v>
      </c>
      <c r="L68" s="92">
        <f>VLOOKUP($C68,'2024'!$C$8:$U$100,VLOOKUP($L$4,Master!$D$9:$G$20,4,FALSE),FALSE)</f>
        <v>25482.93</v>
      </c>
      <c r="M68" s="92">
        <f t="shared" si="11"/>
        <v>0.77255507459998773</v>
      </c>
      <c r="N68" s="88">
        <f t="shared" si="12"/>
        <v>3.6228220073926643E-6</v>
      </c>
      <c r="O68" s="92">
        <f t="shared" si="13"/>
        <v>-7502.330000000009</v>
      </c>
      <c r="P68" s="93">
        <f t="shared" si="14"/>
        <v>-0.22744492540001221</v>
      </c>
      <c r="Q68" s="81"/>
    </row>
    <row r="69" spans="2:17" s="82" customFormat="1" ht="12.75" x14ac:dyDescent="0.2">
      <c r="B69" s="73"/>
      <c r="C69" s="83">
        <v>41801</v>
      </c>
      <c r="D69" s="84" t="s">
        <v>77</v>
      </c>
      <c r="E69" s="85">
        <f>IFERROR(INDEX('2024'!$C$109:$AC$201,MATCH($C69,'2024'!$C$109:$C$201,0),19),0)</f>
        <v>496771.42999999964</v>
      </c>
      <c r="F69" s="86">
        <f>IFERROR(INDEX('2024'!$C$7:$AC$99,MATCH($C69,'2024'!$C$7:$C$99,0),19),0)</f>
        <v>414233.30000000005</v>
      </c>
      <c r="G69" s="87">
        <f t="shared" si="7"/>
        <v>0.83385089194843665</v>
      </c>
      <c r="H69" s="88">
        <f t="shared" si="8"/>
        <v>5.8890147853284053E-5</v>
      </c>
      <c r="I69" s="89">
        <f t="shared" si="9"/>
        <v>-82538.129999999597</v>
      </c>
      <c r="J69" s="90">
        <f t="shared" si="10"/>
        <v>-0.16614910805156338</v>
      </c>
      <c r="K69" s="91">
        <f>VLOOKUP($C69,'2024'!$C$110:$U$201,VLOOKUP($L$4,Master!$D$9:$G$20,4,FALSE),FALSE)</f>
        <v>175238.27999999985</v>
      </c>
      <c r="L69" s="92">
        <f>VLOOKUP($C69,'2024'!$C$8:$U$100,VLOOKUP($L$4,Master!$D$9:$G$20,4,FALSE),FALSE)</f>
        <v>161878.35</v>
      </c>
      <c r="M69" s="92">
        <f t="shared" si="11"/>
        <v>0.92376134940379551</v>
      </c>
      <c r="N69" s="88">
        <f t="shared" si="12"/>
        <v>2.3013697753767415E-5</v>
      </c>
      <c r="O69" s="92">
        <f t="shared" si="13"/>
        <v>-13359.929999999847</v>
      </c>
      <c r="P69" s="93">
        <f t="shared" si="14"/>
        <v>-7.6238650596204549E-2</v>
      </c>
      <c r="Q69" s="81"/>
    </row>
    <row r="70" spans="2:17" s="82" customFormat="1" ht="12.75" x14ac:dyDescent="0.2">
      <c r="B70" s="73"/>
      <c r="C70" s="83">
        <v>42001</v>
      </c>
      <c r="D70" s="84" t="s">
        <v>78</v>
      </c>
      <c r="E70" s="85">
        <f>IFERROR(INDEX('2024'!$C$109:$AC$201,MATCH($C70,'2024'!$C$109:$C$201,0),19),0)</f>
        <v>3777708.91</v>
      </c>
      <c r="F70" s="86">
        <f>IFERROR(INDEX('2024'!$C$7:$AC$99,MATCH($C70,'2024'!$C$7:$C$99,0),19),0)</f>
        <v>1923140.4899999995</v>
      </c>
      <c r="G70" s="87">
        <f t="shared" si="7"/>
        <v>0.5090758805976926</v>
      </c>
      <c r="H70" s="88">
        <f t="shared" si="8"/>
        <v>2.7340638185953929E-4</v>
      </c>
      <c r="I70" s="89">
        <f t="shared" si="9"/>
        <v>-1854568.4200000006</v>
      </c>
      <c r="J70" s="90">
        <f t="shared" si="10"/>
        <v>-0.4909241194023074</v>
      </c>
      <c r="K70" s="91">
        <f>VLOOKUP($C70,'2024'!$C$110:$U$201,VLOOKUP($L$4,Master!$D$9:$G$20,4,FALSE),FALSE)</f>
        <v>2985997.54</v>
      </c>
      <c r="L70" s="92">
        <f>VLOOKUP($C70,'2024'!$C$8:$U$100,VLOOKUP($L$4,Master!$D$9:$G$20,4,FALSE),FALSE)</f>
        <v>1495820.0799999996</v>
      </c>
      <c r="M70" s="92">
        <f t="shared" si="11"/>
        <v>0.50094484672616291</v>
      </c>
      <c r="N70" s="88">
        <f t="shared" si="12"/>
        <v>2.1265568382143867E-4</v>
      </c>
      <c r="O70" s="92">
        <f t="shared" si="13"/>
        <v>-1490177.4600000004</v>
      </c>
      <c r="P70" s="93">
        <f t="shared" si="14"/>
        <v>-0.49905515327383704</v>
      </c>
      <c r="Q70" s="81"/>
    </row>
    <row r="71" spans="2:17" s="82" customFormat="1" ht="12.75" x14ac:dyDescent="0.2">
      <c r="B71" s="73"/>
      <c r="C71" s="83">
        <v>42002</v>
      </c>
      <c r="D71" s="84" t="s">
        <v>79</v>
      </c>
      <c r="E71" s="85">
        <f>IFERROR(INDEX('2024'!$C$109:$AC$201,MATCH($C71,'2024'!$C$109:$C$201,0),19),0)</f>
        <v>544268.16000000015</v>
      </c>
      <c r="F71" s="86">
        <f>IFERROR(INDEX('2024'!$C$7:$AC$99,MATCH($C71,'2024'!$C$7:$C$99,0),19),0)</f>
        <v>350559.56</v>
      </c>
      <c r="G71" s="87">
        <f t="shared" si="7"/>
        <v>0.64409345569654475</v>
      </c>
      <c r="H71" s="88">
        <f t="shared" si="8"/>
        <v>4.983786750071083E-5</v>
      </c>
      <c r="I71" s="89">
        <f t="shared" si="9"/>
        <v>-193708.60000000015</v>
      </c>
      <c r="J71" s="90">
        <f t="shared" si="10"/>
        <v>-0.35590654430345531</v>
      </c>
      <c r="K71" s="91">
        <f>VLOOKUP($C71,'2024'!$C$110:$U$201,VLOOKUP($L$4,Master!$D$9:$G$20,4,FALSE),FALSE)</f>
        <v>182990.72000000003</v>
      </c>
      <c r="L71" s="92">
        <f>VLOOKUP($C71,'2024'!$C$8:$U$100,VLOOKUP($L$4,Master!$D$9:$G$20,4,FALSE),FALSE)</f>
        <v>128955.41999999998</v>
      </c>
      <c r="M71" s="92">
        <f t="shared" si="11"/>
        <v>0.70471016235140205</v>
      </c>
      <c r="N71" s="88">
        <f t="shared" si="12"/>
        <v>1.8333156098947965E-5</v>
      </c>
      <c r="O71" s="92">
        <f t="shared" si="13"/>
        <v>-54035.300000000047</v>
      </c>
      <c r="P71" s="93">
        <f t="shared" si="14"/>
        <v>-0.2952898376485979</v>
      </c>
      <c r="Q71" s="81"/>
    </row>
    <row r="72" spans="2:17" s="82" customFormat="1" ht="12.75" x14ac:dyDescent="0.2">
      <c r="B72" s="73"/>
      <c r="C72" s="83">
        <v>42004</v>
      </c>
      <c r="D72" s="84" t="s">
        <v>80</v>
      </c>
      <c r="E72" s="85">
        <f>IFERROR(INDEX('2024'!$C$109:$AC$201,MATCH($C72,'2024'!$C$109:$C$201,0),19),0)</f>
        <v>1755132.85</v>
      </c>
      <c r="F72" s="86">
        <f>IFERROR(INDEX('2024'!$C$7:$AC$99,MATCH($C72,'2024'!$C$7:$C$99,0),19),0)</f>
        <v>1601116.24</v>
      </c>
      <c r="G72" s="87">
        <f t="shared" si="7"/>
        <v>0.91224789052293098</v>
      </c>
      <c r="H72" s="88">
        <f t="shared" si="8"/>
        <v>2.2762528291157236E-4</v>
      </c>
      <c r="I72" s="89">
        <f t="shared" si="9"/>
        <v>-154016.6100000001</v>
      </c>
      <c r="J72" s="90">
        <f t="shared" si="10"/>
        <v>-8.7752109477068976E-2</v>
      </c>
      <c r="K72" s="91">
        <f>VLOOKUP($C72,'2024'!$C$110:$U$201,VLOOKUP($L$4,Master!$D$9:$G$20,4,FALSE),FALSE)</f>
        <v>596579.24999999988</v>
      </c>
      <c r="L72" s="92">
        <f>VLOOKUP($C72,'2024'!$C$8:$U$100,VLOOKUP($L$4,Master!$D$9:$G$20,4,FALSE),FALSE)</f>
        <v>580441.51</v>
      </c>
      <c r="M72" s="92">
        <f t="shared" si="11"/>
        <v>0.9729495452615895</v>
      </c>
      <c r="N72" s="88">
        <f t="shared" si="12"/>
        <v>8.2519407165197609E-5</v>
      </c>
      <c r="O72" s="92">
        <f t="shared" si="13"/>
        <v>-16137.739999999874</v>
      </c>
      <c r="P72" s="93">
        <f t="shared" si="14"/>
        <v>-2.7050454738410491E-2</v>
      </c>
      <c r="Q72" s="81"/>
    </row>
    <row r="73" spans="2:17" s="82" customFormat="1" ht="12.75" x14ac:dyDescent="0.2">
      <c r="B73" s="73"/>
      <c r="C73" s="83">
        <v>42101</v>
      </c>
      <c r="D73" s="84" t="s">
        <v>81</v>
      </c>
      <c r="E73" s="85">
        <f>IFERROR(INDEX('2024'!$C$109:$AC$201,MATCH($C73,'2024'!$C$109:$C$201,0),19),0)</f>
        <v>5033913.7300000004</v>
      </c>
      <c r="F73" s="86">
        <f>IFERROR(INDEX('2024'!$C$7:$AC$99,MATCH($C73,'2024'!$C$7:$C$99,0),19),0)</f>
        <v>3883883.2199999997</v>
      </c>
      <c r="G73" s="87">
        <f t="shared" si="7"/>
        <v>0.7715434606782583</v>
      </c>
      <c r="H73" s="88">
        <f t="shared" si="8"/>
        <v>5.5215854705715096E-4</v>
      </c>
      <c r="I73" s="89">
        <f t="shared" si="9"/>
        <v>-1150030.5100000007</v>
      </c>
      <c r="J73" s="90">
        <f t="shared" si="10"/>
        <v>-0.22845653932174173</v>
      </c>
      <c r="K73" s="91">
        <f>VLOOKUP($C73,'2024'!$C$110:$U$201,VLOOKUP($L$4,Master!$D$9:$G$20,4,FALSE),FALSE)</f>
        <v>1157059.8500000001</v>
      </c>
      <c r="L73" s="92">
        <f>VLOOKUP($C73,'2024'!$C$8:$U$100,VLOOKUP($L$4,Master!$D$9:$G$20,4,FALSE),FALSE)</f>
        <v>425330.23</v>
      </c>
      <c r="M73" s="92">
        <f t="shared" si="11"/>
        <v>0.36759570388688184</v>
      </c>
      <c r="N73" s="88">
        <f t="shared" si="12"/>
        <v>6.0467760875746369E-5</v>
      </c>
      <c r="O73" s="92">
        <f t="shared" si="13"/>
        <v>-731729.62000000011</v>
      </c>
      <c r="P73" s="93">
        <f t="shared" si="14"/>
        <v>-0.6324042961131181</v>
      </c>
      <c r="Q73" s="81"/>
    </row>
    <row r="74" spans="2:17" s="82" customFormat="1" ht="12.75" x14ac:dyDescent="0.2">
      <c r="B74" s="73"/>
      <c r="C74" s="83">
        <v>42401</v>
      </c>
      <c r="D74" s="84" t="s">
        <v>126</v>
      </c>
      <c r="E74" s="85">
        <f>IFERROR(INDEX('2024'!$C$109:$AC$201,MATCH($C74,'2024'!$C$109:$C$201,0),19),0)</f>
        <v>2079776.389999999</v>
      </c>
      <c r="F74" s="86">
        <f>IFERROR(INDEX('2024'!$C$7:$AC$99,MATCH($C74,'2024'!$C$7:$C$99,0),19),0)</f>
        <v>1266612.75</v>
      </c>
      <c r="G74" s="87">
        <f t="shared" ref="G74:G93" si="15">IFERROR(F74/E74,0)</f>
        <v>0.60901390942321476</v>
      </c>
      <c r="H74" s="88">
        <f t="shared" ref="H74:H93" si="16">F74/$D$4</f>
        <v>1.8007005260164914E-4</v>
      </c>
      <c r="I74" s="89">
        <f t="shared" ref="I74:I93" si="17">F74-E74</f>
        <v>-813163.63999999897</v>
      </c>
      <c r="J74" s="90">
        <f t="shared" ref="J74:J93" si="18">IFERROR(I74/E74,0)</f>
        <v>-0.39098609057678524</v>
      </c>
      <c r="K74" s="91">
        <f>VLOOKUP($C74,'2024'!$C$110:$U$201,VLOOKUP($L$4,Master!$D$9:$G$20,4,FALSE),FALSE)</f>
        <v>681371.60999999964</v>
      </c>
      <c r="L74" s="92">
        <f>VLOOKUP($C74,'2024'!$C$8:$U$100,VLOOKUP($L$4,Master!$D$9:$G$20,4,FALSE),FALSE)</f>
        <v>454233.48</v>
      </c>
      <c r="M74" s="92">
        <f t="shared" ref="M74:M93" si="19">IFERROR(L74/K74,0)</f>
        <v>0.66664573829250129</v>
      </c>
      <c r="N74" s="88">
        <f t="shared" ref="N74:N93" si="20">L74/$D$4</f>
        <v>6.4576838214387263E-5</v>
      </c>
      <c r="O74" s="92">
        <f t="shared" ref="O74:O93" si="21">L74-K74</f>
        <v>-227138.12999999966</v>
      </c>
      <c r="P74" s="93">
        <f t="shared" ref="P74:P93" si="22">IFERROR(O74/K74,0)</f>
        <v>-0.33335426170749877</v>
      </c>
      <c r="Q74" s="81"/>
    </row>
    <row r="75" spans="2:17" s="82" customFormat="1" ht="12.75" x14ac:dyDescent="0.2">
      <c r="B75" s="73"/>
      <c r="C75" s="83">
        <v>42402</v>
      </c>
      <c r="D75" s="84" t="s">
        <v>59</v>
      </c>
      <c r="E75" s="85">
        <f>IFERROR(INDEX('2024'!$C$109:$AC$201,MATCH($C75,'2024'!$C$109:$C$201,0),19),0)</f>
        <v>822096.48</v>
      </c>
      <c r="F75" s="86">
        <f>IFERROR(INDEX('2024'!$C$7:$AC$99,MATCH($C75,'2024'!$C$7:$C$99,0),19),0)</f>
        <v>385809.37</v>
      </c>
      <c r="G75" s="87">
        <f t="shared" si="15"/>
        <v>0.46929938198981219</v>
      </c>
      <c r="H75" s="88">
        <f t="shared" si="16"/>
        <v>5.4849213818595394E-5</v>
      </c>
      <c r="I75" s="89">
        <f t="shared" si="17"/>
        <v>-436287.11</v>
      </c>
      <c r="J75" s="90">
        <f t="shared" si="18"/>
        <v>-0.53070061801018775</v>
      </c>
      <c r="K75" s="91">
        <f>VLOOKUP($C75,'2024'!$C$110:$U$201,VLOOKUP($L$4,Master!$D$9:$G$20,4,FALSE),FALSE)</f>
        <v>266403.27999999997</v>
      </c>
      <c r="L75" s="92">
        <f>VLOOKUP($C75,'2024'!$C$8:$U$100,VLOOKUP($L$4,Master!$D$9:$G$20,4,FALSE),FALSE)</f>
        <v>185021.15</v>
      </c>
      <c r="M75" s="92">
        <f t="shared" si="19"/>
        <v>0.69451528524723871</v>
      </c>
      <c r="N75" s="88">
        <f t="shared" si="20"/>
        <v>2.6303831390389535E-5</v>
      </c>
      <c r="O75" s="92">
        <f t="shared" si="21"/>
        <v>-81382.129999999976</v>
      </c>
      <c r="P75" s="93">
        <f t="shared" si="22"/>
        <v>-0.30548471475276123</v>
      </c>
      <c r="Q75" s="81"/>
    </row>
    <row r="76" spans="2:17" s="82" customFormat="1" ht="12.75" x14ac:dyDescent="0.2">
      <c r="B76" s="73"/>
      <c r="C76" s="83">
        <v>42403</v>
      </c>
      <c r="D76" s="84" t="s">
        <v>73</v>
      </c>
      <c r="E76" s="85">
        <f>IFERROR(INDEX('2024'!$C$109:$AC$201,MATCH($C76,'2024'!$C$109:$C$201,0),19),0)</f>
        <v>662562.44999999984</v>
      </c>
      <c r="F76" s="86">
        <f>IFERROR(INDEX('2024'!$C$7:$AC$99,MATCH($C76,'2024'!$C$7:$C$99,0),19),0)</f>
        <v>2719390.13</v>
      </c>
      <c r="G76" s="87">
        <f t="shared" si="15"/>
        <v>4.1043529255242284</v>
      </c>
      <c r="H76" s="88">
        <f t="shared" si="16"/>
        <v>3.8660650127949958E-4</v>
      </c>
      <c r="I76" s="89">
        <f t="shared" si="17"/>
        <v>2056827.6800000002</v>
      </c>
      <c r="J76" s="90">
        <f t="shared" si="18"/>
        <v>3.1043529255242288</v>
      </c>
      <c r="K76" s="91">
        <f>VLOOKUP($C76,'2024'!$C$110:$U$201,VLOOKUP($L$4,Master!$D$9:$G$20,4,FALSE),FALSE)</f>
        <v>220854.14999999994</v>
      </c>
      <c r="L76" s="92">
        <f>VLOOKUP($C76,'2024'!$C$8:$U$100,VLOOKUP($L$4,Master!$D$9:$G$20,4,FALSE),FALSE)</f>
        <v>237548.76999999996</v>
      </c>
      <c r="M76" s="92">
        <f t="shared" si="19"/>
        <v>1.0755911537093599</v>
      </c>
      <c r="N76" s="88">
        <f t="shared" si="20"/>
        <v>3.3771505544498149E-5</v>
      </c>
      <c r="O76" s="92">
        <f t="shared" si="21"/>
        <v>16694.620000000024</v>
      </c>
      <c r="P76" s="93">
        <f t="shared" si="22"/>
        <v>7.5591153709359912E-2</v>
      </c>
      <c r="Q76" s="81"/>
    </row>
    <row r="77" spans="2:17" s="82" customFormat="1" ht="12.75" x14ac:dyDescent="0.2">
      <c r="B77" s="73"/>
      <c r="C77" s="83">
        <v>42404</v>
      </c>
      <c r="D77" s="84" t="s">
        <v>75</v>
      </c>
      <c r="E77" s="85">
        <f>IFERROR(INDEX('2024'!$C$109:$AC$201,MATCH($C77,'2024'!$C$109:$C$201,0),19),0)</f>
        <v>516031.80000000022</v>
      </c>
      <c r="F77" s="86">
        <f>IFERROR(INDEX('2024'!$C$7:$AC$99,MATCH($C77,'2024'!$C$7:$C$99,0),19),0)</f>
        <v>409348.93</v>
      </c>
      <c r="G77" s="87">
        <f t="shared" si="15"/>
        <v>0.79326299270703826</v>
      </c>
      <c r="H77" s="88">
        <f t="shared" si="16"/>
        <v>5.8195753483082169E-5</v>
      </c>
      <c r="I77" s="89">
        <f t="shared" si="17"/>
        <v>-106682.87000000023</v>
      </c>
      <c r="J77" s="90">
        <f t="shared" si="18"/>
        <v>-0.20673700729296177</v>
      </c>
      <c r="K77" s="91">
        <f>VLOOKUP($C77,'2024'!$C$110:$U$201,VLOOKUP($L$4,Master!$D$9:$G$20,4,FALSE),FALSE)</f>
        <v>162010.38000000006</v>
      </c>
      <c r="L77" s="92">
        <f>VLOOKUP($C77,'2024'!$C$8:$U$100,VLOOKUP($L$4,Master!$D$9:$G$20,4,FALSE),FALSE)</f>
        <v>136756.91999999998</v>
      </c>
      <c r="M77" s="92">
        <f t="shared" si="19"/>
        <v>0.84412443202713261</v>
      </c>
      <c r="N77" s="88">
        <f t="shared" si="20"/>
        <v>1.9442268979243671E-5</v>
      </c>
      <c r="O77" s="92">
        <f t="shared" si="21"/>
        <v>-25253.460000000079</v>
      </c>
      <c r="P77" s="93">
        <f t="shared" si="22"/>
        <v>-0.15587556797286736</v>
      </c>
      <c r="Q77" s="81"/>
    </row>
    <row r="78" spans="2:17" s="82" customFormat="1" ht="12.75" x14ac:dyDescent="0.2">
      <c r="B78" s="73"/>
      <c r="C78" s="83">
        <v>42501</v>
      </c>
      <c r="D78" s="84" t="s">
        <v>127</v>
      </c>
      <c r="E78" s="85">
        <f>IFERROR(INDEX('2024'!$C$109:$AC$201,MATCH($C78,'2024'!$C$109:$C$201,0),19),0)</f>
        <v>484228.78999999986</v>
      </c>
      <c r="F78" s="86">
        <f>IFERROR(INDEX('2024'!$C$7:$AC$99,MATCH($C78,'2024'!$C$7:$C$99,0),19),0)</f>
        <v>716768.45000000007</v>
      </c>
      <c r="G78" s="87">
        <f t="shared" si="15"/>
        <v>1.480226836574505</v>
      </c>
      <c r="H78" s="88">
        <f t="shared" si="16"/>
        <v>1.0190054734148423E-4</v>
      </c>
      <c r="I78" s="89">
        <f t="shared" si="17"/>
        <v>232539.66000000021</v>
      </c>
      <c r="J78" s="90">
        <f t="shared" si="18"/>
        <v>0.48022683657450493</v>
      </c>
      <c r="K78" s="91">
        <f>VLOOKUP($C78,'2024'!$C$110:$U$201,VLOOKUP($L$4,Master!$D$9:$G$20,4,FALSE),FALSE)</f>
        <v>156815.70999999996</v>
      </c>
      <c r="L78" s="92">
        <f>VLOOKUP($C78,'2024'!$C$8:$U$100,VLOOKUP($L$4,Master!$D$9:$G$20,4,FALSE),FALSE)</f>
        <v>203428.4</v>
      </c>
      <c r="M78" s="92">
        <f t="shared" si="19"/>
        <v>1.2972450272998799</v>
      </c>
      <c r="N78" s="88">
        <f t="shared" si="20"/>
        <v>2.8920727893090702E-5</v>
      </c>
      <c r="O78" s="92">
        <f t="shared" si="21"/>
        <v>46612.690000000031</v>
      </c>
      <c r="P78" s="93">
        <f t="shared" si="22"/>
        <v>0.29724502729987984</v>
      </c>
      <c r="Q78" s="81"/>
    </row>
    <row r="79" spans="2:17" s="82" customFormat="1" ht="12.75" x14ac:dyDescent="0.2">
      <c r="B79" s="73"/>
      <c r="C79" s="83">
        <v>42502</v>
      </c>
      <c r="D79" s="84" t="s">
        <v>65</v>
      </c>
      <c r="E79" s="85">
        <f>IFERROR(INDEX('2024'!$C$109:$AC$201,MATCH($C79,'2024'!$C$109:$C$201,0),19),0)</f>
        <v>140120.88</v>
      </c>
      <c r="F79" s="86">
        <f>IFERROR(INDEX('2024'!$C$7:$AC$99,MATCH($C79,'2024'!$C$7:$C$99,0),19),0)</f>
        <v>40382.660000000003</v>
      </c>
      <c r="G79" s="87">
        <f t="shared" si="15"/>
        <v>0.28819873240876021</v>
      </c>
      <c r="H79" s="88">
        <f t="shared" si="16"/>
        <v>5.7410662496445843E-6</v>
      </c>
      <c r="I79" s="89">
        <f t="shared" si="17"/>
        <v>-99738.22</v>
      </c>
      <c r="J79" s="90">
        <f t="shared" si="18"/>
        <v>-0.71180126759123974</v>
      </c>
      <c r="K79" s="91">
        <f>VLOOKUP($C79,'2024'!$C$110:$U$201,VLOOKUP($L$4,Master!$D$9:$G$20,4,FALSE),FALSE)</f>
        <v>43061.960000000006</v>
      </c>
      <c r="L79" s="92">
        <f>VLOOKUP($C79,'2024'!$C$8:$U$100,VLOOKUP($L$4,Master!$D$9:$G$20,4,FALSE),FALSE)</f>
        <v>13671.869999999999</v>
      </c>
      <c r="M79" s="92">
        <f t="shared" si="19"/>
        <v>0.31749297988294067</v>
      </c>
      <c r="N79" s="88">
        <f t="shared" si="20"/>
        <v>1.9436835371054874E-6</v>
      </c>
      <c r="O79" s="92">
        <f t="shared" si="21"/>
        <v>-29390.090000000007</v>
      </c>
      <c r="P79" s="93">
        <f t="shared" si="22"/>
        <v>-0.68250702011705933</v>
      </c>
      <c r="Q79" s="81"/>
    </row>
    <row r="80" spans="2:17" s="82" customFormat="1" ht="12.75" x14ac:dyDescent="0.2">
      <c r="B80" s="73"/>
      <c r="C80" s="83">
        <v>50201</v>
      </c>
      <c r="D80" s="84" t="s">
        <v>82</v>
      </c>
      <c r="E80" s="85">
        <f>IFERROR(INDEX('2024'!$C$109:$AC$201,MATCH($C80,'2024'!$C$109:$C$201,0),19),0)</f>
        <v>194287.44</v>
      </c>
      <c r="F80" s="86">
        <f>IFERROR(INDEX('2024'!$C$7:$AC$99,MATCH($C80,'2024'!$C$7:$C$99,0),19),0)</f>
        <v>170172.05000000002</v>
      </c>
      <c r="G80" s="87">
        <f t="shared" si="15"/>
        <v>0.87587777161508751</v>
      </c>
      <c r="H80" s="88">
        <f t="shared" si="16"/>
        <v>2.4192785044071655E-5</v>
      </c>
      <c r="I80" s="89">
        <f t="shared" si="17"/>
        <v>-24115.389999999985</v>
      </c>
      <c r="J80" s="90">
        <f t="shared" si="18"/>
        <v>-0.12412222838491251</v>
      </c>
      <c r="K80" s="91">
        <f>VLOOKUP($C80,'2024'!$C$110:$U$201,VLOOKUP($L$4,Master!$D$9:$G$20,4,FALSE),FALSE)</f>
        <v>66117.88</v>
      </c>
      <c r="L80" s="92">
        <f>VLOOKUP($C80,'2024'!$C$8:$U$100,VLOOKUP($L$4,Master!$D$9:$G$20,4,FALSE),FALSE)</f>
        <v>63050.550000000017</v>
      </c>
      <c r="M80" s="92">
        <f t="shared" si="19"/>
        <v>0.9536081616651958</v>
      </c>
      <c r="N80" s="88">
        <f t="shared" si="20"/>
        <v>8.9636835371054896E-6</v>
      </c>
      <c r="O80" s="92">
        <f t="shared" si="21"/>
        <v>-3067.3299999999872</v>
      </c>
      <c r="P80" s="93">
        <f t="shared" si="22"/>
        <v>-4.6391838334804245E-2</v>
      </c>
      <c r="Q80" s="81"/>
    </row>
    <row r="81" spans="2:17" s="82" customFormat="1" ht="12.75" x14ac:dyDescent="0.2">
      <c r="B81" s="73"/>
      <c r="C81" s="83">
        <v>50301</v>
      </c>
      <c r="D81" s="84" t="s">
        <v>83</v>
      </c>
      <c r="E81" s="85">
        <f>IFERROR(INDEX('2024'!$C$109:$AC$201,MATCH($C81,'2024'!$C$109:$C$201,0),19),0)</f>
        <v>858694.95</v>
      </c>
      <c r="F81" s="86">
        <f>IFERROR(INDEX('2024'!$C$7:$AC$99,MATCH($C81,'2024'!$C$7:$C$99,0),19),0)</f>
        <v>508743.11</v>
      </c>
      <c r="G81" s="87">
        <f t="shared" si="15"/>
        <v>0.59246081510086912</v>
      </c>
      <c r="H81" s="88">
        <f t="shared" si="16"/>
        <v>7.2326288029570652E-5</v>
      </c>
      <c r="I81" s="89">
        <f t="shared" si="17"/>
        <v>-349951.83999999997</v>
      </c>
      <c r="J81" s="90">
        <f t="shared" si="18"/>
        <v>-0.40753918489913094</v>
      </c>
      <c r="K81" s="91">
        <f>VLOOKUP($C81,'2024'!$C$110:$U$201,VLOOKUP($L$4,Master!$D$9:$G$20,4,FALSE),FALSE)</f>
        <v>353876.22</v>
      </c>
      <c r="L81" s="92">
        <f>VLOOKUP($C81,'2024'!$C$8:$U$100,VLOOKUP($L$4,Master!$D$9:$G$20,4,FALSE),FALSE)</f>
        <v>179608.21999999997</v>
      </c>
      <c r="M81" s="92">
        <f t="shared" si="19"/>
        <v>0.50754532192075519</v>
      </c>
      <c r="N81" s="88">
        <f t="shared" si="20"/>
        <v>2.5534293431902186E-5</v>
      </c>
      <c r="O81" s="92">
        <f t="shared" si="21"/>
        <v>-174268</v>
      </c>
      <c r="P81" s="93">
        <f t="shared" si="22"/>
        <v>-0.49245467807924481</v>
      </c>
      <c r="Q81" s="81"/>
    </row>
    <row r="82" spans="2:17" s="82" customFormat="1" ht="12.75" x14ac:dyDescent="0.2">
      <c r="B82" s="73"/>
      <c r="C82" s="83">
        <v>50401</v>
      </c>
      <c r="D82" s="84" t="s">
        <v>84</v>
      </c>
      <c r="E82" s="85">
        <f>IFERROR(INDEX('2024'!$C$109:$AC$201,MATCH($C82,'2024'!$C$109:$C$201,0),19),0)</f>
        <v>652396.12999999989</v>
      </c>
      <c r="F82" s="86">
        <f>IFERROR(INDEX('2024'!$C$7:$AC$99,MATCH($C82,'2024'!$C$7:$C$99,0),19),0)</f>
        <v>577396.52</v>
      </c>
      <c r="G82" s="87">
        <f t="shared" si="15"/>
        <v>0.88503976870616952</v>
      </c>
      <c r="H82" s="88">
        <f t="shared" si="16"/>
        <v>8.2086511231162926E-5</v>
      </c>
      <c r="I82" s="89">
        <f t="shared" si="17"/>
        <v>-74999.60999999987</v>
      </c>
      <c r="J82" s="90">
        <f t="shared" si="18"/>
        <v>-0.11496023129383046</v>
      </c>
      <c r="K82" s="91">
        <f>VLOOKUP($C82,'2024'!$C$110:$U$201,VLOOKUP($L$4,Master!$D$9:$G$20,4,FALSE),FALSE)</f>
        <v>233966.38999999998</v>
      </c>
      <c r="L82" s="92">
        <f>VLOOKUP($C82,'2024'!$C$8:$U$100,VLOOKUP($L$4,Master!$D$9:$G$20,4,FALSE),FALSE)</f>
        <v>282174.88999999996</v>
      </c>
      <c r="M82" s="92">
        <f t="shared" si="19"/>
        <v>1.2060488260728388</v>
      </c>
      <c r="N82" s="88">
        <f t="shared" si="20"/>
        <v>4.0115850156383278E-5</v>
      </c>
      <c r="O82" s="92">
        <f t="shared" si="21"/>
        <v>48208.499999999971</v>
      </c>
      <c r="P82" s="93">
        <f t="shared" si="22"/>
        <v>0.20604882607283881</v>
      </c>
      <c r="Q82" s="81"/>
    </row>
    <row r="83" spans="2:17" s="82" customFormat="1" ht="12.75" x14ac:dyDescent="0.2">
      <c r="B83" s="73"/>
      <c r="C83" s="83">
        <v>50801</v>
      </c>
      <c r="D83" s="84" t="s">
        <v>85</v>
      </c>
      <c r="E83" s="85">
        <f>IFERROR(INDEX('2024'!$C$109:$AC$201,MATCH($C83,'2024'!$C$109:$C$201,0),19),0)</f>
        <v>118175.01</v>
      </c>
      <c r="F83" s="86">
        <f>IFERROR(INDEX('2024'!$C$7:$AC$99,MATCH($C83,'2024'!$C$7:$C$99,0),19),0)</f>
        <v>118175.01</v>
      </c>
      <c r="G83" s="87">
        <f t="shared" si="15"/>
        <v>1</v>
      </c>
      <c r="H83" s="88">
        <f t="shared" si="16"/>
        <v>1.6800541654819449E-5</v>
      </c>
      <c r="I83" s="89">
        <f t="shared" si="17"/>
        <v>0</v>
      </c>
      <c r="J83" s="90">
        <f t="shared" si="18"/>
        <v>0</v>
      </c>
      <c r="K83" s="91">
        <f>VLOOKUP($C83,'2024'!$C$110:$U$201,VLOOKUP($L$4,Master!$D$9:$G$20,4,FALSE),FALSE)</f>
        <v>39391.67</v>
      </c>
      <c r="L83" s="92">
        <f>VLOOKUP($C83,'2024'!$C$8:$U$100,VLOOKUP($L$4,Master!$D$9:$G$20,4,FALSE),FALSE)</f>
        <v>39391.67</v>
      </c>
      <c r="M83" s="92">
        <f t="shared" si="19"/>
        <v>1</v>
      </c>
      <c r="N83" s="88">
        <f t="shared" si="20"/>
        <v>5.6001805516064828E-6</v>
      </c>
      <c r="O83" s="92">
        <f t="shared" si="21"/>
        <v>0</v>
      </c>
      <c r="P83" s="93">
        <f t="shared" si="22"/>
        <v>0</v>
      </c>
      <c r="Q83" s="81"/>
    </row>
    <row r="84" spans="2:17" s="82" customFormat="1" ht="12.75" x14ac:dyDescent="0.2">
      <c r="B84" s="73"/>
      <c r="C84" s="83">
        <v>50901</v>
      </c>
      <c r="D84" s="84" t="s">
        <v>86</v>
      </c>
      <c r="E84" s="85">
        <f>IFERROR(INDEX('2024'!$C$109:$AC$201,MATCH($C84,'2024'!$C$109:$C$201,0),19),0)</f>
        <v>2712094.3899999987</v>
      </c>
      <c r="F84" s="86">
        <f>IFERROR(INDEX('2024'!$C$7:$AC$99,MATCH($C84,'2024'!$C$7:$C$99,0),19),0)</f>
        <v>2438997.59</v>
      </c>
      <c r="G84" s="87">
        <f t="shared" si="15"/>
        <v>0.8993040946484171</v>
      </c>
      <c r="H84" s="88">
        <f t="shared" si="16"/>
        <v>3.4674404179698602E-4</v>
      </c>
      <c r="I84" s="89">
        <f t="shared" si="17"/>
        <v>-273096.79999999888</v>
      </c>
      <c r="J84" s="90">
        <f t="shared" si="18"/>
        <v>-0.10069590535158292</v>
      </c>
      <c r="K84" s="91">
        <f>VLOOKUP($C84,'2024'!$C$110:$U$201,VLOOKUP($L$4,Master!$D$9:$G$20,4,FALSE),FALSE)</f>
        <v>930380.78999999946</v>
      </c>
      <c r="L84" s="92">
        <f>VLOOKUP($C84,'2024'!$C$8:$U$100,VLOOKUP($L$4,Master!$D$9:$G$20,4,FALSE),FALSE)</f>
        <v>900940.57999999973</v>
      </c>
      <c r="M84" s="92">
        <f t="shared" si="19"/>
        <v>0.9683568165675478</v>
      </c>
      <c r="N84" s="88">
        <f t="shared" si="20"/>
        <v>1.2808367642877448E-4</v>
      </c>
      <c r="O84" s="92">
        <f t="shared" si="21"/>
        <v>-29440.20999999973</v>
      </c>
      <c r="P84" s="93">
        <f t="shared" si="22"/>
        <v>-3.1643183432452156E-2</v>
      </c>
      <c r="Q84" s="81"/>
    </row>
    <row r="85" spans="2:17" s="82" customFormat="1" ht="25.5" x14ac:dyDescent="0.2">
      <c r="B85" s="73"/>
      <c r="C85" s="83">
        <v>51001</v>
      </c>
      <c r="D85" s="84" t="s">
        <v>87</v>
      </c>
      <c r="E85" s="85">
        <f>IFERROR(INDEX('2024'!$C$109:$AC$201,MATCH($C85,'2024'!$C$109:$C$201,0),19),0)</f>
        <v>200385</v>
      </c>
      <c r="F85" s="86">
        <f>IFERROR(INDEX('2024'!$C$7:$AC$99,MATCH($C85,'2024'!$C$7:$C$99,0),19),0)</f>
        <v>228947.64</v>
      </c>
      <c r="G85" s="87">
        <f t="shared" si="15"/>
        <v>1.1425388127853882</v>
      </c>
      <c r="H85" s="88">
        <f t="shared" si="16"/>
        <v>3.2548711970429343E-5</v>
      </c>
      <c r="I85" s="89">
        <f t="shared" si="17"/>
        <v>28562.640000000014</v>
      </c>
      <c r="J85" s="90">
        <f t="shared" si="18"/>
        <v>0.14253881278538819</v>
      </c>
      <c r="K85" s="91">
        <f>VLOOKUP($C85,'2024'!$C$110:$U$201,VLOOKUP($L$4,Master!$D$9:$G$20,4,FALSE),FALSE)</f>
        <v>69876.44</v>
      </c>
      <c r="L85" s="92">
        <f>VLOOKUP($C85,'2024'!$C$8:$U$100,VLOOKUP($L$4,Master!$D$9:$G$20,4,FALSE),FALSE)</f>
        <v>90445.319999999992</v>
      </c>
      <c r="M85" s="92">
        <f t="shared" si="19"/>
        <v>1.2943607315999497</v>
      </c>
      <c r="N85" s="88">
        <f t="shared" si="20"/>
        <v>1.2858305373898207E-5</v>
      </c>
      <c r="O85" s="92">
        <f t="shared" si="21"/>
        <v>20568.87999999999</v>
      </c>
      <c r="P85" s="93">
        <f t="shared" si="22"/>
        <v>0.29436073159994969</v>
      </c>
      <c r="Q85" s="81"/>
    </row>
    <row r="86" spans="2:17" s="82" customFormat="1" ht="12.75" x14ac:dyDescent="0.2">
      <c r="B86" s="73"/>
      <c r="C86" s="83">
        <v>51101</v>
      </c>
      <c r="D86" s="84" t="s">
        <v>88</v>
      </c>
      <c r="E86" s="85">
        <f>IFERROR(INDEX('2024'!$C$109:$AC$201,MATCH($C86,'2024'!$C$109:$C$201,0),19),0)</f>
        <v>90000</v>
      </c>
      <c r="F86" s="86">
        <f>IFERROR(INDEX('2024'!$C$7:$AC$99,MATCH($C86,'2024'!$C$7:$C$99,0),19),0)</f>
        <v>90000</v>
      </c>
      <c r="G86" s="87">
        <f t="shared" si="15"/>
        <v>1</v>
      </c>
      <c r="H86" s="88">
        <f t="shared" si="16"/>
        <v>1.2794995735001422E-5</v>
      </c>
      <c r="I86" s="89">
        <f t="shared" si="17"/>
        <v>0</v>
      </c>
      <c r="J86" s="90">
        <f t="shared" si="18"/>
        <v>0</v>
      </c>
      <c r="K86" s="91">
        <f>VLOOKUP($C86,'2024'!$C$110:$U$201,VLOOKUP($L$4,Master!$D$9:$G$20,4,FALSE),FALSE)</f>
        <v>30000</v>
      </c>
      <c r="L86" s="92">
        <f>VLOOKUP($C86,'2024'!$C$8:$U$100,VLOOKUP($L$4,Master!$D$9:$G$20,4,FALSE),FALSE)</f>
        <v>30000</v>
      </c>
      <c r="M86" s="92">
        <f t="shared" si="19"/>
        <v>1</v>
      </c>
      <c r="N86" s="88">
        <f t="shared" si="20"/>
        <v>4.2649985783338076E-6</v>
      </c>
      <c r="O86" s="92">
        <f t="shared" si="21"/>
        <v>0</v>
      </c>
      <c r="P86" s="93">
        <f t="shared" si="22"/>
        <v>0</v>
      </c>
      <c r="Q86" s="81"/>
    </row>
    <row r="87" spans="2:17" s="82" customFormat="1" ht="12.75" x14ac:dyDescent="0.2">
      <c r="B87" s="73"/>
      <c r="C87" s="83">
        <v>51301</v>
      </c>
      <c r="D87" s="84" t="s">
        <v>89</v>
      </c>
      <c r="E87" s="85">
        <f>IFERROR(INDEX('2024'!$C$109:$AC$201,MATCH($C87,'2024'!$C$109:$C$201,0),19),0)</f>
        <v>137733.32000000004</v>
      </c>
      <c r="F87" s="86">
        <f>IFERROR(INDEX('2024'!$C$7:$AC$99,MATCH($C87,'2024'!$C$7:$C$99,0),19),0)</f>
        <v>86578.049999999988</v>
      </c>
      <c r="G87" s="87">
        <f t="shared" si="15"/>
        <v>0.62859190499437589</v>
      </c>
      <c r="H87" s="88">
        <f t="shared" si="16"/>
        <v>1.2308508672163774E-5</v>
      </c>
      <c r="I87" s="89">
        <f t="shared" si="17"/>
        <v>-51155.270000000048</v>
      </c>
      <c r="J87" s="90">
        <f t="shared" si="18"/>
        <v>-0.37140809500562416</v>
      </c>
      <c r="K87" s="91">
        <f>VLOOKUP($C87,'2024'!$C$110:$U$201,VLOOKUP($L$4,Master!$D$9:$G$20,4,FALSE),FALSE)</f>
        <v>47716.650000000016</v>
      </c>
      <c r="L87" s="92">
        <f>VLOOKUP($C87,'2024'!$C$8:$U$100,VLOOKUP($L$4,Master!$D$9:$G$20,4,FALSE),FALSE)</f>
        <v>40415.81</v>
      </c>
      <c r="M87" s="92">
        <f t="shared" si="19"/>
        <v>0.84699596472090943</v>
      </c>
      <c r="N87" s="88">
        <f t="shared" si="20"/>
        <v>5.7457790730736418E-6</v>
      </c>
      <c r="O87" s="92">
        <f t="shared" si="21"/>
        <v>-7300.8400000000183</v>
      </c>
      <c r="P87" s="93">
        <f t="shared" si="22"/>
        <v>-0.15300403527909054</v>
      </c>
      <c r="Q87" s="81"/>
    </row>
    <row r="88" spans="2:17" s="82" customFormat="1" ht="12.75" x14ac:dyDescent="0.2">
      <c r="B88" s="73"/>
      <c r="C88" s="83">
        <v>51401</v>
      </c>
      <c r="D88" s="84" t="s">
        <v>90</v>
      </c>
      <c r="E88" s="85">
        <f>IFERROR(INDEX('2024'!$C$109:$AC$201,MATCH($C88,'2024'!$C$109:$C$201,0),19),0)</f>
        <v>23752.6</v>
      </c>
      <c r="F88" s="86">
        <f>IFERROR(INDEX('2024'!$C$7:$AC$99,MATCH($C88,'2024'!$C$7:$C$99,0),19),0)</f>
        <v>23752.36</v>
      </c>
      <c r="G88" s="87">
        <f t="shared" si="15"/>
        <v>0.99998989584298148</v>
      </c>
      <c r="H88" s="88">
        <f t="shared" si="16"/>
        <v>3.3767927210690931E-6</v>
      </c>
      <c r="I88" s="89">
        <f t="shared" si="17"/>
        <v>-0.23999999999796273</v>
      </c>
      <c r="J88" s="90">
        <f t="shared" si="18"/>
        <v>-1.01041570185143E-5</v>
      </c>
      <c r="K88" s="91">
        <f>VLOOKUP($C88,'2024'!$C$110:$U$201,VLOOKUP($L$4,Master!$D$9:$G$20,4,FALSE),FALSE)</f>
        <v>8580.3199999999979</v>
      </c>
      <c r="L88" s="92">
        <f>VLOOKUP($C88,'2024'!$C$8:$U$100,VLOOKUP($L$4,Master!$D$9:$G$20,4,FALSE),FALSE)</f>
        <v>8580.24</v>
      </c>
      <c r="M88" s="92">
        <f t="shared" si="19"/>
        <v>0.99999067633841188</v>
      </c>
      <c r="N88" s="88">
        <f t="shared" si="20"/>
        <v>1.2198237133920955E-6</v>
      </c>
      <c r="O88" s="92">
        <f t="shared" si="21"/>
        <v>-7.9999999998108251E-2</v>
      </c>
      <c r="P88" s="93">
        <f t="shared" si="22"/>
        <v>-9.3236615881585148E-6</v>
      </c>
      <c r="Q88" s="81"/>
    </row>
    <row r="89" spans="2:17" s="82" customFormat="1" ht="12.75" x14ac:dyDescent="0.2">
      <c r="B89" s="73"/>
      <c r="C89" s="83">
        <v>51601</v>
      </c>
      <c r="D89" s="84" t="s">
        <v>91</v>
      </c>
      <c r="E89" s="85">
        <f>IFERROR(INDEX('2024'!$C$109:$AC$201,MATCH($C89,'2024'!$C$109:$C$201,0),19),0)</f>
        <v>137164.80000000005</v>
      </c>
      <c r="F89" s="86">
        <f>IFERROR(INDEX('2024'!$C$7:$AC$99,MATCH($C89,'2024'!$C$7:$C$99,0),19),0)</f>
        <v>112923.04999999999</v>
      </c>
      <c r="G89" s="87">
        <f t="shared" si="15"/>
        <v>0.82326551710059692</v>
      </c>
      <c r="H89" s="88">
        <f t="shared" si="16"/>
        <v>1.6053888257037246E-5</v>
      </c>
      <c r="I89" s="89">
        <f t="shared" si="17"/>
        <v>-24241.750000000058</v>
      </c>
      <c r="J89" s="90">
        <f t="shared" si="18"/>
        <v>-0.17673448289940313</v>
      </c>
      <c r="K89" s="91">
        <f>VLOOKUP($C89,'2024'!$C$110:$U$201,VLOOKUP($L$4,Master!$D$9:$G$20,4,FALSE),FALSE)</f>
        <v>46377.580000000009</v>
      </c>
      <c r="L89" s="92">
        <f>VLOOKUP($C89,'2024'!$C$8:$U$100,VLOOKUP($L$4,Master!$D$9:$G$20,4,FALSE),FALSE)</f>
        <v>43127.319999999992</v>
      </c>
      <c r="M89" s="92">
        <f t="shared" si="19"/>
        <v>0.92991742993058246</v>
      </c>
      <c r="N89" s="88">
        <f t="shared" si="20"/>
        <v>6.131265282911571E-6</v>
      </c>
      <c r="O89" s="92">
        <f t="shared" si="21"/>
        <v>-3250.2600000000166</v>
      </c>
      <c r="P89" s="93">
        <f t="shared" si="22"/>
        <v>-7.008257006941751E-2</v>
      </c>
      <c r="Q89" s="81"/>
    </row>
    <row r="90" spans="2:17" s="82" customFormat="1" ht="12.75" x14ac:dyDescent="0.2">
      <c r="B90" s="73"/>
      <c r="C90" s="83">
        <v>51801</v>
      </c>
      <c r="D90" s="84" t="s">
        <v>92</v>
      </c>
      <c r="E90" s="85">
        <f>IFERROR(INDEX('2024'!$C$109:$AC$201,MATCH($C90,'2024'!$C$109:$C$201,0),19),0)</f>
        <v>4678429.08</v>
      </c>
      <c r="F90" s="86">
        <f>IFERROR(INDEX('2024'!$C$7:$AC$99,MATCH($C90,'2024'!$C$7:$C$99,0),19),0)</f>
        <v>4532577.7200000007</v>
      </c>
      <c r="G90" s="87">
        <f t="shared" si="15"/>
        <v>0.96882471498317568</v>
      </c>
      <c r="H90" s="88">
        <f t="shared" si="16"/>
        <v>6.4438125106624979E-4</v>
      </c>
      <c r="I90" s="89">
        <f t="shared" si="17"/>
        <v>-145851.3599999994</v>
      </c>
      <c r="J90" s="90">
        <f t="shared" si="18"/>
        <v>-3.1175285016824365E-2</v>
      </c>
      <c r="K90" s="91">
        <f>VLOOKUP($C90,'2024'!$C$110:$U$201,VLOOKUP($L$4,Master!$D$9:$G$20,4,FALSE),FALSE)</f>
        <v>1559476.36</v>
      </c>
      <c r="L90" s="92">
        <f>VLOOKUP($C90,'2024'!$C$8:$U$100,VLOOKUP($L$4,Master!$D$9:$G$20,4,FALSE),FALSE)</f>
        <v>1413625</v>
      </c>
      <c r="M90" s="92">
        <f t="shared" si="19"/>
        <v>0.90647414494952649</v>
      </c>
      <c r="N90" s="88">
        <f t="shared" si="20"/>
        <v>2.0097028717657093E-4</v>
      </c>
      <c r="O90" s="92">
        <f t="shared" si="21"/>
        <v>-145851.3600000001</v>
      </c>
      <c r="P90" s="93">
        <f t="shared" si="22"/>
        <v>-9.3525855050473547E-2</v>
      </c>
      <c r="Q90" s="81"/>
    </row>
    <row r="91" spans="2:17" s="82" customFormat="1" ht="25.5" x14ac:dyDescent="0.2">
      <c r="B91" s="73"/>
      <c r="C91" s="83">
        <v>51901</v>
      </c>
      <c r="D91" s="84" t="s">
        <v>93</v>
      </c>
      <c r="E91" s="85">
        <f>IFERROR(INDEX('2024'!$C$109:$AC$201,MATCH($C91,'2024'!$C$109:$C$201,0),19),0)</f>
        <v>113727.66000000003</v>
      </c>
      <c r="F91" s="86">
        <f>IFERROR(INDEX('2024'!$C$7:$AC$99,MATCH($C91,'2024'!$C$7:$C$99,0),19),0)</f>
        <v>101248.76</v>
      </c>
      <c r="G91" s="87">
        <f t="shared" si="15"/>
        <v>0.89027383487886735</v>
      </c>
      <c r="H91" s="88">
        <f t="shared" si="16"/>
        <v>1.4394193915268694E-5</v>
      </c>
      <c r="I91" s="89">
        <f t="shared" si="17"/>
        <v>-12478.900000000038</v>
      </c>
      <c r="J91" s="90">
        <f t="shared" si="18"/>
        <v>-0.10972616512113266</v>
      </c>
      <c r="K91" s="91">
        <f>VLOOKUP($C91,'2024'!$C$110:$U$201,VLOOKUP($L$4,Master!$D$9:$G$20,4,FALSE),FALSE)</f>
        <v>37714.49000000002</v>
      </c>
      <c r="L91" s="92">
        <f>VLOOKUP($C91,'2024'!$C$8:$U$100,VLOOKUP($L$4,Master!$D$9:$G$20,4,FALSE),FALSE)</f>
        <v>30973.429999999997</v>
      </c>
      <c r="M91" s="92">
        <f t="shared" si="19"/>
        <v>0.82126074089825896</v>
      </c>
      <c r="N91" s="88">
        <f t="shared" si="20"/>
        <v>4.4033878305373892E-6</v>
      </c>
      <c r="O91" s="92">
        <f t="shared" si="21"/>
        <v>-6741.0600000000231</v>
      </c>
      <c r="P91" s="93">
        <f t="shared" si="22"/>
        <v>-0.17873925910174099</v>
      </c>
      <c r="Q91" s="81"/>
    </row>
    <row r="92" spans="2:17" s="82" customFormat="1" ht="12.75" x14ac:dyDescent="0.2">
      <c r="B92" s="73"/>
      <c r="C92" s="94">
        <v>52001</v>
      </c>
      <c r="D92" s="95" t="s">
        <v>94</v>
      </c>
      <c r="E92" s="96">
        <f>IFERROR(INDEX('2024'!$C$109:$AC$201,MATCH($C92,'2024'!$C$109:$C$201,0),19),0)</f>
        <v>586854.67999999993</v>
      </c>
      <c r="F92" s="97">
        <f>IFERROR(INDEX('2024'!$C$7:$AC$99,MATCH($C92,'2024'!$C$7:$C$99,0),19),0)</f>
        <v>432465.85</v>
      </c>
      <c r="G92" s="98">
        <f t="shared" si="15"/>
        <v>0.73692153226076351</v>
      </c>
      <c r="H92" s="99">
        <f t="shared" si="16"/>
        <v>6.1482207847597374E-5</v>
      </c>
      <c r="I92" s="100">
        <f t="shared" si="17"/>
        <v>-154388.82999999996</v>
      </c>
      <c r="J92" s="101">
        <f t="shared" si="18"/>
        <v>-0.26307846773923654</v>
      </c>
      <c r="K92" s="102">
        <f>VLOOKUP($C92,'2024'!$C$110:$U$201,VLOOKUP($L$4,Master!$D$9:$G$20,4,FALSE),FALSE)</f>
        <v>252937.69</v>
      </c>
      <c r="L92" s="104">
        <f>VLOOKUP($C92,'2024'!$C$8:$U$100,VLOOKUP($L$4,Master!$D$9:$G$20,4,FALSE),FALSE)</f>
        <v>165720.90000000002</v>
      </c>
      <c r="M92" s="103">
        <f t="shared" si="19"/>
        <v>0.65518468204560587</v>
      </c>
      <c r="N92" s="99">
        <f t="shared" si="20"/>
        <v>2.3559980096673303E-5</v>
      </c>
      <c r="O92" s="104">
        <f t="shared" si="21"/>
        <v>-87216.789999999979</v>
      </c>
      <c r="P92" s="105">
        <f t="shared" si="22"/>
        <v>-0.34481531795439413</v>
      </c>
      <c r="Q92" s="81"/>
    </row>
    <row r="93" spans="2:17" s="82" customFormat="1" ht="12.75" x14ac:dyDescent="0.2">
      <c r="B93" s="73"/>
      <c r="C93" s="94">
        <v>52301</v>
      </c>
      <c r="D93" s="95" t="s">
        <v>95</v>
      </c>
      <c r="E93" s="96">
        <f>IFERROR(INDEX('2024'!$C$109:$AC$201,MATCH($C93,'2024'!$C$109:$C$201,0),19),0)</f>
        <v>96652.680000000008</v>
      </c>
      <c r="F93" s="97">
        <f>IFERROR(INDEX('2024'!$C$7:$AC$99,MATCH($C93,'2024'!$C$7:$C$99,0),19),0)</f>
        <v>104951.59</v>
      </c>
      <c r="G93" s="98">
        <f t="shared" si="15"/>
        <v>1.0858632166226532</v>
      </c>
      <c r="H93" s="99">
        <f t="shared" si="16"/>
        <v>1.4920612738129086E-5</v>
      </c>
      <c r="I93" s="100">
        <f t="shared" si="17"/>
        <v>8298.9099999999889</v>
      </c>
      <c r="J93" s="101">
        <f t="shared" si="18"/>
        <v>8.5863216622653282E-2</v>
      </c>
      <c r="K93" s="102">
        <f>VLOOKUP($C93,'2024'!$C$110:$U$201,VLOOKUP($L$4,Master!$D$9:$G$20,4,FALSE),FALSE)</f>
        <v>29692.320000000003</v>
      </c>
      <c r="L93" s="104">
        <f>VLOOKUP($C93,'2024'!$C$8:$U$100,VLOOKUP($L$4,Master!$D$9:$G$20,4,FALSE),FALSE)</f>
        <v>46597.55000000001</v>
      </c>
      <c r="M93" s="104">
        <f t="shared" si="19"/>
        <v>1.5693468883536217</v>
      </c>
      <c r="N93" s="99">
        <f t="shared" si="20"/>
        <v>6.6246161501279515E-6</v>
      </c>
      <c r="O93" s="104">
        <f t="shared" si="21"/>
        <v>16905.230000000007</v>
      </c>
      <c r="P93" s="105">
        <f t="shared" si="22"/>
        <v>0.56934688835362157</v>
      </c>
      <c r="Q93" s="81"/>
    </row>
    <row r="94" spans="2:17" s="82" customFormat="1" ht="12.75" x14ac:dyDescent="0.2">
      <c r="B94" s="73"/>
      <c r="C94" s="94">
        <v>52401</v>
      </c>
      <c r="D94" s="95" t="s">
        <v>96</v>
      </c>
      <c r="E94" s="96">
        <f>IFERROR(INDEX('2024'!$C$109:$AC$201,MATCH($C94,'2024'!$C$109:$C$201,0),19),0)</f>
        <v>31729.119999999995</v>
      </c>
      <c r="F94" s="97">
        <f>IFERROR(INDEX('2024'!$C$7:$AC$99,MATCH($C94,'2024'!$C$7:$C$99,0),19),0)</f>
        <v>18214.559999999998</v>
      </c>
      <c r="G94" s="98">
        <f t="shared" ref="G94:G100" si="23">IFERROR(F94/E94,0)</f>
        <v>0.5740644556167962</v>
      </c>
      <c r="H94" s="99">
        <f t="shared" ref="H94:H100" si="24">F94/$D$4</f>
        <v>2.5895024168325273E-6</v>
      </c>
      <c r="I94" s="100">
        <f t="shared" ref="I94:I100" si="25">F94-E94</f>
        <v>-13514.559999999998</v>
      </c>
      <c r="J94" s="101">
        <f t="shared" ref="J94:J100" si="26">IFERROR(I94/E94,0)</f>
        <v>-0.4259355443832038</v>
      </c>
      <c r="K94" s="102">
        <f>VLOOKUP($C94,'2024'!$C$110:$U$201,VLOOKUP($L$4,Master!$D$9:$G$20,4,FALSE),FALSE)</f>
        <v>13514.56</v>
      </c>
      <c r="L94" s="104">
        <f>VLOOKUP($C94,'2024'!$C$8:$U$100,VLOOKUP($L$4,Master!$D$9:$G$20,4,FALSE),FALSE)</f>
        <v>0</v>
      </c>
      <c r="M94" s="104">
        <f t="shared" ref="M94:M100" si="27">IFERROR(L94/K94,0)</f>
        <v>0</v>
      </c>
      <c r="N94" s="99">
        <f t="shared" ref="N94:N100" si="28">L94/$D$4</f>
        <v>0</v>
      </c>
      <c r="O94" s="104">
        <f t="shared" ref="O94:O100" si="29">L94-K94</f>
        <v>-13514.56</v>
      </c>
      <c r="P94" s="105">
        <f t="shared" ref="P94:P100" si="30">IFERROR(O94/K94,0)</f>
        <v>-1</v>
      </c>
      <c r="Q94" s="81"/>
    </row>
    <row r="95" spans="2:17" s="82" customFormat="1" ht="12.75" x14ac:dyDescent="0.2">
      <c r="B95" s="73"/>
      <c r="C95" s="94">
        <v>52601</v>
      </c>
      <c r="D95" s="95" t="s">
        <v>97</v>
      </c>
      <c r="E95" s="96">
        <f>IFERROR(INDEX('2024'!$C$109:$AC$201,MATCH($C95,'2024'!$C$109:$C$201,0),19),0)</f>
        <v>149338.21999999997</v>
      </c>
      <c r="F95" s="97">
        <f>IFERROR(INDEX('2024'!$C$7:$AC$99,MATCH($C95,'2024'!$C$7:$C$99,0),19),0)</f>
        <v>68272.259999999995</v>
      </c>
      <c r="G95" s="98">
        <f t="shared" si="23"/>
        <v>0.45716535258020358</v>
      </c>
      <c r="H95" s="99">
        <f t="shared" si="24"/>
        <v>9.7060363946545341E-6</v>
      </c>
      <c r="I95" s="100">
        <f t="shared" si="25"/>
        <v>-81065.959999999977</v>
      </c>
      <c r="J95" s="101">
        <f t="shared" si="26"/>
        <v>-0.54283464741979648</v>
      </c>
      <c r="K95" s="102">
        <f>VLOOKUP($C95,'2024'!$C$110:$U$201,VLOOKUP($L$4,Master!$D$9:$G$20,4,FALSE),FALSE)</f>
        <v>41542.729999999996</v>
      </c>
      <c r="L95" s="104">
        <f>VLOOKUP($C95,'2024'!$C$8:$U$100,VLOOKUP($L$4,Master!$D$9:$G$20,4,FALSE),FALSE)</f>
        <v>19031.509999999998</v>
      </c>
      <c r="M95" s="104">
        <f t="shared" si="27"/>
        <v>0.45811890552209739</v>
      </c>
      <c r="N95" s="99">
        <f t="shared" si="28"/>
        <v>2.7056454364515211E-6</v>
      </c>
      <c r="O95" s="104">
        <f t="shared" si="29"/>
        <v>-22511.219999999998</v>
      </c>
      <c r="P95" s="105">
        <f t="shared" si="30"/>
        <v>-0.54188109447790267</v>
      </c>
      <c r="Q95" s="81"/>
    </row>
    <row r="96" spans="2:17" s="82" customFormat="1" ht="12.75" x14ac:dyDescent="0.2">
      <c r="B96" s="73"/>
      <c r="C96" s="94">
        <v>60101</v>
      </c>
      <c r="D96" s="95" t="s">
        <v>98</v>
      </c>
      <c r="E96" s="96">
        <f>IFERROR(INDEX('2024'!$C$109:$AC$201,MATCH($C96,'2024'!$C$109:$C$201,0),19),0)</f>
        <v>175501716.87</v>
      </c>
      <c r="F96" s="97">
        <f>IFERROR(INDEX('2024'!$C$7:$AC$99,MATCH($C96,'2024'!$C$7:$C$99,0),19),0)</f>
        <v>172487174.62</v>
      </c>
      <c r="G96" s="98">
        <f t="shared" si="23"/>
        <v>0.98282328911783257</v>
      </c>
      <c r="H96" s="99">
        <f t="shared" si="24"/>
        <v>2.452191848450384E-2</v>
      </c>
      <c r="I96" s="100">
        <f t="shared" si="25"/>
        <v>-3014542.25</v>
      </c>
      <c r="J96" s="101">
        <f t="shared" si="26"/>
        <v>-1.7176710882167451E-2</v>
      </c>
      <c r="K96" s="102">
        <f>VLOOKUP($C96,'2024'!$C$110:$U$201,VLOOKUP($L$4,Master!$D$9:$G$20,4,FALSE),FALSE)</f>
        <v>61745982.940000013</v>
      </c>
      <c r="L96" s="104">
        <f>VLOOKUP($C96,'2024'!$C$8:$U$100,VLOOKUP($L$4,Master!$D$9:$G$20,4,FALSE),FALSE)</f>
        <v>61528035.500000007</v>
      </c>
      <c r="M96" s="104">
        <f t="shared" si="27"/>
        <v>0.9964702571791304</v>
      </c>
      <c r="N96" s="99">
        <f t="shared" si="28"/>
        <v>8.747232797839068E-3</v>
      </c>
      <c r="O96" s="104">
        <f t="shared" si="29"/>
        <v>-217947.44000000507</v>
      </c>
      <c r="P96" s="105">
        <f t="shared" si="30"/>
        <v>-3.5297428208696524E-3</v>
      </c>
      <c r="Q96" s="81"/>
    </row>
    <row r="97" spans="2:17" s="82" customFormat="1" ht="12.75" x14ac:dyDescent="0.2">
      <c r="B97" s="73"/>
      <c r="C97" s="94">
        <v>60201</v>
      </c>
      <c r="D97" s="95" t="s">
        <v>99</v>
      </c>
      <c r="E97" s="96">
        <f>IFERROR(INDEX('2024'!$C$109:$AC$201,MATCH($C97,'2024'!$C$109:$C$201,0),19),0)</f>
        <v>97786483.305000007</v>
      </c>
      <c r="F97" s="97">
        <f>IFERROR(INDEX('2024'!$C$7:$AC$99,MATCH($C97,'2024'!$C$7:$C$99,0),19),0)</f>
        <v>91884581.659999996</v>
      </c>
      <c r="G97" s="98">
        <f t="shared" si="23"/>
        <v>0.93964501590069727</v>
      </c>
      <c r="H97" s="99">
        <f t="shared" si="24"/>
        <v>1.3062920338356553E-2</v>
      </c>
      <c r="I97" s="100">
        <f t="shared" si="25"/>
        <v>-5901901.6450000107</v>
      </c>
      <c r="J97" s="101">
        <f t="shared" si="26"/>
        <v>-6.0354984099302768E-2</v>
      </c>
      <c r="K97" s="102">
        <f>VLOOKUP($C97,'2024'!$C$110:$U$201,VLOOKUP($L$4,Master!$D$9:$G$20,4,FALSE),FALSE)</f>
        <v>36272381.404999994</v>
      </c>
      <c r="L97" s="104">
        <f>VLOOKUP($C97,'2024'!$C$8:$U$100,VLOOKUP($L$4,Master!$D$9:$G$20,4,FALSE),FALSE)</f>
        <v>36704277.379999995</v>
      </c>
      <c r="M97" s="104">
        <f t="shared" si="27"/>
        <v>1.0119070201147715</v>
      </c>
      <c r="N97" s="99">
        <f t="shared" si="28"/>
        <v>5.2181230281489899E-3</v>
      </c>
      <c r="O97" s="104">
        <f t="shared" si="29"/>
        <v>431895.97500000149</v>
      </c>
      <c r="P97" s="105">
        <f t="shared" si="30"/>
        <v>1.1907020114771578E-2</v>
      </c>
      <c r="Q97" s="81"/>
    </row>
    <row r="98" spans="2:17" s="82" customFormat="1" ht="12.75" x14ac:dyDescent="0.2">
      <c r="B98" s="73"/>
      <c r="C98" s="94">
        <v>60301</v>
      </c>
      <c r="D98" s="95" t="s">
        <v>100</v>
      </c>
      <c r="E98" s="96">
        <f>IFERROR(INDEX('2024'!$C$109:$AC$201,MATCH($C98,'2024'!$C$109:$C$201,0),19),0)</f>
        <v>14856744.030000001</v>
      </c>
      <c r="F98" s="97">
        <f>IFERROR(INDEX('2024'!$C$7:$AC$99,MATCH($C98,'2024'!$C$7:$C$99,0),19),0)</f>
        <v>13032570.839999985</v>
      </c>
      <c r="G98" s="98">
        <f t="shared" si="23"/>
        <v>0.87721581617637823</v>
      </c>
      <c r="H98" s="99">
        <f t="shared" si="24"/>
        <v>1.8527965368211523E-3</v>
      </c>
      <c r="I98" s="100">
        <f t="shared" si="25"/>
        <v>-1824173.1900000162</v>
      </c>
      <c r="J98" s="101">
        <f t="shared" si="26"/>
        <v>-0.12278418382362183</v>
      </c>
      <c r="K98" s="102">
        <f>VLOOKUP($C98,'2024'!$C$110:$U$201,VLOOKUP($L$4,Master!$D$9:$G$20,4,FALSE),FALSE)</f>
        <v>5479189.6799999997</v>
      </c>
      <c r="L98" s="104">
        <f>VLOOKUP($C98,'2024'!$C$8:$U$100,VLOOKUP($L$4,Master!$D$9:$G$20,4,FALSE),FALSE)</f>
        <v>5903367.0899999915</v>
      </c>
      <c r="M98" s="104">
        <f t="shared" si="27"/>
        <v>1.077416084270328</v>
      </c>
      <c r="N98" s="99">
        <f t="shared" si="28"/>
        <v>8.3926174154108494E-4</v>
      </c>
      <c r="O98" s="104">
        <f t="shared" si="29"/>
        <v>424177.40999999177</v>
      </c>
      <c r="P98" s="105">
        <f t="shared" si="30"/>
        <v>7.7416084270328048E-2</v>
      </c>
      <c r="Q98" s="81"/>
    </row>
    <row r="99" spans="2:17" s="82" customFormat="1" ht="12.75" x14ac:dyDescent="0.2">
      <c r="B99" s="73"/>
      <c r="C99" s="94">
        <v>60501</v>
      </c>
      <c r="D99" s="95" t="s">
        <v>101</v>
      </c>
      <c r="E99" s="96">
        <f>IFERROR(INDEX('2024'!$C$109:$AC$201,MATCH($C99,'2024'!$C$109:$C$201,0),19),0)</f>
        <v>60148.36</v>
      </c>
      <c r="F99" s="97">
        <f>IFERROR(INDEX('2024'!$C$7:$AC$99,MATCH($C99,'2024'!$C$7:$C$99,0),19),0)</f>
        <v>40409.160000000003</v>
      </c>
      <c r="G99" s="98">
        <f t="shared" si="23"/>
        <v>0.67182480120821253</v>
      </c>
      <c r="H99" s="99">
        <f t="shared" si="24"/>
        <v>5.7448336650554452E-6</v>
      </c>
      <c r="I99" s="100">
        <f t="shared" si="25"/>
        <v>-19739.199999999997</v>
      </c>
      <c r="J99" s="101">
        <f t="shared" si="26"/>
        <v>-0.32817519879178747</v>
      </c>
      <c r="K99" s="102">
        <f>VLOOKUP($C99,'2024'!$C$110:$U$201,VLOOKUP($L$4,Master!$D$9:$G$20,4,FALSE),FALSE)</f>
        <v>20585.97</v>
      </c>
      <c r="L99" s="104">
        <f>VLOOKUP($C99,'2024'!$C$8:$U$100,VLOOKUP($L$4,Master!$D$9:$G$20,4,FALSE),FALSE)</f>
        <v>16568.879999999997</v>
      </c>
      <c r="M99" s="104">
        <f t="shared" si="27"/>
        <v>0.80486272932487501</v>
      </c>
      <c r="N99" s="99">
        <f t="shared" si="28"/>
        <v>2.3555416548194479E-6</v>
      </c>
      <c r="O99" s="104">
        <f t="shared" si="29"/>
        <v>-4017.0900000000038</v>
      </c>
      <c r="P99" s="105">
        <f t="shared" si="30"/>
        <v>-0.19513727067512504</v>
      </c>
      <c r="Q99" s="81"/>
    </row>
    <row r="100" spans="2:17" s="82" customFormat="1" ht="13.5" thickBot="1" x14ac:dyDescent="0.25">
      <c r="B100" s="73"/>
      <c r="C100" s="94">
        <v>60601</v>
      </c>
      <c r="D100" s="95" t="s">
        <v>102</v>
      </c>
      <c r="E100" s="96">
        <f>IFERROR(INDEX('2024'!$C$109:$AC$201,MATCH($C100,'2024'!$C$109:$C$201,0),19),0)</f>
        <v>322443.58</v>
      </c>
      <c r="F100" s="97">
        <f>IFERROR(INDEX('2024'!$C$7:$AC$99,MATCH($C100,'2024'!$C$7:$C$99,0),19),0)</f>
        <v>72820.19</v>
      </c>
      <c r="G100" s="98">
        <f t="shared" si="23"/>
        <v>0.22583854825082886</v>
      </c>
      <c r="H100" s="99">
        <f t="shared" si="24"/>
        <v>1.0352600227466591E-5</v>
      </c>
      <c r="I100" s="100">
        <f t="shared" si="25"/>
        <v>-249623.39</v>
      </c>
      <c r="J100" s="101">
        <f t="shared" si="26"/>
        <v>-0.77416145174917117</v>
      </c>
      <c r="K100" s="102">
        <f>VLOOKUP($C100,'2024'!$C$110:$U$201,VLOOKUP($L$4,Master!$D$9:$G$20,4,FALSE),FALSE)</f>
        <v>107971.28</v>
      </c>
      <c r="L100" s="104">
        <f>VLOOKUP($C100,'2024'!$C$8:$U$100,VLOOKUP($L$4,Master!$D$9:$G$20,4,FALSE),FALSE)</f>
        <v>22934.590000000004</v>
      </c>
      <c r="M100" s="104">
        <f t="shared" si="27"/>
        <v>0.21241380115156552</v>
      </c>
      <c r="N100" s="99">
        <f t="shared" si="28"/>
        <v>3.2605331248222922E-6</v>
      </c>
      <c r="O100" s="104">
        <f t="shared" si="29"/>
        <v>-85036.69</v>
      </c>
      <c r="P100" s="105">
        <f t="shared" si="30"/>
        <v>-0.7875861988484345</v>
      </c>
      <c r="Q100" s="81"/>
    </row>
    <row r="101" spans="2:17" ht="16.5" thickTop="1" thickBot="1" x14ac:dyDescent="0.25">
      <c r="B101" s="106"/>
      <c r="C101" s="107"/>
      <c r="D101" s="108"/>
      <c r="E101" s="109"/>
      <c r="F101" s="109"/>
      <c r="G101" s="110"/>
      <c r="H101" s="110"/>
      <c r="I101" s="109"/>
      <c r="J101" s="110"/>
      <c r="K101" s="111"/>
      <c r="L101" s="109"/>
      <c r="M101" s="109"/>
      <c r="N101" s="110"/>
      <c r="O101" s="109"/>
      <c r="P101" s="110"/>
      <c r="Q101" s="112"/>
    </row>
    <row r="102" spans="2:17" ht="15.75" thickTop="1" x14ac:dyDescent="0.2"/>
    <row r="103" spans="2:17" x14ac:dyDescent="0.2">
      <c r="E103" s="118"/>
      <c r="F103" s="118"/>
      <c r="G103" s="119"/>
      <c r="H103" s="119"/>
      <c r="I103" s="120"/>
      <c r="J103" s="119"/>
      <c r="K103" s="118"/>
      <c r="L103" s="118"/>
      <c r="M103" s="118"/>
      <c r="N103" s="119"/>
      <c r="O103" s="120"/>
      <c r="P103" s="119"/>
    </row>
    <row r="104" spans="2:17" x14ac:dyDescent="0.2">
      <c r="E104" s="121"/>
      <c r="F104" s="121"/>
    </row>
  </sheetData>
  <sheetProtection algorithmName="SHA-512" hashValue="dY0VDijAZ/SHYmZtriYQ3T3EIzXjE+KcllZuYlRnJAvb8oMW4jNbQ9YW7bNTCeZhW8eP0ZxP7apd8UlyN/gWzw==" saltValue="VYnSCpJ0WU1V9d/9iMWVxw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03"/>
  <sheetViews>
    <sheetView showGridLines="0" tabSelected="1" zoomScale="80" zoomScaleNormal="80" workbookViewId="0">
      <selection activeCell="G18" sqref="G18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hidden="1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128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103</v>
      </c>
      <c r="G5" s="125" t="s">
        <v>104</v>
      </c>
      <c r="H5" s="125" t="s">
        <v>105</v>
      </c>
      <c r="I5" s="125" t="s">
        <v>106</v>
      </c>
      <c r="J5" s="125" t="s">
        <v>107</v>
      </c>
      <c r="K5" s="125" t="s">
        <v>108</v>
      </c>
      <c r="L5" s="125" t="s">
        <v>109</v>
      </c>
      <c r="M5" s="125" t="s">
        <v>110</v>
      </c>
      <c r="N5" s="125" t="s">
        <v>111</v>
      </c>
      <c r="O5" s="125" t="s">
        <v>112</v>
      </c>
      <c r="P5" s="125" t="s">
        <v>113</v>
      </c>
      <c r="Q5" s="125" t="s">
        <v>114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117</v>
      </c>
      <c r="D6" s="127" t="s">
        <v>115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120</v>
      </c>
      <c r="D7" s="185"/>
      <c r="E7" s="132">
        <f t="shared" ref="E7:Q7" si="0">SUM(E8:E100)</f>
        <v>173408576.82000002</v>
      </c>
      <c r="F7" s="132">
        <f t="shared" si="0"/>
        <v>221668969.38000003</v>
      </c>
      <c r="G7" s="132">
        <f t="shared" si="0"/>
        <v>293201050.29999995</v>
      </c>
      <c r="H7" s="132">
        <f t="shared" si="0"/>
        <v>0</v>
      </c>
      <c r="I7" s="132">
        <f t="shared" si="0"/>
        <v>0</v>
      </c>
      <c r="J7" s="132">
        <f t="shared" si="0"/>
        <v>0</v>
      </c>
      <c r="K7" s="132">
        <f t="shared" si="0"/>
        <v>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688278596.50000012</v>
      </c>
      <c r="R7" s="133"/>
      <c r="S7" s="134"/>
      <c r="T7" s="131"/>
      <c r="U7" s="132">
        <f>SUM(U8:U100)</f>
        <v>688278596.50000012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92239.98</v>
      </c>
      <c r="F8" s="137">
        <v>137025.43</v>
      </c>
      <c r="G8" s="137">
        <v>141718.29</v>
      </c>
      <c r="H8" s="137"/>
      <c r="I8" s="137"/>
      <c r="J8" s="137"/>
      <c r="K8" s="137"/>
      <c r="L8" s="137"/>
      <c r="M8" s="137"/>
      <c r="N8" s="137"/>
      <c r="O8" s="137"/>
      <c r="P8" s="137"/>
      <c r="Q8" s="137">
        <f>SUM(E8:P8)</f>
        <v>370983.69999999995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370983.69999999995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581551.87999999989</v>
      </c>
      <c r="F9" s="137">
        <v>877866.33999999985</v>
      </c>
      <c r="G9" s="137">
        <v>955742.71</v>
      </c>
      <c r="H9" s="137"/>
      <c r="I9" s="137"/>
      <c r="J9" s="137"/>
      <c r="K9" s="137"/>
      <c r="L9" s="137"/>
      <c r="M9" s="137"/>
      <c r="N9" s="137"/>
      <c r="O9" s="137"/>
      <c r="P9" s="137"/>
      <c r="Q9" s="137">
        <f t="shared" ref="Q9:Q60" si="1">SUM(E9:P9)</f>
        <v>2415160.9299999997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2415160.9299999997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19726.499999999996</v>
      </c>
      <c r="F10" s="137">
        <v>32742.28</v>
      </c>
      <c r="G10" s="137">
        <v>32668.229999999996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>
        <f t="shared" si="1"/>
        <v>85137.01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85137.01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0</v>
      </c>
      <c r="F11" s="137">
        <v>5760</v>
      </c>
      <c r="G11" s="137"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>
        <f t="shared" si="1"/>
        <v>5760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5760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77986.37</v>
      </c>
      <c r="F12" s="137">
        <v>88589.03</v>
      </c>
      <c r="G12" s="137">
        <v>101923.6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>
        <f t="shared" si="1"/>
        <v>268499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268499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2069006.3099999998</v>
      </c>
      <c r="F13" s="137">
        <v>2788066.9800000014</v>
      </c>
      <c r="G13" s="137">
        <v>2663670.87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>
        <f t="shared" si="1"/>
        <v>7520744.1600000011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7520744.1600000011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738463.00000000047</v>
      </c>
      <c r="F14" s="137">
        <v>905303.74999999977</v>
      </c>
      <c r="G14" s="137">
        <v>1026805.72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>
        <f t="shared" si="1"/>
        <v>2670572.4700000002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2670572.4700000002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19983.62</v>
      </c>
      <c r="F15" s="137">
        <v>39914.880000000005</v>
      </c>
      <c r="G15" s="137">
        <v>47810.61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>
        <f t="shared" si="1"/>
        <v>107709.11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107709.11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259171.22999999998</v>
      </c>
      <c r="F16" s="137">
        <v>443515.16000000003</v>
      </c>
      <c r="G16" s="137">
        <v>488512.99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>
        <f t="shared" si="1"/>
        <v>1191199.3799999999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1191199.3799999999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84304.49000000002</v>
      </c>
      <c r="F17" s="137">
        <v>81517.110000000015</v>
      </c>
      <c r="G17" s="137">
        <v>86048.47</v>
      </c>
      <c r="H17" s="137"/>
      <c r="I17" s="137"/>
      <c r="J17" s="137"/>
      <c r="K17" s="137"/>
      <c r="L17" s="137"/>
      <c r="M17" s="137"/>
      <c r="N17" s="137"/>
      <c r="O17" s="137"/>
      <c r="P17" s="137"/>
      <c r="Q17" s="137">
        <f t="shared" si="1"/>
        <v>251870.07000000004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251870.07000000004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26630</v>
      </c>
      <c r="F18" s="137">
        <v>26580</v>
      </c>
      <c r="G18" s="137">
        <v>46839.82</v>
      </c>
      <c r="H18" s="137"/>
      <c r="I18" s="137"/>
      <c r="J18" s="137"/>
      <c r="K18" s="137"/>
      <c r="L18" s="137"/>
      <c r="M18" s="137"/>
      <c r="N18" s="137"/>
      <c r="O18" s="137"/>
      <c r="P18" s="137"/>
      <c r="Q18" s="137">
        <f t="shared" si="1"/>
        <v>100049.82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100049.82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29017.83</v>
      </c>
      <c r="F19" s="137">
        <v>31057.430000000004</v>
      </c>
      <c r="G19" s="137">
        <v>41450.990000000005</v>
      </c>
      <c r="H19" s="137"/>
      <c r="I19" s="137"/>
      <c r="J19" s="137"/>
      <c r="K19" s="137"/>
      <c r="L19" s="137"/>
      <c r="M19" s="137"/>
      <c r="N19" s="137"/>
      <c r="O19" s="137"/>
      <c r="P19" s="137"/>
      <c r="Q19" s="137">
        <f t="shared" si="1"/>
        <v>101526.25000000001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101526.25000000001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2800</v>
      </c>
      <c r="G20" s="137">
        <v>2800</v>
      </c>
      <c r="H20" s="137"/>
      <c r="I20" s="137"/>
      <c r="J20" s="137"/>
      <c r="K20" s="137"/>
      <c r="L20" s="137"/>
      <c r="M20" s="137"/>
      <c r="N20" s="137"/>
      <c r="O20" s="137"/>
      <c r="P20" s="137"/>
      <c r="Q20" s="137">
        <f t="shared" si="1"/>
        <v>5600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5600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/>
      <c r="I21" s="137"/>
      <c r="J21" s="137"/>
      <c r="K21" s="137"/>
      <c r="L21" s="137"/>
      <c r="M21" s="137"/>
      <c r="N21" s="137"/>
      <c r="O21" s="137"/>
      <c r="P21" s="137"/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102744.20000000001</v>
      </c>
      <c r="F22" s="137">
        <v>295610.45</v>
      </c>
      <c r="G22" s="137">
        <v>394829.58000000007</v>
      </c>
      <c r="H22" s="137"/>
      <c r="I22" s="137"/>
      <c r="J22" s="137"/>
      <c r="K22" s="137"/>
      <c r="L22" s="137"/>
      <c r="M22" s="137"/>
      <c r="N22" s="137"/>
      <c r="O22" s="137"/>
      <c r="P22" s="137"/>
      <c r="Q22" s="137">
        <f t="shared" si="1"/>
        <v>793184.2300000001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793184.2300000001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646327.50999999989</v>
      </c>
      <c r="F23" s="137">
        <v>1486531.2199999997</v>
      </c>
      <c r="G23" s="137">
        <v>1175130.67</v>
      </c>
      <c r="H23" s="137"/>
      <c r="I23" s="137"/>
      <c r="J23" s="137"/>
      <c r="K23" s="137"/>
      <c r="L23" s="137"/>
      <c r="M23" s="137"/>
      <c r="N23" s="137"/>
      <c r="O23" s="137"/>
      <c r="P23" s="137"/>
      <c r="Q23" s="137">
        <f t="shared" si="1"/>
        <v>3307989.3999999994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3307989.3999999994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17405.990000000002</v>
      </c>
      <c r="F24" s="137">
        <v>41799.589999999997</v>
      </c>
      <c r="G24" s="137">
        <v>66193.66</v>
      </c>
      <c r="H24" s="137"/>
      <c r="I24" s="137"/>
      <c r="J24" s="137"/>
      <c r="K24" s="137"/>
      <c r="L24" s="137"/>
      <c r="M24" s="137"/>
      <c r="N24" s="137"/>
      <c r="O24" s="137"/>
      <c r="P24" s="137"/>
      <c r="Q24" s="137">
        <f t="shared" si="1"/>
        <v>125399.24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125399.24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7493344.5199999996</v>
      </c>
      <c r="F25" s="137">
        <v>9416975.4099999927</v>
      </c>
      <c r="G25" s="137">
        <v>9730114.2500000093</v>
      </c>
      <c r="H25" s="137"/>
      <c r="I25" s="137"/>
      <c r="J25" s="137"/>
      <c r="K25" s="137"/>
      <c r="L25" s="137"/>
      <c r="M25" s="137"/>
      <c r="N25" s="137"/>
      <c r="O25" s="137"/>
      <c r="P25" s="137"/>
      <c r="Q25" s="137">
        <f t="shared" si="1"/>
        <v>26640434.18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26640434.18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2919383.9900000016</v>
      </c>
      <c r="F26" s="137">
        <v>5256801.9099999983</v>
      </c>
      <c r="G26" s="137">
        <v>4805353.01</v>
      </c>
      <c r="H26" s="137"/>
      <c r="I26" s="137"/>
      <c r="J26" s="137"/>
      <c r="K26" s="137"/>
      <c r="L26" s="137"/>
      <c r="M26" s="137"/>
      <c r="N26" s="137"/>
      <c r="O26" s="137"/>
      <c r="P26" s="137"/>
      <c r="Q26" s="137">
        <f t="shared" si="1"/>
        <v>12981538.91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12981538.91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30323.399999999991</v>
      </c>
      <c r="F27" s="137">
        <v>39846.199999999997</v>
      </c>
      <c r="G27" s="137">
        <v>31370.07</v>
      </c>
      <c r="H27" s="137"/>
      <c r="I27" s="137"/>
      <c r="J27" s="137"/>
      <c r="K27" s="137"/>
      <c r="L27" s="137"/>
      <c r="M27" s="137"/>
      <c r="N27" s="137"/>
      <c r="O27" s="137"/>
      <c r="P27" s="137"/>
      <c r="Q27" s="137">
        <f t="shared" si="1"/>
        <v>101539.66999999998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101539.66999999998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41560960.589999996</v>
      </c>
      <c r="F28" s="137">
        <v>15157428.720000001</v>
      </c>
      <c r="G28" s="137">
        <v>77620490.570000008</v>
      </c>
      <c r="H28" s="137"/>
      <c r="I28" s="137"/>
      <c r="J28" s="137"/>
      <c r="K28" s="137"/>
      <c r="L28" s="137"/>
      <c r="M28" s="137"/>
      <c r="N28" s="137"/>
      <c r="O28" s="137"/>
      <c r="P28" s="137"/>
      <c r="Q28" s="137">
        <f t="shared" si="1"/>
        <v>134338879.88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134338879.88</v>
      </c>
      <c r="V28" s="133"/>
    </row>
    <row r="29" spans="2:22" x14ac:dyDescent="0.2">
      <c r="B29" s="131"/>
      <c r="C29" s="135">
        <v>40503</v>
      </c>
      <c r="D29" s="136" t="s">
        <v>130</v>
      </c>
      <c r="E29" s="137">
        <v>652458.78000000014</v>
      </c>
      <c r="F29" s="137">
        <v>667060.73999999976</v>
      </c>
      <c r="G29" s="137">
        <v>929945.22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>
        <f t="shared" si="1"/>
        <v>2249464.7400000002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2249464.7400000002</v>
      </c>
      <c r="V29" s="133"/>
    </row>
    <row r="30" spans="2:22" x14ac:dyDescent="0.2">
      <c r="B30" s="131"/>
      <c r="C30" s="135">
        <v>40504</v>
      </c>
      <c r="D30" s="136" t="s">
        <v>131</v>
      </c>
      <c r="E30" s="137">
        <v>589823.87999999989</v>
      </c>
      <c r="F30" s="137">
        <v>894692.47</v>
      </c>
      <c r="G30" s="137">
        <v>767156.05</v>
      </c>
      <c r="H30" s="137"/>
      <c r="I30" s="137"/>
      <c r="J30" s="137"/>
      <c r="K30" s="137"/>
      <c r="L30" s="137"/>
      <c r="M30" s="137"/>
      <c r="N30" s="137"/>
      <c r="O30" s="137"/>
      <c r="P30" s="137"/>
      <c r="Q30" s="137">
        <f t="shared" si="1"/>
        <v>2251672.4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2251672.4</v>
      </c>
      <c r="V30" s="133"/>
    </row>
    <row r="31" spans="2:22" x14ac:dyDescent="0.2">
      <c r="B31" s="131"/>
      <c r="C31" s="135">
        <v>40510</v>
      </c>
      <c r="D31" s="136" t="s">
        <v>40</v>
      </c>
      <c r="E31" s="137">
        <v>123702.43000000001</v>
      </c>
      <c r="F31" s="137">
        <v>4197718.1599999983</v>
      </c>
      <c r="G31" s="137">
        <v>330316.55</v>
      </c>
      <c r="H31" s="137"/>
      <c r="I31" s="137"/>
      <c r="J31" s="137"/>
      <c r="K31" s="137"/>
      <c r="L31" s="137"/>
      <c r="M31" s="137"/>
      <c r="N31" s="137"/>
      <c r="O31" s="137"/>
      <c r="P31" s="137"/>
      <c r="Q31" s="137">
        <f t="shared" si="1"/>
        <v>4651737.1399999978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4651737.1399999978</v>
      </c>
      <c r="V31" s="133"/>
    </row>
    <row r="32" spans="2:22" x14ac:dyDescent="0.2">
      <c r="B32" s="131"/>
      <c r="C32" s="135">
        <v>40514</v>
      </c>
      <c r="D32" s="136" t="s">
        <v>41</v>
      </c>
      <c r="E32" s="137">
        <v>20776.07</v>
      </c>
      <c r="F32" s="137">
        <v>41536.31</v>
      </c>
      <c r="G32" s="137">
        <v>38355.72</v>
      </c>
      <c r="H32" s="137"/>
      <c r="I32" s="137"/>
      <c r="J32" s="137"/>
      <c r="K32" s="137"/>
      <c r="L32" s="137"/>
      <c r="M32" s="137"/>
      <c r="N32" s="137"/>
      <c r="O32" s="137"/>
      <c r="P32" s="137"/>
      <c r="Q32" s="137">
        <f t="shared" si="1"/>
        <v>100668.1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100668.1</v>
      </c>
      <c r="V32" s="133"/>
    </row>
    <row r="33" spans="2:22" x14ac:dyDescent="0.2">
      <c r="B33" s="131"/>
      <c r="C33" s="135">
        <v>40515</v>
      </c>
      <c r="D33" s="136" t="s">
        <v>42</v>
      </c>
      <c r="E33" s="137">
        <v>130466.26000000001</v>
      </c>
      <c r="F33" s="137">
        <v>77385.67</v>
      </c>
      <c r="G33" s="137">
        <v>69548.87</v>
      </c>
      <c r="H33" s="137"/>
      <c r="I33" s="137"/>
      <c r="J33" s="137"/>
      <c r="K33" s="137"/>
      <c r="L33" s="137"/>
      <c r="M33" s="137"/>
      <c r="N33" s="137"/>
      <c r="O33" s="137"/>
      <c r="P33" s="137"/>
      <c r="Q33" s="137">
        <f t="shared" si="1"/>
        <v>277400.8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277400.8</v>
      </c>
      <c r="V33" s="133"/>
    </row>
    <row r="34" spans="2:22" x14ac:dyDescent="0.2">
      <c r="B34" s="131"/>
      <c r="C34" s="135">
        <v>40516</v>
      </c>
      <c r="D34" s="136" t="s">
        <v>43</v>
      </c>
      <c r="E34" s="137">
        <v>36655.230000000003</v>
      </c>
      <c r="F34" s="137">
        <v>49790.649999999994</v>
      </c>
      <c r="G34" s="137">
        <v>49783.130000000005</v>
      </c>
      <c r="H34" s="137"/>
      <c r="I34" s="137"/>
      <c r="J34" s="137"/>
      <c r="K34" s="137"/>
      <c r="L34" s="137"/>
      <c r="M34" s="137"/>
      <c r="N34" s="137"/>
      <c r="O34" s="137"/>
      <c r="P34" s="137"/>
      <c r="Q34" s="137">
        <f t="shared" si="1"/>
        <v>136229.01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136229.01</v>
      </c>
      <c r="V34" s="133"/>
    </row>
    <row r="35" spans="2:22" x14ac:dyDescent="0.2">
      <c r="B35" s="131"/>
      <c r="C35" s="135">
        <v>40601</v>
      </c>
      <c r="D35" s="136" t="s">
        <v>46</v>
      </c>
      <c r="E35" s="137">
        <v>765127.1599999998</v>
      </c>
      <c r="F35" s="137">
        <v>1826494.58</v>
      </c>
      <c r="G35" s="137">
        <v>1681855.81</v>
      </c>
      <c r="H35" s="137"/>
      <c r="I35" s="137"/>
      <c r="J35" s="137"/>
      <c r="K35" s="137"/>
      <c r="L35" s="137"/>
      <c r="M35" s="137"/>
      <c r="N35" s="137"/>
      <c r="O35" s="137"/>
      <c r="P35" s="137"/>
      <c r="Q35" s="137">
        <f t="shared" si="1"/>
        <v>4273477.55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4273477.55</v>
      </c>
      <c r="V35" s="133"/>
    </row>
    <row r="36" spans="2:22" x14ac:dyDescent="0.2">
      <c r="B36" s="131"/>
      <c r="C36" s="135">
        <v>40603</v>
      </c>
      <c r="D36" s="136" t="s">
        <v>47</v>
      </c>
      <c r="E36" s="137">
        <v>9843.02</v>
      </c>
      <c r="F36" s="137">
        <v>23660.059999999998</v>
      </c>
      <c r="G36" s="137">
        <v>23501.89</v>
      </c>
      <c r="H36" s="137"/>
      <c r="I36" s="137"/>
      <c r="J36" s="137"/>
      <c r="K36" s="137"/>
      <c r="L36" s="137"/>
      <c r="M36" s="137"/>
      <c r="N36" s="137"/>
      <c r="O36" s="137"/>
      <c r="P36" s="137"/>
      <c r="Q36" s="137">
        <f t="shared" si="1"/>
        <v>57004.97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57004.97</v>
      </c>
      <c r="V36" s="133"/>
    </row>
    <row r="37" spans="2:22" x14ac:dyDescent="0.2">
      <c r="B37" s="131"/>
      <c r="C37" s="135">
        <v>40701</v>
      </c>
      <c r="D37" s="136" t="s">
        <v>48</v>
      </c>
      <c r="E37" s="137">
        <v>16115228.260000004</v>
      </c>
      <c r="F37" s="137">
        <v>23430020.390000008</v>
      </c>
      <c r="G37" s="137">
        <v>27458310.560000002</v>
      </c>
      <c r="H37" s="137"/>
      <c r="I37" s="137"/>
      <c r="J37" s="137"/>
      <c r="K37" s="137"/>
      <c r="L37" s="137"/>
      <c r="M37" s="137"/>
      <c r="N37" s="137"/>
      <c r="O37" s="137"/>
      <c r="P37" s="137"/>
      <c r="Q37" s="137">
        <f t="shared" si="1"/>
        <v>67003559.210000016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67003559.210000016</v>
      </c>
      <c r="V37" s="133"/>
    </row>
    <row r="38" spans="2:22" x14ac:dyDescent="0.2">
      <c r="B38" s="131"/>
      <c r="C38" s="135">
        <v>40704</v>
      </c>
      <c r="D38" s="136" t="s">
        <v>49</v>
      </c>
      <c r="E38" s="137">
        <v>69856.810000000012</v>
      </c>
      <c r="F38" s="137">
        <v>205570.09000000003</v>
      </c>
      <c r="G38" s="137">
        <v>146126.16999999998</v>
      </c>
      <c r="H38" s="137"/>
      <c r="I38" s="137"/>
      <c r="J38" s="137"/>
      <c r="K38" s="137"/>
      <c r="L38" s="137"/>
      <c r="M38" s="137"/>
      <c r="N38" s="137"/>
      <c r="O38" s="137"/>
      <c r="P38" s="137"/>
      <c r="Q38" s="137">
        <f t="shared" si="1"/>
        <v>421553.07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421553.07</v>
      </c>
      <c r="V38" s="133"/>
    </row>
    <row r="39" spans="2:22" x14ac:dyDescent="0.2">
      <c r="B39" s="131"/>
      <c r="C39" s="135">
        <v>40705</v>
      </c>
      <c r="D39" s="136" t="s">
        <v>50</v>
      </c>
      <c r="E39" s="137">
        <v>58808.619999999995</v>
      </c>
      <c r="F39" s="137">
        <v>76783.05</v>
      </c>
      <c r="G39" s="137">
        <v>100116.23000000001</v>
      </c>
      <c r="H39" s="137"/>
      <c r="I39" s="137"/>
      <c r="J39" s="137"/>
      <c r="K39" s="137"/>
      <c r="L39" s="137"/>
      <c r="M39" s="137"/>
      <c r="N39" s="137"/>
      <c r="O39" s="137"/>
      <c r="P39" s="137"/>
      <c r="Q39" s="137">
        <f t="shared" si="1"/>
        <v>235707.9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235707.9</v>
      </c>
      <c r="V39" s="133"/>
    </row>
    <row r="40" spans="2:22" x14ac:dyDescent="0.2">
      <c r="B40" s="131"/>
      <c r="C40" s="135">
        <v>40709</v>
      </c>
      <c r="D40" s="136" t="s">
        <v>51</v>
      </c>
      <c r="E40" s="137">
        <v>34796.109999999993</v>
      </c>
      <c r="F40" s="137">
        <v>61640.649999999994</v>
      </c>
      <c r="G40" s="137">
        <v>44196.05000000001</v>
      </c>
      <c r="H40" s="137"/>
      <c r="I40" s="137"/>
      <c r="J40" s="137"/>
      <c r="K40" s="137"/>
      <c r="L40" s="137"/>
      <c r="M40" s="137"/>
      <c r="N40" s="137"/>
      <c r="O40" s="137"/>
      <c r="P40" s="137"/>
      <c r="Q40" s="137">
        <f t="shared" si="1"/>
        <v>140632.81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140632.81</v>
      </c>
      <c r="V40" s="133"/>
    </row>
    <row r="41" spans="2:22" x14ac:dyDescent="0.2">
      <c r="B41" s="131"/>
      <c r="C41" s="135">
        <v>40710</v>
      </c>
      <c r="D41" s="136" t="s">
        <v>52</v>
      </c>
      <c r="E41" s="137">
        <v>18957.039999999997</v>
      </c>
      <c r="F41" s="137">
        <v>28061.670000000002</v>
      </c>
      <c r="G41" s="137">
        <v>26494.12</v>
      </c>
      <c r="H41" s="137"/>
      <c r="I41" s="137"/>
      <c r="J41" s="137"/>
      <c r="K41" s="137"/>
      <c r="L41" s="137"/>
      <c r="M41" s="137"/>
      <c r="N41" s="137"/>
      <c r="O41" s="137"/>
      <c r="P41" s="137"/>
      <c r="Q41" s="137">
        <f t="shared" si="1"/>
        <v>73512.83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73512.83</v>
      </c>
      <c r="V41" s="133"/>
    </row>
    <row r="42" spans="2:22" x14ac:dyDescent="0.2">
      <c r="B42" s="131"/>
      <c r="C42" s="135">
        <v>40801</v>
      </c>
      <c r="D42" s="136" t="s">
        <v>55</v>
      </c>
      <c r="E42" s="137">
        <v>804155.34999999986</v>
      </c>
      <c r="F42" s="137">
        <v>1355520.7599999998</v>
      </c>
      <c r="G42" s="137">
        <v>1747516.1799999997</v>
      </c>
      <c r="H42" s="137"/>
      <c r="I42" s="137"/>
      <c r="J42" s="137"/>
      <c r="K42" s="137"/>
      <c r="L42" s="137"/>
      <c r="M42" s="137"/>
      <c r="N42" s="137"/>
      <c r="O42" s="137"/>
      <c r="P42" s="137"/>
      <c r="Q42" s="137">
        <f t="shared" si="1"/>
        <v>3907192.2899999991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3907192.2899999991</v>
      </c>
      <c r="V42" s="133"/>
    </row>
    <row r="43" spans="2:22" x14ac:dyDescent="0.2">
      <c r="B43" s="131"/>
      <c r="C43" s="135">
        <v>40802</v>
      </c>
      <c r="D43" s="136" t="s">
        <v>53</v>
      </c>
      <c r="E43" s="137">
        <v>158558.65</v>
      </c>
      <c r="F43" s="137">
        <v>172357.81999999998</v>
      </c>
      <c r="G43" s="137">
        <v>181090.98999999996</v>
      </c>
      <c r="H43" s="137"/>
      <c r="I43" s="137"/>
      <c r="J43" s="137"/>
      <c r="K43" s="137"/>
      <c r="L43" s="137"/>
      <c r="M43" s="137"/>
      <c r="N43" s="137"/>
      <c r="O43" s="137"/>
      <c r="P43" s="137"/>
      <c r="Q43" s="137">
        <f t="shared" si="1"/>
        <v>512007.45999999996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512007.45999999996</v>
      </c>
      <c r="V43" s="133"/>
    </row>
    <row r="44" spans="2:22" x14ac:dyDescent="0.2">
      <c r="B44" s="131"/>
      <c r="C44" s="135">
        <v>40817</v>
      </c>
      <c r="D44" s="136" t="s">
        <v>54</v>
      </c>
      <c r="E44" s="137">
        <v>36899.640000000007</v>
      </c>
      <c r="F44" s="137">
        <v>42853.530000000006</v>
      </c>
      <c r="G44" s="137">
        <v>45643.070000000007</v>
      </c>
      <c r="H44" s="137"/>
      <c r="I44" s="137"/>
      <c r="J44" s="137"/>
      <c r="K44" s="137"/>
      <c r="L44" s="137"/>
      <c r="M44" s="137"/>
      <c r="N44" s="137"/>
      <c r="O44" s="137"/>
      <c r="P44" s="137"/>
      <c r="Q44" s="137">
        <f t="shared" si="1"/>
        <v>125396.24000000002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125396.24000000002</v>
      </c>
      <c r="V44" s="133"/>
    </row>
    <row r="45" spans="2:22" x14ac:dyDescent="0.2">
      <c r="B45" s="131"/>
      <c r="C45" s="135">
        <v>40901</v>
      </c>
      <c r="D45" s="136" t="s">
        <v>56</v>
      </c>
      <c r="E45" s="137">
        <v>161877.13</v>
      </c>
      <c r="F45" s="137">
        <v>285118.18999999994</v>
      </c>
      <c r="G45" s="137">
        <v>354443.50000000006</v>
      </c>
      <c r="H45" s="137"/>
      <c r="I45" s="137"/>
      <c r="J45" s="137"/>
      <c r="K45" s="137"/>
      <c r="L45" s="137"/>
      <c r="M45" s="137"/>
      <c r="N45" s="137"/>
      <c r="O45" s="137"/>
      <c r="P45" s="137"/>
      <c r="Q45" s="137">
        <f t="shared" si="1"/>
        <v>801438.82000000007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801438.82000000007</v>
      </c>
      <c r="V45" s="133"/>
    </row>
    <row r="46" spans="2:22" x14ac:dyDescent="0.2">
      <c r="B46" s="131"/>
      <c r="C46" s="135">
        <v>40903</v>
      </c>
      <c r="D46" s="136" t="s">
        <v>74</v>
      </c>
      <c r="E46" s="137">
        <v>634432.55999999994</v>
      </c>
      <c r="F46" s="137">
        <v>3179538.4700000007</v>
      </c>
      <c r="G46" s="137">
        <v>11474716.820000004</v>
      </c>
      <c r="H46" s="137"/>
      <c r="I46" s="137"/>
      <c r="J46" s="137"/>
      <c r="K46" s="137"/>
      <c r="L46" s="137"/>
      <c r="M46" s="137"/>
      <c r="N46" s="137"/>
      <c r="O46" s="137"/>
      <c r="P46" s="137"/>
      <c r="Q46" s="137">
        <f t="shared" si="1"/>
        <v>15288687.850000005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15288687.850000005</v>
      </c>
      <c r="V46" s="133"/>
    </row>
    <row r="47" spans="2:22" x14ac:dyDescent="0.2">
      <c r="B47" s="131"/>
      <c r="C47" s="135">
        <v>40904</v>
      </c>
      <c r="D47" s="136" t="s">
        <v>57</v>
      </c>
      <c r="E47" s="137">
        <v>48668.450000000004</v>
      </c>
      <c r="F47" s="137">
        <v>76365.06</v>
      </c>
      <c r="G47" s="137">
        <v>71914.69</v>
      </c>
      <c r="H47" s="137"/>
      <c r="I47" s="137"/>
      <c r="J47" s="137"/>
      <c r="K47" s="137"/>
      <c r="L47" s="137"/>
      <c r="M47" s="137"/>
      <c r="N47" s="137"/>
      <c r="O47" s="137"/>
      <c r="P47" s="137"/>
      <c r="Q47" s="137">
        <f t="shared" si="1"/>
        <v>196948.2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196948.2</v>
      </c>
      <c r="V47" s="133"/>
    </row>
    <row r="48" spans="2:22" x14ac:dyDescent="0.2">
      <c r="B48" s="131"/>
      <c r="C48" s="135">
        <v>40911</v>
      </c>
      <c r="D48" s="136" t="s">
        <v>58</v>
      </c>
      <c r="E48" s="137">
        <v>40122.270000000004</v>
      </c>
      <c r="F48" s="137">
        <v>62823.839999999997</v>
      </c>
      <c r="G48" s="137">
        <v>62276.259999999995</v>
      </c>
      <c r="H48" s="137"/>
      <c r="I48" s="137"/>
      <c r="J48" s="137"/>
      <c r="K48" s="137"/>
      <c r="L48" s="137"/>
      <c r="M48" s="137"/>
      <c r="N48" s="137"/>
      <c r="O48" s="137"/>
      <c r="P48" s="137"/>
      <c r="Q48" s="137">
        <f t="shared" si="1"/>
        <v>165222.37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165222.37</v>
      </c>
      <c r="V48" s="133"/>
    </row>
    <row r="49" spans="2:22" x14ac:dyDescent="0.2">
      <c r="B49" s="131"/>
      <c r="C49" s="135">
        <v>40913</v>
      </c>
      <c r="D49" s="136" t="s">
        <v>60</v>
      </c>
      <c r="E49" s="137">
        <v>24205.240000000005</v>
      </c>
      <c r="F49" s="137">
        <v>37968.479999999996</v>
      </c>
      <c r="G49" s="137">
        <v>51083.01999999999</v>
      </c>
      <c r="H49" s="137"/>
      <c r="I49" s="137"/>
      <c r="J49" s="137"/>
      <c r="K49" s="137"/>
      <c r="L49" s="137"/>
      <c r="M49" s="137"/>
      <c r="N49" s="137"/>
      <c r="O49" s="137"/>
      <c r="P49" s="137"/>
      <c r="Q49" s="137">
        <f t="shared" si="1"/>
        <v>113256.73999999999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113256.73999999999</v>
      </c>
      <c r="V49" s="133"/>
    </row>
    <row r="50" spans="2:22" x14ac:dyDescent="0.2">
      <c r="B50" s="131"/>
      <c r="C50" s="135">
        <v>41001</v>
      </c>
      <c r="D50" s="136" t="s">
        <v>135</v>
      </c>
      <c r="E50" s="137">
        <v>236358.74000000002</v>
      </c>
      <c r="F50" s="137">
        <v>341602.74</v>
      </c>
      <c r="G50" s="137">
        <v>308585.46000000002</v>
      </c>
      <c r="H50" s="137"/>
      <c r="I50" s="137"/>
      <c r="J50" s="137"/>
      <c r="K50" s="137"/>
      <c r="L50" s="137"/>
      <c r="M50" s="137"/>
      <c r="N50" s="137"/>
      <c r="O50" s="137"/>
      <c r="P50" s="137"/>
      <c r="Q50" s="137">
        <f t="shared" si="1"/>
        <v>886546.94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886546.94</v>
      </c>
      <c r="V50" s="133"/>
    </row>
    <row r="51" spans="2:22" x14ac:dyDescent="0.2">
      <c r="B51" s="131"/>
      <c r="C51" s="135">
        <v>41002</v>
      </c>
      <c r="D51" s="136" t="s">
        <v>61</v>
      </c>
      <c r="E51" s="137">
        <v>64858.540000000008</v>
      </c>
      <c r="F51" s="137">
        <v>87217.150000000009</v>
      </c>
      <c r="G51" s="137">
        <v>94879.65</v>
      </c>
      <c r="H51" s="137"/>
      <c r="I51" s="137"/>
      <c r="J51" s="137"/>
      <c r="K51" s="137"/>
      <c r="L51" s="137"/>
      <c r="M51" s="137"/>
      <c r="N51" s="137"/>
      <c r="O51" s="137"/>
      <c r="P51" s="137"/>
      <c r="Q51" s="137">
        <f t="shared" si="1"/>
        <v>246955.34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246955.34</v>
      </c>
      <c r="V51" s="133"/>
    </row>
    <row r="52" spans="2:22" x14ac:dyDescent="0.2">
      <c r="B52" s="131"/>
      <c r="C52" s="135">
        <v>41003</v>
      </c>
      <c r="D52" s="136" t="s">
        <v>62</v>
      </c>
      <c r="E52" s="137">
        <v>2465818.7599999998</v>
      </c>
      <c r="F52" s="137">
        <v>6059209.0999999996</v>
      </c>
      <c r="G52" s="137">
        <v>6739307.4800000004</v>
      </c>
      <c r="H52" s="137"/>
      <c r="I52" s="137"/>
      <c r="J52" s="137"/>
      <c r="K52" s="137"/>
      <c r="L52" s="137"/>
      <c r="M52" s="137"/>
      <c r="N52" s="137"/>
      <c r="O52" s="137"/>
      <c r="P52" s="137"/>
      <c r="Q52" s="137">
        <f t="shared" si="1"/>
        <v>15264335.34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15264335.34</v>
      </c>
      <c r="V52" s="133"/>
    </row>
    <row r="53" spans="2:22" x14ac:dyDescent="0.2">
      <c r="B53" s="131"/>
      <c r="C53" s="135">
        <v>41005</v>
      </c>
      <c r="D53" s="136" t="s">
        <v>63</v>
      </c>
      <c r="E53" s="137">
        <v>13785.789999999999</v>
      </c>
      <c r="F53" s="137">
        <v>884791.78</v>
      </c>
      <c r="G53" s="137">
        <v>3393333.59</v>
      </c>
      <c r="H53" s="137"/>
      <c r="I53" s="137"/>
      <c r="J53" s="137"/>
      <c r="K53" s="137"/>
      <c r="L53" s="137"/>
      <c r="M53" s="137"/>
      <c r="N53" s="137"/>
      <c r="O53" s="137"/>
      <c r="P53" s="137"/>
      <c r="Q53" s="137">
        <f t="shared" si="1"/>
        <v>4291911.16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4291911.16</v>
      </c>
      <c r="V53" s="133"/>
    </row>
    <row r="54" spans="2:22" ht="38.25" x14ac:dyDescent="0.2">
      <c r="B54" s="131"/>
      <c r="C54" s="135">
        <v>41007</v>
      </c>
      <c r="D54" s="136" t="s">
        <v>64</v>
      </c>
      <c r="E54" s="137">
        <v>0</v>
      </c>
      <c r="F54" s="137">
        <v>2347.9299999999998</v>
      </c>
      <c r="G54" s="137">
        <v>924.5</v>
      </c>
      <c r="H54" s="137"/>
      <c r="I54" s="137"/>
      <c r="J54" s="137"/>
      <c r="K54" s="137"/>
      <c r="L54" s="137"/>
      <c r="M54" s="137"/>
      <c r="N54" s="137"/>
      <c r="O54" s="137"/>
      <c r="P54" s="137"/>
      <c r="Q54" s="137">
        <f t="shared" si="1"/>
        <v>3272.43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3272.43</v>
      </c>
      <c r="V54" s="133"/>
    </row>
    <row r="55" spans="2:22" x14ac:dyDescent="0.2">
      <c r="B55" s="131"/>
      <c r="C55" s="135">
        <v>41101</v>
      </c>
      <c r="D55" s="136" t="s">
        <v>66</v>
      </c>
      <c r="E55" s="137">
        <v>254678.12000000002</v>
      </c>
      <c r="F55" s="137">
        <v>412608.86</v>
      </c>
      <c r="G55" s="137">
        <v>3524343.8499999996</v>
      </c>
      <c r="H55" s="137"/>
      <c r="I55" s="137"/>
      <c r="J55" s="137"/>
      <c r="K55" s="137"/>
      <c r="L55" s="137"/>
      <c r="M55" s="137"/>
      <c r="N55" s="137"/>
      <c r="O55" s="137"/>
      <c r="P55" s="137"/>
      <c r="Q55" s="137">
        <f t="shared" si="1"/>
        <v>4191630.8299999996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4191630.8299999996</v>
      </c>
      <c r="V55" s="133"/>
    </row>
    <row r="56" spans="2:22" x14ac:dyDescent="0.2">
      <c r="B56" s="131"/>
      <c r="C56" s="135">
        <v>41103</v>
      </c>
      <c r="D56" s="136" t="s">
        <v>67</v>
      </c>
      <c r="E56" s="137">
        <v>378893.39</v>
      </c>
      <c r="F56" s="137">
        <v>570123.17999999993</v>
      </c>
      <c r="G56" s="137">
        <v>475632.99000000005</v>
      </c>
      <c r="H56" s="137"/>
      <c r="I56" s="137"/>
      <c r="J56" s="137"/>
      <c r="K56" s="137"/>
      <c r="L56" s="137"/>
      <c r="M56" s="137"/>
      <c r="N56" s="137"/>
      <c r="O56" s="137"/>
      <c r="P56" s="137"/>
      <c r="Q56" s="137">
        <f t="shared" si="1"/>
        <v>1424649.56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1424649.56</v>
      </c>
      <c r="V56" s="133"/>
    </row>
    <row r="57" spans="2:22" x14ac:dyDescent="0.2">
      <c r="B57" s="131"/>
      <c r="C57" s="135">
        <v>41104</v>
      </c>
      <c r="D57" s="136" t="s">
        <v>68</v>
      </c>
      <c r="E57" s="137">
        <v>10014.869999999999</v>
      </c>
      <c r="F57" s="137">
        <v>16158.690000000002</v>
      </c>
      <c r="G57" s="137">
        <v>31822.15</v>
      </c>
      <c r="H57" s="137"/>
      <c r="I57" s="137"/>
      <c r="J57" s="137"/>
      <c r="K57" s="137"/>
      <c r="L57" s="137"/>
      <c r="M57" s="137"/>
      <c r="N57" s="137"/>
      <c r="O57" s="137"/>
      <c r="P57" s="137"/>
      <c r="Q57" s="137">
        <f t="shared" si="1"/>
        <v>57995.710000000006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57995.710000000006</v>
      </c>
      <c r="V57" s="133"/>
    </row>
    <row r="58" spans="2:22" x14ac:dyDescent="0.2">
      <c r="B58" s="131"/>
      <c r="C58" s="135">
        <v>41107</v>
      </c>
      <c r="D58" s="136" t="s">
        <v>69</v>
      </c>
      <c r="E58" s="137">
        <v>114657.66</v>
      </c>
      <c r="F58" s="137">
        <v>532797.56000000006</v>
      </c>
      <c r="G58" s="137">
        <v>244464.86</v>
      </c>
      <c r="H58" s="137"/>
      <c r="I58" s="137"/>
      <c r="J58" s="137"/>
      <c r="K58" s="137"/>
      <c r="L58" s="137"/>
      <c r="M58" s="137"/>
      <c r="N58" s="137"/>
      <c r="O58" s="137"/>
      <c r="P58" s="137"/>
      <c r="Q58" s="137">
        <f t="shared" si="1"/>
        <v>891920.08000000007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891920.08000000007</v>
      </c>
      <c r="V58" s="133"/>
    </row>
    <row r="59" spans="2:22" x14ac:dyDescent="0.2">
      <c r="B59" s="131"/>
      <c r="C59" s="135">
        <v>41301</v>
      </c>
      <c r="D59" s="136" t="s">
        <v>70</v>
      </c>
      <c r="E59" s="137">
        <v>92805.040000000008</v>
      </c>
      <c r="F59" s="137">
        <v>115236.32</v>
      </c>
      <c r="G59" s="137">
        <v>290526.44</v>
      </c>
      <c r="H59" s="137"/>
      <c r="I59" s="137"/>
      <c r="J59" s="137"/>
      <c r="K59" s="137"/>
      <c r="L59" s="137"/>
      <c r="M59" s="137"/>
      <c r="N59" s="137"/>
      <c r="O59" s="137"/>
      <c r="P59" s="137"/>
      <c r="Q59" s="137">
        <f t="shared" si="1"/>
        <v>498567.80000000005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498567.80000000005</v>
      </c>
      <c r="V59" s="133"/>
    </row>
    <row r="60" spans="2:22" x14ac:dyDescent="0.2">
      <c r="B60" s="131"/>
      <c r="C60" s="135">
        <v>41401</v>
      </c>
      <c r="D60" s="136" t="s">
        <v>71</v>
      </c>
      <c r="E60" s="137">
        <v>137913.68000000002</v>
      </c>
      <c r="F60" s="137">
        <v>168139.21</v>
      </c>
      <c r="G60" s="137">
        <v>186395.74000000002</v>
      </c>
      <c r="H60" s="137"/>
      <c r="I60" s="137"/>
      <c r="J60" s="137"/>
      <c r="K60" s="137"/>
      <c r="L60" s="137"/>
      <c r="M60" s="137"/>
      <c r="N60" s="137"/>
      <c r="O60" s="137"/>
      <c r="P60" s="137"/>
      <c r="Q60" s="137">
        <f t="shared" si="1"/>
        <v>492448.63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492448.63</v>
      </c>
      <c r="V60" s="133"/>
    </row>
    <row r="61" spans="2:22" x14ac:dyDescent="0.2">
      <c r="B61" s="131"/>
      <c r="C61" s="135">
        <v>41501</v>
      </c>
      <c r="D61" s="136" t="s">
        <v>72</v>
      </c>
      <c r="E61" s="137">
        <v>508327.00000000012</v>
      </c>
      <c r="F61" s="137">
        <v>676902.74000000011</v>
      </c>
      <c r="G61" s="137">
        <v>525274.72</v>
      </c>
      <c r="H61" s="137"/>
      <c r="I61" s="137"/>
      <c r="J61" s="137"/>
      <c r="K61" s="137"/>
      <c r="L61" s="137"/>
      <c r="M61" s="137"/>
      <c r="N61" s="137"/>
      <c r="O61" s="137"/>
      <c r="P61" s="137"/>
      <c r="Q61" s="137">
        <f t="shared" ref="Q61:Q90" si="2">SUM(E61:P61)</f>
        <v>1710504.4600000002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1710504.4600000002</v>
      </c>
      <c r="V61" s="133"/>
    </row>
    <row r="62" spans="2:22" x14ac:dyDescent="0.2">
      <c r="B62" s="131"/>
      <c r="C62" s="135">
        <v>41503</v>
      </c>
      <c r="D62" s="136" t="s">
        <v>132</v>
      </c>
      <c r="E62" s="137">
        <v>277615.52</v>
      </c>
      <c r="F62" s="137">
        <v>539384.98</v>
      </c>
      <c r="G62" s="137">
        <v>339477.22000000003</v>
      </c>
      <c r="H62" s="137"/>
      <c r="I62" s="137"/>
      <c r="J62" s="137"/>
      <c r="K62" s="137"/>
      <c r="L62" s="137"/>
      <c r="M62" s="137"/>
      <c r="N62" s="137"/>
      <c r="O62" s="137"/>
      <c r="P62" s="137"/>
      <c r="Q62" s="137">
        <f t="shared" si="2"/>
        <v>1156477.72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1156477.72</v>
      </c>
      <c r="V62" s="133"/>
    </row>
    <row r="63" spans="2:22" x14ac:dyDescent="0.2">
      <c r="B63" s="131"/>
      <c r="C63" s="135">
        <v>41505</v>
      </c>
      <c r="D63" s="136" t="s">
        <v>133</v>
      </c>
      <c r="E63" s="137">
        <v>162448.65999999997</v>
      </c>
      <c r="F63" s="137">
        <v>1413331.8599999996</v>
      </c>
      <c r="G63" s="137">
        <v>1261531.25</v>
      </c>
      <c r="H63" s="137"/>
      <c r="I63" s="137"/>
      <c r="J63" s="137"/>
      <c r="K63" s="137"/>
      <c r="L63" s="137"/>
      <c r="M63" s="137"/>
      <c r="N63" s="137"/>
      <c r="O63" s="137"/>
      <c r="P63" s="137"/>
      <c r="Q63" s="137">
        <f t="shared" ref="Q63:Q81" si="3">SUM(E63:P63)</f>
        <v>2837311.7699999996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2837311.7699999996</v>
      </c>
      <c r="V63" s="133"/>
    </row>
    <row r="64" spans="2:22" x14ac:dyDescent="0.2">
      <c r="B64" s="131"/>
      <c r="C64" s="135">
        <v>41506</v>
      </c>
      <c r="D64" s="136" t="s">
        <v>74</v>
      </c>
      <c r="E64" s="137">
        <v>0</v>
      </c>
      <c r="F64" s="137">
        <v>0</v>
      </c>
      <c r="G64" s="137">
        <v>0</v>
      </c>
      <c r="H64" s="137"/>
      <c r="I64" s="137"/>
      <c r="J64" s="137"/>
      <c r="K64" s="137"/>
      <c r="L64" s="137"/>
      <c r="M64" s="137"/>
      <c r="N64" s="137"/>
      <c r="O64" s="137"/>
      <c r="P64" s="137"/>
      <c r="Q64" s="137">
        <f t="shared" si="3"/>
        <v>0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33"/>
    </row>
    <row r="65" spans="2:22" x14ac:dyDescent="0.2">
      <c r="B65" s="131"/>
      <c r="C65" s="135">
        <v>41601</v>
      </c>
      <c r="D65" s="136" t="s">
        <v>76</v>
      </c>
      <c r="E65" s="137">
        <v>18555997.529999997</v>
      </c>
      <c r="F65" s="137">
        <v>19383437.989999995</v>
      </c>
      <c r="G65" s="137">
        <v>19088552.019999992</v>
      </c>
      <c r="H65" s="137"/>
      <c r="I65" s="137"/>
      <c r="J65" s="137"/>
      <c r="K65" s="137"/>
      <c r="L65" s="137"/>
      <c r="M65" s="137"/>
      <c r="N65" s="137"/>
      <c r="O65" s="137"/>
      <c r="P65" s="137"/>
      <c r="Q65" s="137">
        <f t="shared" si="3"/>
        <v>57027987.539999992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57027987.539999992</v>
      </c>
      <c r="V65" s="133"/>
    </row>
    <row r="66" spans="2:22" x14ac:dyDescent="0.2">
      <c r="B66" s="131"/>
      <c r="C66" s="135">
        <v>41603</v>
      </c>
      <c r="D66" s="136" t="s">
        <v>44</v>
      </c>
      <c r="E66" s="137">
        <v>1537.35</v>
      </c>
      <c r="F66" s="137">
        <v>4548.5499999999993</v>
      </c>
      <c r="G66" s="137">
        <v>4697.83</v>
      </c>
      <c r="H66" s="137"/>
      <c r="I66" s="137"/>
      <c r="J66" s="137"/>
      <c r="K66" s="137"/>
      <c r="L66" s="137"/>
      <c r="M66" s="137"/>
      <c r="N66" s="137"/>
      <c r="O66" s="137"/>
      <c r="P66" s="137"/>
      <c r="Q66" s="137">
        <f t="shared" si="3"/>
        <v>10783.73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10783.73</v>
      </c>
      <c r="V66" s="133"/>
    </row>
    <row r="67" spans="2:22" x14ac:dyDescent="0.2">
      <c r="B67" s="131"/>
      <c r="C67" s="135">
        <v>41604</v>
      </c>
      <c r="D67" s="136" t="s">
        <v>45</v>
      </c>
      <c r="E67" s="137">
        <v>25565.360000000001</v>
      </c>
      <c r="F67" s="137">
        <v>25483.570000000007</v>
      </c>
      <c r="G67" s="137">
        <v>25482.93</v>
      </c>
      <c r="H67" s="137"/>
      <c r="I67" s="137"/>
      <c r="J67" s="137"/>
      <c r="K67" s="137"/>
      <c r="L67" s="137"/>
      <c r="M67" s="137"/>
      <c r="N67" s="137"/>
      <c r="O67" s="137"/>
      <c r="P67" s="137"/>
      <c r="Q67" s="137">
        <f t="shared" si="3"/>
        <v>76531.860000000015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76531.860000000015</v>
      </c>
      <c r="V67" s="133"/>
    </row>
    <row r="68" spans="2:22" x14ac:dyDescent="0.2">
      <c r="B68" s="131"/>
      <c r="C68" s="135">
        <v>41801</v>
      </c>
      <c r="D68" s="136" t="s">
        <v>77</v>
      </c>
      <c r="E68" s="137">
        <v>94357.37</v>
      </c>
      <c r="F68" s="137">
        <v>157997.58000000002</v>
      </c>
      <c r="G68" s="137">
        <v>161878.35</v>
      </c>
      <c r="H68" s="137"/>
      <c r="I68" s="137"/>
      <c r="J68" s="137"/>
      <c r="K68" s="137"/>
      <c r="L68" s="137"/>
      <c r="M68" s="137"/>
      <c r="N68" s="137"/>
      <c r="O68" s="137"/>
      <c r="P68" s="137"/>
      <c r="Q68" s="137">
        <f t="shared" si="3"/>
        <v>414233.30000000005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414233.30000000005</v>
      </c>
      <c r="V68" s="133"/>
    </row>
    <row r="69" spans="2:22" x14ac:dyDescent="0.2">
      <c r="B69" s="131"/>
      <c r="C69" s="135">
        <v>42001</v>
      </c>
      <c r="D69" s="136" t="s">
        <v>78</v>
      </c>
      <c r="E69" s="137">
        <v>128230.95</v>
      </c>
      <c r="F69" s="137">
        <v>299089.45999999996</v>
      </c>
      <c r="G69" s="137">
        <v>1495820.0799999996</v>
      </c>
      <c r="H69" s="137"/>
      <c r="I69" s="137"/>
      <c r="J69" s="137"/>
      <c r="K69" s="137"/>
      <c r="L69" s="137"/>
      <c r="M69" s="137"/>
      <c r="N69" s="137"/>
      <c r="O69" s="137"/>
      <c r="P69" s="137"/>
      <c r="Q69" s="137">
        <f t="shared" si="3"/>
        <v>1923140.4899999995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1923140.4899999995</v>
      </c>
      <c r="V69" s="133"/>
    </row>
    <row r="70" spans="2:22" x14ac:dyDescent="0.2">
      <c r="B70" s="131"/>
      <c r="C70" s="135">
        <v>42002</v>
      </c>
      <c r="D70" s="136" t="s">
        <v>79</v>
      </c>
      <c r="E70" s="137">
        <v>91905.46</v>
      </c>
      <c r="F70" s="137">
        <v>129698.68</v>
      </c>
      <c r="G70" s="137">
        <v>128955.41999999998</v>
      </c>
      <c r="H70" s="137"/>
      <c r="I70" s="137"/>
      <c r="J70" s="137"/>
      <c r="K70" s="137"/>
      <c r="L70" s="137"/>
      <c r="M70" s="137"/>
      <c r="N70" s="137"/>
      <c r="O70" s="137"/>
      <c r="P70" s="137"/>
      <c r="Q70" s="137">
        <f t="shared" si="3"/>
        <v>350559.56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350559.56</v>
      </c>
      <c r="V70" s="133"/>
    </row>
    <row r="71" spans="2:22" x14ac:dyDescent="0.2">
      <c r="B71" s="131"/>
      <c r="C71" s="135">
        <v>42004</v>
      </c>
      <c r="D71" s="136" t="s">
        <v>80</v>
      </c>
      <c r="E71" s="137">
        <v>437535.97</v>
      </c>
      <c r="F71" s="137">
        <v>583138.76</v>
      </c>
      <c r="G71" s="137">
        <v>580441.51</v>
      </c>
      <c r="H71" s="137"/>
      <c r="I71" s="137"/>
      <c r="J71" s="137"/>
      <c r="K71" s="137"/>
      <c r="L71" s="137"/>
      <c r="M71" s="137"/>
      <c r="N71" s="137"/>
      <c r="O71" s="137"/>
      <c r="P71" s="137"/>
      <c r="Q71" s="137">
        <f t="shared" si="3"/>
        <v>1601116.24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1601116.24</v>
      </c>
      <c r="V71" s="133"/>
    </row>
    <row r="72" spans="2:22" x14ac:dyDescent="0.2">
      <c r="B72" s="131"/>
      <c r="C72" s="135">
        <v>42101</v>
      </c>
      <c r="D72" s="136" t="s">
        <v>81</v>
      </c>
      <c r="E72" s="137">
        <v>41950.750000000007</v>
      </c>
      <c r="F72" s="137">
        <v>3416602.2399999998</v>
      </c>
      <c r="G72" s="137">
        <v>425330.23</v>
      </c>
      <c r="H72" s="137"/>
      <c r="I72" s="137"/>
      <c r="J72" s="137"/>
      <c r="K72" s="137"/>
      <c r="L72" s="137"/>
      <c r="M72" s="137"/>
      <c r="N72" s="137"/>
      <c r="O72" s="137"/>
      <c r="P72" s="137"/>
      <c r="Q72" s="137">
        <f t="shared" si="3"/>
        <v>3883883.2199999997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3883883.2199999997</v>
      </c>
      <c r="V72" s="133"/>
    </row>
    <row r="73" spans="2:22" x14ac:dyDescent="0.2">
      <c r="B73" s="131"/>
      <c r="C73" s="135">
        <v>42401</v>
      </c>
      <c r="D73" s="136" t="s">
        <v>126</v>
      </c>
      <c r="E73" s="137">
        <v>133033.34000000003</v>
      </c>
      <c r="F73" s="137">
        <v>679345.92999999993</v>
      </c>
      <c r="G73" s="137">
        <v>454233.48</v>
      </c>
      <c r="H73" s="137"/>
      <c r="I73" s="137"/>
      <c r="J73" s="137"/>
      <c r="K73" s="137"/>
      <c r="L73" s="137"/>
      <c r="M73" s="137"/>
      <c r="N73" s="137"/>
      <c r="O73" s="137"/>
      <c r="P73" s="137"/>
      <c r="Q73" s="137">
        <f t="shared" si="3"/>
        <v>1266612.75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1266612.75</v>
      </c>
      <c r="V73" s="133"/>
    </row>
    <row r="74" spans="2:22" x14ac:dyDescent="0.2">
      <c r="B74" s="131"/>
      <c r="C74" s="135">
        <v>42402</v>
      </c>
      <c r="D74" s="136" t="s">
        <v>59</v>
      </c>
      <c r="E74" s="137">
        <v>29654.100000000002</v>
      </c>
      <c r="F74" s="137">
        <v>171134.12</v>
      </c>
      <c r="G74" s="137">
        <v>185021.15</v>
      </c>
      <c r="H74" s="137"/>
      <c r="I74" s="137"/>
      <c r="J74" s="137"/>
      <c r="K74" s="137"/>
      <c r="L74" s="137"/>
      <c r="M74" s="137"/>
      <c r="N74" s="137"/>
      <c r="O74" s="137"/>
      <c r="P74" s="137"/>
      <c r="Q74" s="137">
        <f t="shared" si="3"/>
        <v>385809.37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385809.37</v>
      </c>
      <c r="V74" s="133"/>
    </row>
    <row r="75" spans="2:22" x14ac:dyDescent="0.2">
      <c r="B75" s="131"/>
      <c r="C75" s="135">
        <v>42403</v>
      </c>
      <c r="D75" s="136" t="s">
        <v>73</v>
      </c>
      <c r="E75" s="137">
        <v>586072.27</v>
      </c>
      <c r="F75" s="137">
        <v>1895769.0899999999</v>
      </c>
      <c r="G75" s="137">
        <v>237548.76999999996</v>
      </c>
      <c r="H75" s="137"/>
      <c r="I75" s="137"/>
      <c r="J75" s="137"/>
      <c r="K75" s="137"/>
      <c r="L75" s="137"/>
      <c r="M75" s="137"/>
      <c r="N75" s="137"/>
      <c r="O75" s="137"/>
      <c r="P75" s="137"/>
      <c r="Q75" s="137">
        <f t="shared" si="3"/>
        <v>2719390.13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2719390.13</v>
      </c>
      <c r="V75" s="133"/>
    </row>
    <row r="76" spans="2:22" x14ac:dyDescent="0.2">
      <c r="B76" s="131"/>
      <c r="C76" s="135">
        <v>42404</v>
      </c>
      <c r="D76" s="136" t="s">
        <v>75</v>
      </c>
      <c r="E76" s="137">
        <v>117445.75999999999</v>
      </c>
      <c r="F76" s="137">
        <v>155146.25</v>
      </c>
      <c r="G76" s="137">
        <v>136756.91999999998</v>
      </c>
      <c r="H76" s="137"/>
      <c r="I76" s="137"/>
      <c r="J76" s="137"/>
      <c r="K76" s="137"/>
      <c r="L76" s="137"/>
      <c r="M76" s="137"/>
      <c r="N76" s="137"/>
      <c r="O76" s="137"/>
      <c r="P76" s="137"/>
      <c r="Q76" s="137">
        <f t="shared" si="3"/>
        <v>409348.93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409348.93</v>
      </c>
      <c r="V76" s="133"/>
    </row>
    <row r="77" spans="2:22" x14ac:dyDescent="0.2">
      <c r="B77" s="131"/>
      <c r="C77" s="135">
        <v>42501</v>
      </c>
      <c r="D77" s="136" t="s">
        <v>127</v>
      </c>
      <c r="E77" s="137">
        <v>427050.17000000004</v>
      </c>
      <c r="F77" s="137">
        <v>86289.88</v>
      </c>
      <c r="G77" s="137">
        <v>203428.4</v>
      </c>
      <c r="H77" s="137"/>
      <c r="I77" s="137"/>
      <c r="J77" s="137"/>
      <c r="K77" s="137"/>
      <c r="L77" s="137"/>
      <c r="M77" s="137"/>
      <c r="N77" s="137"/>
      <c r="O77" s="137"/>
      <c r="P77" s="137"/>
      <c r="Q77" s="137">
        <f t="shared" si="3"/>
        <v>716768.45000000007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716768.45000000007</v>
      </c>
      <c r="V77" s="133"/>
    </row>
    <row r="78" spans="2:22" x14ac:dyDescent="0.2">
      <c r="B78" s="131"/>
      <c r="C78" s="135">
        <v>42502</v>
      </c>
      <c r="D78" s="136" t="s">
        <v>65</v>
      </c>
      <c r="E78" s="137">
        <v>10803.289999999999</v>
      </c>
      <c r="F78" s="137">
        <v>15907.5</v>
      </c>
      <c r="G78" s="137">
        <v>13671.869999999999</v>
      </c>
      <c r="H78" s="137"/>
      <c r="I78" s="137"/>
      <c r="J78" s="137"/>
      <c r="K78" s="137"/>
      <c r="L78" s="137"/>
      <c r="M78" s="137"/>
      <c r="N78" s="137"/>
      <c r="O78" s="137"/>
      <c r="P78" s="137"/>
      <c r="Q78" s="137">
        <f t="shared" si="3"/>
        <v>40382.660000000003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40382.660000000003</v>
      </c>
      <c r="V78" s="133"/>
    </row>
    <row r="79" spans="2:22" x14ac:dyDescent="0.2">
      <c r="B79" s="131"/>
      <c r="C79" s="135">
        <v>50201</v>
      </c>
      <c r="D79" s="136" t="s">
        <v>82</v>
      </c>
      <c r="E79" s="137">
        <v>46800.61</v>
      </c>
      <c r="F79" s="137">
        <v>60320.89</v>
      </c>
      <c r="G79" s="137">
        <v>63050.550000000017</v>
      </c>
      <c r="H79" s="137"/>
      <c r="I79" s="137"/>
      <c r="J79" s="137"/>
      <c r="K79" s="137"/>
      <c r="L79" s="137"/>
      <c r="M79" s="137"/>
      <c r="N79" s="137"/>
      <c r="O79" s="137"/>
      <c r="P79" s="137"/>
      <c r="Q79" s="137">
        <f t="shared" si="3"/>
        <v>170172.05000000002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170172.05000000002</v>
      </c>
      <c r="V79" s="133"/>
    </row>
    <row r="80" spans="2:22" x14ac:dyDescent="0.2">
      <c r="B80" s="131"/>
      <c r="C80" s="135">
        <v>50301</v>
      </c>
      <c r="D80" s="136" t="s">
        <v>83</v>
      </c>
      <c r="E80" s="137">
        <v>157630.54000000004</v>
      </c>
      <c r="F80" s="137">
        <v>171504.35</v>
      </c>
      <c r="G80" s="137">
        <v>179608.21999999997</v>
      </c>
      <c r="H80" s="137"/>
      <c r="I80" s="137"/>
      <c r="J80" s="137"/>
      <c r="K80" s="137"/>
      <c r="L80" s="137"/>
      <c r="M80" s="137"/>
      <c r="N80" s="137"/>
      <c r="O80" s="137"/>
      <c r="P80" s="137"/>
      <c r="Q80" s="137">
        <f t="shared" si="3"/>
        <v>508743.11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508743.11</v>
      </c>
      <c r="V80" s="133"/>
    </row>
    <row r="81" spans="2:22" x14ac:dyDescent="0.2">
      <c r="B81" s="131"/>
      <c r="C81" s="135">
        <v>50401</v>
      </c>
      <c r="D81" s="136" t="s">
        <v>84</v>
      </c>
      <c r="E81" s="137">
        <v>113881.1</v>
      </c>
      <c r="F81" s="137">
        <v>181340.53000000003</v>
      </c>
      <c r="G81" s="137">
        <v>282174.88999999996</v>
      </c>
      <c r="H81" s="137"/>
      <c r="I81" s="137"/>
      <c r="J81" s="137"/>
      <c r="K81" s="137"/>
      <c r="L81" s="137"/>
      <c r="M81" s="137"/>
      <c r="N81" s="137"/>
      <c r="O81" s="137"/>
      <c r="P81" s="137"/>
      <c r="Q81" s="137">
        <f t="shared" si="3"/>
        <v>577396.52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577396.52</v>
      </c>
      <c r="V81" s="133"/>
    </row>
    <row r="82" spans="2:22" x14ac:dyDescent="0.2">
      <c r="B82" s="131"/>
      <c r="C82" s="135">
        <v>50801</v>
      </c>
      <c r="D82" s="136" t="s">
        <v>85</v>
      </c>
      <c r="E82" s="137">
        <v>0</v>
      </c>
      <c r="F82" s="137">
        <v>78783.34</v>
      </c>
      <c r="G82" s="137">
        <v>39391.67</v>
      </c>
      <c r="H82" s="137"/>
      <c r="I82" s="137"/>
      <c r="J82" s="137"/>
      <c r="K82" s="137"/>
      <c r="L82" s="137"/>
      <c r="M82" s="137"/>
      <c r="N82" s="137"/>
      <c r="O82" s="137"/>
      <c r="P82" s="137"/>
      <c r="Q82" s="137">
        <f t="shared" si="2"/>
        <v>118175.01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118175.01</v>
      </c>
      <c r="V82" s="133"/>
    </row>
    <row r="83" spans="2:22" x14ac:dyDescent="0.2">
      <c r="B83" s="131"/>
      <c r="C83" s="135">
        <v>50901</v>
      </c>
      <c r="D83" s="136" t="s">
        <v>86</v>
      </c>
      <c r="E83" s="137">
        <v>679230.62000000011</v>
      </c>
      <c r="F83" s="137">
        <v>858826.3899999999</v>
      </c>
      <c r="G83" s="137">
        <v>900940.57999999973</v>
      </c>
      <c r="H83" s="137"/>
      <c r="I83" s="137"/>
      <c r="J83" s="137"/>
      <c r="K83" s="137"/>
      <c r="L83" s="137"/>
      <c r="M83" s="137"/>
      <c r="N83" s="137"/>
      <c r="O83" s="137"/>
      <c r="P83" s="137"/>
      <c r="Q83" s="137">
        <f t="shared" si="2"/>
        <v>2438997.59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2438997.59</v>
      </c>
      <c r="V83" s="133"/>
    </row>
    <row r="84" spans="2:22" ht="25.5" x14ac:dyDescent="0.2">
      <c r="B84" s="131"/>
      <c r="C84" s="135">
        <v>51001</v>
      </c>
      <c r="D84" s="136" t="s">
        <v>87</v>
      </c>
      <c r="E84" s="137">
        <v>61941.31</v>
      </c>
      <c r="F84" s="137">
        <v>76561.009999999995</v>
      </c>
      <c r="G84" s="137">
        <v>90445.319999999992</v>
      </c>
      <c r="H84" s="137"/>
      <c r="I84" s="137"/>
      <c r="J84" s="137"/>
      <c r="K84" s="137"/>
      <c r="L84" s="137"/>
      <c r="M84" s="137"/>
      <c r="N84" s="137"/>
      <c r="O84" s="137"/>
      <c r="P84" s="137"/>
      <c r="Q84" s="137">
        <f t="shared" si="2"/>
        <v>228947.64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228947.64</v>
      </c>
      <c r="V84" s="133"/>
    </row>
    <row r="85" spans="2:22" x14ac:dyDescent="0.2">
      <c r="B85" s="131"/>
      <c r="C85" s="135">
        <v>51101</v>
      </c>
      <c r="D85" s="136" t="s">
        <v>88</v>
      </c>
      <c r="E85" s="137">
        <v>0</v>
      </c>
      <c r="F85" s="137">
        <v>60000</v>
      </c>
      <c r="G85" s="137">
        <v>30000</v>
      </c>
      <c r="H85" s="137"/>
      <c r="I85" s="137"/>
      <c r="J85" s="137"/>
      <c r="K85" s="137"/>
      <c r="L85" s="137"/>
      <c r="M85" s="137"/>
      <c r="N85" s="137"/>
      <c r="O85" s="137"/>
      <c r="P85" s="137"/>
      <c r="Q85" s="137">
        <f t="shared" si="2"/>
        <v>90000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90000</v>
      </c>
      <c r="V85" s="133"/>
    </row>
    <row r="86" spans="2:22" x14ac:dyDescent="0.2">
      <c r="B86" s="131"/>
      <c r="C86" s="135">
        <v>51301</v>
      </c>
      <c r="D86" s="136" t="s">
        <v>89</v>
      </c>
      <c r="E86" s="137">
        <v>14875.329999999998</v>
      </c>
      <c r="F86" s="137">
        <v>31286.909999999996</v>
      </c>
      <c r="G86" s="137">
        <v>40415.81</v>
      </c>
      <c r="H86" s="137"/>
      <c r="I86" s="137"/>
      <c r="J86" s="137"/>
      <c r="K86" s="137"/>
      <c r="L86" s="137"/>
      <c r="M86" s="137"/>
      <c r="N86" s="137"/>
      <c r="O86" s="137"/>
      <c r="P86" s="137"/>
      <c r="Q86" s="137">
        <f t="shared" si="2"/>
        <v>86578.049999999988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86578.049999999988</v>
      </c>
      <c r="V86" s="133"/>
    </row>
    <row r="87" spans="2:22" x14ac:dyDescent="0.2">
      <c r="B87" s="131"/>
      <c r="C87" s="135">
        <v>51401</v>
      </c>
      <c r="D87" s="136" t="s">
        <v>90</v>
      </c>
      <c r="E87" s="137">
        <v>6933.4299999999994</v>
      </c>
      <c r="F87" s="137">
        <v>8238.6899999999987</v>
      </c>
      <c r="G87" s="137">
        <v>8580.24</v>
      </c>
      <c r="H87" s="137"/>
      <c r="I87" s="137"/>
      <c r="J87" s="137"/>
      <c r="K87" s="137"/>
      <c r="L87" s="137"/>
      <c r="M87" s="137"/>
      <c r="N87" s="137"/>
      <c r="O87" s="137"/>
      <c r="P87" s="137"/>
      <c r="Q87" s="137">
        <f t="shared" si="2"/>
        <v>23752.36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23752.36</v>
      </c>
      <c r="V87" s="133"/>
    </row>
    <row r="88" spans="2:22" x14ac:dyDescent="0.2">
      <c r="B88" s="131"/>
      <c r="C88" s="135">
        <v>51601</v>
      </c>
      <c r="D88" s="136" t="s">
        <v>91</v>
      </c>
      <c r="E88" s="137">
        <v>32243.27</v>
      </c>
      <c r="F88" s="137">
        <v>37552.46</v>
      </c>
      <c r="G88" s="137">
        <v>43127.319999999992</v>
      </c>
      <c r="H88" s="137"/>
      <c r="I88" s="137"/>
      <c r="J88" s="137"/>
      <c r="K88" s="137"/>
      <c r="L88" s="137"/>
      <c r="M88" s="137"/>
      <c r="N88" s="137"/>
      <c r="O88" s="137"/>
      <c r="P88" s="137"/>
      <c r="Q88" s="137">
        <f t="shared" si="2"/>
        <v>112923.04999999999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112923.04999999999</v>
      </c>
      <c r="V88" s="133"/>
    </row>
    <row r="89" spans="2:22" x14ac:dyDescent="0.2">
      <c r="B89" s="131"/>
      <c r="C89" s="135">
        <v>51801</v>
      </c>
      <c r="D89" s="136" t="s">
        <v>92</v>
      </c>
      <c r="E89" s="137">
        <v>0</v>
      </c>
      <c r="F89" s="137">
        <v>3118952.72</v>
      </c>
      <c r="G89" s="137">
        <v>1413625</v>
      </c>
      <c r="H89" s="137"/>
      <c r="I89" s="137"/>
      <c r="J89" s="137"/>
      <c r="K89" s="137"/>
      <c r="L89" s="137"/>
      <c r="M89" s="137"/>
      <c r="N89" s="137"/>
      <c r="O89" s="137"/>
      <c r="P89" s="137"/>
      <c r="Q89" s="137">
        <f t="shared" si="2"/>
        <v>4532577.7200000007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4532577.7200000007</v>
      </c>
      <c r="V89" s="133"/>
    </row>
    <row r="90" spans="2:22" ht="25.5" x14ac:dyDescent="0.2">
      <c r="B90" s="131"/>
      <c r="C90" s="135">
        <v>51901</v>
      </c>
      <c r="D90" s="136" t="s">
        <v>93</v>
      </c>
      <c r="E90" s="137">
        <v>20469.059999999998</v>
      </c>
      <c r="F90" s="137">
        <v>49806.270000000004</v>
      </c>
      <c r="G90" s="137">
        <v>30973.429999999997</v>
      </c>
      <c r="H90" s="137"/>
      <c r="I90" s="137"/>
      <c r="J90" s="137"/>
      <c r="K90" s="137"/>
      <c r="L90" s="137"/>
      <c r="M90" s="137"/>
      <c r="N90" s="137"/>
      <c r="O90" s="137"/>
      <c r="P90" s="137"/>
      <c r="Q90" s="137">
        <f t="shared" si="2"/>
        <v>101248.76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101248.76</v>
      </c>
      <c r="V90" s="133"/>
    </row>
    <row r="91" spans="2:22" x14ac:dyDescent="0.2">
      <c r="B91" s="131"/>
      <c r="C91" s="135">
        <v>52001</v>
      </c>
      <c r="D91" s="136" t="s">
        <v>94</v>
      </c>
      <c r="E91" s="137">
        <v>111779.53999999998</v>
      </c>
      <c r="F91" s="137">
        <v>154965.40999999997</v>
      </c>
      <c r="G91" s="137">
        <v>165720.90000000002</v>
      </c>
      <c r="H91" s="137"/>
      <c r="I91" s="137"/>
      <c r="J91" s="137"/>
      <c r="K91" s="137"/>
      <c r="L91" s="137"/>
      <c r="M91" s="137"/>
      <c r="N91" s="137"/>
      <c r="O91" s="137"/>
      <c r="P91" s="137"/>
      <c r="Q91" s="137">
        <f t="shared" ref="Q91:Q99" si="4">SUM(E91:P91)</f>
        <v>432465.85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432465.85</v>
      </c>
      <c r="V91" s="133"/>
    </row>
    <row r="92" spans="2:22" x14ac:dyDescent="0.2">
      <c r="B92" s="131"/>
      <c r="C92" s="135">
        <v>52301</v>
      </c>
      <c r="D92" s="136" t="s">
        <v>95</v>
      </c>
      <c r="E92" s="137">
        <v>27153.62</v>
      </c>
      <c r="F92" s="137">
        <v>31200.42</v>
      </c>
      <c r="G92" s="137">
        <v>46597.55000000001</v>
      </c>
      <c r="H92" s="137"/>
      <c r="I92" s="137"/>
      <c r="J92" s="137"/>
      <c r="K92" s="137"/>
      <c r="L92" s="137"/>
      <c r="M92" s="137"/>
      <c r="N92" s="137"/>
      <c r="O92" s="137"/>
      <c r="P92" s="137"/>
      <c r="Q92" s="137">
        <f t="shared" si="4"/>
        <v>104951.59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104951.59</v>
      </c>
      <c r="V92" s="133"/>
    </row>
    <row r="93" spans="2:22" x14ac:dyDescent="0.2">
      <c r="B93" s="131"/>
      <c r="C93" s="135">
        <v>52401</v>
      </c>
      <c r="D93" s="136" t="s">
        <v>96</v>
      </c>
      <c r="E93" s="137">
        <v>0</v>
      </c>
      <c r="F93" s="137">
        <v>18214.559999999998</v>
      </c>
      <c r="G93" s="137">
        <v>0</v>
      </c>
      <c r="H93" s="137"/>
      <c r="I93" s="137"/>
      <c r="J93" s="137"/>
      <c r="K93" s="137"/>
      <c r="L93" s="137"/>
      <c r="M93" s="137"/>
      <c r="N93" s="137"/>
      <c r="O93" s="137"/>
      <c r="P93" s="137"/>
      <c r="Q93" s="137">
        <f t="shared" si="4"/>
        <v>18214.559999999998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18214.559999999998</v>
      </c>
      <c r="V93" s="133"/>
    </row>
    <row r="94" spans="2:22" x14ac:dyDescent="0.2">
      <c r="B94" s="131"/>
      <c r="C94" s="135">
        <v>52601</v>
      </c>
      <c r="D94" s="136" t="s">
        <v>97</v>
      </c>
      <c r="E94" s="137">
        <v>13406.569999999998</v>
      </c>
      <c r="F94" s="137">
        <v>35834.179999999993</v>
      </c>
      <c r="G94" s="137">
        <v>19031.509999999998</v>
      </c>
      <c r="H94" s="137"/>
      <c r="I94" s="137"/>
      <c r="J94" s="137"/>
      <c r="K94" s="137"/>
      <c r="L94" s="137"/>
      <c r="M94" s="137"/>
      <c r="N94" s="137"/>
      <c r="O94" s="137"/>
      <c r="P94" s="137"/>
      <c r="Q94" s="137">
        <f t="shared" si="4"/>
        <v>68272.259999999995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68272.259999999995</v>
      </c>
      <c r="V94" s="133"/>
    </row>
    <row r="95" spans="2:22" x14ac:dyDescent="0.2">
      <c r="B95" s="131"/>
      <c r="C95" s="135">
        <v>60101</v>
      </c>
      <c r="D95" s="136" t="s">
        <v>98</v>
      </c>
      <c r="E95" s="137">
        <v>50196486.350000001</v>
      </c>
      <c r="F95" s="137">
        <v>60762652.769999996</v>
      </c>
      <c r="G95" s="137">
        <v>61528035.500000007</v>
      </c>
      <c r="H95" s="137"/>
      <c r="I95" s="137"/>
      <c r="J95" s="137"/>
      <c r="K95" s="137"/>
      <c r="L95" s="137"/>
      <c r="M95" s="137"/>
      <c r="N95" s="137"/>
      <c r="O95" s="137"/>
      <c r="P95" s="137"/>
      <c r="Q95" s="137">
        <f t="shared" si="4"/>
        <v>172487174.62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172487174.62</v>
      </c>
      <c r="V95" s="133"/>
    </row>
    <row r="96" spans="2:22" x14ac:dyDescent="0.2">
      <c r="B96" s="131"/>
      <c r="C96" s="135">
        <v>60201</v>
      </c>
      <c r="D96" s="136" t="s">
        <v>99</v>
      </c>
      <c r="E96" s="137">
        <v>17592987.049999997</v>
      </c>
      <c r="F96" s="137">
        <v>37587317.230000012</v>
      </c>
      <c r="G96" s="137">
        <v>36704277.379999995</v>
      </c>
      <c r="H96" s="137"/>
      <c r="I96" s="137"/>
      <c r="J96" s="137"/>
      <c r="K96" s="137"/>
      <c r="L96" s="137"/>
      <c r="M96" s="137"/>
      <c r="N96" s="137"/>
      <c r="O96" s="137"/>
      <c r="P96" s="137"/>
      <c r="Q96" s="137">
        <f t="shared" si="4"/>
        <v>91884581.659999996</v>
      </c>
      <c r="R96" s="133"/>
      <c r="S96" s="134"/>
      <c r="T96" s="131"/>
      <c r="U96" s="13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91884581.659999996</v>
      </c>
      <c r="V96" s="133"/>
    </row>
    <row r="97" spans="2:22" x14ac:dyDescent="0.2">
      <c r="B97" s="131"/>
      <c r="C97" s="135">
        <v>60301</v>
      </c>
      <c r="D97" s="136" t="s">
        <v>100</v>
      </c>
      <c r="E97" s="137">
        <v>1610157.3499999987</v>
      </c>
      <c r="F97" s="137">
        <v>5519046.3999999939</v>
      </c>
      <c r="G97" s="137">
        <v>5903367.0899999915</v>
      </c>
      <c r="H97" s="137"/>
      <c r="I97" s="137"/>
      <c r="J97" s="137"/>
      <c r="K97" s="137"/>
      <c r="L97" s="137"/>
      <c r="M97" s="137"/>
      <c r="N97" s="137"/>
      <c r="O97" s="137"/>
      <c r="P97" s="137"/>
      <c r="Q97" s="137">
        <f t="shared" si="4"/>
        <v>13032570.839999985</v>
      </c>
      <c r="R97" s="133"/>
      <c r="S97" s="134"/>
      <c r="T97" s="131"/>
      <c r="U97" s="13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13032570.839999985</v>
      </c>
      <c r="V97" s="133"/>
    </row>
    <row r="98" spans="2:22" x14ac:dyDescent="0.2">
      <c r="B98" s="131"/>
      <c r="C98" s="135">
        <v>60501</v>
      </c>
      <c r="D98" s="136" t="s">
        <v>101</v>
      </c>
      <c r="E98" s="137">
        <v>7906.9700000000012</v>
      </c>
      <c r="F98" s="137">
        <v>15933.310000000001</v>
      </c>
      <c r="G98" s="137">
        <v>16568.879999999997</v>
      </c>
      <c r="H98" s="137"/>
      <c r="I98" s="137"/>
      <c r="J98" s="137"/>
      <c r="K98" s="137"/>
      <c r="L98" s="137"/>
      <c r="M98" s="137"/>
      <c r="N98" s="137"/>
      <c r="O98" s="137"/>
      <c r="P98" s="137"/>
      <c r="Q98" s="137">
        <f t="shared" si="4"/>
        <v>40409.160000000003</v>
      </c>
      <c r="R98" s="133"/>
      <c r="S98" s="134"/>
      <c r="T98" s="131"/>
      <c r="U98" s="13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40409.160000000003</v>
      </c>
      <c r="V98" s="133"/>
    </row>
    <row r="99" spans="2:22" x14ac:dyDescent="0.2">
      <c r="B99" s="131"/>
      <c r="C99" s="135">
        <v>60601</v>
      </c>
      <c r="D99" s="136" t="s">
        <v>102</v>
      </c>
      <c r="E99" s="137">
        <v>11388.289999999999</v>
      </c>
      <c r="F99" s="137">
        <v>38497.310000000005</v>
      </c>
      <c r="G99" s="137">
        <v>22934.590000000004</v>
      </c>
      <c r="H99" s="137"/>
      <c r="I99" s="137"/>
      <c r="J99" s="137"/>
      <c r="K99" s="137"/>
      <c r="L99" s="137"/>
      <c r="M99" s="137"/>
      <c r="N99" s="137"/>
      <c r="O99" s="137"/>
      <c r="P99" s="137"/>
      <c r="Q99" s="137">
        <f t="shared" si="4"/>
        <v>72820.19</v>
      </c>
      <c r="R99" s="133"/>
      <c r="S99" s="134"/>
      <c r="T99" s="131"/>
      <c r="U99" s="13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72820.19</v>
      </c>
      <c r="V99" s="133"/>
    </row>
    <row r="100" spans="2:22" x14ac:dyDescent="0.2">
      <c r="B100" s="131"/>
      <c r="C100" s="135"/>
      <c r="D100" s="136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3"/>
      <c r="S100" s="134"/>
      <c r="T100" s="131"/>
      <c r="U100" s="137"/>
      <c r="V100" s="133"/>
    </row>
    <row r="101" spans="2:22" ht="13.5" thickBot="1" x14ac:dyDescent="0.25">
      <c r="B101" s="106"/>
      <c r="C101" s="138"/>
      <c r="D101" s="139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12"/>
      <c r="S101" s="134"/>
      <c r="T101" s="106"/>
      <c r="U101" s="140"/>
      <c r="V101" s="112"/>
    </row>
    <row r="102" spans="2:22" ht="13.5" thickTop="1" x14ac:dyDescent="0.2"/>
    <row r="104" spans="2:22" ht="13.5" thickBot="1" x14ac:dyDescent="0.25"/>
    <row r="105" spans="2:22" s="124" customFormat="1" ht="14.25" thickTop="1" thickBot="1" x14ac:dyDescent="0.25">
      <c r="B105" s="34"/>
      <c r="C105" s="36"/>
      <c r="D105" s="36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40"/>
      <c r="S105" s="123"/>
      <c r="T105" s="34"/>
      <c r="U105" s="122"/>
      <c r="V105" s="40"/>
    </row>
    <row r="106" spans="2:22" s="124" customFormat="1" ht="19.5" thickBot="1" x14ac:dyDescent="0.25">
      <c r="B106" s="51"/>
      <c r="C106" s="53"/>
      <c r="D106" s="53"/>
      <c r="E106" s="178" t="s">
        <v>129</v>
      </c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80"/>
      <c r="R106" s="55"/>
      <c r="S106" s="123"/>
      <c r="T106" s="51"/>
      <c r="V106" s="55"/>
    </row>
    <row r="107" spans="2:22" s="124" customFormat="1" x14ac:dyDescent="0.2">
      <c r="B107" s="51"/>
      <c r="C107" s="53"/>
      <c r="D107" s="53"/>
      <c r="E107" s="125" t="s">
        <v>9</v>
      </c>
      <c r="F107" s="125" t="s">
        <v>103</v>
      </c>
      <c r="G107" s="125" t="s">
        <v>104</v>
      </c>
      <c r="H107" s="125" t="s">
        <v>105</v>
      </c>
      <c r="I107" s="125" t="s">
        <v>106</v>
      </c>
      <c r="J107" s="125" t="s">
        <v>107</v>
      </c>
      <c r="K107" s="125" t="s">
        <v>108</v>
      </c>
      <c r="L107" s="125" t="s">
        <v>109</v>
      </c>
      <c r="M107" s="125" t="s">
        <v>110</v>
      </c>
      <c r="N107" s="125" t="s">
        <v>111</v>
      </c>
      <c r="O107" s="125" t="s">
        <v>112</v>
      </c>
      <c r="P107" s="125" t="s">
        <v>113</v>
      </c>
      <c r="Q107" s="125" t="s">
        <v>114</v>
      </c>
      <c r="R107" s="55"/>
      <c r="S107" s="123"/>
      <c r="T107" s="51"/>
      <c r="U107" s="125" t="s">
        <v>114</v>
      </c>
      <c r="V107" s="55"/>
    </row>
    <row r="108" spans="2:22" s="130" customFormat="1" ht="13.5" thickBot="1" x14ac:dyDescent="0.3">
      <c r="B108" s="67"/>
      <c r="C108" s="126" t="s">
        <v>117</v>
      </c>
      <c r="D108" s="127" t="s">
        <v>115</v>
      </c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72"/>
      <c r="S108" s="129"/>
      <c r="T108" s="67"/>
      <c r="U108" s="128"/>
      <c r="V108" s="72"/>
    </row>
    <row r="109" spans="2:22" ht="13.5" thickBot="1" x14ac:dyDescent="0.25">
      <c r="B109" s="131"/>
      <c r="C109" s="184" t="s">
        <v>120</v>
      </c>
      <c r="D109" s="185"/>
      <c r="E109" s="132">
        <f t="shared" ref="E109:Q109" si="5">SUM(E110:E201)</f>
        <v>220549624.65499997</v>
      </c>
      <c r="F109" s="132">
        <f t="shared" si="5"/>
        <v>240827035.12499994</v>
      </c>
      <c r="G109" s="132">
        <f t="shared" si="5"/>
        <v>298713109.98500001</v>
      </c>
      <c r="H109" s="132">
        <f t="shared" si="5"/>
        <v>366263013.08500004</v>
      </c>
      <c r="I109" s="132">
        <f t="shared" si="5"/>
        <v>297850653.23500001</v>
      </c>
      <c r="J109" s="132">
        <f t="shared" si="5"/>
        <v>288578204.78500015</v>
      </c>
      <c r="K109" s="132">
        <f t="shared" si="5"/>
        <v>301315311.41500008</v>
      </c>
      <c r="L109" s="132">
        <f t="shared" si="5"/>
        <v>239873123.24500006</v>
      </c>
      <c r="M109" s="132">
        <f t="shared" si="5"/>
        <v>288322330.47500008</v>
      </c>
      <c r="N109" s="132">
        <f t="shared" si="5"/>
        <v>264260569.02500013</v>
      </c>
      <c r="O109" s="132">
        <f t="shared" si="5"/>
        <v>319040780.38500005</v>
      </c>
      <c r="P109" s="132">
        <f t="shared" si="5"/>
        <v>352772023.45500004</v>
      </c>
      <c r="Q109" s="132">
        <f t="shared" si="5"/>
        <v>3478365778.8699999</v>
      </c>
      <c r="R109" s="133"/>
      <c r="S109" s="134"/>
      <c r="T109" s="131"/>
      <c r="U109" s="132">
        <f>SUM(U110:U201)</f>
        <v>760089769.76500034</v>
      </c>
      <c r="V109" s="133"/>
    </row>
    <row r="110" spans="2:22" x14ac:dyDescent="0.2">
      <c r="B110" s="131"/>
      <c r="C110" s="135">
        <v>10101</v>
      </c>
      <c r="D110" s="136" t="s">
        <v>20</v>
      </c>
      <c r="E110" s="137">
        <v>151345.94999999995</v>
      </c>
      <c r="F110" s="137">
        <v>124714.14</v>
      </c>
      <c r="G110" s="137">
        <v>126799.80000000002</v>
      </c>
      <c r="H110" s="137">
        <v>127578.19000000002</v>
      </c>
      <c r="I110" s="137">
        <v>127715.28000000001</v>
      </c>
      <c r="J110" s="137">
        <v>110297.80000000002</v>
      </c>
      <c r="K110" s="137">
        <v>111537.70000000001</v>
      </c>
      <c r="L110" s="137">
        <v>115067.20000000001</v>
      </c>
      <c r="M110" s="137">
        <v>112202.80000000002</v>
      </c>
      <c r="N110" s="137">
        <v>117061.50000000001</v>
      </c>
      <c r="O110" s="137">
        <v>112822.41000000002</v>
      </c>
      <c r="P110" s="137">
        <v>118696.58999999998</v>
      </c>
      <c r="Q110" s="137">
        <f>SUM(E110:P110)</f>
        <v>1455839.36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402859.89</v>
      </c>
      <c r="V110" s="133"/>
    </row>
    <row r="111" spans="2:22" x14ac:dyDescent="0.2">
      <c r="B111" s="131"/>
      <c r="C111" s="135">
        <v>20101</v>
      </c>
      <c r="D111" s="136" t="s">
        <v>21</v>
      </c>
      <c r="E111" s="137">
        <v>807190.33</v>
      </c>
      <c r="F111" s="137">
        <v>1231500.2199999997</v>
      </c>
      <c r="G111" s="137">
        <v>1039800.8499999999</v>
      </c>
      <c r="H111" s="137">
        <v>1025343.6199999999</v>
      </c>
      <c r="I111" s="137">
        <v>912527.16999999993</v>
      </c>
      <c r="J111" s="137">
        <v>997287.1399999999</v>
      </c>
      <c r="K111" s="137">
        <v>951180.5499999997</v>
      </c>
      <c r="L111" s="137">
        <v>1025955.5099999999</v>
      </c>
      <c r="M111" s="137">
        <v>852984.23999999987</v>
      </c>
      <c r="N111" s="137">
        <v>836568.01999999967</v>
      </c>
      <c r="O111" s="137">
        <v>794251.16999999993</v>
      </c>
      <c r="P111" s="137">
        <v>916054.19999999972</v>
      </c>
      <c r="Q111" s="137">
        <f t="shared" ref="Q111:Q168" si="6">SUM(E111:P111)</f>
        <v>11390643.019999998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3078491.3999999994</v>
      </c>
      <c r="V111" s="133"/>
    </row>
    <row r="112" spans="2:22" x14ac:dyDescent="0.2">
      <c r="B112" s="131"/>
      <c r="C112" s="135">
        <v>20102</v>
      </c>
      <c r="D112" s="136" t="s">
        <v>22</v>
      </c>
      <c r="E112" s="137">
        <v>42388.400000000009</v>
      </c>
      <c r="F112" s="137">
        <v>41448.400000000009</v>
      </c>
      <c r="G112" s="137">
        <v>41448.400000000009</v>
      </c>
      <c r="H112" s="137">
        <v>41448.400000000009</v>
      </c>
      <c r="I112" s="137">
        <v>41448.400000000009</v>
      </c>
      <c r="J112" s="137">
        <v>41448.400000000009</v>
      </c>
      <c r="K112" s="137">
        <v>41448.400000000009</v>
      </c>
      <c r="L112" s="137">
        <v>40508.400000000009</v>
      </c>
      <c r="M112" s="137">
        <v>41448.400000000009</v>
      </c>
      <c r="N112" s="137">
        <v>41448.400000000009</v>
      </c>
      <c r="O112" s="137">
        <v>41448.400000000009</v>
      </c>
      <c r="P112" s="137">
        <v>41448.600000000006</v>
      </c>
      <c r="Q112" s="137">
        <f t="shared" si="6"/>
        <v>497381.00000000023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125285.20000000003</v>
      </c>
      <c r="V112" s="133"/>
    </row>
    <row r="113" spans="2:22" x14ac:dyDescent="0.2">
      <c r="B113" s="131"/>
      <c r="C113" s="135">
        <v>20105</v>
      </c>
      <c r="D113" s="136" t="s">
        <v>23</v>
      </c>
      <c r="E113" s="137">
        <v>3658.42</v>
      </c>
      <c r="F113" s="137">
        <v>3658.42</v>
      </c>
      <c r="G113" s="137">
        <v>3658.42</v>
      </c>
      <c r="H113" s="137">
        <v>3658.42</v>
      </c>
      <c r="I113" s="137">
        <v>3658.42</v>
      </c>
      <c r="J113" s="137">
        <v>3658.42</v>
      </c>
      <c r="K113" s="137">
        <v>3658.42</v>
      </c>
      <c r="L113" s="137">
        <v>3658.42</v>
      </c>
      <c r="M113" s="137">
        <v>3658.42</v>
      </c>
      <c r="N113" s="137">
        <v>3658.42</v>
      </c>
      <c r="O113" s="137">
        <v>3658.42</v>
      </c>
      <c r="P113" s="137">
        <v>3658.38</v>
      </c>
      <c r="Q113" s="137">
        <f t="shared" si="6"/>
        <v>43900.999999999985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10975.26</v>
      </c>
      <c r="V113" s="133"/>
    </row>
    <row r="114" spans="2:22" x14ac:dyDescent="0.2">
      <c r="B114" s="131"/>
      <c r="C114" s="135">
        <v>30101</v>
      </c>
      <c r="D114" s="136" t="s">
        <v>24</v>
      </c>
      <c r="E114" s="137">
        <v>105671.11000000002</v>
      </c>
      <c r="F114" s="137">
        <v>109402.79000000001</v>
      </c>
      <c r="G114" s="137">
        <v>105253.45000000001</v>
      </c>
      <c r="H114" s="137">
        <v>105245.45000000001</v>
      </c>
      <c r="I114" s="137">
        <v>106713.63</v>
      </c>
      <c r="J114" s="137">
        <v>105178.55</v>
      </c>
      <c r="K114" s="137">
        <v>110102.45999999999</v>
      </c>
      <c r="L114" s="137">
        <v>106252.95999999999</v>
      </c>
      <c r="M114" s="137">
        <v>111092.45999999999</v>
      </c>
      <c r="N114" s="137">
        <v>109990.45999999999</v>
      </c>
      <c r="O114" s="137">
        <v>109990.45999999999</v>
      </c>
      <c r="P114" s="137">
        <v>109884.72999999998</v>
      </c>
      <c r="Q114" s="137">
        <f t="shared" si="6"/>
        <v>1294778.51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320327.35000000003</v>
      </c>
      <c r="V114" s="133"/>
    </row>
    <row r="115" spans="2:22" x14ac:dyDescent="0.2">
      <c r="B115" s="131"/>
      <c r="C115" s="135">
        <v>30201</v>
      </c>
      <c r="D115" s="136" t="s">
        <v>25</v>
      </c>
      <c r="E115" s="137">
        <v>2701620.4100000085</v>
      </c>
      <c r="F115" s="137">
        <v>2733763.6800000095</v>
      </c>
      <c r="G115" s="137">
        <v>2744306.0500000096</v>
      </c>
      <c r="H115" s="137">
        <v>2689932.3900000104</v>
      </c>
      <c r="I115" s="137">
        <v>2696594.0200000065</v>
      </c>
      <c r="J115" s="137">
        <v>2684901.6700000088</v>
      </c>
      <c r="K115" s="137">
        <v>2680248.5500000096</v>
      </c>
      <c r="L115" s="137">
        <v>2679207.0200000112</v>
      </c>
      <c r="M115" s="137">
        <v>2714392.2700000098</v>
      </c>
      <c r="N115" s="137">
        <v>2854224.0900000106</v>
      </c>
      <c r="O115" s="137">
        <v>2709798.7200000109</v>
      </c>
      <c r="P115" s="137">
        <v>2830915.2900000107</v>
      </c>
      <c r="Q115" s="137">
        <f t="shared" si="6"/>
        <v>32719904.160000116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8179690.1400000285</v>
      </c>
      <c r="V115" s="133"/>
    </row>
    <row r="116" spans="2:22" x14ac:dyDescent="0.2">
      <c r="B116" s="131"/>
      <c r="C116" s="135">
        <v>30301</v>
      </c>
      <c r="D116" s="136" t="s">
        <v>26</v>
      </c>
      <c r="E116" s="137">
        <v>1103588.5399999986</v>
      </c>
      <c r="F116" s="137">
        <v>1104574.2699999972</v>
      </c>
      <c r="G116" s="137">
        <v>1107639.2399999998</v>
      </c>
      <c r="H116" s="137">
        <v>1033606.3899999977</v>
      </c>
      <c r="I116" s="137">
        <v>1009823.179999997</v>
      </c>
      <c r="J116" s="137">
        <v>1155520.6899999988</v>
      </c>
      <c r="K116" s="137">
        <v>1005428.649999997</v>
      </c>
      <c r="L116" s="137">
        <v>1039519.5999999971</v>
      </c>
      <c r="M116" s="137">
        <v>1200895.6999999986</v>
      </c>
      <c r="N116" s="137">
        <v>1100297.2599999988</v>
      </c>
      <c r="O116" s="137">
        <v>1193609.9999999984</v>
      </c>
      <c r="P116" s="137">
        <v>1630702.340000001</v>
      </c>
      <c r="Q116" s="137">
        <f t="shared" si="6"/>
        <v>13685205.859999981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3315802.0499999956</v>
      </c>
      <c r="V116" s="133"/>
    </row>
    <row r="117" spans="2:22" x14ac:dyDescent="0.2">
      <c r="B117" s="131"/>
      <c r="C117" s="135">
        <v>30401</v>
      </c>
      <c r="D117" s="136" t="s">
        <v>27</v>
      </c>
      <c r="E117" s="137">
        <v>54236.520000000011</v>
      </c>
      <c r="F117" s="137">
        <v>63323.270000000011</v>
      </c>
      <c r="G117" s="137">
        <v>86332.87999999999</v>
      </c>
      <c r="H117" s="137">
        <v>63482.780000000006</v>
      </c>
      <c r="I117" s="137">
        <v>70159.87999999999</v>
      </c>
      <c r="J117" s="137">
        <v>72597.279999999999</v>
      </c>
      <c r="K117" s="137">
        <v>84400.53</v>
      </c>
      <c r="L117" s="137">
        <v>48455.860000000008</v>
      </c>
      <c r="M117" s="137">
        <v>49375.94</v>
      </c>
      <c r="N117" s="137">
        <v>73099.210000000006</v>
      </c>
      <c r="O117" s="137">
        <v>52735.009999999995</v>
      </c>
      <c r="P117" s="137">
        <v>80736.72</v>
      </c>
      <c r="Q117" s="137">
        <f t="shared" si="6"/>
        <v>798935.87999999989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203892.67</v>
      </c>
      <c r="V117" s="133"/>
    </row>
    <row r="118" spans="2:22" x14ac:dyDescent="0.2">
      <c r="B118" s="131"/>
      <c r="C118" s="135">
        <v>40101</v>
      </c>
      <c r="D118" s="136" t="s">
        <v>28</v>
      </c>
      <c r="E118" s="137">
        <v>528179.96</v>
      </c>
      <c r="F118" s="137">
        <v>530221.31999999983</v>
      </c>
      <c r="G118" s="137">
        <v>525649.92999999993</v>
      </c>
      <c r="H118" s="137">
        <v>516758.6</v>
      </c>
      <c r="I118" s="137">
        <v>530451.55999999982</v>
      </c>
      <c r="J118" s="137">
        <v>534729.12999999989</v>
      </c>
      <c r="K118" s="137">
        <v>442195.79999999987</v>
      </c>
      <c r="L118" s="137">
        <v>436474.24999999983</v>
      </c>
      <c r="M118" s="137">
        <v>444029.0999999998</v>
      </c>
      <c r="N118" s="137">
        <v>436714.82999999984</v>
      </c>
      <c r="O118" s="137">
        <v>435491.07999999984</v>
      </c>
      <c r="P118" s="137">
        <v>443448.74</v>
      </c>
      <c r="Q118" s="137">
        <f t="shared" si="6"/>
        <v>5804344.2999999989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1584051.2099999997</v>
      </c>
      <c r="V118" s="133"/>
    </row>
    <row r="119" spans="2:22" x14ac:dyDescent="0.2">
      <c r="B119" s="131"/>
      <c r="C119" s="135">
        <v>40102</v>
      </c>
      <c r="D119" s="136" t="s">
        <v>29</v>
      </c>
      <c r="E119" s="137">
        <v>108411.95000000001</v>
      </c>
      <c r="F119" s="137">
        <v>102473.06000000001</v>
      </c>
      <c r="G119" s="137">
        <v>102361.96</v>
      </c>
      <c r="H119" s="137">
        <v>103703.03000000001</v>
      </c>
      <c r="I119" s="137">
        <v>172651.18000000002</v>
      </c>
      <c r="J119" s="137">
        <v>92521.82</v>
      </c>
      <c r="K119" s="137">
        <v>92521.810000000012</v>
      </c>
      <c r="L119" s="137">
        <v>92410.700000000012</v>
      </c>
      <c r="M119" s="137">
        <v>92014.310000000012</v>
      </c>
      <c r="N119" s="137">
        <v>92014.3</v>
      </c>
      <c r="O119" s="137">
        <v>92014.29</v>
      </c>
      <c r="P119" s="137">
        <v>92014.26</v>
      </c>
      <c r="Q119" s="137">
        <f t="shared" si="6"/>
        <v>1235112.6700000002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313246.97000000003</v>
      </c>
      <c r="V119" s="133"/>
    </row>
    <row r="120" spans="2:22" x14ac:dyDescent="0.2">
      <c r="B120" s="131"/>
      <c r="C120" s="135">
        <v>40103</v>
      </c>
      <c r="D120" s="136" t="s">
        <v>30</v>
      </c>
      <c r="E120" s="137">
        <v>78858.33</v>
      </c>
      <c r="F120" s="137">
        <v>60042.03</v>
      </c>
      <c r="G120" s="137">
        <v>30495.070000000003</v>
      </c>
      <c r="H120" s="137">
        <v>33955.07</v>
      </c>
      <c r="I120" s="137">
        <v>30150.720000000001</v>
      </c>
      <c r="J120" s="137">
        <v>27524.370000000003</v>
      </c>
      <c r="K120" s="137">
        <v>30150.720000000001</v>
      </c>
      <c r="L120" s="137">
        <v>39167.86</v>
      </c>
      <c r="M120" s="137">
        <v>31938.870000000003</v>
      </c>
      <c r="N120" s="137">
        <v>32585.97</v>
      </c>
      <c r="O120" s="137">
        <v>41123.550000000003</v>
      </c>
      <c r="P120" s="137">
        <v>82508.44</v>
      </c>
      <c r="Q120" s="137">
        <f t="shared" si="6"/>
        <v>518501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169395.43</v>
      </c>
      <c r="V120" s="133"/>
    </row>
    <row r="121" spans="2:22" x14ac:dyDescent="0.2">
      <c r="B121" s="131"/>
      <c r="C121" s="135">
        <v>40105</v>
      </c>
      <c r="D121" s="136" t="s">
        <v>31</v>
      </c>
      <c r="E121" s="137">
        <v>34764.879999999997</v>
      </c>
      <c r="F121" s="137">
        <v>35768.600000000006</v>
      </c>
      <c r="G121" s="137">
        <v>43458.159999999996</v>
      </c>
      <c r="H121" s="137">
        <v>35433.22</v>
      </c>
      <c r="I121" s="137">
        <v>35354.009999999987</v>
      </c>
      <c r="J121" s="137">
        <v>38014.570000000007</v>
      </c>
      <c r="K121" s="137">
        <v>43746.98</v>
      </c>
      <c r="L121" s="137">
        <v>34846.149999999994</v>
      </c>
      <c r="M121" s="137">
        <v>38776.25</v>
      </c>
      <c r="N121" s="137">
        <v>47211.79</v>
      </c>
      <c r="O121" s="137">
        <v>35706.800000000003</v>
      </c>
      <c r="P121" s="137">
        <v>41814.230000000003</v>
      </c>
      <c r="Q121" s="137">
        <f t="shared" si="6"/>
        <v>464895.6399999999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113991.64000000001</v>
      </c>
      <c r="V121" s="133"/>
    </row>
    <row r="122" spans="2:22" x14ac:dyDescent="0.2">
      <c r="B122" s="131"/>
      <c r="C122" s="135">
        <v>40116</v>
      </c>
      <c r="D122" s="136" t="s">
        <v>32</v>
      </c>
      <c r="E122" s="137">
        <v>3253.9700000000003</v>
      </c>
      <c r="F122" s="137">
        <v>3273.7300000000005</v>
      </c>
      <c r="G122" s="137">
        <v>3273.7300000000005</v>
      </c>
      <c r="H122" s="137">
        <v>3273.7300000000005</v>
      </c>
      <c r="I122" s="137">
        <v>3323.11</v>
      </c>
      <c r="J122" s="137">
        <v>3323.11</v>
      </c>
      <c r="K122" s="137">
        <v>3323.11</v>
      </c>
      <c r="L122" s="137">
        <v>3271.7400000000002</v>
      </c>
      <c r="M122" s="137">
        <v>3253.9700000000003</v>
      </c>
      <c r="N122" s="137">
        <v>3326.0800000000004</v>
      </c>
      <c r="O122" s="137">
        <v>3253.9700000000003</v>
      </c>
      <c r="P122" s="137">
        <v>3397.2500000000005</v>
      </c>
      <c r="Q122" s="137">
        <f t="shared" si="6"/>
        <v>39547.500000000007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9801.43</v>
      </c>
      <c r="V122" s="133"/>
    </row>
    <row r="123" spans="2:22" x14ac:dyDescent="0.2">
      <c r="B123" s="131"/>
      <c r="C123" s="135">
        <v>40122</v>
      </c>
      <c r="D123" s="136" t="s">
        <v>33</v>
      </c>
      <c r="E123" s="137">
        <v>1050</v>
      </c>
      <c r="F123" s="137">
        <v>1050</v>
      </c>
      <c r="G123" s="137">
        <v>1050</v>
      </c>
      <c r="H123" s="137">
        <v>1050</v>
      </c>
      <c r="I123" s="137">
        <v>1050</v>
      </c>
      <c r="J123" s="137">
        <v>1050</v>
      </c>
      <c r="K123" s="137">
        <v>1050</v>
      </c>
      <c r="L123" s="137">
        <v>1050</v>
      </c>
      <c r="M123" s="137">
        <v>1050</v>
      </c>
      <c r="N123" s="137">
        <v>1050</v>
      </c>
      <c r="O123" s="137">
        <v>1050</v>
      </c>
      <c r="P123" s="137">
        <v>1050</v>
      </c>
      <c r="Q123" s="137">
        <f t="shared" si="6"/>
        <v>12600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3150</v>
      </c>
      <c r="V123" s="133"/>
    </row>
    <row r="124" spans="2:22" x14ac:dyDescent="0.2">
      <c r="B124" s="131"/>
      <c r="C124" s="135">
        <v>40201</v>
      </c>
      <c r="D124" s="136" t="s">
        <v>34</v>
      </c>
      <c r="E124" s="137">
        <v>281979.84999999992</v>
      </c>
      <c r="F124" s="137">
        <v>531641.73</v>
      </c>
      <c r="G124" s="137">
        <v>501250.49</v>
      </c>
      <c r="H124" s="137">
        <v>837875.67</v>
      </c>
      <c r="I124" s="137">
        <v>320783.81999999995</v>
      </c>
      <c r="J124" s="137">
        <v>292615.7699999999</v>
      </c>
      <c r="K124" s="137">
        <v>400752.18</v>
      </c>
      <c r="L124" s="137">
        <v>385197.02999999997</v>
      </c>
      <c r="M124" s="137">
        <v>398719.12999999995</v>
      </c>
      <c r="N124" s="137">
        <v>381486.58</v>
      </c>
      <c r="O124" s="137">
        <v>387332.61999999994</v>
      </c>
      <c r="P124" s="137">
        <v>461410.40999999992</v>
      </c>
      <c r="Q124" s="137">
        <f t="shared" si="6"/>
        <v>5181045.2799999993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1314872.0699999998</v>
      </c>
      <c r="V124" s="133"/>
    </row>
    <row r="125" spans="2:22" x14ac:dyDescent="0.2">
      <c r="B125" s="131"/>
      <c r="C125" s="135">
        <v>40202</v>
      </c>
      <c r="D125" s="136" t="s">
        <v>35</v>
      </c>
      <c r="E125" s="137">
        <v>1452247.2000000004</v>
      </c>
      <c r="F125" s="137">
        <v>1492773.6700000002</v>
      </c>
      <c r="G125" s="137">
        <v>1408350.3700000006</v>
      </c>
      <c r="H125" s="137">
        <v>1144914.1500000004</v>
      </c>
      <c r="I125" s="137">
        <v>1160642.3300000003</v>
      </c>
      <c r="J125" s="137">
        <v>1204278.1200000001</v>
      </c>
      <c r="K125" s="137">
        <v>1370547.6700000004</v>
      </c>
      <c r="L125" s="137">
        <v>1303749.2200000002</v>
      </c>
      <c r="M125" s="137">
        <v>1179325.4300000002</v>
      </c>
      <c r="N125" s="137">
        <v>1185541.1700000004</v>
      </c>
      <c r="O125" s="137">
        <v>1252426.6000000006</v>
      </c>
      <c r="P125" s="137">
        <v>1410250.11</v>
      </c>
      <c r="Q125" s="137">
        <f t="shared" si="6"/>
        <v>15565046.040000003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4353371.2400000012</v>
      </c>
      <c r="V125" s="133"/>
    </row>
    <row r="126" spans="2:22" x14ac:dyDescent="0.2">
      <c r="B126" s="131"/>
      <c r="C126" s="135">
        <v>40204</v>
      </c>
      <c r="D126" s="136" t="s">
        <v>36</v>
      </c>
      <c r="E126" s="137">
        <v>37270.490000000013</v>
      </c>
      <c r="F126" s="137">
        <v>64811.87000000001</v>
      </c>
      <c r="G126" s="137">
        <v>51052.160000000018</v>
      </c>
      <c r="H126" s="137">
        <v>59034.860000000015</v>
      </c>
      <c r="I126" s="137">
        <v>38419.830000000016</v>
      </c>
      <c r="J126" s="137">
        <v>34574.12000000001</v>
      </c>
      <c r="K126" s="137">
        <v>36641.590000000011</v>
      </c>
      <c r="L126" s="137">
        <v>32658.400000000012</v>
      </c>
      <c r="M126" s="137">
        <v>37914.740000000013</v>
      </c>
      <c r="N126" s="137">
        <v>35992.390000000014</v>
      </c>
      <c r="O126" s="137">
        <v>35999.060000000012</v>
      </c>
      <c r="P126" s="137">
        <v>33696.730000000003</v>
      </c>
      <c r="Q126" s="137">
        <f t="shared" si="6"/>
        <v>498066.24000000011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153134.52000000002</v>
      </c>
      <c r="V126" s="133"/>
    </row>
    <row r="127" spans="2:22" x14ac:dyDescent="0.2">
      <c r="B127" s="131"/>
      <c r="C127" s="135">
        <v>40301</v>
      </c>
      <c r="D127" s="136" t="s">
        <v>37</v>
      </c>
      <c r="E127" s="137">
        <v>8605074.0800000075</v>
      </c>
      <c r="F127" s="137">
        <v>10509244.550000001</v>
      </c>
      <c r="G127" s="137">
        <v>11327806.940000003</v>
      </c>
      <c r="H127" s="137">
        <v>9839543.5800000038</v>
      </c>
      <c r="I127" s="137">
        <v>10198568.900000008</v>
      </c>
      <c r="J127" s="137">
        <v>9871799.5500000082</v>
      </c>
      <c r="K127" s="137">
        <v>10878715.02</v>
      </c>
      <c r="L127" s="137">
        <v>10041136.070000008</v>
      </c>
      <c r="M127" s="137">
        <v>11816576.610000005</v>
      </c>
      <c r="N127" s="137">
        <v>10297099.270000001</v>
      </c>
      <c r="O127" s="137">
        <v>9247263.1700000018</v>
      </c>
      <c r="P127" s="137">
        <v>13128159.819999987</v>
      </c>
      <c r="Q127" s="137">
        <f t="shared" si="6"/>
        <v>125760987.56000003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30442125.570000015</v>
      </c>
      <c r="V127" s="133"/>
    </row>
    <row r="128" spans="2:22" x14ac:dyDescent="0.2">
      <c r="B128" s="131"/>
      <c r="C128" s="135">
        <v>40401</v>
      </c>
      <c r="D128" s="136" t="s">
        <v>38</v>
      </c>
      <c r="E128" s="137">
        <v>5318623.25</v>
      </c>
      <c r="F128" s="137">
        <v>5791636.7699999958</v>
      </c>
      <c r="G128" s="137">
        <v>5223137.0799999982</v>
      </c>
      <c r="H128" s="137">
        <v>4765261.07</v>
      </c>
      <c r="I128" s="137">
        <v>5125850.6499999985</v>
      </c>
      <c r="J128" s="137">
        <v>5608071.6899999995</v>
      </c>
      <c r="K128" s="137">
        <v>5751985.5299999993</v>
      </c>
      <c r="L128" s="137">
        <v>5425200.3999999994</v>
      </c>
      <c r="M128" s="137">
        <v>7104233.8199999984</v>
      </c>
      <c r="N128" s="137">
        <v>6052777.8999999994</v>
      </c>
      <c r="O128" s="137">
        <v>7388873.6500000004</v>
      </c>
      <c r="P128" s="137">
        <v>11301168.509999992</v>
      </c>
      <c r="Q128" s="137">
        <f t="shared" si="6"/>
        <v>74856820.319999978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16333397.099999994</v>
      </c>
      <c r="V128" s="133"/>
    </row>
    <row r="129" spans="2:22" x14ac:dyDescent="0.2">
      <c r="B129" s="131"/>
      <c r="C129" s="135">
        <v>40402</v>
      </c>
      <c r="D129" s="136" t="s">
        <v>39</v>
      </c>
      <c r="E129" s="137">
        <v>39494.570000000007</v>
      </c>
      <c r="F129" s="137">
        <v>69624.570000000007</v>
      </c>
      <c r="G129" s="137">
        <v>59742.170000000006</v>
      </c>
      <c r="H129" s="137">
        <v>35126.290000000008</v>
      </c>
      <c r="I129" s="137">
        <v>35860.290000000008</v>
      </c>
      <c r="J129" s="137">
        <v>35881.580000000009</v>
      </c>
      <c r="K129" s="137">
        <v>44261.530000000006</v>
      </c>
      <c r="L129" s="137">
        <v>63439.680000000008</v>
      </c>
      <c r="M129" s="137">
        <v>96318.470000000016</v>
      </c>
      <c r="N129" s="137">
        <v>142495.49999999997</v>
      </c>
      <c r="O129" s="137">
        <v>34937.840000000011</v>
      </c>
      <c r="P129" s="137">
        <v>38462.409999999996</v>
      </c>
      <c r="Q129" s="137">
        <f t="shared" si="6"/>
        <v>695644.9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168861.31000000003</v>
      </c>
      <c r="V129" s="133"/>
    </row>
    <row r="130" spans="2:22" x14ac:dyDescent="0.2">
      <c r="B130" s="131"/>
      <c r="C130" s="135">
        <v>40501</v>
      </c>
      <c r="D130" s="136" t="s">
        <v>1</v>
      </c>
      <c r="E130" s="137">
        <v>49493141.25</v>
      </c>
      <c r="F130" s="137">
        <v>17232935.149999999</v>
      </c>
      <c r="G130" s="137">
        <v>78053711.430000007</v>
      </c>
      <c r="H130" s="137">
        <v>153507387.75</v>
      </c>
      <c r="I130" s="137">
        <v>79485299.459999993</v>
      </c>
      <c r="J130" s="137">
        <v>67959440.030000001</v>
      </c>
      <c r="K130" s="137">
        <v>64160139.969999999</v>
      </c>
      <c r="L130" s="137">
        <v>20319599.329999998</v>
      </c>
      <c r="M130" s="137">
        <v>57054831.950000003</v>
      </c>
      <c r="N130" s="137">
        <v>39958704.250000007</v>
      </c>
      <c r="O130" s="137">
        <v>74008953.409999996</v>
      </c>
      <c r="P130" s="137">
        <v>87992444.900000006</v>
      </c>
      <c r="Q130" s="137">
        <f t="shared" si="6"/>
        <v>789226588.88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144779787.83000001</v>
      </c>
      <c r="V130" s="133"/>
    </row>
    <row r="131" spans="2:22" x14ac:dyDescent="0.2">
      <c r="B131" s="131"/>
      <c r="C131" s="135">
        <v>40503</v>
      </c>
      <c r="D131" s="136" t="s">
        <v>130</v>
      </c>
      <c r="E131" s="137">
        <v>868636.74000000022</v>
      </c>
      <c r="F131" s="137">
        <v>874624.22000000032</v>
      </c>
      <c r="G131" s="137">
        <v>871630.48000000033</v>
      </c>
      <c r="H131" s="137">
        <v>871630.48000000033</v>
      </c>
      <c r="I131" s="137">
        <v>871630.48000000033</v>
      </c>
      <c r="J131" s="137">
        <v>871630.48000000033</v>
      </c>
      <c r="K131" s="137">
        <v>871630.48000000033</v>
      </c>
      <c r="L131" s="137">
        <v>871630.48000000033</v>
      </c>
      <c r="M131" s="137">
        <v>871630.48000000033</v>
      </c>
      <c r="N131" s="137">
        <v>871630.48000000033</v>
      </c>
      <c r="O131" s="137">
        <v>871630.48000000033</v>
      </c>
      <c r="P131" s="137">
        <v>871630.19</v>
      </c>
      <c r="Q131" s="137">
        <f t="shared" si="6"/>
        <v>10459565.470000003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2614891.4400000009</v>
      </c>
      <c r="V131" s="133"/>
    </row>
    <row r="132" spans="2:22" x14ac:dyDescent="0.2">
      <c r="B132" s="131"/>
      <c r="C132" s="135">
        <v>40504</v>
      </c>
      <c r="D132" s="136" t="s">
        <v>131</v>
      </c>
      <c r="E132" s="137">
        <v>939778.85999999964</v>
      </c>
      <c r="F132" s="137">
        <v>966521.40999999957</v>
      </c>
      <c r="G132" s="137">
        <v>924048.48999999964</v>
      </c>
      <c r="H132" s="137">
        <v>924048.48999999964</v>
      </c>
      <c r="I132" s="137">
        <v>924965.14999999956</v>
      </c>
      <c r="J132" s="137">
        <v>930798.47999999952</v>
      </c>
      <c r="K132" s="137">
        <v>930798.47999999952</v>
      </c>
      <c r="L132" s="137">
        <v>930798.47999999952</v>
      </c>
      <c r="M132" s="137">
        <v>930798.47999999952</v>
      </c>
      <c r="N132" s="137">
        <v>930798.47999999952</v>
      </c>
      <c r="O132" s="137">
        <v>930798.47999999952</v>
      </c>
      <c r="P132" s="137">
        <v>930798.58999999973</v>
      </c>
      <c r="Q132" s="137">
        <f t="shared" si="6"/>
        <v>11194951.869999997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2830348.7599999988</v>
      </c>
      <c r="V132" s="133"/>
    </row>
    <row r="133" spans="2:22" x14ac:dyDescent="0.2">
      <c r="B133" s="131"/>
      <c r="C133" s="135">
        <v>40510</v>
      </c>
      <c r="D133" s="136" t="s">
        <v>40</v>
      </c>
      <c r="E133" s="137">
        <v>5717204.2199999997</v>
      </c>
      <c r="F133" s="137">
        <v>1492720.1500000001</v>
      </c>
      <c r="G133" s="137">
        <v>671880.94000000006</v>
      </c>
      <c r="H133" s="137">
        <v>383855.55999999988</v>
      </c>
      <c r="I133" s="137">
        <v>491505.14999999997</v>
      </c>
      <c r="J133" s="137">
        <v>348359.92</v>
      </c>
      <c r="K133" s="137">
        <v>342906.56999999989</v>
      </c>
      <c r="L133" s="137">
        <v>339086.15999999992</v>
      </c>
      <c r="M133" s="137">
        <v>329206.0799999999</v>
      </c>
      <c r="N133" s="137">
        <v>321653.44999999995</v>
      </c>
      <c r="O133" s="137">
        <v>314432.3899999999</v>
      </c>
      <c r="P133" s="137">
        <v>318723.9800000001</v>
      </c>
      <c r="Q133" s="137">
        <f t="shared" si="6"/>
        <v>11071534.57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7881805.3100000005</v>
      </c>
      <c r="V133" s="133"/>
    </row>
    <row r="134" spans="2:22" x14ac:dyDescent="0.2">
      <c r="B134" s="131"/>
      <c r="C134" s="135">
        <v>40514</v>
      </c>
      <c r="D134" s="136" t="s">
        <v>41</v>
      </c>
      <c r="E134" s="137">
        <v>40073.700000000012</v>
      </c>
      <c r="F134" s="137">
        <v>57346.05000000001</v>
      </c>
      <c r="G134" s="137">
        <v>64046.820000000014</v>
      </c>
      <c r="H134" s="137">
        <v>50919.780000000006</v>
      </c>
      <c r="I134" s="137">
        <v>54072.160000000003</v>
      </c>
      <c r="J134" s="137">
        <v>50628.930000000008</v>
      </c>
      <c r="K134" s="137">
        <v>52061.430000000008</v>
      </c>
      <c r="L134" s="137">
        <v>51754.98000000001</v>
      </c>
      <c r="M134" s="137">
        <v>43041.850000000013</v>
      </c>
      <c r="N134" s="137">
        <v>51577.020000000019</v>
      </c>
      <c r="O134" s="137">
        <v>62759.330000000024</v>
      </c>
      <c r="P134" s="137">
        <v>58912.209999999992</v>
      </c>
      <c r="Q134" s="137">
        <f t="shared" si="6"/>
        <v>637194.26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161466.57000000004</v>
      </c>
      <c r="V134" s="133"/>
    </row>
    <row r="135" spans="2:22" x14ac:dyDescent="0.2">
      <c r="B135" s="131"/>
      <c r="C135" s="135">
        <v>40515</v>
      </c>
      <c r="D135" s="136" t="s">
        <v>42</v>
      </c>
      <c r="E135" s="137">
        <v>141233.92000000004</v>
      </c>
      <c r="F135" s="137">
        <v>78105.929999999993</v>
      </c>
      <c r="G135" s="137">
        <v>78191.97</v>
      </c>
      <c r="H135" s="137">
        <v>78773.210000000006</v>
      </c>
      <c r="I135" s="137">
        <v>79951.8</v>
      </c>
      <c r="J135" s="137">
        <v>83322.97</v>
      </c>
      <c r="K135" s="137">
        <v>81752.140000000014</v>
      </c>
      <c r="L135" s="137">
        <v>81876.800000000017</v>
      </c>
      <c r="M135" s="137">
        <v>81810.66</v>
      </c>
      <c r="N135" s="137">
        <v>86108.74</v>
      </c>
      <c r="O135" s="137">
        <v>86108.74</v>
      </c>
      <c r="P135" s="137">
        <v>86108.780000000013</v>
      </c>
      <c r="Q135" s="137">
        <f t="shared" si="6"/>
        <v>1043345.6600000001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297531.82000000007</v>
      </c>
      <c r="V135" s="133"/>
    </row>
    <row r="136" spans="2:22" x14ac:dyDescent="0.2">
      <c r="B136" s="131"/>
      <c r="C136" s="135">
        <v>40516</v>
      </c>
      <c r="D136" s="136" t="s">
        <v>43</v>
      </c>
      <c r="E136" s="137">
        <v>58270.570000000007</v>
      </c>
      <c r="F136" s="137">
        <v>68589.55</v>
      </c>
      <c r="G136" s="137">
        <v>72130.430000000008</v>
      </c>
      <c r="H136" s="137">
        <v>70657.78</v>
      </c>
      <c r="I136" s="137">
        <v>74495.85000000002</v>
      </c>
      <c r="J136" s="137">
        <v>71407.180000000008</v>
      </c>
      <c r="K136" s="137">
        <v>68233.490000000005</v>
      </c>
      <c r="L136" s="137">
        <v>62455.020000000004</v>
      </c>
      <c r="M136" s="137">
        <v>65789.88</v>
      </c>
      <c r="N136" s="137">
        <v>65803.060000000012</v>
      </c>
      <c r="O136" s="137">
        <v>72151.350000000006</v>
      </c>
      <c r="P136" s="137">
        <v>68755.180000000008</v>
      </c>
      <c r="Q136" s="137">
        <f t="shared" si="6"/>
        <v>818739.34000000008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198990.55000000002</v>
      </c>
      <c r="V136" s="133"/>
    </row>
    <row r="137" spans="2:22" x14ac:dyDescent="0.2">
      <c r="B137" s="131"/>
      <c r="C137" s="135">
        <v>40601</v>
      </c>
      <c r="D137" s="136" t="s">
        <v>46</v>
      </c>
      <c r="E137" s="137">
        <v>1890243.1900000011</v>
      </c>
      <c r="F137" s="137">
        <v>1742802.3700000006</v>
      </c>
      <c r="G137" s="137">
        <v>1750349.3400000005</v>
      </c>
      <c r="H137" s="137">
        <v>1724060.310000001</v>
      </c>
      <c r="I137" s="137">
        <v>1566071.4400000009</v>
      </c>
      <c r="J137" s="137">
        <v>1817580.100000001</v>
      </c>
      <c r="K137" s="137">
        <v>1558356.6300000013</v>
      </c>
      <c r="L137" s="137">
        <v>1587231.580000001</v>
      </c>
      <c r="M137" s="137">
        <v>1511572.4600000011</v>
      </c>
      <c r="N137" s="137">
        <v>1738153.9700000011</v>
      </c>
      <c r="O137" s="137">
        <v>1532981.0100000012</v>
      </c>
      <c r="P137" s="137">
        <v>2064957.6700000006</v>
      </c>
      <c r="Q137" s="137">
        <f t="shared" si="6"/>
        <v>20484360.070000015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5383394.9000000022</v>
      </c>
      <c r="V137" s="133"/>
    </row>
    <row r="138" spans="2:22" x14ac:dyDescent="0.2">
      <c r="B138" s="131"/>
      <c r="C138" s="135">
        <v>40603</v>
      </c>
      <c r="D138" s="136" t="s">
        <v>47</v>
      </c>
      <c r="E138" s="137">
        <v>44960.75</v>
      </c>
      <c r="F138" s="137">
        <v>43058</v>
      </c>
      <c r="G138" s="137">
        <v>50037.490000000005</v>
      </c>
      <c r="H138" s="137">
        <v>48623.030000000006</v>
      </c>
      <c r="I138" s="137">
        <v>53021</v>
      </c>
      <c r="J138" s="137">
        <v>268679.67999999999</v>
      </c>
      <c r="K138" s="137">
        <v>98261.289999999979</v>
      </c>
      <c r="L138" s="137">
        <v>88558.439999999988</v>
      </c>
      <c r="M138" s="137">
        <v>75039.780000000013</v>
      </c>
      <c r="N138" s="137">
        <v>74437.14</v>
      </c>
      <c r="O138" s="137">
        <v>68810.16</v>
      </c>
      <c r="P138" s="137">
        <v>57413.23000000001</v>
      </c>
      <c r="Q138" s="137">
        <f t="shared" si="6"/>
        <v>970899.99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138056.24</v>
      </c>
      <c r="V138" s="133"/>
    </row>
    <row r="139" spans="2:22" x14ac:dyDescent="0.2">
      <c r="B139" s="131"/>
      <c r="C139" s="135">
        <v>40701</v>
      </c>
      <c r="D139" s="136" t="s">
        <v>48</v>
      </c>
      <c r="E139" s="137">
        <v>21760028.799999997</v>
      </c>
      <c r="F139" s="137">
        <v>25086807.589999992</v>
      </c>
      <c r="G139" s="137">
        <v>24293698.219999995</v>
      </c>
      <c r="H139" s="137">
        <v>24866337.229999989</v>
      </c>
      <c r="I139" s="137">
        <v>28244827.829999991</v>
      </c>
      <c r="J139" s="137">
        <v>24419778.769999996</v>
      </c>
      <c r="K139" s="137">
        <v>24945461.540000003</v>
      </c>
      <c r="L139" s="137">
        <v>25073471.49000001</v>
      </c>
      <c r="M139" s="137">
        <v>27106618.199999999</v>
      </c>
      <c r="N139" s="137">
        <v>24628933.159999989</v>
      </c>
      <c r="O139" s="137">
        <v>24215197.559999999</v>
      </c>
      <c r="P139" s="137">
        <v>24722405.21999998</v>
      </c>
      <c r="Q139" s="137">
        <f t="shared" si="6"/>
        <v>299363565.6099999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71140534.609999985</v>
      </c>
      <c r="V139" s="133"/>
    </row>
    <row r="140" spans="2:22" x14ac:dyDescent="0.2">
      <c r="B140" s="131"/>
      <c r="C140" s="135">
        <v>40704</v>
      </c>
      <c r="D140" s="136" t="s">
        <v>49</v>
      </c>
      <c r="E140" s="137">
        <v>147666.7099999999</v>
      </c>
      <c r="F140" s="137">
        <v>179025.37999999992</v>
      </c>
      <c r="G140" s="137">
        <v>170026.63999999993</v>
      </c>
      <c r="H140" s="137">
        <v>173652.6399999999</v>
      </c>
      <c r="I140" s="137">
        <v>154052.7099999999</v>
      </c>
      <c r="J140" s="137">
        <v>153481.5499999999</v>
      </c>
      <c r="K140" s="137">
        <v>107616.51000000004</v>
      </c>
      <c r="L140" s="137">
        <v>82996.710000000036</v>
      </c>
      <c r="M140" s="137">
        <v>171857.22999999989</v>
      </c>
      <c r="N140" s="137">
        <v>169897.24999999991</v>
      </c>
      <c r="O140" s="137">
        <v>169758.27999999991</v>
      </c>
      <c r="P140" s="137">
        <v>169473.52999999997</v>
      </c>
      <c r="Q140" s="137">
        <f t="shared" si="6"/>
        <v>1849505.1399999994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496718.72999999975</v>
      </c>
      <c r="V140" s="133"/>
    </row>
    <row r="141" spans="2:22" x14ac:dyDescent="0.2">
      <c r="B141" s="131"/>
      <c r="C141" s="135">
        <v>40705</v>
      </c>
      <c r="D141" s="136" t="s">
        <v>50</v>
      </c>
      <c r="E141" s="137">
        <v>98689.13</v>
      </c>
      <c r="F141" s="137">
        <v>83538.920000000013</v>
      </c>
      <c r="G141" s="137">
        <v>110192.32000000001</v>
      </c>
      <c r="H141" s="137">
        <v>106002.70000000001</v>
      </c>
      <c r="I141" s="137">
        <v>106050.86000000002</v>
      </c>
      <c r="J141" s="137">
        <v>124538.76000000001</v>
      </c>
      <c r="K141" s="137">
        <v>117027.96</v>
      </c>
      <c r="L141" s="137">
        <v>108564.05</v>
      </c>
      <c r="M141" s="137">
        <v>102234.59</v>
      </c>
      <c r="N141" s="137">
        <v>104657.65999999999</v>
      </c>
      <c r="O141" s="137">
        <v>117124.06999999999</v>
      </c>
      <c r="P141" s="137">
        <v>123948.76999999999</v>
      </c>
      <c r="Q141" s="137">
        <f t="shared" si="6"/>
        <v>1302569.79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292420.37</v>
      </c>
      <c r="V141" s="133"/>
    </row>
    <row r="142" spans="2:22" x14ac:dyDescent="0.2">
      <c r="B142" s="131"/>
      <c r="C142" s="135">
        <v>40709</v>
      </c>
      <c r="D142" s="136" t="s">
        <v>51</v>
      </c>
      <c r="E142" s="137">
        <v>53780.37000000001</v>
      </c>
      <c r="F142" s="137">
        <v>59211.740000000013</v>
      </c>
      <c r="G142" s="137">
        <v>77800.560000000012</v>
      </c>
      <c r="H142" s="137">
        <v>67284.039999999994</v>
      </c>
      <c r="I142" s="137">
        <v>78797.160000000018</v>
      </c>
      <c r="J142" s="137">
        <v>66798.290000000008</v>
      </c>
      <c r="K142" s="137">
        <v>71607.569999999992</v>
      </c>
      <c r="L142" s="137">
        <v>54715.23</v>
      </c>
      <c r="M142" s="137">
        <v>59083.250000000007</v>
      </c>
      <c r="N142" s="137">
        <v>54533.330000000009</v>
      </c>
      <c r="O142" s="137">
        <v>59693.11</v>
      </c>
      <c r="P142" s="137">
        <v>59312.55000000001</v>
      </c>
      <c r="Q142" s="137">
        <f t="shared" si="6"/>
        <v>762617.20000000007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190792.67000000004</v>
      </c>
      <c r="V142" s="133"/>
    </row>
    <row r="143" spans="2:22" x14ac:dyDescent="0.2">
      <c r="B143" s="131"/>
      <c r="C143" s="135">
        <v>40710</v>
      </c>
      <c r="D143" s="136" t="s">
        <v>52</v>
      </c>
      <c r="E143" s="137">
        <v>34903.150000000009</v>
      </c>
      <c r="F143" s="137">
        <v>39156.690000000017</v>
      </c>
      <c r="G143" s="137">
        <v>36781.970000000016</v>
      </c>
      <c r="H143" s="137">
        <v>37206.600000000013</v>
      </c>
      <c r="I143" s="137">
        <v>36197.070000000007</v>
      </c>
      <c r="J143" s="137">
        <v>36977.250000000007</v>
      </c>
      <c r="K143" s="137">
        <v>36792.890000000007</v>
      </c>
      <c r="L143" s="137">
        <v>34348.190000000017</v>
      </c>
      <c r="M143" s="137">
        <v>34964.080000000002</v>
      </c>
      <c r="N143" s="137">
        <v>36738.640000000007</v>
      </c>
      <c r="O143" s="137">
        <v>39526.920000000006</v>
      </c>
      <c r="P143" s="137">
        <v>37146.18</v>
      </c>
      <c r="Q143" s="137">
        <f t="shared" si="6"/>
        <v>440739.63000000012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110841.81000000004</v>
      </c>
      <c r="V143" s="133"/>
    </row>
    <row r="144" spans="2:22" x14ac:dyDescent="0.2">
      <c r="B144" s="131"/>
      <c r="C144" s="135">
        <v>40801</v>
      </c>
      <c r="D144" s="136" t="s">
        <v>55</v>
      </c>
      <c r="E144" s="137">
        <v>2285606.2800000021</v>
      </c>
      <c r="F144" s="137">
        <v>2683690.4200000013</v>
      </c>
      <c r="G144" s="137">
        <v>2755434.8700000029</v>
      </c>
      <c r="H144" s="137">
        <v>2436296.1500000022</v>
      </c>
      <c r="I144" s="137">
        <v>2416372.7200000016</v>
      </c>
      <c r="J144" s="137">
        <v>2475921.9200000032</v>
      </c>
      <c r="K144" s="137">
        <v>2509716.7500000019</v>
      </c>
      <c r="L144" s="137">
        <v>2249799.100000002</v>
      </c>
      <c r="M144" s="137">
        <v>2347815.7300000014</v>
      </c>
      <c r="N144" s="137">
        <v>2425898.9200000027</v>
      </c>
      <c r="O144" s="137">
        <v>2320144.0200000009</v>
      </c>
      <c r="P144" s="137">
        <v>2643256.1500000027</v>
      </c>
      <c r="Q144" s="137">
        <f t="shared" si="6"/>
        <v>29549953.03000002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7724731.5700000059</v>
      </c>
      <c r="V144" s="133"/>
    </row>
    <row r="145" spans="2:22" x14ac:dyDescent="0.2">
      <c r="B145" s="131"/>
      <c r="C145" s="135">
        <v>40802</v>
      </c>
      <c r="D145" s="136" t="s">
        <v>53</v>
      </c>
      <c r="E145" s="137">
        <v>228680.84999999998</v>
      </c>
      <c r="F145" s="137">
        <v>214011.85</v>
      </c>
      <c r="G145" s="137">
        <v>214739.97999999995</v>
      </c>
      <c r="H145" s="137">
        <v>214051.21999999997</v>
      </c>
      <c r="I145" s="137">
        <v>216704.19999999995</v>
      </c>
      <c r="J145" s="137">
        <v>229455.08</v>
      </c>
      <c r="K145" s="137">
        <v>224606.56999999998</v>
      </c>
      <c r="L145" s="137">
        <v>229313.90999999995</v>
      </c>
      <c r="M145" s="137">
        <v>295743.44000000006</v>
      </c>
      <c r="N145" s="137">
        <v>218530.81</v>
      </c>
      <c r="O145" s="137">
        <v>219612.49</v>
      </c>
      <c r="P145" s="137">
        <v>266385.64</v>
      </c>
      <c r="Q145" s="137">
        <f t="shared" si="6"/>
        <v>2771836.0400000005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657432.67999999993</v>
      </c>
      <c r="V145" s="133"/>
    </row>
    <row r="146" spans="2:22" x14ac:dyDescent="0.2">
      <c r="B146" s="131"/>
      <c r="C146" s="135">
        <v>40817</v>
      </c>
      <c r="D146" s="136" t="s">
        <v>54</v>
      </c>
      <c r="E146" s="137">
        <v>75182.070000000007</v>
      </c>
      <c r="F146" s="137">
        <v>89752.260000000024</v>
      </c>
      <c r="G146" s="137">
        <v>135985.19000000003</v>
      </c>
      <c r="H146" s="137">
        <v>74574.530000000028</v>
      </c>
      <c r="I146" s="137">
        <v>74459.060000000041</v>
      </c>
      <c r="J146" s="137">
        <v>75366.050000000032</v>
      </c>
      <c r="K146" s="137">
        <v>275365.23000000004</v>
      </c>
      <c r="L146" s="137">
        <v>91098.950000000012</v>
      </c>
      <c r="M146" s="137">
        <v>72555.330000000031</v>
      </c>
      <c r="N146" s="137">
        <v>72840.650000000038</v>
      </c>
      <c r="O146" s="137">
        <v>77278.240000000034</v>
      </c>
      <c r="P146" s="137">
        <v>84535.25</v>
      </c>
      <c r="Q146" s="137">
        <f t="shared" si="6"/>
        <v>1198992.8100000003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300919.52</v>
      </c>
      <c r="V146" s="133"/>
    </row>
    <row r="147" spans="2:22" x14ac:dyDescent="0.2">
      <c r="B147" s="131"/>
      <c r="C147" s="135">
        <v>40901</v>
      </c>
      <c r="D147" s="136" t="s">
        <v>56</v>
      </c>
      <c r="E147" s="137">
        <v>765424.87999999966</v>
      </c>
      <c r="F147" s="137">
        <v>843000.03999999969</v>
      </c>
      <c r="G147" s="137">
        <v>906360.47999999975</v>
      </c>
      <c r="H147" s="137">
        <v>789461.32999999961</v>
      </c>
      <c r="I147" s="137">
        <v>817439.65999999968</v>
      </c>
      <c r="J147" s="137">
        <v>776143.49999999965</v>
      </c>
      <c r="K147" s="137">
        <v>780665.25999999954</v>
      </c>
      <c r="L147" s="137">
        <v>759018.91999999969</v>
      </c>
      <c r="M147" s="137">
        <v>834531.78999999957</v>
      </c>
      <c r="N147" s="137">
        <v>754600.03999999969</v>
      </c>
      <c r="O147" s="137">
        <v>748276.95999999961</v>
      </c>
      <c r="P147" s="137">
        <v>2274709.2600000002</v>
      </c>
      <c r="Q147" s="137">
        <f t="shared" si="6"/>
        <v>11049632.119999997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2514785.3999999994</v>
      </c>
      <c r="V147" s="133"/>
    </row>
    <row r="148" spans="2:22" x14ac:dyDescent="0.2">
      <c r="B148" s="131"/>
      <c r="C148" s="135">
        <v>40903</v>
      </c>
      <c r="D148" s="136" t="s">
        <v>74</v>
      </c>
      <c r="E148" s="137">
        <v>1382935.13</v>
      </c>
      <c r="F148" s="137">
        <v>5878825.1799999997</v>
      </c>
      <c r="G148" s="137">
        <v>4485951.2</v>
      </c>
      <c r="H148" s="137">
        <v>5885854.5700000003</v>
      </c>
      <c r="I148" s="137">
        <v>6037203.6100000003</v>
      </c>
      <c r="J148" s="137">
        <v>6720567.4100000001</v>
      </c>
      <c r="K148" s="137">
        <v>9227343.3399999999</v>
      </c>
      <c r="L148" s="137">
        <v>9446655.2999999989</v>
      </c>
      <c r="M148" s="137">
        <v>9824564.5099999998</v>
      </c>
      <c r="N148" s="137">
        <v>11460329.51</v>
      </c>
      <c r="O148" s="137">
        <v>11238291.069999998</v>
      </c>
      <c r="P148" s="137">
        <v>11987183.640000014</v>
      </c>
      <c r="Q148" s="137">
        <f t="shared" si="6"/>
        <v>93575704.469999999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11747711.51</v>
      </c>
      <c r="V148" s="133"/>
    </row>
    <row r="149" spans="2:22" x14ac:dyDescent="0.2">
      <c r="B149" s="131"/>
      <c r="C149" s="135">
        <v>40904</v>
      </c>
      <c r="D149" s="136" t="s">
        <v>57</v>
      </c>
      <c r="E149" s="137">
        <v>70288.590000000011</v>
      </c>
      <c r="F149" s="137">
        <v>95313.080000000031</v>
      </c>
      <c r="G149" s="137">
        <v>84126.029999999984</v>
      </c>
      <c r="H149" s="137">
        <v>85378.450000000012</v>
      </c>
      <c r="I149" s="137">
        <v>82224.810000000012</v>
      </c>
      <c r="J149" s="137">
        <v>91823.13</v>
      </c>
      <c r="K149" s="137">
        <v>81727.81</v>
      </c>
      <c r="L149" s="137">
        <v>100654.73000000001</v>
      </c>
      <c r="M149" s="137">
        <v>86033.11</v>
      </c>
      <c r="N149" s="137">
        <v>106268.47</v>
      </c>
      <c r="O149" s="137">
        <v>96539.8</v>
      </c>
      <c r="P149" s="137">
        <v>106475.07</v>
      </c>
      <c r="Q149" s="137">
        <f t="shared" si="6"/>
        <v>1086853.08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249727.7</v>
      </c>
      <c r="V149" s="133"/>
    </row>
    <row r="150" spans="2:22" x14ac:dyDescent="0.2">
      <c r="B150" s="131"/>
      <c r="C150" s="135">
        <v>40911</v>
      </c>
      <c r="D150" s="136" t="s">
        <v>58</v>
      </c>
      <c r="E150" s="137">
        <v>64668.260000000009</v>
      </c>
      <c r="F150" s="137">
        <v>70376.890000000014</v>
      </c>
      <c r="G150" s="137">
        <v>68408.610000000015</v>
      </c>
      <c r="H150" s="137">
        <v>66846.490000000005</v>
      </c>
      <c r="I150" s="137">
        <v>69076.22</v>
      </c>
      <c r="J150" s="137">
        <v>69548.400000000023</v>
      </c>
      <c r="K150" s="137">
        <v>68649.300000000017</v>
      </c>
      <c r="L150" s="137">
        <v>70441.950000000012</v>
      </c>
      <c r="M150" s="137">
        <v>72389.240000000005</v>
      </c>
      <c r="N150" s="137">
        <v>69415.360000000015</v>
      </c>
      <c r="O150" s="137">
        <v>69144.070000000007</v>
      </c>
      <c r="P150" s="137">
        <v>66710.980000000025</v>
      </c>
      <c r="Q150" s="137">
        <f t="shared" si="6"/>
        <v>825675.77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203453.76000000004</v>
      </c>
      <c r="V150" s="133"/>
    </row>
    <row r="151" spans="2:22" x14ac:dyDescent="0.2">
      <c r="B151" s="131"/>
      <c r="C151" s="135">
        <v>40913</v>
      </c>
      <c r="D151" s="136" t="s">
        <v>60</v>
      </c>
      <c r="E151" s="137">
        <v>45108.83</v>
      </c>
      <c r="F151" s="137">
        <v>45608.83</v>
      </c>
      <c r="G151" s="137">
        <v>58608.83</v>
      </c>
      <c r="H151" s="137">
        <v>45408.83</v>
      </c>
      <c r="I151" s="137">
        <v>83058.83</v>
      </c>
      <c r="J151" s="137">
        <v>72708.83</v>
      </c>
      <c r="K151" s="137">
        <v>45408.83</v>
      </c>
      <c r="L151" s="137">
        <v>45308.83</v>
      </c>
      <c r="M151" s="137">
        <v>61808.83</v>
      </c>
      <c r="N151" s="137">
        <v>49308.83</v>
      </c>
      <c r="O151" s="137">
        <v>45608.83</v>
      </c>
      <c r="P151" s="137">
        <v>50358.87</v>
      </c>
      <c r="Q151" s="137">
        <f t="shared" si="6"/>
        <v>648306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149326.49</v>
      </c>
      <c r="V151" s="133"/>
    </row>
    <row r="152" spans="2:22" x14ac:dyDescent="0.2">
      <c r="B152" s="131"/>
      <c r="C152" s="135">
        <v>41001</v>
      </c>
      <c r="D152" s="136" t="s">
        <v>135</v>
      </c>
      <c r="E152" s="137">
        <v>323403.04000000044</v>
      </c>
      <c r="F152" s="137">
        <v>376898.27000000048</v>
      </c>
      <c r="G152" s="137">
        <v>333952.58000000037</v>
      </c>
      <c r="H152" s="137">
        <v>378927.76000000036</v>
      </c>
      <c r="I152" s="137">
        <v>338550.18000000046</v>
      </c>
      <c r="J152" s="137">
        <v>436649.47000000044</v>
      </c>
      <c r="K152" s="137">
        <v>321941.49000000034</v>
      </c>
      <c r="L152" s="137">
        <v>350435.58000000037</v>
      </c>
      <c r="M152" s="137">
        <v>385557.78000000038</v>
      </c>
      <c r="N152" s="137">
        <v>474517.18000000034</v>
      </c>
      <c r="O152" s="137">
        <v>266564.37000000029</v>
      </c>
      <c r="P152" s="137">
        <v>398985.31000000006</v>
      </c>
      <c r="Q152" s="137">
        <f t="shared" si="6"/>
        <v>4386383.0100000035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1034253.8900000013</v>
      </c>
      <c r="V152" s="133"/>
    </row>
    <row r="153" spans="2:22" x14ac:dyDescent="0.2">
      <c r="B153" s="131"/>
      <c r="C153" s="135">
        <v>41002</v>
      </c>
      <c r="D153" s="136" t="s">
        <v>61</v>
      </c>
      <c r="E153" s="137">
        <v>124600.92000000004</v>
      </c>
      <c r="F153" s="137">
        <v>140109.43</v>
      </c>
      <c r="G153" s="137">
        <v>143070.88</v>
      </c>
      <c r="H153" s="137">
        <v>148518.78</v>
      </c>
      <c r="I153" s="137">
        <v>136251.79999999999</v>
      </c>
      <c r="J153" s="137">
        <v>137733.13999999998</v>
      </c>
      <c r="K153" s="137">
        <v>135104.75999999998</v>
      </c>
      <c r="L153" s="137">
        <v>135785.07999999999</v>
      </c>
      <c r="M153" s="137">
        <v>135369.32999999999</v>
      </c>
      <c r="N153" s="137">
        <v>134928.40999999997</v>
      </c>
      <c r="O153" s="137">
        <v>134836.24999999997</v>
      </c>
      <c r="P153" s="137">
        <v>137162.44999999995</v>
      </c>
      <c r="Q153" s="137">
        <f t="shared" si="6"/>
        <v>1643471.23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407781.23000000004</v>
      </c>
      <c r="V153" s="133"/>
    </row>
    <row r="154" spans="2:22" x14ac:dyDescent="0.2">
      <c r="B154" s="131"/>
      <c r="C154" s="135">
        <v>41003</v>
      </c>
      <c r="D154" s="136" t="s">
        <v>62</v>
      </c>
      <c r="E154" s="137">
        <v>1715848.6500000001</v>
      </c>
      <c r="F154" s="137">
        <v>9226040.2699999996</v>
      </c>
      <c r="G154" s="137">
        <v>8124448.5199999996</v>
      </c>
      <c r="H154" s="137">
        <v>9973931.3800000008</v>
      </c>
      <c r="I154" s="137">
        <v>10147528.950000001</v>
      </c>
      <c r="J154" s="137">
        <v>11709228.059999999</v>
      </c>
      <c r="K154" s="137">
        <v>12640860.810000001</v>
      </c>
      <c r="L154" s="137">
        <v>10491847.73</v>
      </c>
      <c r="M154" s="137">
        <v>11550452.269999998</v>
      </c>
      <c r="N154" s="137">
        <v>11235030.839999998</v>
      </c>
      <c r="O154" s="137">
        <v>31161170.73</v>
      </c>
      <c r="P154" s="137">
        <v>34653363.469999999</v>
      </c>
      <c r="Q154" s="137">
        <f t="shared" si="6"/>
        <v>162629751.68000001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19066337.439999998</v>
      </c>
      <c r="V154" s="133"/>
    </row>
    <row r="155" spans="2:22" x14ac:dyDescent="0.2">
      <c r="B155" s="131"/>
      <c r="C155" s="135">
        <v>41005</v>
      </c>
      <c r="D155" s="136" t="s">
        <v>63</v>
      </c>
      <c r="E155" s="137">
        <v>19865.54</v>
      </c>
      <c r="F155" s="137">
        <v>917432.67999999993</v>
      </c>
      <c r="G155" s="137">
        <v>4865967.87</v>
      </c>
      <c r="H155" s="137">
        <v>611330.89000000013</v>
      </c>
      <c r="I155" s="137">
        <v>1147970.8</v>
      </c>
      <c r="J155" s="137">
        <v>1383945.9099999997</v>
      </c>
      <c r="K155" s="137">
        <v>1745142.0900000003</v>
      </c>
      <c r="L155" s="137">
        <v>2536569.69</v>
      </c>
      <c r="M155" s="137">
        <v>2805999.63</v>
      </c>
      <c r="N155" s="137">
        <v>2211795.91</v>
      </c>
      <c r="O155" s="137">
        <v>1390452.4899999998</v>
      </c>
      <c r="P155" s="137">
        <v>3935924.54</v>
      </c>
      <c r="Q155" s="137">
        <f t="shared" si="6"/>
        <v>23572398.039999995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5803266.0899999999</v>
      </c>
      <c r="V155" s="133"/>
    </row>
    <row r="156" spans="2:22" ht="38.25" x14ac:dyDescent="0.2">
      <c r="B156" s="131"/>
      <c r="C156" s="135">
        <v>41007</v>
      </c>
      <c r="D156" s="136" t="s">
        <v>64</v>
      </c>
      <c r="E156" s="137">
        <v>4084.93</v>
      </c>
      <c r="F156" s="137">
        <v>6703.1899999999987</v>
      </c>
      <c r="G156" s="137">
        <v>4947.2699999999995</v>
      </c>
      <c r="H156" s="137">
        <v>4410.62</v>
      </c>
      <c r="I156" s="137">
        <v>5932.98</v>
      </c>
      <c r="J156" s="137">
        <v>4589.0999999999995</v>
      </c>
      <c r="K156" s="137">
        <v>5097.4699999999993</v>
      </c>
      <c r="L156" s="137">
        <v>5851.1200000000008</v>
      </c>
      <c r="M156" s="137">
        <v>5818.869999999999</v>
      </c>
      <c r="N156" s="137">
        <v>5420.77</v>
      </c>
      <c r="O156" s="137">
        <v>7422.74</v>
      </c>
      <c r="P156" s="137">
        <v>14971.630000000003</v>
      </c>
      <c r="Q156" s="137">
        <f t="shared" si="6"/>
        <v>75250.69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15735.39</v>
      </c>
      <c r="V156" s="133"/>
    </row>
    <row r="157" spans="2:22" x14ac:dyDescent="0.2">
      <c r="B157" s="131"/>
      <c r="C157" s="135">
        <v>41101</v>
      </c>
      <c r="D157" s="136" t="s">
        <v>66</v>
      </c>
      <c r="E157" s="137">
        <v>2196846.8100000005</v>
      </c>
      <c r="F157" s="137">
        <v>2488155.9500000007</v>
      </c>
      <c r="G157" s="137">
        <v>4918551.6000000006</v>
      </c>
      <c r="H157" s="137">
        <v>3100296.7500000005</v>
      </c>
      <c r="I157" s="137">
        <v>5717408.3000000017</v>
      </c>
      <c r="J157" s="137">
        <v>3653771.8600000013</v>
      </c>
      <c r="K157" s="137">
        <v>5032550.1100000003</v>
      </c>
      <c r="L157" s="137">
        <v>3535952.4300000006</v>
      </c>
      <c r="M157" s="137">
        <v>7465817.1199999982</v>
      </c>
      <c r="N157" s="137">
        <v>5251695.830000001</v>
      </c>
      <c r="O157" s="137">
        <v>6712245.3700000001</v>
      </c>
      <c r="P157" s="137">
        <v>9466503.2799999993</v>
      </c>
      <c r="Q157" s="137">
        <f t="shared" si="6"/>
        <v>59539795.409999996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9603554.3600000031</v>
      </c>
      <c r="V157" s="133"/>
    </row>
    <row r="158" spans="2:22" x14ac:dyDescent="0.2">
      <c r="B158" s="131"/>
      <c r="C158" s="135">
        <v>41103</v>
      </c>
      <c r="D158" s="136" t="s">
        <v>67</v>
      </c>
      <c r="E158" s="137">
        <v>398639.41000000003</v>
      </c>
      <c r="F158" s="137">
        <v>511316.77000000019</v>
      </c>
      <c r="G158" s="137">
        <v>506467.49000000005</v>
      </c>
      <c r="H158" s="137">
        <v>508477.32</v>
      </c>
      <c r="I158" s="137">
        <v>509327.15000000014</v>
      </c>
      <c r="J158" s="137">
        <v>508062.6100000001</v>
      </c>
      <c r="K158" s="137">
        <v>685254.71000000008</v>
      </c>
      <c r="L158" s="137">
        <v>584316.47</v>
      </c>
      <c r="M158" s="137">
        <v>596887.12000000011</v>
      </c>
      <c r="N158" s="137">
        <v>584273.84999999986</v>
      </c>
      <c r="O158" s="137">
        <v>585132.52999999991</v>
      </c>
      <c r="P158" s="137">
        <v>699747.81000000017</v>
      </c>
      <c r="Q158" s="137">
        <f t="shared" si="6"/>
        <v>6677903.2400000012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1416423.6700000002</v>
      </c>
      <c r="V158" s="133"/>
    </row>
    <row r="159" spans="2:22" x14ac:dyDescent="0.2">
      <c r="B159" s="131"/>
      <c r="C159" s="135">
        <v>41104</v>
      </c>
      <c r="D159" s="136" t="s">
        <v>68</v>
      </c>
      <c r="E159" s="137">
        <v>20028.910000000003</v>
      </c>
      <c r="F159" s="137">
        <v>21722.600000000002</v>
      </c>
      <c r="G159" s="137">
        <v>22109.880000000005</v>
      </c>
      <c r="H159" s="137">
        <v>21556.820000000003</v>
      </c>
      <c r="I159" s="137">
        <v>70019.77</v>
      </c>
      <c r="J159" s="137">
        <v>70441.77</v>
      </c>
      <c r="K159" s="137">
        <v>124612.05</v>
      </c>
      <c r="L159" s="137">
        <v>70723.960000000006</v>
      </c>
      <c r="M159" s="137">
        <v>70084.47</v>
      </c>
      <c r="N159" s="137">
        <v>70017.150000000009</v>
      </c>
      <c r="O159" s="137">
        <v>125864.18000000001</v>
      </c>
      <c r="P159" s="137">
        <v>74543.320000000007</v>
      </c>
      <c r="Q159" s="137">
        <f t="shared" si="6"/>
        <v>761724.88000000012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63861.390000000014</v>
      </c>
      <c r="V159" s="133"/>
    </row>
    <row r="160" spans="2:22" x14ac:dyDescent="0.2">
      <c r="B160" s="131"/>
      <c r="C160" s="135">
        <v>41107</v>
      </c>
      <c r="D160" s="136" t="s">
        <v>69</v>
      </c>
      <c r="E160" s="137">
        <v>373008.4</v>
      </c>
      <c r="F160" s="137">
        <v>447873.20000000007</v>
      </c>
      <c r="G160" s="137">
        <v>420403.56999999995</v>
      </c>
      <c r="H160" s="137">
        <v>413805.54000000004</v>
      </c>
      <c r="I160" s="137">
        <v>417086.70999999996</v>
      </c>
      <c r="J160" s="137">
        <v>428658.45</v>
      </c>
      <c r="K160" s="137">
        <v>412106.06999999995</v>
      </c>
      <c r="L160" s="137">
        <v>408372.49</v>
      </c>
      <c r="M160" s="137">
        <v>406309.58999999997</v>
      </c>
      <c r="N160" s="137">
        <v>399900.65</v>
      </c>
      <c r="O160" s="137">
        <v>403162.16</v>
      </c>
      <c r="P160" s="137">
        <v>426393.72</v>
      </c>
      <c r="Q160" s="137">
        <f t="shared" si="6"/>
        <v>4957080.5499999989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1241285.17</v>
      </c>
      <c r="V160" s="133"/>
    </row>
    <row r="161" spans="2:22" x14ac:dyDescent="0.2">
      <c r="B161" s="131"/>
      <c r="C161" s="135">
        <v>41301</v>
      </c>
      <c r="D161" s="136" t="s">
        <v>70</v>
      </c>
      <c r="E161" s="137">
        <v>402674.0799999999</v>
      </c>
      <c r="F161" s="137">
        <v>582062.32999999996</v>
      </c>
      <c r="G161" s="137">
        <v>513878.88000000006</v>
      </c>
      <c r="H161" s="137">
        <v>445066.72000000009</v>
      </c>
      <c r="I161" s="137">
        <v>447730.93000000017</v>
      </c>
      <c r="J161" s="137">
        <v>447539.83000000013</v>
      </c>
      <c r="K161" s="137">
        <v>490715.42000000004</v>
      </c>
      <c r="L161" s="137">
        <v>429657.3</v>
      </c>
      <c r="M161" s="137">
        <v>434504.80000000005</v>
      </c>
      <c r="N161" s="137">
        <v>480266.77999999997</v>
      </c>
      <c r="O161" s="137">
        <v>425965.11</v>
      </c>
      <c r="P161" s="137">
        <v>533651.59</v>
      </c>
      <c r="Q161" s="137">
        <f t="shared" si="6"/>
        <v>5633713.7700000005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1498615.29</v>
      </c>
      <c r="V161" s="133"/>
    </row>
    <row r="162" spans="2:22" x14ac:dyDescent="0.2">
      <c r="B162" s="131"/>
      <c r="C162" s="135">
        <v>41401</v>
      </c>
      <c r="D162" s="136" t="s">
        <v>71</v>
      </c>
      <c r="E162" s="137">
        <v>395711.11</v>
      </c>
      <c r="F162" s="137">
        <v>396921.75999999995</v>
      </c>
      <c r="G162" s="137">
        <v>403346.1</v>
      </c>
      <c r="H162" s="137">
        <v>401806.62</v>
      </c>
      <c r="I162" s="137">
        <v>406883.68</v>
      </c>
      <c r="J162" s="137">
        <v>416792.86</v>
      </c>
      <c r="K162" s="137">
        <v>406959.73</v>
      </c>
      <c r="L162" s="137">
        <v>382324.18</v>
      </c>
      <c r="M162" s="137">
        <v>397675.7</v>
      </c>
      <c r="N162" s="137">
        <v>395826.19</v>
      </c>
      <c r="O162" s="137">
        <v>401075.48</v>
      </c>
      <c r="P162" s="137">
        <v>409613.26999999996</v>
      </c>
      <c r="Q162" s="137">
        <f t="shared" si="6"/>
        <v>4814936.68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1195978.9699999997</v>
      </c>
      <c r="V162" s="133"/>
    </row>
    <row r="163" spans="2:22" x14ac:dyDescent="0.2">
      <c r="B163" s="131"/>
      <c r="C163" s="135">
        <v>41501</v>
      </c>
      <c r="D163" s="136" t="s">
        <v>72</v>
      </c>
      <c r="E163" s="137">
        <v>493142.07</v>
      </c>
      <c r="F163" s="137">
        <v>746896.66999999993</v>
      </c>
      <c r="G163" s="137">
        <v>584788.74999999988</v>
      </c>
      <c r="H163" s="137">
        <v>677294.67999999993</v>
      </c>
      <c r="I163" s="137">
        <v>719964.66</v>
      </c>
      <c r="J163" s="137">
        <v>556567.8899999999</v>
      </c>
      <c r="K163" s="137">
        <v>741667.57</v>
      </c>
      <c r="L163" s="137">
        <v>687880.36999999988</v>
      </c>
      <c r="M163" s="137">
        <v>629398.06999999995</v>
      </c>
      <c r="N163" s="137">
        <v>728879.1399999999</v>
      </c>
      <c r="O163" s="137">
        <v>547759.25999999989</v>
      </c>
      <c r="P163" s="137">
        <v>818763.37000000011</v>
      </c>
      <c r="Q163" s="137">
        <f t="shared" si="6"/>
        <v>7933002.5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1824827.4899999998</v>
      </c>
      <c r="V163" s="133"/>
    </row>
    <row r="164" spans="2:22" x14ac:dyDescent="0.2">
      <c r="B164" s="131"/>
      <c r="C164" s="135">
        <v>41503</v>
      </c>
      <c r="D164" s="136" t="s">
        <v>132</v>
      </c>
      <c r="E164" s="137">
        <v>596948.56000000006</v>
      </c>
      <c r="F164" s="137">
        <v>596948.56000000006</v>
      </c>
      <c r="G164" s="137">
        <v>584948.56000000006</v>
      </c>
      <c r="H164" s="137">
        <v>584948.56000000006</v>
      </c>
      <c r="I164" s="137">
        <v>584940.2300000001</v>
      </c>
      <c r="J164" s="137">
        <v>584940.2300000001</v>
      </c>
      <c r="K164" s="137">
        <v>584940.2300000001</v>
      </c>
      <c r="L164" s="137">
        <v>584940.2300000001</v>
      </c>
      <c r="M164" s="137">
        <v>584890.2300000001</v>
      </c>
      <c r="N164" s="137">
        <v>584828.56000000006</v>
      </c>
      <c r="O164" s="137">
        <v>584808.56000000006</v>
      </c>
      <c r="P164" s="137">
        <v>562915.69000000006</v>
      </c>
      <c r="Q164" s="137">
        <f t="shared" si="6"/>
        <v>7020998.200000002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1778845.6800000002</v>
      </c>
      <c r="V164" s="133"/>
    </row>
    <row r="165" spans="2:22" x14ac:dyDescent="0.2">
      <c r="B165" s="131"/>
      <c r="C165" s="135">
        <v>41505</v>
      </c>
      <c r="D165" s="136" t="s">
        <v>133</v>
      </c>
      <c r="E165" s="137">
        <v>2020461.4500000002</v>
      </c>
      <c r="F165" s="137">
        <v>1905908.9100000001</v>
      </c>
      <c r="G165" s="137">
        <v>1963185.1800000002</v>
      </c>
      <c r="H165" s="137">
        <v>1963185.1800000002</v>
      </c>
      <c r="I165" s="137">
        <v>1963185.1800000002</v>
      </c>
      <c r="J165" s="137">
        <v>1963185.1800000002</v>
      </c>
      <c r="K165" s="137">
        <v>1963185.1800000002</v>
      </c>
      <c r="L165" s="137">
        <v>1963185.1800000002</v>
      </c>
      <c r="M165" s="137">
        <v>1963185.1800000002</v>
      </c>
      <c r="N165" s="137">
        <v>1963185.1800000002</v>
      </c>
      <c r="O165" s="137">
        <v>1963185.1800000002</v>
      </c>
      <c r="P165" s="137">
        <v>1963185.4400000004</v>
      </c>
      <c r="Q165" s="137">
        <f t="shared" si="6"/>
        <v>23558222.420000002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5889555.540000001</v>
      </c>
      <c r="V165" s="133"/>
    </row>
    <row r="166" spans="2:22" x14ac:dyDescent="0.2">
      <c r="B166" s="131"/>
      <c r="C166" s="135">
        <v>41506</v>
      </c>
      <c r="D166" s="136" t="s">
        <v>74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137">
        <v>0</v>
      </c>
      <c r="O166" s="137">
        <v>0</v>
      </c>
      <c r="P166" s="137">
        <v>0</v>
      </c>
      <c r="Q166" s="137">
        <f t="shared" si="6"/>
        <v>0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33"/>
    </row>
    <row r="167" spans="2:22" x14ac:dyDescent="0.2">
      <c r="B167" s="131"/>
      <c r="C167" s="135">
        <v>41601</v>
      </c>
      <c r="D167" s="136" t="s">
        <v>76</v>
      </c>
      <c r="E167" s="137">
        <v>21045169.570000008</v>
      </c>
      <c r="F167" s="137">
        <v>20998865.590000007</v>
      </c>
      <c r="G167" s="137">
        <v>20801180.140000004</v>
      </c>
      <c r="H167" s="137">
        <v>20004940.360000003</v>
      </c>
      <c r="I167" s="137">
        <v>20072929.570000004</v>
      </c>
      <c r="J167" s="137">
        <v>20048828.310000002</v>
      </c>
      <c r="K167" s="137">
        <v>20000167.580000006</v>
      </c>
      <c r="L167" s="137">
        <v>19918343.860000007</v>
      </c>
      <c r="M167" s="137">
        <v>20175989.640000008</v>
      </c>
      <c r="N167" s="137">
        <v>20092739.120000005</v>
      </c>
      <c r="O167" s="137">
        <v>20340855.220000006</v>
      </c>
      <c r="P167" s="137">
        <v>20182527.369999994</v>
      </c>
      <c r="Q167" s="137">
        <f t="shared" si="6"/>
        <v>243682536.33000007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62845215.300000012</v>
      </c>
      <c r="V167" s="133"/>
    </row>
    <row r="168" spans="2:22" x14ac:dyDescent="0.2">
      <c r="B168" s="131"/>
      <c r="C168" s="135">
        <v>41603</v>
      </c>
      <c r="D168" s="136" t="s">
        <v>44</v>
      </c>
      <c r="E168" s="137">
        <v>5716.92</v>
      </c>
      <c r="F168" s="137">
        <v>6306.24</v>
      </c>
      <c r="G168" s="137">
        <v>6211.92</v>
      </c>
      <c r="H168" s="137">
        <v>6211.92</v>
      </c>
      <c r="I168" s="137">
        <v>6211.92</v>
      </c>
      <c r="J168" s="137">
        <v>10163.59</v>
      </c>
      <c r="K168" s="137">
        <v>6092.43</v>
      </c>
      <c r="L168" s="137">
        <v>5786.92</v>
      </c>
      <c r="M168" s="137">
        <v>7286.92</v>
      </c>
      <c r="N168" s="137">
        <v>5786.92</v>
      </c>
      <c r="O168" s="137">
        <v>5786.92</v>
      </c>
      <c r="P168" s="137">
        <v>5786.99</v>
      </c>
      <c r="Q168" s="137">
        <f t="shared" si="6"/>
        <v>77349.61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18235.080000000002</v>
      </c>
      <c r="V168" s="133"/>
    </row>
    <row r="169" spans="2:22" x14ac:dyDescent="0.2">
      <c r="B169" s="131"/>
      <c r="C169" s="135">
        <v>41604</v>
      </c>
      <c r="D169" s="136" t="s">
        <v>45</v>
      </c>
      <c r="E169" s="137">
        <v>32870.340000000011</v>
      </c>
      <c r="F169" s="137">
        <v>36186.400000000009</v>
      </c>
      <c r="G169" s="137">
        <v>32985.260000000009</v>
      </c>
      <c r="H169" s="137">
        <v>32184.570000000011</v>
      </c>
      <c r="I169" s="137">
        <v>38177.140000000007</v>
      </c>
      <c r="J169" s="137">
        <v>32167.650000000005</v>
      </c>
      <c r="K169" s="137">
        <v>32279.740000000009</v>
      </c>
      <c r="L169" s="137">
        <v>32184.200000000012</v>
      </c>
      <c r="M169" s="137">
        <v>33020.110000000008</v>
      </c>
      <c r="N169" s="137">
        <v>34707.670000000013</v>
      </c>
      <c r="O169" s="137">
        <v>34250.330000000016</v>
      </c>
      <c r="P169" s="137">
        <v>37762.15</v>
      </c>
      <c r="Q169" s="137">
        <f t="shared" ref="Q169:Q201" si="7">SUM(E169:P169)</f>
        <v>408775.56000000011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102042.00000000003</v>
      </c>
      <c r="V169" s="133"/>
    </row>
    <row r="170" spans="2:22" x14ac:dyDescent="0.2">
      <c r="B170" s="131"/>
      <c r="C170" s="135">
        <v>41801</v>
      </c>
      <c r="D170" s="136" t="s">
        <v>77</v>
      </c>
      <c r="E170" s="137">
        <v>138893.53999999995</v>
      </c>
      <c r="F170" s="137">
        <v>182639.60999999987</v>
      </c>
      <c r="G170" s="137">
        <v>175238.27999999985</v>
      </c>
      <c r="H170" s="137">
        <v>198206.38999999984</v>
      </c>
      <c r="I170" s="137">
        <v>175770.31999999983</v>
      </c>
      <c r="J170" s="137">
        <v>176612.23999999985</v>
      </c>
      <c r="K170" s="137">
        <v>203262.6399999999</v>
      </c>
      <c r="L170" s="137">
        <v>161548.95999999982</v>
      </c>
      <c r="M170" s="137">
        <v>178463.72999999981</v>
      </c>
      <c r="N170" s="137">
        <v>282434.39999999997</v>
      </c>
      <c r="O170" s="137">
        <v>156279.69999999984</v>
      </c>
      <c r="P170" s="137">
        <v>316895.45</v>
      </c>
      <c r="Q170" s="137">
        <f t="shared" si="7"/>
        <v>2346245.2599999984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496771.42999999964</v>
      </c>
      <c r="V170" s="133"/>
    </row>
    <row r="171" spans="2:22" x14ac:dyDescent="0.2">
      <c r="B171" s="131"/>
      <c r="C171" s="135">
        <v>42001</v>
      </c>
      <c r="D171" s="136" t="s">
        <v>78</v>
      </c>
      <c r="E171" s="137">
        <v>380398.17</v>
      </c>
      <c r="F171" s="137">
        <v>411313.19999999995</v>
      </c>
      <c r="G171" s="137">
        <v>2985997.54</v>
      </c>
      <c r="H171" s="137">
        <v>843486.77999999991</v>
      </c>
      <c r="I171" s="137">
        <v>643753.3899999999</v>
      </c>
      <c r="J171" s="137">
        <v>1209623.3299999998</v>
      </c>
      <c r="K171" s="137">
        <v>604596.34</v>
      </c>
      <c r="L171" s="137">
        <v>600102.82999999984</v>
      </c>
      <c r="M171" s="137">
        <v>2019960.4500000002</v>
      </c>
      <c r="N171" s="137">
        <v>608329.2799999998</v>
      </c>
      <c r="O171" s="137">
        <v>608063.23</v>
      </c>
      <c r="P171" s="137">
        <v>1417479.8000000003</v>
      </c>
      <c r="Q171" s="137">
        <f t="shared" si="7"/>
        <v>12333104.340000002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3777708.91</v>
      </c>
      <c r="V171" s="133"/>
    </row>
    <row r="172" spans="2:22" x14ac:dyDescent="0.2">
      <c r="B172" s="131"/>
      <c r="C172" s="135">
        <v>42002</v>
      </c>
      <c r="D172" s="136" t="s">
        <v>79</v>
      </c>
      <c r="E172" s="137">
        <v>179307.72000000003</v>
      </c>
      <c r="F172" s="137">
        <v>181969.72000000003</v>
      </c>
      <c r="G172" s="137">
        <v>182990.72000000003</v>
      </c>
      <c r="H172" s="137">
        <v>195582.72000000003</v>
      </c>
      <c r="I172" s="137">
        <v>195682.72000000003</v>
      </c>
      <c r="J172" s="137">
        <v>179888.32000000004</v>
      </c>
      <c r="K172" s="137">
        <v>177417.49000000002</v>
      </c>
      <c r="L172" s="137">
        <v>174552.05000000005</v>
      </c>
      <c r="M172" s="137">
        <v>174316.72000000003</v>
      </c>
      <c r="N172" s="137">
        <v>174236.72000000003</v>
      </c>
      <c r="O172" s="137">
        <v>174236.72000000003</v>
      </c>
      <c r="P172" s="137">
        <v>174229.96000000002</v>
      </c>
      <c r="Q172" s="137">
        <f t="shared" si="7"/>
        <v>2164411.58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544268.16000000015</v>
      </c>
      <c r="V172" s="133"/>
    </row>
    <row r="173" spans="2:22" x14ac:dyDescent="0.2">
      <c r="B173" s="131"/>
      <c r="C173" s="135">
        <v>42004</v>
      </c>
      <c r="D173" s="136" t="s">
        <v>80</v>
      </c>
      <c r="E173" s="137">
        <v>556734.89</v>
      </c>
      <c r="F173" s="137">
        <v>601818.71</v>
      </c>
      <c r="G173" s="137">
        <v>596579.24999999988</v>
      </c>
      <c r="H173" s="137">
        <v>597295.97000000009</v>
      </c>
      <c r="I173" s="137">
        <v>595759.24999999988</v>
      </c>
      <c r="J173" s="137">
        <v>616096.56999999995</v>
      </c>
      <c r="K173" s="137">
        <v>617595.05999999982</v>
      </c>
      <c r="L173" s="137">
        <v>617142.07000000007</v>
      </c>
      <c r="M173" s="137">
        <v>675940.52</v>
      </c>
      <c r="N173" s="137">
        <v>603410.23999999987</v>
      </c>
      <c r="O173" s="137">
        <v>589901.51</v>
      </c>
      <c r="P173" s="137">
        <v>599181.82999999996</v>
      </c>
      <c r="Q173" s="137">
        <f t="shared" si="7"/>
        <v>7267455.870000001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1755132.85</v>
      </c>
      <c r="V173" s="133"/>
    </row>
    <row r="174" spans="2:22" x14ac:dyDescent="0.2">
      <c r="B174" s="131"/>
      <c r="C174" s="135">
        <v>42101</v>
      </c>
      <c r="D174" s="136" t="s">
        <v>81</v>
      </c>
      <c r="E174" s="137">
        <v>289648.75000000006</v>
      </c>
      <c r="F174" s="137">
        <v>3587205.1300000004</v>
      </c>
      <c r="G174" s="137">
        <v>1157059.8500000001</v>
      </c>
      <c r="H174" s="137">
        <v>692459.84999999986</v>
      </c>
      <c r="I174" s="137">
        <v>386459.85000000009</v>
      </c>
      <c r="J174" s="137">
        <v>374686.26000000007</v>
      </c>
      <c r="K174" s="137">
        <v>3615084.0200000005</v>
      </c>
      <c r="L174" s="137">
        <v>538634.02</v>
      </c>
      <c r="M174" s="137">
        <v>295084.02000000008</v>
      </c>
      <c r="N174" s="137">
        <v>270646.52000000008</v>
      </c>
      <c r="O174" s="137">
        <v>260381.51999999996</v>
      </c>
      <c r="P174" s="137">
        <v>260381.39999999997</v>
      </c>
      <c r="Q174" s="137">
        <f t="shared" si="7"/>
        <v>11727731.189999999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5033913.7300000004</v>
      </c>
      <c r="V174" s="133"/>
    </row>
    <row r="175" spans="2:22" x14ac:dyDescent="0.2">
      <c r="B175" s="131"/>
      <c r="C175" s="135">
        <v>42401</v>
      </c>
      <c r="D175" s="136" t="s">
        <v>126</v>
      </c>
      <c r="E175" s="137">
        <v>699508.45999999973</v>
      </c>
      <c r="F175" s="137">
        <v>698896.3199999996</v>
      </c>
      <c r="G175" s="137">
        <v>681371.60999999964</v>
      </c>
      <c r="H175" s="137">
        <v>485071.61000000028</v>
      </c>
      <c r="I175" s="137">
        <v>405371.61000000022</v>
      </c>
      <c r="J175" s="137">
        <v>1405371.6100000003</v>
      </c>
      <c r="K175" s="137">
        <v>408371.61000000022</v>
      </c>
      <c r="L175" s="137">
        <v>406711.61000000022</v>
      </c>
      <c r="M175" s="137">
        <v>407871.61000000028</v>
      </c>
      <c r="N175" s="137">
        <v>408371.61000000022</v>
      </c>
      <c r="O175" s="137">
        <v>454871.60000000021</v>
      </c>
      <c r="P175" s="137">
        <v>2354457.7400000012</v>
      </c>
      <c r="Q175" s="137">
        <f t="shared" si="7"/>
        <v>8816247.0000000037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2079776.389999999</v>
      </c>
      <c r="V175" s="133"/>
    </row>
    <row r="176" spans="2:22" x14ac:dyDescent="0.2">
      <c r="B176" s="131"/>
      <c r="C176" s="135">
        <v>42402</v>
      </c>
      <c r="D176" s="136" t="s">
        <v>59</v>
      </c>
      <c r="E176" s="137">
        <v>265946.59999999998</v>
      </c>
      <c r="F176" s="137">
        <v>289746.59999999998</v>
      </c>
      <c r="G176" s="137">
        <v>266403.27999999997</v>
      </c>
      <c r="H176" s="137">
        <v>264914.61</v>
      </c>
      <c r="I176" s="137">
        <v>264539.61</v>
      </c>
      <c r="J176" s="137">
        <v>260739.60999999996</v>
      </c>
      <c r="K176" s="137">
        <v>260672.92999999993</v>
      </c>
      <c r="L176" s="137">
        <v>260672.92999999993</v>
      </c>
      <c r="M176" s="137">
        <v>258021.26999999993</v>
      </c>
      <c r="N176" s="137">
        <v>258021.26999999993</v>
      </c>
      <c r="O176" s="137">
        <v>258021.26999999993</v>
      </c>
      <c r="P176" s="137">
        <v>258021.37999999998</v>
      </c>
      <c r="Q176" s="137">
        <f t="shared" si="7"/>
        <v>3165721.3599999994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822096.48</v>
      </c>
      <c r="V176" s="133"/>
    </row>
    <row r="177" spans="2:22" x14ac:dyDescent="0.2">
      <c r="B177" s="131"/>
      <c r="C177" s="135">
        <v>42403</v>
      </c>
      <c r="D177" s="136" t="s">
        <v>73</v>
      </c>
      <c r="E177" s="137">
        <v>221022.25999999992</v>
      </c>
      <c r="F177" s="137">
        <v>220686.03999999995</v>
      </c>
      <c r="G177" s="137">
        <v>220854.14999999994</v>
      </c>
      <c r="H177" s="137">
        <v>220854.14999999994</v>
      </c>
      <c r="I177" s="137">
        <v>220854.14999999994</v>
      </c>
      <c r="J177" s="137">
        <v>220854.14999999994</v>
      </c>
      <c r="K177" s="137">
        <v>220854.14999999994</v>
      </c>
      <c r="L177" s="137">
        <v>220854.14999999994</v>
      </c>
      <c r="M177" s="137">
        <v>220854.14999999994</v>
      </c>
      <c r="N177" s="137">
        <v>220854.14999999994</v>
      </c>
      <c r="O177" s="137">
        <v>220854.14999999994</v>
      </c>
      <c r="P177" s="137">
        <v>220854.08</v>
      </c>
      <c r="Q177" s="137">
        <f t="shared" si="7"/>
        <v>2650249.7299999995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662562.44999999984</v>
      </c>
      <c r="V177" s="133"/>
    </row>
    <row r="178" spans="2:22" x14ac:dyDescent="0.2">
      <c r="B178" s="131"/>
      <c r="C178" s="135">
        <v>42404</v>
      </c>
      <c r="D178" s="136" t="s">
        <v>75</v>
      </c>
      <c r="E178" s="137">
        <v>165821.31000000008</v>
      </c>
      <c r="F178" s="137">
        <v>188200.11000000007</v>
      </c>
      <c r="G178" s="137">
        <v>162010.38000000006</v>
      </c>
      <c r="H178" s="137">
        <v>160227.38000000006</v>
      </c>
      <c r="I178" s="137">
        <v>160510.38000000006</v>
      </c>
      <c r="J178" s="137">
        <v>160510.71000000008</v>
      </c>
      <c r="K178" s="137">
        <v>160510.71000000008</v>
      </c>
      <c r="L178" s="137">
        <v>160510.71000000008</v>
      </c>
      <c r="M178" s="137">
        <v>160510.71000000008</v>
      </c>
      <c r="N178" s="137">
        <v>160294.04000000007</v>
      </c>
      <c r="O178" s="137">
        <v>160011.74000000005</v>
      </c>
      <c r="P178" s="137">
        <v>160009.82</v>
      </c>
      <c r="Q178" s="137">
        <f t="shared" si="7"/>
        <v>1959128.0000000005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516031.80000000022</v>
      </c>
      <c r="V178" s="133"/>
    </row>
    <row r="179" spans="2:22" x14ac:dyDescent="0.2">
      <c r="B179" s="131"/>
      <c r="C179" s="135">
        <v>42501</v>
      </c>
      <c r="D179" s="136" t="s">
        <v>127</v>
      </c>
      <c r="E179" s="137">
        <v>148321.19999999998</v>
      </c>
      <c r="F179" s="137">
        <v>179091.87999999992</v>
      </c>
      <c r="G179" s="137">
        <v>156815.70999999996</v>
      </c>
      <c r="H179" s="137">
        <v>147912.55999999997</v>
      </c>
      <c r="I179" s="137">
        <v>144812.55999999997</v>
      </c>
      <c r="J179" s="137">
        <v>141932.55999999997</v>
      </c>
      <c r="K179" s="137">
        <v>141937.55999999997</v>
      </c>
      <c r="L179" s="137">
        <v>141370.88999999998</v>
      </c>
      <c r="M179" s="137">
        <v>143295.89999999997</v>
      </c>
      <c r="N179" s="137">
        <v>142412.55999999997</v>
      </c>
      <c r="O179" s="137">
        <v>142588.15999999997</v>
      </c>
      <c r="P179" s="137">
        <v>391045.46</v>
      </c>
      <c r="Q179" s="137">
        <f t="shared" si="7"/>
        <v>2021536.9999999995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484228.78999999986</v>
      </c>
      <c r="V179" s="133"/>
    </row>
    <row r="180" spans="2:22" x14ac:dyDescent="0.2">
      <c r="B180" s="131"/>
      <c r="C180" s="135">
        <v>42502</v>
      </c>
      <c r="D180" s="136" t="s">
        <v>65</v>
      </c>
      <c r="E180" s="137">
        <v>44461.960000000006</v>
      </c>
      <c r="F180" s="137">
        <v>52596.960000000006</v>
      </c>
      <c r="G180" s="137">
        <v>43061.960000000006</v>
      </c>
      <c r="H180" s="137">
        <v>45012.960000000006</v>
      </c>
      <c r="I180" s="137">
        <v>45238.460000000006</v>
      </c>
      <c r="J180" s="137">
        <v>45324.460000000006</v>
      </c>
      <c r="K180" s="137">
        <v>45324.460000000006</v>
      </c>
      <c r="L180" s="137">
        <v>45324.460000000006</v>
      </c>
      <c r="M180" s="137">
        <v>45324.460000000006</v>
      </c>
      <c r="N180" s="137">
        <v>45324.460000000006</v>
      </c>
      <c r="O180" s="137">
        <v>45324.460000000006</v>
      </c>
      <c r="P180" s="137">
        <v>45324.710000000006</v>
      </c>
      <c r="Q180" s="137">
        <f t="shared" si="7"/>
        <v>547643.77000000014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140120.88</v>
      </c>
      <c r="V180" s="133"/>
    </row>
    <row r="181" spans="2:22" x14ac:dyDescent="0.2">
      <c r="B181" s="131"/>
      <c r="C181" s="135">
        <v>50201</v>
      </c>
      <c r="D181" s="136" t="s">
        <v>82</v>
      </c>
      <c r="E181" s="137">
        <v>60062.820000000007</v>
      </c>
      <c r="F181" s="137">
        <v>68106.740000000005</v>
      </c>
      <c r="G181" s="137">
        <v>66117.88</v>
      </c>
      <c r="H181" s="137">
        <v>63716.490000000013</v>
      </c>
      <c r="I181" s="137">
        <v>68500.650000000009</v>
      </c>
      <c r="J181" s="137">
        <v>76203.12999999999</v>
      </c>
      <c r="K181" s="137">
        <v>79028.259999999995</v>
      </c>
      <c r="L181" s="137">
        <v>61712.340000000004</v>
      </c>
      <c r="M181" s="137">
        <v>67239.690000000017</v>
      </c>
      <c r="N181" s="137">
        <v>73068.950000000012</v>
      </c>
      <c r="O181" s="137">
        <v>84394.76999999999</v>
      </c>
      <c r="P181" s="137">
        <v>102591.85999999997</v>
      </c>
      <c r="Q181" s="137">
        <f t="shared" si="7"/>
        <v>870743.58000000019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194287.44</v>
      </c>
      <c r="V181" s="133"/>
    </row>
    <row r="182" spans="2:22" x14ac:dyDescent="0.2">
      <c r="B182" s="131"/>
      <c r="C182" s="135">
        <v>50301</v>
      </c>
      <c r="D182" s="136" t="s">
        <v>83</v>
      </c>
      <c r="E182" s="137">
        <v>228247.64999999994</v>
      </c>
      <c r="F182" s="137">
        <v>276571.08</v>
      </c>
      <c r="G182" s="137">
        <v>353876.22</v>
      </c>
      <c r="H182" s="137">
        <v>298958.58999999997</v>
      </c>
      <c r="I182" s="137">
        <v>276368.75</v>
      </c>
      <c r="J182" s="137">
        <v>280287.67000000004</v>
      </c>
      <c r="K182" s="137">
        <v>271615.48</v>
      </c>
      <c r="L182" s="137">
        <v>268100.79000000004</v>
      </c>
      <c r="M182" s="137">
        <v>267327.77</v>
      </c>
      <c r="N182" s="137">
        <v>272364.66000000003</v>
      </c>
      <c r="O182" s="137">
        <v>277213.21999999997</v>
      </c>
      <c r="P182" s="137">
        <v>301327.76999999996</v>
      </c>
      <c r="Q182" s="137">
        <f t="shared" si="7"/>
        <v>3372259.65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858694.95</v>
      </c>
      <c r="V182" s="133"/>
    </row>
    <row r="183" spans="2:22" x14ac:dyDescent="0.2">
      <c r="B183" s="131"/>
      <c r="C183" s="135">
        <v>50401</v>
      </c>
      <c r="D183" s="136" t="s">
        <v>84</v>
      </c>
      <c r="E183" s="137">
        <v>208269.86999999997</v>
      </c>
      <c r="F183" s="137">
        <v>210159.86999999997</v>
      </c>
      <c r="G183" s="137">
        <v>233966.38999999998</v>
      </c>
      <c r="H183" s="137">
        <v>208269.86999999997</v>
      </c>
      <c r="I183" s="137">
        <v>212166.90999999995</v>
      </c>
      <c r="J183" s="137">
        <v>344042.70999999996</v>
      </c>
      <c r="K183" s="137">
        <v>259626.59000000003</v>
      </c>
      <c r="L183" s="137">
        <v>139033.67000000004</v>
      </c>
      <c r="M183" s="137">
        <v>259626.54000000004</v>
      </c>
      <c r="N183" s="137">
        <v>282313.78999999998</v>
      </c>
      <c r="O183" s="137">
        <v>259626.57</v>
      </c>
      <c r="P183" s="137">
        <v>259626.34</v>
      </c>
      <c r="Q183" s="137">
        <f t="shared" si="7"/>
        <v>2876729.1199999996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652396.12999999989</v>
      </c>
      <c r="V183" s="133"/>
    </row>
    <row r="184" spans="2:22" x14ac:dyDescent="0.2">
      <c r="B184" s="131"/>
      <c r="C184" s="135">
        <v>50801</v>
      </c>
      <c r="D184" s="136" t="s">
        <v>85</v>
      </c>
      <c r="E184" s="137">
        <v>39391.67</v>
      </c>
      <c r="F184" s="137">
        <v>39391.67</v>
      </c>
      <c r="G184" s="137">
        <v>39391.67</v>
      </c>
      <c r="H184" s="137">
        <v>39391.67</v>
      </c>
      <c r="I184" s="137">
        <v>39391.67</v>
      </c>
      <c r="J184" s="137">
        <v>39391.67</v>
      </c>
      <c r="K184" s="137">
        <v>39391.67</v>
      </c>
      <c r="L184" s="137">
        <v>39391.67</v>
      </c>
      <c r="M184" s="137">
        <v>39391.67</v>
      </c>
      <c r="N184" s="137">
        <v>39391.67</v>
      </c>
      <c r="O184" s="137">
        <v>39391.67</v>
      </c>
      <c r="P184" s="137">
        <v>39391.629999999997</v>
      </c>
      <c r="Q184" s="137">
        <f t="shared" si="7"/>
        <v>472699.99999999988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118175.01</v>
      </c>
      <c r="V184" s="133"/>
    </row>
    <row r="185" spans="2:22" x14ac:dyDescent="0.2">
      <c r="B185" s="131"/>
      <c r="C185" s="135">
        <v>50901</v>
      </c>
      <c r="D185" s="136" t="s">
        <v>86</v>
      </c>
      <c r="E185" s="137">
        <v>813803.28999999957</v>
      </c>
      <c r="F185" s="137">
        <v>967910.30999999947</v>
      </c>
      <c r="G185" s="137">
        <v>930380.78999999946</v>
      </c>
      <c r="H185" s="137">
        <v>1028595.7399999999</v>
      </c>
      <c r="I185" s="137">
        <v>986493.90999999968</v>
      </c>
      <c r="J185" s="137">
        <v>1062037.1899999997</v>
      </c>
      <c r="K185" s="137">
        <v>1160470.05</v>
      </c>
      <c r="L185" s="137">
        <v>1046468.8599999998</v>
      </c>
      <c r="M185" s="137">
        <v>1386708.5300000003</v>
      </c>
      <c r="N185" s="137">
        <v>1391439.8199999998</v>
      </c>
      <c r="O185" s="137">
        <v>1508578.2200000007</v>
      </c>
      <c r="P185" s="137">
        <v>3901699.0000000009</v>
      </c>
      <c r="Q185" s="137">
        <f t="shared" si="7"/>
        <v>16184585.710000001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2712094.3899999987</v>
      </c>
      <c r="V185" s="133"/>
    </row>
    <row r="186" spans="2:22" ht="25.5" x14ac:dyDescent="0.2">
      <c r="B186" s="131"/>
      <c r="C186" s="135">
        <v>51001</v>
      </c>
      <c r="D186" s="136" t="s">
        <v>87</v>
      </c>
      <c r="E186" s="137">
        <v>64571.51</v>
      </c>
      <c r="F186" s="137">
        <v>65937.05</v>
      </c>
      <c r="G186" s="137">
        <v>69876.44</v>
      </c>
      <c r="H186" s="137">
        <v>67162.360000000015</v>
      </c>
      <c r="I186" s="137">
        <v>67259.099999999991</v>
      </c>
      <c r="J186" s="137">
        <v>67395.080000000016</v>
      </c>
      <c r="K186" s="137">
        <v>66947.350000000006</v>
      </c>
      <c r="L186" s="137">
        <v>73733.03</v>
      </c>
      <c r="M186" s="137">
        <v>67019.590000000011</v>
      </c>
      <c r="N186" s="137">
        <v>75180.190000000017</v>
      </c>
      <c r="O186" s="137">
        <v>82170.950000000012</v>
      </c>
      <c r="P186" s="137">
        <v>73490.98000000001</v>
      </c>
      <c r="Q186" s="137">
        <f t="shared" si="7"/>
        <v>840743.63000000012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200385</v>
      </c>
      <c r="V186" s="133"/>
    </row>
    <row r="187" spans="2:22" x14ac:dyDescent="0.2">
      <c r="B187" s="131"/>
      <c r="C187" s="135">
        <v>51101</v>
      </c>
      <c r="D187" s="136" t="s">
        <v>88</v>
      </c>
      <c r="E187" s="137">
        <v>30000</v>
      </c>
      <c r="F187" s="137">
        <v>30000</v>
      </c>
      <c r="G187" s="137">
        <v>30000</v>
      </c>
      <c r="H187" s="137">
        <v>30000</v>
      </c>
      <c r="I187" s="137">
        <v>30000</v>
      </c>
      <c r="J187" s="137">
        <v>30000</v>
      </c>
      <c r="K187" s="137">
        <v>30000</v>
      </c>
      <c r="L187" s="137">
        <v>30000</v>
      </c>
      <c r="M187" s="137">
        <v>30000</v>
      </c>
      <c r="N187" s="137">
        <v>30000</v>
      </c>
      <c r="O187" s="137">
        <v>30000</v>
      </c>
      <c r="P187" s="137">
        <v>30000</v>
      </c>
      <c r="Q187" s="137">
        <f t="shared" si="7"/>
        <v>360000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90000</v>
      </c>
      <c r="V187" s="133"/>
    </row>
    <row r="188" spans="2:22" x14ac:dyDescent="0.2">
      <c r="B188" s="131"/>
      <c r="C188" s="135">
        <v>51301</v>
      </c>
      <c r="D188" s="136" t="s">
        <v>89</v>
      </c>
      <c r="E188" s="137">
        <v>40600.960000000014</v>
      </c>
      <c r="F188" s="137">
        <v>49415.710000000014</v>
      </c>
      <c r="G188" s="137">
        <v>47716.650000000016</v>
      </c>
      <c r="H188" s="137">
        <v>47692.050000000017</v>
      </c>
      <c r="I188" s="137">
        <v>45662.35000000002</v>
      </c>
      <c r="J188" s="137">
        <v>44847.460000000021</v>
      </c>
      <c r="K188" s="137">
        <v>42754.290000000015</v>
      </c>
      <c r="L188" s="137">
        <v>42754.290000000015</v>
      </c>
      <c r="M188" s="137">
        <v>42969.290000000015</v>
      </c>
      <c r="N188" s="137">
        <v>42753.270000000011</v>
      </c>
      <c r="O188" s="137">
        <v>42753.4</v>
      </c>
      <c r="P188" s="137">
        <v>43848.570000000007</v>
      </c>
      <c r="Q188" s="137">
        <f t="shared" si="7"/>
        <v>533768.29000000027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137733.32000000004</v>
      </c>
      <c r="V188" s="133"/>
    </row>
    <row r="189" spans="2:22" x14ac:dyDescent="0.2">
      <c r="B189" s="131"/>
      <c r="C189" s="135">
        <v>51401</v>
      </c>
      <c r="D189" s="136" t="s">
        <v>90</v>
      </c>
      <c r="E189" s="137">
        <v>7254.7499999999991</v>
      </c>
      <c r="F189" s="137">
        <v>7917.5299999999988</v>
      </c>
      <c r="G189" s="137">
        <v>8580.3199999999979</v>
      </c>
      <c r="H189" s="137">
        <v>7917.5299999999988</v>
      </c>
      <c r="I189" s="137">
        <v>7947.5299999999988</v>
      </c>
      <c r="J189" s="137">
        <v>6110.8499999999995</v>
      </c>
      <c r="K189" s="137">
        <v>6424.7099999999982</v>
      </c>
      <c r="L189" s="137">
        <v>6449.2999999999993</v>
      </c>
      <c r="M189" s="137">
        <v>6436.73</v>
      </c>
      <c r="N189" s="137">
        <v>6424.4999999999991</v>
      </c>
      <c r="O189" s="137">
        <v>6424.5299999999988</v>
      </c>
      <c r="P189" s="137">
        <v>10713.300000000001</v>
      </c>
      <c r="Q189" s="137">
        <f t="shared" si="7"/>
        <v>88601.579999999987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23752.6</v>
      </c>
      <c r="V189" s="133"/>
    </row>
    <row r="190" spans="2:22" x14ac:dyDescent="0.2">
      <c r="B190" s="131"/>
      <c r="C190" s="135">
        <v>51601</v>
      </c>
      <c r="D190" s="136" t="s">
        <v>91</v>
      </c>
      <c r="E190" s="137">
        <v>41776.090000000011</v>
      </c>
      <c r="F190" s="137">
        <v>49011.130000000019</v>
      </c>
      <c r="G190" s="137">
        <v>46377.580000000009</v>
      </c>
      <c r="H190" s="137">
        <v>44775.400000000009</v>
      </c>
      <c r="I190" s="137">
        <v>45398.320000000007</v>
      </c>
      <c r="J190" s="137">
        <v>44925.540000000008</v>
      </c>
      <c r="K190" s="137">
        <v>46596.340000000004</v>
      </c>
      <c r="L190" s="137">
        <v>43140.930000000008</v>
      </c>
      <c r="M190" s="137">
        <v>46643.39</v>
      </c>
      <c r="N190" s="137">
        <v>45273.8</v>
      </c>
      <c r="O190" s="137">
        <v>44085.080000000016</v>
      </c>
      <c r="P190" s="137">
        <v>52107.430000000008</v>
      </c>
      <c r="Q190" s="137">
        <f t="shared" si="7"/>
        <v>550111.03000000014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137164.80000000005</v>
      </c>
      <c r="V190" s="133"/>
    </row>
    <row r="191" spans="2:22" x14ac:dyDescent="0.2">
      <c r="B191" s="131"/>
      <c r="C191" s="135">
        <v>51801</v>
      </c>
      <c r="D191" s="136" t="s">
        <v>92</v>
      </c>
      <c r="E191" s="137">
        <v>1559476.36</v>
      </c>
      <c r="F191" s="137">
        <v>1559476.36</v>
      </c>
      <c r="G191" s="137">
        <v>1559476.36</v>
      </c>
      <c r="H191" s="137">
        <v>1559476.36</v>
      </c>
      <c r="I191" s="137">
        <v>1559476.36</v>
      </c>
      <c r="J191" s="137">
        <v>1559476.36</v>
      </c>
      <c r="K191" s="137">
        <v>1559476.36</v>
      </c>
      <c r="L191" s="137">
        <v>1559476.36</v>
      </c>
      <c r="M191" s="137">
        <v>1559476.36</v>
      </c>
      <c r="N191" s="137">
        <v>1559476.36</v>
      </c>
      <c r="O191" s="137">
        <v>1559476.36</v>
      </c>
      <c r="P191" s="137">
        <v>49260.04</v>
      </c>
      <c r="Q191" s="137">
        <f t="shared" si="7"/>
        <v>17203499.999999996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4678429.08</v>
      </c>
      <c r="V191" s="133"/>
    </row>
    <row r="192" spans="2:22" ht="25.5" x14ac:dyDescent="0.2">
      <c r="B192" s="131"/>
      <c r="C192" s="135">
        <v>51901</v>
      </c>
      <c r="D192" s="136" t="s">
        <v>93</v>
      </c>
      <c r="E192" s="137">
        <v>34135.670000000013</v>
      </c>
      <c r="F192" s="137">
        <v>41877.500000000007</v>
      </c>
      <c r="G192" s="137">
        <v>37714.49000000002</v>
      </c>
      <c r="H192" s="137">
        <v>37840.74000000002</v>
      </c>
      <c r="I192" s="137">
        <v>37880.74000000002</v>
      </c>
      <c r="J192" s="137">
        <v>37880.610000000022</v>
      </c>
      <c r="K192" s="137">
        <v>41249.850000000013</v>
      </c>
      <c r="L192" s="137">
        <v>41249.790000000008</v>
      </c>
      <c r="M192" s="137">
        <v>44376.49</v>
      </c>
      <c r="N192" s="137">
        <v>43789.330000000009</v>
      </c>
      <c r="O192" s="137">
        <v>43789.330000000009</v>
      </c>
      <c r="P192" s="137">
        <v>44399.700000000004</v>
      </c>
      <c r="Q192" s="137">
        <f t="shared" si="7"/>
        <v>486184.24000000017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113727.66000000003</v>
      </c>
      <c r="V192" s="133"/>
    </row>
    <row r="193" spans="2:22" x14ac:dyDescent="0.2">
      <c r="B193" s="131"/>
      <c r="C193" s="135">
        <v>52001</v>
      </c>
      <c r="D193" s="136" t="s">
        <v>94</v>
      </c>
      <c r="E193" s="137">
        <v>166586.06</v>
      </c>
      <c r="F193" s="137">
        <v>167330.92999999996</v>
      </c>
      <c r="G193" s="137">
        <v>252937.69</v>
      </c>
      <c r="H193" s="137">
        <v>208724.06999999992</v>
      </c>
      <c r="I193" s="137">
        <v>220579.17999999996</v>
      </c>
      <c r="J193" s="137">
        <v>247870.78999999998</v>
      </c>
      <c r="K193" s="137">
        <v>198021.71</v>
      </c>
      <c r="L193" s="137">
        <v>168232.24000000002</v>
      </c>
      <c r="M193" s="137">
        <v>203449.87999999998</v>
      </c>
      <c r="N193" s="137">
        <v>178882.28000000003</v>
      </c>
      <c r="O193" s="137">
        <v>159326.56</v>
      </c>
      <c r="P193" s="137">
        <v>298058.61</v>
      </c>
      <c r="Q193" s="137">
        <f t="shared" si="7"/>
        <v>2469999.9999999995</v>
      </c>
      <c r="R193" s="133"/>
      <c r="S193" s="134"/>
      <c r="T193" s="131"/>
      <c r="U193" s="13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586854.67999999993</v>
      </c>
      <c r="V193" s="133"/>
    </row>
    <row r="194" spans="2:22" x14ac:dyDescent="0.2">
      <c r="B194" s="131"/>
      <c r="C194" s="135">
        <v>52301</v>
      </c>
      <c r="D194" s="136" t="s">
        <v>95</v>
      </c>
      <c r="E194" s="137">
        <v>37224.039999999994</v>
      </c>
      <c r="F194" s="137">
        <v>29736.320000000003</v>
      </c>
      <c r="G194" s="137">
        <v>29692.320000000003</v>
      </c>
      <c r="H194" s="137">
        <v>29932.320000000003</v>
      </c>
      <c r="I194" s="137">
        <v>29692.320000000003</v>
      </c>
      <c r="J194" s="137">
        <v>29833.320000000003</v>
      </c>
      <c r="K194" s="137">
        <v>33104.32</v>
      </c>
      <c r="L194" s="137">
        <v>29927.320000000003</v>
      </c>
      <c r="M194" s="137">
        <v>31187.320000000003</v>
      </c>
      <c r="N194" s="137">
        <v>30417.320000000003</v>
      </c>
      <c r="O194" s="137">
        <v>29917.320000000003</v>
      </c>
      <c r="P194" s="137">
        <v>22324.379999999994</v>
      </c>
      <c r="Q194" s="137">
        <f t="shared" si="7"/>
        <v>362988.62000000005</v>
      </c>
      <c r="R194" s="133"/>
      <c r="S194" s="134"/>
      <c r="T194" s="131"/>
      <c r="U194" s="13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96652.680000000008</v>
      </c>
      <c r="V194" s="133"/>
    </row>
    <row r="195" spans="2:22" x14ac:dyDescent="0.2">
      <c r="B195" s="131"/>
      <c r="C195" s="135">
        <v>52401</v>
      </c>
      <c r="D195" s="136" t="s">
        <v>96</v>
      </c>
      <c r="E195" s="137">
        <v>0</v>
      </c>
      <c r="F195" s="137">
        <v>18214.559999999998</v>
      </c>
      <c r="G195" s="137">
        <v>13514.56</v>
      </c>
      <c r="H195" s="137">
        <v>29643.69</v>
      </c>
      <c r="I195" s="137">
        <v>13214.56</v>
      </c>
      <c r="J195" s="137">
        <v>13214.56</v>
      </c>
      <c r="K195" s="137">
        <v>17321.84</v>
      </c>
      <c r="L195" s="137">
        <v>17321.84</v>
      </c>
      <c r="M195" s="137">
        <v>17321.84</v>
      </c>
      <c r="N195" s="137">
        <v>17321.849999999999</v>
      </c>
      <c r="O195" s="137">
        <v>13214.56</v>
      </c>
      <c r="P195" s="137">
        <v>6996.14</v>
      </c>
      <c r="Q195" s="137">
        <f t="shared" si="7"/>
        <v>177300</v>
      </c>
      <c r="R195" s="133"/>
      <c r="S195" s="134"/>
      <c r="T195" s="131"/>
      <c r="U195" s="13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31729.119999999995</v>
      </c>
      <c r="V195" s="133"/>
    </row>
    <row r="196" spans="2:22" x14ac:dyDescent="0.2">
      <c r="B196" s="131"/>
      <c r="C196" s="135">
        <v>52601</v>
      </c>
      <c r="D196" s="136" t="s">
        <v>97</v>
      </c>
      <c r="E196" s="137">
        <v>67644.549999999988</v>
      </c>
      <c r="F196" s="137">
        <v>40150.939999999995</v>
      </c>
      <c r="G196" s="137">
        <v>41542.729999999996</v>
      </c>
      <c r="H196" s="137">
        <v>826876.11</v>
      </c>
      <c r="I196" s="137">
        <v>432997.72999999992</v>
      </c>
      <c r="J196" s="137">
        <v>432707.56999999995</v>
      </c>
      <c r="K196" s="137">
        <v>39567.579999999994</v>
      </c>
      <c r="L196" s="137">
        <v>38384.079999999994</v>
      </c>
      <c r="M196" s="137">
        <v>39084.409999999996</v>
      </c>
      <c r="N196" s="137">
        <v>41935.609999999993</v>
      </c>
      <c r="O196" s="137">
        <v>41759.859999999993</v>
      </c>
      <c r="P196" s="137">
        <v>37848.829999999994</v>
      </c>
      <c r="Q196" s="137">
        <f t="shared" si="7"/>
        <v>2080500.0000000002</v>
      </c>
      <c r="R196" s="133"/>
      <c r="S196" s="134"/>
      <c r="T196" s="131"/>
      <c r="U196" s="13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149338.21999999997</v>
      </c>
      <c r="V196" s="133"/>
    </row>
    <row r="197" spans="2:22" x14ac:dyDescent="0.2">
      <c r="B197" s="131"/>
      <c r="C197" s="135">
        <v>60101</v>
      </c>
      <c r="D197" s="136" t="s">
        <v>98</v>
      </c>
      <c r="E197" s="137">
        <v>51975256.760000005</v>
      </c>
      <c r="F197" s="137">
        <v>61780477.170000009</v>
      </c>
      <c r="G197" s="137">
        <v>61745982.940000013</v>
      </c>
      <c r="H197" s="137">
        <v>61705875.550000004</v>
      </c>
      <c r="I197" s="137">
        <v>61617267.170000009</v>
      </c>
      <c r="J197" s="137">
        <v>64913581.910000011</v>
      </c>
      <c r="K197" s="137">
        <v>63788976.460000008</v>
      </c>
      <c r="L197" s="137">
        <v>63919199.31000001</v>
      </c>
      <c r="M197" s="137">
        <v>63928590.010000013</v>
      </c>
      <c r="N197" s="137">
        <v>64823120.290000007</v>
      </c>
      <c r="O197" s="137">
        <v>64810084.370000012</v>
      </c>
      <c r="P197" s="137">
        <v>58923078.700000018</v>
      </c>
      <c r="Q197" s="137">
        <f t="shared" si="7"/>
        <v>743931490.6400001</v>
      </c>
      <c r="R197" s="133"/>
      <c r="S197" s="134"/>
      <c r="T197" s="131"/>
      <c r="U197" s="13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175501716.87</v>
      </c>
      <c r="V197" s="133"/>
    </row>
    <row r="198" spans="2:22" x14ac:dyDescent="0.2">
      <c r="B198" s="131"/>
      <c r="C198" s="135">
        <v>60201</v>
      </c>
      <c r="D198" s="136" t="s">
        <v>99</v>
      </c>
      <c r="E198" s="137">
        <v>19679370.145</v>
      </c>
      <c r="F198" s="137">
        <v>41834731.755000003</v>
      </c>
      <c r="G198" s="137">
        <v>36272381.404999994</v>
      </c>
      <c r="H198" s="137">
        <v>36140984.254999995</v>
      </c>
      <c r="I198" s="137">
        <v>35994994.414999999</v>
      </c>
      <c r="J198" s="137">
        <v>36064797.685000002</v>
      </c>
      <c r="K198" s="137">
        <v>36596989.355000004</v>
      </c>
      <c r="L198" s="137">
        <v>35814195.484999999</v>
      </c>
      <c r="M198" s="137">
        <v>35843321.964999989</v>
      </c>
      <c r="N198" s="137">
        <v>36108640.844999999</v>
      </c>
      <c r="O198" s="137">
        <v>37305499.465000004</v>
      </c>
      <c r="P198" s="137">
        <v>36891466.045000017</v>
      </c>
      <c r="Q198" s="137">
        <f t="shared" si="7"/>
        <v>424547372.81999999</v>
      </c>
      <c r="R198" s="133"/>
      <c r="S198" s="134"/>
      <c r="T198" s="131"/>
      <c r="U198" s="13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97786483.305000007</v>
      </c>
      <c r="V198" s="133"/>
    </row>
    <row r="199" spans="2:22" x14ac:dyDescent="0.2">
      <c r="B199" s="131"/>
      <c r="C199" s="135">
        <v>60301</v>
      </c>
      <c r="D199" s="136" t="s">
        <v>100</v>
      </c>
      <c r="E199" s="137">
        <v>4446116.3500000006</v>
      </c>
      <c r="F199" s="137">
        <v>4931438</v>
      </c>
      <c r="G199" s="137">
        <v>5479189.6799999997</v>
      </c>
      <c r="H199" s="137">
        <v>5657331.9400000004</v>
      </c>
      <c r="I199" s="137">
        <v>5430483.0200000005</v>
      </c>
      <c r="J199" s="137">
        <v>5341592.8500000006</v>
      </c>
      <c r="K199" s="137">
        <v>5336382.2100000009</v>
      </c>
      <c r="L199" s="137">
        <v>5360274.84</v>
      </c>
      <c r="M199" s="137">
        <v>3716012.22</v>
      </c>
      <c r="N199" s="137">
        <v>3146454.2400000007</v>
      </c>
      <c r="O199" s="137">
        <v>3070426.24</v>
      </c>
      <c r="P199" s="137">
        <v>3209958.0300000003</v>
      </c>
      <c r="Q199" s="137">
        <f t="shared" si="7"/>
        <v>55125659.620000005</v>
      </c>
      <c r="R199" s="133"/>
      <c r="S199" s="134"/>
      <c r="T199" s="131"/>
      <c r="U199" s="13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14856744.030000001</v>
      </c>
      <c r="V199" s="133"/>
    </row>
    <row r="200" spans="2:22" x14ac:dyDescent="0.2">
      <c r="B200" s="131"/>
      <c r="C200" s="135">
        <v>60501</v>
      </c>
      <c r="D200" s="136" t="s">
        <v>101</v>
      </c>
      <c r="E200" s="137">
        <v>19407.879999999997</v>
      </c>
      <c r="F200" s="137">
        <v>20154.509999999998</v>
      </c>
      <c r="G200" s="137">
        <v>20585.97</v>
      </c>
      <c r="H200" s="137">
        <v>19407.879999999997</v>
      </c>
      <c r="I200" s="137">
        <v>19499.16</v>
      </c>
      <c r="J200" s="137">
        <v>19407.879999999997</v>
      </c>
      <c r="K200" s="137">
        <v>9069407.8800000008</v>
      </c>
      <c r="L200" s="137">
        <v>19407.879999999997</v>
      </c>
      <c r="M200" s="137">
        <v>19407.879999999997</v>
      </c>
      <c r="N200" s="137">
        <v>19407.879999999997</v>
      </c>
      <c r="O200" s="137">
        <v>19407.96</v>
      </c>
      <c r="P200" s="137">
        <v>29408.279999999995</v>
      </c>
      <c r="Q200" s="137">
        <f t="shared" si="7"/>
        <v>9294911.0400000028</v>
      </c>
      <c r="R200" s="133"/>
      <c r="S200" s="134"/>
      <c r="T200" s="131"/>
      <c r="U200" s="13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60148.36</v>
      </c>
      <c r="V200" s="133"/>
    </row>
    <row r="201" spans="2:22" x14ac:dyDescent="0.2">
      <c r="B201" s="131"/>
      <c r="C201" s="135">
        <v>60601</v>
      </c>
      <c r="D201" s="136" t="s">
        <v>102</v>
      </c>
      <c r="E201" s="137">
        <v>105928.20000000001</v>
      </c>
      <c r="F201" s="137">
        <v>108544.1</v>
      </c>
      <c r="G201" s="137">
        <v>107971.28</v>
      </c>
      <c r="H201" s="137">
        <v>107984.94</v>
      </c>
      <c r="I201" s="137">
        <v>107303.53</v>
      </c>
      <c r="J201" s="137">
        <v>107463.73</v>
      </c>
      <c r="K201" s="137">
        <v>107627.46</v>
      </c>
      <c r="L201" s="137">
        <v>106482.65000000001</v>
      </c>
      <c r="M201" s="137">
        <v>114726.65000000001</v>
      </c>
      <c r="N201" s="137">
        <v>109314.61000000002</v>
      </c>
      <c r="O201" s="137">
        <v>113561.02</v>
      </c>
      <c r="P201" s="137">
        <v>113621.18999999999</v>
      </c>
      <c r="Q201" s="137">
        <f t="shared" si="7"/>
        <v>1310529.3600000001</v>
      </c>
      <c r="R201" s="133"/>
      <c r="S201" s="134"/>
      <c r="T201" s="131"/>
      <c r="U201" s="13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322443.58</v>
      </c>
      <c r="V201" s="133"/>
    </row>
    <row r="202" spans="2:22" ht="13.5" thickBot="1" x14ac:dyDescent="0.25">
      <c r="B202" s="106"/>
      <c r="C202" s="138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12"/>
      <c r="S202" s="134"/>
      <c r="T202" s="106"/>
      <c r="U202" s="140"/>
      <c r="V202" s="112"/>
    </row>
    <row r="203" spans="2:22" ht="13.5" thickTop="1" x14ac:dyDescent="0.2"/>
  </sheetData>
  <sheetProtection algorithmName="SHA-512" hashValue="8/nykA8KSUxVrT+xPOrsVVSBXtaNOJ43GIA7Xx4kQdQVs+eKLiPt9PbhdV1m5YrKe/znpE8SJdxXeFRhG29vZQ==" saltValue="cEflAklrXv+cyYd6gnCZ8w==" spinCount="100000" sheet="1" objects="1" scenarios="1"/>
  <mergeCells count="4">
    <mergeCell ref="E106:Q106"/>
    <mergeCell ref="E4:Q4"/>
    <mergeCell ref="C7:D7"/>
    <mergeCell ref="C109:D1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2024-05-08T05:42:44Z</dcterms:modified>
</cp:coreProperties>
</file>