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5. godinu\JANUAR 2025\KONAČNI\"/>
    </mc:Choice>
  </mc:AlternateContent>
  <xr:revisionPtr revIDLastSave="0" documentId="13_ncr:1_{5D76AD78-A172-46F4-9BE8-A3895C41980C}" xr6:coauthVersionLast="36" xr6:coauthVersionMax="36" xr10:uidLastSave="{00000000-0000-0000-0000-000000000000}"/>
  <workbookProtection workbookAlgorithmName="SHA-512" workbookHashValue="Ss5ANwUhM4KcLmUNmyDgwv8JLYthIjiIJW2g2t+vjD57x/6kSR7ChPpdoqCtFqlWRObWeaAtFEU8bydkZzEewg==" workbookSaltValue="aR6g3D5XcaXiudn51y1hqw==" workbookSpinCount="100000" lockStructure="1"/>
  <bookViews>
    <workbookView xWindow="0" yWindow="0" windowWidth="28800" windowHeight="9225" firstSheet="1" activeTab="1" xr2:uid="{00000000-000D-0000-FFFF-FFFF00000000}"/>
  </bookViews>
  <sheets>
    <sheet name="Master" sheetId="4" state="hidden" r:id="rId1"/>
    <sheet name="Pregled" sheetId="2" r:id="rId2"/>
    <sheet name="Analitika 2025" sheetId="3" r:id="rId3"/>
    <sheet name="2025" sheetId="1" r:id="rId4"/>
  </sheets>
  <externalReferences>
    <externalReference r:id="rId5"/>
  </externalReferences>
  <definedNames>
    <definedName name="_xlnm.Print_Area" localSheetId="2">'Analitika 2025'!$B$3:$Q$262</definedName>
    <definedName name="_xlnm.Print_Area" localSheetId="1">Pregled!$B$1:$U$42</definedName>
    <definedName name="_xlnm.Print_Titles" localSheetId="2">'Analitika 2025'!$3:$7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Q251" i="1" l="1"/>
  <c r="Q252" i="1"/>
  <c r="Q253" i="1"/>
  <c r="Q254" i="1"/>
  <c r="Q255" i="1"/>
  <c r="Q256" i="1"/>
  <c r="Q257" i="1"/>
  <c r="Q258" i="1"/>
  <c r="Q259" i="1"/>
  <c r="Q260" i="1"/>
  <c r="Q250" i="1" l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C6" i="4"/>
  <c r="F9" i="4"/>
  <c r="F15" i="4" s="1"/>
  <c r="D4" i="4"/>
  <c r="U516" i="1" l="1"/>
  <c r="E252" i="3" s="1"/>
  <c r="U520" i="1"/>
  <c r="E256" i="3" s="1"/>
  <c r="U524" i="1"/>
  <c r="E260" i="3" s="1"/>
  <c r="U528" i="1"/>
  <c r="U254" i="1"/>
  <c r="F255" i="3" s="1"/>
  <c r="U258" i="1"/>
  <c r="F259" i="3" s="1"/>
  <c r="U262" i="1"/>
  <c r="U517" i="1"/>
  <c r="E253" i="3" s="1"/>
  <c r="U521" i="1"/>
  <c r="E257" i="3" s="1"/>
  <c r="U525" i="1"/>
  <c r="E261" i="3" s="1"/>
  <c r="U251" i="1"/>
  <c r="F252" i="3" s="1"/>
  <c r="U255" i="1"/>
  <c r="F256" i="3" s="1"/>
  <c r="U259" i="1"/>
  <c r="F260" i="3" s="1"/>
  <c r="U263" i="1"/>
  <c r="U518" i="1"/>
  <c r="E254" i="3" s="1"/>
  <c r="U522" i="1"/>
  <c r="E258" i="3" s="1"/>
  <c r="U526" i="1"/>
  <c r="U252" i="1"/>
  <c r="F253" i="3" s="1"/>
  <c r="U256" i="1"/>
  <c r="F257" i="3" s="1"/>
  <c r="U260" i="1"/>
  <c r="F261" i="3" s="1"/>
  <c r="U519" i="1"/>
  <c r="E255" i="3" s="1"/>
  <c r="U523" i="1"/>
  <c r="E259" i="3" s="1"/>
  <c r="U527" i="1"/>
  <c r="U253" i="1"/>
  <c r="F254" i="3" s="1"/>
  <c r="U257" i="1"/>
  <c r="F258" i="3" s="1"/>
  <c r="U261" i="1"/>
  <c r="U489" i="1"/>
  <c r="E225" i="3" s="1"/>
  <c r="L4" i="3"/>
  <c r="K9" i="3" s="1"/>
  <c r="U248" i="1"/>
  <c r="F24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53" i="1"/>
  <c r="E189" i="3" s="1"/>
  <c r="U445" i="1"/>
  <c r="E181" i="3" s="1"/>
  <c r="U437" i="1"/>
  <c r="E173" i="3" s="1"/>
  <c r="U429" i="1"/>
  <c r="E165" i="3" s="1"/>
  <c r="U421" i="1"/>
  <c r="E157" i="3" s="1"/>
  <c r="U413" i="1"/>
  <c r="E149" i="3" s="1"/>
  <c r="U405" i="1"/>
  <c r="E141" i="3" s="1"/>
  <c r="U397" i="1"/>
  <c r="E133" i="3" s="1"/>
  <c r="U389" i="1"/>
  <c r="E125" i="3" s="1"/>
  <c r="U381" i="1"/>
  <c r="E117" i="3" s="1"/>
  <c r="U373" i="1"/>
  <c r="E109" i="3" s="1"/>
  <c r="U365" i="1"/>
  <c r="E101" i="3" s="1"/>
  <c r="U357" i="1"/>
  <c r="E93" i="3" s="1"/>
  <c r="U349" i="1"/>
  <c r="E85" i="3" s="1"/>
  <c r="U341" i="1"/>
  <c r="E77" i="3" s="1"/>
  <c r="U333" i="1"/>
  <c r="E69" i="3" s="1"/>
  <c r="U325" i="1"/>
  <c r="E61" i="3" s="1"/>
  <c r="U317" i="1"/>
  <c r="E53" i="3" s="1"/>
  <c r="U309" i="1"/>
  <c r="E45" i="3" s="1"/>
  <c r="U301" i="1"/>
  <c r="E37" i="3" s="1"/>
  <c r="U293" i="1"/>
  <c r="E29" i="3" s="1"/>
  <c r="U285" i="1"/>
  <c r="E21" i="3" s="1"/>
  <c r="U277" i="1"/>
  <c r="E13" i="3" s="1"/>
  <c r="U73" i="1"/>
  <c r="F74" i="3" s="1"/>
  <c r="U8" i="1"/>
  <c r="F9" i="3" s="1"/>
  <c r="U444" i="1"/>
  <c r="E180" i="3" s="1"/>
  <c r="U428" i="1"/>
  <c r="E164" i="3" s="1"/>
  <c r="U420" i="1"/>
  <c r="E156" i="3" s="1"/>
  <c r="U404" i="1"/>
  <c r="E140" i="3" s="1"/>
  <c r="U396" i="1"/>
  <c r="E132" i="3" s="1"/>
  <c r="U388" i="1"/>
  <c r="E124" i="3" s="1"/>
  <c r="U372" i="1"/>
  <c r="E108" i="3" s="1"/>
  <c r="U364" i="1"/>
  <c r="E100" i="3" s="1"/>
  <c r="U356" i="1"/>
  <c r="E92" i="3" s="1"/>
  <c r="U348" i="1"/>
  <c r="E84" i="3" s="1"/>
  <c r="U340" i="1"/>
  <c r="E76" i="3" s="1"/>
  <c r="U332" i="1"/>
  <c r="E68" i="3" s="1"/>
  <c r="U324" i="1"/>
  <c r="E60" i="3" s="1"/>
  <c r="U316" i="1"/>
  <c r="E52" i="3" s="1"/>
  <c r="U308" i="1"/>
  <c r="E44" i="3" s="1"/>
  <c r="U300" i="1"/>
  <c r="E36" i="3" s="1"/>
  <c r="U292" i="1"/>
  <c r="E28" i="3" s="1"/>
  <c r="U284" i="1"/>
  <c r="E20" i="3" s="1"/>
  <c r="U276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52" i="1"/>
  <c r="E188" i="3" s="1"/>
  <c r="U436" i="1"/>
  <c r="E172" i="3" s="1"/>
  <c r="U412" i="1"/>
  <c r="E148" i="3" s="1"/>
  <c r="U380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58" i="1"/>
  <c r="E194" i="3" s="1"/>
  <c r="U450" i="1"/>
  <c r="E186" i="3" s="1"/>
  <c r="U442" i="1"/>
  <c r="E178" i="3" s="1"/>
  <c r="U434" i="1"/>
  <c r="E170" i="3" s="1"/>
  <c r="U426" i="1"/>
  <c r="E162" i="3" s="1"/>
  <c r="U418" i="1"/>
  <c r="E154" i="3" s="1"/>
  <c r="U410" i="1"/>
  <c r="E146" i="3" s="1"/>
  <c r="U402" i="1"/>
  <c r="E138" i="3" s="1"/>
  <c r="U394" i="1"/>
  <c r="E130" i="3" s="1"/>
  <c r="U386" i="1"/>
  <c r="E122" i="3" s="1"/>
  <c r="U378" i="1"/>
  <c r="E114" i="3" s="1"/>
  <c r="U370" i="1"/>
  <c r="E106" i="3" s="1"/>
  <c r="U362" i="1"/>
  <c r="E98" i="3" s="1"/>
  <c r="U354" i="1"/>
  <c r="E90" i="3" s="1"/>
  <c r="U346" i="1"/>
  <c r="E82" i="3" s="1"/>
  <c r="U338" i="1"/>
  <c r="E74" i="3" s="1"/>
  <c r="U330" i="1"/>
  <c r="E66" i="3" s="1"/>
  <c r="U322" i="1"/>
  <c r="E58" i="3" s="1"/>
  <c r="U314" i="1"/>
  <c r="E50" i="3" s="1"/>
  <c r="U306" i="1"/>
  <c r="E42" i="3" s="1"/>
  <c r="U298" i="1"/>
  <c r="E34" i="3" s="1"/>
  <c r="U290" i="1"/>
  <c r="E26" i="3" s="1"/>
  <c r="U282" i="1"/>
  <c r="E18" i="3" s="1"/>
  <c r="U274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49" i="1"/>
  <c r="E185" i="3" s="1"/>
  <c r="U433" i="1"/>
  <c r="E169" i="3" s="1"/>
  <c r="U417" i="1"/>
  <c r="E153" i="3" s="1"/>
  <c r="U409" i="1"/>
  <c r="E145" i="3" s="1"/>
  <c r="U393" i="1"/>
  <c r="E129" i="3" s="1"/>
  <c r="U377" i="1"/>
  <c r="E113" i="3" s="1"/>
  <c r="U361" i="1"/>
  <c r="E97" i="3" s="1"/>
  <c r="U353" i="1"/>
  <c r="E89" i="3" s="1"/>
  <c r="U337" i="1"/>
  <c r="E73" i="3" s="1"/>
  <c r="U313" i="1"/>
  <c r="E49" i="3" s="1"/>
  <c r="U297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57" i="1"/>
  <c r="E193" i="3" s="1"/>
  <c r="U441" i="1"/>
  <c r="E177" i="3" s="1"/>
  <c r="U425" i="1"/>
  <c r="E161" i="3" s="1"/>
  <c r="U401" i="1"/>
  <c r="E137" i="3" s="1"/>
  <c r="U385" i="1"/>
  <c r="E121" i="3" s="1"/>
  <c r="U369" i="1"/>
  <c r="E105" i="3" s="1"/>
  <c r="U345" i="1"/>
  <c r="E81" i="3" s="1"/>
  <c r="U329" i="1"/>
  <c r="E65" i="3" s="1"/>
  <c r="U321" i="1"/>
  <c r="E57" i="3" s="1"/>
  <c r="U305" i="1"/>
  <c r="E41" i="3" s="1"/>
  <c r="U289" i="1"/>
  <c r="E25" i="3" s="1"/>
  <c r="U281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55" i="1"/>
  <c r="E191" i="3" s="1"/>
  <c r="U439" i="1"/>
  <c r="E175" i="3" s="1"/>
  <c r="U423" i="1"/>
  <c r="E159" i="3" s="1"/>
  <c r="U407" i="1"/>
  <c r="E143" i="3" s="1"/>
  <c r="U391" i="1"/>
  <c r="E127" i="3" s="1"/>
  <c r="U375" i="1"/>
  <c r="E111" i="3" s="1"/>
  <c r="U359" i="1"/>
  <c r="E95" i="3" s="1"/>
  <c r="U343" i="1"/>
  <c r="E79" i="3" s="1"/>
  <c r="U327" i="1"/>
  <c r="E63" i="3" s="1"/>
  <c r="U311" i="1"/>
  <c r="E47" i="3" s="1"/>
  <c r="U295" i="1"/>
  <c r="E31" i="3" s="1"/>
  <c r="U279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54" i="1"/>
  <c r="E190" i="3" s="1"/>
  <c r="U438" i="1"/>
  <c r="E174" i="3" s="1"/>
  <c r="U422" i="1"/>
  <c r="E158" i="3" s="1"/>
  <c r="U406" i="1"/>
  <c r="E142" i="3" s="1"/>
  <c r="U390" i="1"/>
  <c r="E126" i="3" s="1"/>
  <c r="U374" i="1"/>
  <c r="E110" i="3" s="1"/>
  <c r="U358" i="1"/>
  <c r="E94" i="3" s="1"/>
  <c r="U342" i="1"/>
  <c r="E78" i="3" s="1"/>
  <c r="U326" i="1"/>
  <c r="E62" i="3" s="1"/>
  <c r="U310" i="1"/>
  <c r="E46" i="3" s="1"/>
  <c r="U294" i="1"/>
  <c r="E30" i="3" s="1"/>
  <c r="U278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51" i="1"/>
  <c r="E187" i="3" s="1"/>
  <c r="U435" i="1"/>
  <c r="E171" i="3" s="1"/>
  <c r="U419" i="1"/>
  <c r="E155" i="3" s="1"/>
  <c r="U403" i="1"/>
  <c r="E139" i="3" s="1"/>
  <c r="U387" i="1"/>
  <c r="E123" i="3" s="1"/>
  <c r="U371" i="1"/>
  <c r="E107" i="3" s="1"/>
  <c r="U355" i="1"/>
  <c r="E91" i="3" s="1"/>
  <c r="U339" i="1"/>
  <c r="E75" i="3" s="1"/>
  <c r="U323" i="1"/>
  <c r="E59" i="3" s="1"/>
  <c r="U307" i="1"/>
  <c r="E43" i="3" s="1"/>
  <c r="U291" i="1"/>
  <c r="E27" i="3" s="1"/>
  <c r="U275" i="1"/>
  <c r="E11" i="3" s="1"/>
  <c r="U177" i="1"/>
  <c r="F178" i="3" s="1"/>
  <c r="U135" i="1"/>
  <c r="F136" i="3" s="1"/>
  <c r="U93" i="1"/>
  <c r="F94" i="3" s="1"/>
  <c r="U39" i="1"/>
  <c r="F40" i="3" s="1"/>
  <c r="U443" i="1"/>
  <c r="U379" i="1"/>
  <c r="E115" i="3" s="1"/>
  <c r="U283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48" i="1"/>
  <c r="E184" i="3" s="1"/>
  <c r="U432" i="1"/>
  <c r="E168" i="3" s="1"/>
  <c r="U416" i="1"/>
  <c r="E152" i="3" s="1"/>
  <c r="U400" i="1"/>
  <c r="E136" i="3" s="1"/>
  <c r="U384" i="1"/>
  <c r="E120" i="3" s="1"/>
  <c r="U368" i="1"/>
  <c r="E104" i="3" s="1"/>
  <c r="U352" i="1"/>
  <c r="E88" i="3" s="1"/>
  <c r="U336" i="1"/>
  <c r="E72" i="3" s="1"/>
  <c r="U320" i="1"/>
  <c r="E56" i="3" s="1"/>
  <c r="U304" i="1"/>
  <c r="E40" i="3" s="1"/>
  <c r="U288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46" i="1"/>
  <c r="E182" i="3" s="1"/>
  <c r="U414" i="1"/>
  <c r="E150" i="3" s="1"/>
  <c r="U382" i="1"/>
  <c r="E118" i="3" s="1"/>
  <c r="U350" i="1"/>
  <c r="E86" i="3" s="1"/>
  <c r="U302" i="1"/>
  <c r="E38" i="3" s="1"/>
  <c r="U157" i="1"/>
  <c r="F158" i="3" s="1"/>
  <c r="U72" i="1"/>
  <c r="F73" i="3" s="1"/>
  <c r="U459" i="1"/>
  <c r="E195" i="3" s="1"/>
  <c r="U411" i="1"/>
  <c r="E147" i="3" s="1"/>
  <c r="U363" i="1"/>
  <c r="E99" i="3" s="1"/>
  <c r="U315" i="1"/>
  <c r="E51" i="3" s="1"/>
  <c r="U110" i="1"/>
  <c r="F111" i="3" s="1"/>
  <c r="U20" i="1"/>
  <c r="F21" i="3" s="1"/>
  <c r="U424" i="1"/>
  <c r="E160" i="3" s="1"/>
  <c r="U376" i="1"/>
  <c r="E112" i="3" s="1"/>
  <c r="U344" i="1"/>
  <c r="E80" i="3" s="1"/>
  <c r="U280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47" i="1"/>
  <c r="E183" i="3" s="1"/>
  <c r="U431" i="1"/>
  <c r="E167" i="3" s="1"/>
  <c r="U415" i="1"/>
  <c r="E151" i="3" s="1"/>
  <c r="U399" i="1"/>
  <c r="E135" i="3" s="1"/>
  <c r="U383" i="1"/>
  <c r="E119" i="3" s="1"/>
  <c r="U367" i="1"/>
  <c r="E103" i="3" s="1"/>
  <c r="U351" i="1"/>
  <c r="E87" i="3" s="1"/>
  <c r="U335" i="1"/>
  <c r="E71" i="3" s="1"/>
  <c r="U319" i="1"/>
  <c r="E55" i="3" s="1"/>
  <c r="U303" i="1"/>
  <c r="E39" i="3" s="1"/>
  <c r="U287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30" i="1"/>
  <c r="E166" i="3" s="1"/>
  <c r="U398" i="1"/>
  <c r="E134" i="3" s="1"/>
  <c r="U366" i="1"/>
  <c r="E102" i="3" s="1"/>
  <c r="U318" i="1"/>
  <c r="E54" i="3" s="1"/>
  <c r="U286" i="1"/>
  <c r="E22" i="3" s="1"/>
  <c r="U113" i="1"/>
  <c r="F114" i="3" s="1"/>
  <c r="U55" i="1"/>
  <c r="F56" i="3" s="1"/>
  <c r="U23" i="1"/>
  <c r="F24" i="3" s="1"/>
  <c r="U427" i="1"/>
  <c r="E163" i="3" s="1"/>
  <c r="U395" i="1"/>
  <c r="E131" i="3" s="1"/>
  <c r="U347" i="1"/>
  <c r="E83" i="3" s="1"/>
  <c r="U299" i="1"/>
  <c r="E35" i="3" s="1"/>
  <c r="U194" i="1"/>
  <c r="F195" i="3" s="1"/>
  <c r="U152" i="1"/>
  <c r="F153" i="3" s="1"/>
  <c r="U88" i="1"/>
  <c r="F89" i="3" s="1"/>
  <c r="U52" i="1"/>
  <c r="F53" i="3" s="1"/>
  <c r="U456" i="1"/>
  <c r="E192" i="3" s="1"/>
  <c r="U408" i="1"/>
  <c r="E144" i="3" s="1"/>
  <c r="U360" i="1"/>
  <c r="E96" i="3" s="1"/>
  <c r="U328" i="1"/>
  <c r="E64" i="3" s="1"/>
  <c r="U296" i="1"/>
  <c r="E32" i="3" s="1"/>
  <c r="U334" i="1"/>
  <c r="E70" i="3" s="1"/>
  <c r="U331" i="1"/>
  <c r="E67" i="3" s="1"/>
  <c r="U174" i="1"/>
  <c r="F175" i="3" s="1"/>
  <c r="U130" i="1"/>
  <c r="F131" i="3" s="1"/>
  <c r="U69" i="1"/>
  <c r="F70" i="3" s="1"/>
  <c r="U36" i="1"/>
  <c r="F37" i="3" s="1"/>
  <c r="U440" i="1"/>
  <c r="E176" i="3" s="1"/>
  <c r="U392" i="1"/>
  <c r="E128" i="3" s="1"/>
  <c r="U312" i="1"/>
  <c r="E48" i="3" s="1"/>
  <c r="U240" i="1"/>
  <c r="F241" i="3" s="1"/>
  <c r="U481" i="1"/>
  <c r="E217" i="3" s="1"/>
  <c r="U200" i="1"/>
  <c r="F201" i="3" s="1"/>
  <c r="U208" i="1"/>
  <c r="F209" i="3" s="1"/>
  <c r="U216" i="1"/>
  <c r="F217" i="3" s="1"/>
  <c r="U224" i="1"/>
  <c r="F225" i="3" s="1"/>
  <c r="U465" i="1"/>
  <c r="E201" i="3" s="1"/>
  <c r="U232" i="1"/>
  <c r="F233" i="3" s="1"/>
  <c r="U473" i="1"/>
  <c r="E209" i="3" s="1"/>
  <c r="U497" i="1"/>
  <c r="E233" i="3" s="1"/>
  <c r="U505" i="1"/>
  <c r="E241" i="3" s="1"/>
  <c r="U513" i="1"/>
  <c r="E249" i="3" s="1"/>
  <c r="U201" i="1"/>
  <c r="F202" i="3" s="1"/>
  <c r="U217" i="1"/>
  <c r="F218" i="3" s="1"/>
  <c r="U233" i="1"/>
  <c r="F234" i="3" s="1"/>
  <c r="U249" i="1"/>
  <c r="F250" i="3" s="1"/>
  <c r="U474" i="1"/>
  <c r="E210" i="3" s="1"/>
  <c r="U490" i="1"/>
  <c r="E226" i="3" s="1"/>
  <c r="U506" i="1"/>
  <c r="E242" i="3" s="1"/>
  <c r="U210" i="1"/>
  <c r="F211" i="3" s="1"/>
  <c r="U234" i="1"/>
  <c r="F235" i="3" s="1"/>
  <c r="U467" i="1"/>
  <c r="E203" i="3" s="1"/>
  <c r="U491" i="1"/>
  <c r="E227" i="3" s="1"/>
  <c r="U515" i="1"/>
  <c r="E251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460" i="1"/>
  <c r="E196" i="3" s="1"/>
  <c r="U468" i="1"/>
  <c r="E204" i="3" s="1"/>
  <c r="U476" i="1"/>
  <c r="E212" i="3" s="1"/>
  <c r="U484" i="1"/>
  <c r="E220" i="3" s="1"/>
  <c r="U492" i="1"/>
  <c r="E228" i="3" s="1"/>
  <c r="U500" i="1"/>
  <c r="E236" i="3" s="1"/>
  <c r="U508" i="1"/>
  <c r="E24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461" i="1"/>
  <c r="E197" i="3" s="1"/>
  <c r="U469" i="1"/>
  <c r="E205" i="3" s="1"/>
  <c r="U477" i="1"/>
  <c r="E213" i="3" s="1"/>
  <c r="U485" i="1"/>
  <c r="E221" i="3" s="1"/>
  <c r="U493" i="1"/>
  <c r="E229" i="3" s="1"/>
  <c r="U501" i="1"/>
  <c r="E237" i="3" s="1"/>
  <c r="U509" i="1"/>
  <c r="E245" i="3" s="1"/>
  <c r="U209" i="1"/>
  <c r="F210" i="3" s="1"/>
  <c r="U225" i="1"/>
  <c r="F226" i="3" s="1"/>
  <c r="U241" i="1"/>
  <c r="F242" i="3" s="1"/>
  <c r="U466" i="1"/>
  <c r="E202" i="3" s="1"/>
  <c r="U482" i="1"/>
  <c r="E218" i="3" s="1"/>
  <c r="U498" i="1"/>
  <c r="E234" i="3" s="1"/>
  <c r="U514" i="1"/>
  <c r="E250" i="3" s="1"/>
  <c r="U202" i="1"/>
  <c r="F203" i="3" s="1"/>
  <c r="U226" i="1"/>
  <c r="F227" i="3" s="1"/>
  <c r="U250" i="1"/>
  <c r="F251" i="3" s="1"/>
  <c r="U475" i="1"/>
  <c r="E211" i="3" s="1"/>
  <c r="U507" i="1"/>
  <c r="E24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462" i="1"/>
  <c r="E198" i="3" s="1"/>
  <c r="U470" i="1"/>
  <c r="E206" i="3" s="1"/>
  <c r="U478" i="1"/>
  <c r="E214" i="3" s="1"/>
  <c r="U486" i="1"/>
  <c r="E222" i="3" s="1"/>
  <c r="U494" i="1"/>
  <c r="E230" i="3" s="1"/>
  <c r="U502" i="1"/>
  <c r="E238" i="3" s="1"/>
  <c r="U510" i="1"/>
  <c r="E24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463" i="1"/>
  <c r="E199" i="3" s="1"/>
  <c r="U471" i="1"/>
  <c r="E207" i="3" s="1"/>
  <c r="U479" i="1"/>
  <c r="E215" i="3" s="1"/>
  <c r="U487" i="1"/>
  <c r="E223" i="3" s="1"/>
  <c r="U495" i="1"/>
  <c r="E231" i="3" s="1"/>
  <c r="U503" i="1"/>
  <c r="E239" i="3" s="1"/>
  <c r="U511" i="1"/>
  <c r="E247" i="3" s="1"/>
  <c r="U218" i="1"/>
  <c r="F219" i="3" s="1"/>
  <c r="U242" i="1"/>
  <c r="F243" i="3" s="1"/>
  <c r="U273" i="1"/>
  <c r="E9" i="3" s="1"/>
  <c r="U483" i="1"/>
  <c r="E219" i="3" s="1"/>
  <c r="U499" i="1"/>
  <c r="E235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464" i="1"/>
  <c r="E200" i="3" s="1"/>
  <c r="U472" i="1"/>
  <c r="E208" i="3" s="1"/>
  <c r="U480" i="1"/>
  <c r="E216" i="3" s="1"/>
  <c r="U488" i="1"/>
  <c r="E224" i="3" s="1"/>
  <c r="U496" i="1"/>
  <c r="E232" i="3" s="1"/>
  <c r="U504" i="1"/>
  <c r="E240" i="3" s="1"/>
  <c r="U512" i="1"/>
  <c r="E248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H261" i="3" l="1"/>
  <c r="G261" i="3"/>
  <c r="I261" i="3"/>
  <c r="J261" i="3" s="1"/>
  <c r="H256" i="3"/>
  <c r="I256" i="3"/>
  <c r="J256" i="3" s="1"/>
  <c r="G256" i="3"/>
  <c r="G254" i="3"/>
  <c r="I254" i="3"/>
  <c r="J254" i="3" s="1"/>
  <c r="H254" i="3"/>
  <c r="H257" i="3"/>
  <c r="G257" i="3"/>
  <c r="I257" i="3"/>
  <c r="J257" i="3" s="1"/>
  <c r="H252" i="3"/>
  <c r="I252" i="3"/>
  <c r="J252" i="3" s="1"/>
  <c r="G252" i="3"/>
  <c r="H253" i="3"/>
  <c r="G253" i="3"/>
  <c r="I253" i="3"/>
  <c r="J253" i="3" s="1"/>
  <c r="G259" i="3"/>
  <c r="H259" i="3"/>
  <c r="I259" i="3"/>
  <c r="J259" i="3" s="1"/>
  <c r="L259" i="3"/>
  <c r="K261" i="3"/>
  <c r="K252" i="3"/>
  <c r="K253" i="3"/>
  <c r="K254" i="3"/>
  <c r="L261" i="3"/>
  <c r="L255" i="3"/>
  <c r="L256" i="3"/>
  <c r="L257" i="3"/>
  <c r="L258" i="3"/>
  <c r="K259" i="3"/>
  <c r="L260" i="3"/>
  <c r="L252" i="3"/>
  <c r="L253" i="3"/>
  <c r="L254" i="3"/>
  <c r="K255" i="3"/>
  <c r="K256" i="3"/>
  <c r="K257" i="3"/>
  <c r="K258" i="3"/>
  <c r="K260" i="3"/>
  <c r="G258" i="3"/>
  <c r="I258" i="3"/>
  <c r="J258" i="3" s="1"/>
  <c r="H258" i="3"/>
  <c r="H260" i="3"/>
  <c r="I260" i="3"/>
  <c r="J260" i="3" s="1"/>
  <c r="G260" i="3"/>
  <c r="G255" i="3"/>
  <c r="H255" i="3"/>
  <c r="I255" i="3"/>
  <c r="J255" i="3" s="1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H222" i="3"/>
  <c r="H217" i="3"/>
  <c r="I176" i="3"/>
  <c r="J176" i="3" s="1"/>
  <c r="I102" i="3"/>
  <c r="J102" i="3" s="1"/>
  <c r="I171" i="3"/>
  <c r="J171" i="3" s="1"/>
  <c r="H189" i="3"/>
  <c r="I234" i="3"/>
  <c r="J234" i="3" s="1"/>
  <c r="I88" i="3"/>
  <c r="J88" i="3" s="1"/>
  <c r="H47" i="3"/>
  <c r="H167" i="3"/>
  <c r="I191" i="3"/>
  <c r="J191" i="3" s="1"/>
  <c r="H34" i="3"/>
  <c r="H192" i="3"/>
  <c r="I140" i="3"/>
  <c r="J140" i="3" s="1"/>
  <c r="G133" i="3"/>
  <c r="H205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G243" i="3"/>
  <c r="I202" i="3"/>
  <c r="J202" i="3" s="1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H249" i="3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200" i="3"/>
  <c r="J200" i="3" s="1"/>
  <c r="I159" i="3"/>
  <c r="J159" i="3" s="1"/>
  <c r="I173" i="3"/>
  <c r="J173" i="3" s="1"/>
  <c r="G80" i="3"/>
  <c r="I199" i="3"/>
  <c r="J199" i="3" s="1"/>
  <c r="H199" i="3"/>
  <c r="H198" i="3"/>
  <c r="G198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14" i="3"/>
  <c r="K210" i="3"/>
  <c r="L206" i="3"/>
  <c r="L205" i="3"/>
  <c r="L201" i="3"/>
  <c r="L200" i="3"/>
  <c r="L193" i="3"/>
  <c r="L192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48" i="3"/>
  <c r="K244" i="3"/>
  <c r="K240" i="3"/>
  <c r="K236" i="3"/>
  <c r="K232" i="3"/>
  <c r="K228" i="3"/>
  <c r="K224" i="3"/>
  <c r="K220" i="3"/>
  <c r="L216" i="3"/>
  <c r="K215" i="3"/>
  <c r="K216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I201" i="3"/>
  <c r="J201" i="3" s="1"/>
  <c r="H201" i="3"/>
  <c r="I193" i="3"/>
  <c r="J193" i="3" s="1"/>
  <c r="H193" i="3"/>
  <c r="H154" i="3"/>
  <c r="G154" i="3"/>
  <c r="H132" i="3"/>
  <c r="G132" i="3"/>
  <c r="I243" i="3"/>
  <c r="J243" i="3" s="1"/>
  <c r="H197" i="3"/>
  <c r="I197" i="3"/>
  <c r="J197" i="3" s="1"/>
  <c r="G40" i="3"/>
  <c r="H88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G95" i="3"/>
  <c r="I95" i="3"/>
  <c r="J95" i="3" s="1"/>
  <c r="I210" i="3"/>
  <c r="J210" i="3" s="1"/>
  <c r="G210" i="3"/>
  <c r="H210" i="3"/>
  <c r="I211" i="3"/>
  <c r="J211" i="3" s="1"/>
  <c r="H211" i="3"/>
  <c r="G211" i="3"/>
  <c r="I162" i="3"/>
  <c r="J162" i="3" s="1"/>
  <c r="H162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31" i="3"/>
  <c r="J231" i="3" s="1"/>
  <c r="G231" i="3"/>
  <c r="H231" i="3"/>
  <c r="I198" i="3"/>
  <c r="J198" i="3" s="1"/>
  <c r="H230" i="3"/>
  <c r="I230" i="3"/>
  <c r="J230" i="3" s="1"/>
  <c r="G230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H224" i="3"/>
  <c r="I224" i="3"/>
  <c r="J224" i="3" s="1"/>
  <c r="G224" i="3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I222" i="3"/>
  <c r="J222" i="3" s="1"/>
  <c r="G222" i="3"/>
  <c r="G251" i="3"/>
  <c r="H251" i="3"/>
  <c r="I251" i="3"/>
  <c r="J251" i="3" s="1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15" i="3"/>
  <c r="J215" i="3" s="1"/>
  <c r="H215" i="3"/>
  <c r="G215" i="3"/>
  <c r="I214" i="3"/>
  <c r="J214" i="3" s="1"/>
  <c r="G214" i="3"/>
  <c r="H214" i="3"/>
  <c r="G227" i="3"/>
  <c r="H227" i="3"/>
  <c r="I227" i="3"/>
  <c r="J227" i="3" s="1"/>
  <c r="I221" i="3"/>
  <c r="J221" i="3" s="1"/>
  <c r="G221" i="3"/>
  <c r="H221" i="3"/>
  <c r="H220" i="3"/>
  <c r="I220" i="3"/>
  <c r="J220" i="3" s="1"/>
  <c r="G220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G249" i="3"/>
  <c r="H226" i="3"/>
  <c r="I226" i="3"/>
  <c r="J226" i="3" s="1"/>
  <c r="G226" i="3"/>
  <c r="I205" i="3"/>
  <c r="J205" i="3" s="1"/>
  <c r="G205" i="3"/>
  <c r="G233" i="3"/>
  <c r="H233" i="3"/>
  <c r="I233" i="3"/>
  <c r="J233" i="3" s="1"/>
  <c r="I142" i="3"/>
  <c r="J142" i="3" s="1"/>
  <c r="G142" i="3"/>
  <c r="H142" i="3"/>
  <c r="H122" i="3"/>
  <c r="G122" i="3"/>
  <c r="H232" i="3"/>
  <c r="I232" i="3"/>
  <c r="J232" i="3" s="1"/>
  <c r="G232" i="3"/>
  <c r="U272" i="1"/>
  <c r="H207" i="3"/>
  <c r="G207" i="3"/>
  <c r="I207" i="3"/>
  <c r="J207" i="3" s="1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H213" i="3"/>
  <c r="I213" i="3"/>
  <c r="J213" i="3" s="1"/>
  <c r="G213" i="3"/>
  <c r="I212" i="3"/>
  <c r="J212" i="3" s="1"/>
  <c r="H212" i="3"/>
  <c r="G212" i="3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N253" i="3" l="1"/>
  <c r="M253" i="3"/>
  <c r="O253" i="3"/>
  <c r="P253" i="3" s="1"/>
  <c r="N258" i="3"/>
  <c r="O258" i="3"/>
  <c r="P258" i="3" s="1"/>
  <c r="M258" i="3"/>
  <c r="N259" i="3"/>
  <c r="O259" i="3"/>
  <c r="P259" i="3" s="1"/>
  <c r="M259" i="3"/>
  <c r="N252" i="3"/>
  <c r="O252" i="3"/>
  <c r="P252" i="3" s="1"/>
  <c r="M252" i="3"/>
  <c r="N257" i="3"/>
  <c r="M257" i="3"/>
  <c r="O257" i="3"/>
  <c r="P257" i="3" s="1"/>
  <c r="N261" i="3"/>
  <c r="O261" i="3"/>
  <c r="P261" i="3" s="1"/>
  <c r="M261" i="3"/>
  <c r="N260" i="3"/>
  <c r="O260" i="3"/>
  <c r="P260" i="3" s="1"/>
  <c r="M260" i="3"/>
  <c r="N256" i="3"/>
  <c r="O256" i="3"/>
  <c r="P256" i="3" s="1"/>
  <c r="M256" i="3"/>
  <c r="N254" i="3"/>
  <c r="O254" i="3"/>
  <c r="P254" i="3" s="1"/>
  <c r="M254" i="3"/>
  <c r="N255" i="3"/>
  <c r="O255" i="3"/>
  <c r="P255" i="3" s="1"/>
  <c r="M255" i="3"/>
  <c r="G179" i="3"/>
  <c r="G140" i="3"/>
  <c r="I34" i="3"/>
  <c r="J34" i="3" s="1"/>
  <c r="G34" i="3"/>
  <c r="M36" i="3"/>
  <c r="I189" i="3"/>
  <c r="J189" i="3" s="1"/>
  <c r="G191" i="3"/>
  <c r="G217" i="3"/>
  <c r="I103" i="3"/>
  <c r="J103" i="3" s="1"/>
  <c r="G234" i="3"/>
  <c r="H196" i="3"/>
  <c r="G121" i="3"/>
  <c r="I40" i="3"/>
  <c r="J40" i="3" s="1"/>
  <c r="G88" i="3"/>
  <c r="H243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I249" i="3"/>
  <c r="J249" i="3" s="1"/>
  <c r="M47" i="3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31" i="3"/>
  <c r="P231" i="3" s="1"/>
  <c r="N231" i="3"/>
  <c r="M231" i="3"/>
  <c r="N201" i="3"/>
  <c r="O201" i="3"/>
  <c r="P201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20" i="3"/>
  <c r="P220" i="3" s="1"/>
  <c r="N220" i="3"/>
  <c r="M220" i="3"/>
  <c r="O236" i="3"/>
  <c r="P236" i="3" s="1"/>
  <c r="N236" i="3"/>
  <c r="M236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N194" i="3"/>
  <c r="O194" i="3"/>
  <c r="P194" i="3" s="1"/>
  <c r="M194" i="3"/>
  <c r="M205" i="3"/>
  <c r="O243" i="3"/>
  <c r="P243" i="3" s="1"/>
  <c r="N243" i="3"/>
  <c r="M243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M202" i="3"/>
  <c r="N202" i="3"/>
  <c r="O202" i="3"/>
  <c r="P202" i="3" s="1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23" i="3"/>
  <c r="P223" i="3" s="1"/>
  <c r="N223" i="3"/>
  <c r="M22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11" i="3"/>
  <c r="P211" i="3" s="1"/>
  <c r="N211" i="3"/>
  <c r="M211" i="3"/>
  <c r="O227" i="3"/>
  <c r="P227" i="3" s="1"/>
  <c r="N227" i="3"/>
  <c r="M227" i="3"/>
  <c r="N200" i="3"/>
  <c r="M200" i="3"/>
  <c r="O200" i="3"/>
  <c r="P200" i="3" s="1"/>
  <c r="M191" i="3"/>
  <c r="E8" i="3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<sst xmlns="http://schemas.openxmlformats.org/spreadsheetml/2006/main" count="1619" uniqueCount="559">
  <si>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</si>
  <si>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</si>
  <si>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</si>
  <si>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</si>
  <si>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</si>
  <si>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</si>
  <si>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</si>
  <si>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</si>
  <si>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</si>
  <si>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</si>
  <si>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</si>
  <si>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</si>
  <si>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</si>
  <si>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</si>
  <si>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</si>
  <si>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</si>
  <si>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</si>
  <si>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</si>
  <si>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</si>
  <si>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</si>
  <si>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</si>
  <si>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</si>
  <si>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</si>
  <si>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</si>
  <si>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</si>
  <si>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</si>
  <si>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</si>
  <si>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</si>
  <si>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</si>
  <si>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</si>
  <si>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</si>
  <si>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</si>
  <si>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</si>
  <si>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</si>
  <si>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</si>
  <si>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</si>
  <si>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</si>
  <si>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</si>
  <si>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</si>
  <si>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</si>
  <si>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</si>
  <si>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</si>
  <si>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</si>
  <si>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</si>
  <si>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</si>
  <si>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</si>
  <si>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</si>
  <si>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</si>
  <si>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</si>
  <si>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</si>
  <si>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</si>
  <si>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</si>
  <si>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</si>
  <si>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</si>
  <si>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</si>
  <si>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</si>
  <si>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</si>
  <si>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</si>
  <si>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</si>
  <si>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</si>
  <si>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</si>
  <si>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</si>
  <si>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</si>
  <si>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</si>
  <si>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</si>
  <si>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</si>
  <si>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</si>
  <si>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11 051 012</t>
  </si>
  <si>
    <t>11 052 K01</t>
  </si>
  <si>
    <t>11 053 001</t>
  </si>
  <si>
    <t>11 053 002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</si>
  <si>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</si>
  <si>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</si>
  <si>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</si>
  <si>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</si>
  <si>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</si>
  <si>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</si>
  <si>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</si>
  <si>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</si>
  <si>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</si>
  <si>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</si>
  <si>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</si>
  <si>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</si>
  <si>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</si>
  <si>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</si>
  <si>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</si>
  <si>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</si>
  <si>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</si>
  <si>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</si>
  <si>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</si>
  <si>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</si>
  <si>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</si>
  <si>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</si>
  <si>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</si>
  <si>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</si>
  <si>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</si>
  <si>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</si>
  <si>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</si>
  <si>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</si>
  <si>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</si>
  <si>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</si>
  <si>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</si>
  <si>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</si>
  <si>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</si>
  <si>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</si>
  <si>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</si>
  <si>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13 024 001</t>
  </si>
  <si>
    <t>13 024 K01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</si>
  <si>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</si>
  <si>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</si>
  <si>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</si>
  <si>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</si>
  <si>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</si>
  <si>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</si>
  <si>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</si>
  <si>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</si>
  <si>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</si>
  <si>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</si>
  <si>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</si>
  <si>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</si>
  <si>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</si>
  <si>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</si>
  <si>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</si>
  <si>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</si>
  <si>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</si>
  <si>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</si>
  <si>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</si>
  <si>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</si>
  <si>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</si>
  <si>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</si>
  <si>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</si>
  <si>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14 040 003</t>
  </si>
  <si>
    <t>14 040 010</t>
  </si>
  <si>
    <t>14 040 011</t>
  </si>
  <si>
    <t>14 042 001</t>
  </si>
  <si>
    <t>14 042 002</t>
  </si>
  <si>
    <t>14 042 003</t>
  </si>
  <si>
    <t>14 043 001</t>
  </si>
  <si>
    <t>14 048 001</t>
  </si>
  <si>
    <t>14 048 002</t>
  </si>
  <si>
    <t>14 048 003</t>
  </si>
  <si>
    <t>14 048 004</t>
  </si>
  <si>
    <t>14 048 005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</si>
  <si>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</si>
  <si>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</si>
  <si>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</si>
  <si>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</si>
  <si>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</si>
  <si>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</si>
  <si>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</si>
  <si>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</si>
  <si>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</si>
  <si>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</si>
  <si>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</si>
  <si>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</si>
  <si>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</si>
  <si>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</si>
  <si>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</si>
  <si>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</si>
  <si>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</si>
  <si>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</si>
  <si>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</si>
  <si>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</si>
  <si>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15 022 002</t>
  </si>
  <si>
    <t>15 030 001</t>
  </si>
  <si>
    <t>15 030 002</t>
  </si>
  <si>
    <t>15 030 006</t>
  </si>
  <si>
    <t>15 030 008</t>
  </si>
  <si>
    <t>15 030 K01</t>
  </si>
  <si>
    <t>15 032 001</t>
  </si>
  <si>
    <t>15 033 002</t>
  </si>
  <si>
    <t>15 033 003</t>
  </si>
  <si>
    <t>15 034 001</t>
  </si>
  <si>
    <t>15 034 002</t>
  </si>
  <si>
    <t>15 034 003</t>
  </si>
  <si>
    <t>15 037 002</t>
  </si>
  <si>
    <t>15 037 003</t>
  </si>
  <si>
    <t>15 038 001</t>
  </si>
  <si>
    <t>15 038 002</t>
  </si>
  <si>
    <t>16 002 001</t>
  </si>
  <si>
    <t>16 002 005</t>
  </si>
  <si>
    <t>16 002 006</t>
  </si>
  <si>
    <t>16 002 007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</si>
  <si>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</si>
  <si>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</si>
  <si>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</si>
  <si>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</si>
  <si>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</si>
  <si>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</si>
  <si>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</si>
  <si>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17 019 003</t>
  </si>
  <si>
    <t>17 019 006</t>
  </si>
  <si>
    <t>17 019 007</t>
  </si>
  <si>
    <t>17 019 008</t>
  </si>
  <si>
    <t>17 019 009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</si>
  <si>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</si>
  <si>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</si>
  <si>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</si>
  <si>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</si>
  <si>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</si>
  <si>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</si>
  <si>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</si>
  <si>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</si>
  <si>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</si>
  <si>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</si>
  <si>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</si>
  <si>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</si>
  <si>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</si>
  <si>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18 004 005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</si>
  <si>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</si>
  <si>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</si>
  <si>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</si>
  <si>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</si>
  <si>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</si>
  <si>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</si>
  <si>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</si>
  <si>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</si>
  <si>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K03</t>
  </si>
  <si>
    <t>19 032 K04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</si>
  <si>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</si>
  <si>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</si>
  <si>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</si>
  <si>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</si>
  <si>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</si>
  <si>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</si>
  <si>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</si>
  <si>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</si>
  <si>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</si>
  <si>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K01</t>
  </si>
  <si>
    <t>19 039 001</t>
  </si>
  <si>
    <t>19 040 001</t>
  </si>
  <si>
    <t>19 040 K01</t>
  </si>
  <si>
    <t>19 042 001</t>
  </si>
  <si>
    <t>20 020 001</t>
  </si>
  <si>
    <t>20 020 002</t>
  </si>
  <si>
    <t>20 020 003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</si>
  <si>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</si>
  <si>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</si>
  <si>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</si>
  <si>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</si>
  <si>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</si>
  <si>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</si>
  <si>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</si>
  <si>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</si>
  <si>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</si>
  <si>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</si>
  <si>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</si>
  <si>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</si>
  <si>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</si>
  <si>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</si>
  <si>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</si>
  <si>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</si>
  <si>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</si>
  <si>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</si>
  <si>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</si>
  <si>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</si>
  <si>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</si>
  <si>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</si>
  <si>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</si>
  <si>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22 013 001</t>
  </si>
  <si>
    <t>22 025 001</t>
  </si>
  <si>
    <t>22 025 002</t>
  </si>
  <si>
    <t>22 025 003</t>
  </si>
  <si>
    <t>22 025 004</t>
  </si>
  <si>
    <t>22 025 K01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</si>
  <si>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</si>
  <si>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</si>
  <si>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</si>
  <si>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</si>
  <si>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</si>
  <si>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</si>
  <si>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</si>
  <si>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</si>
  <si>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</si>
  <si>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</si>
  <si>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</si>
  <si>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</si>
  <si>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</si>
  <si>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</si>
  <si>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</si>
  <si>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</si>
  <si>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</si>
  <si>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</si>
  <si>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</si>
  <si>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</si>
  <si>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</si>
  <si>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</si>
  <si>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</si>
  <si>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</si>
  <si>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</si>
  <si>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</si>
  <si>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</si>
  <si>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</si>
  <si>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</si>
  <si>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</si>
  <si>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</si>
  <si>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</si>
  <si>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</si>
  <si>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</si>
  <si>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</si>
  <si>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</si>
  <si>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</si>
  <si>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</si>
  <si>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</si>
  <si>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</si>
  <si>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</si>
  <si>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</si>
  <si>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</si>
  <si>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</si>
  <si>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</si>
  <si>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</si>
  <si>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</si>
  <si>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</si>
  <si>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</si>
  <si>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</si>
  <si>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</si>
  <si>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</si>
  <si>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</si>
  <si>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</si>
  <si>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</si>
  <si>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</si>
  <si>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</si>
  <si>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</si>
  <si>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</si>
  <si>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</si>
  <si>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</si>
  <si>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Integrisano upravljanje granicom</t>
  </si>
  <si>
    <t>Poslovi iz oblasti rada policije</t>
  </si>
  <si>
    <t>Izgradnja i rekonstrukcija administrativnog prostora za potrebe javne bezbjednosti</t>
  </si>
  <si>
    <t>Stručni i operativni poslovi Ministarstva odbrane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</si>
  <si>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</si>
  <si>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</si>
  <si>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</si>
  <si>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</si>
  <si>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</si>
  <si>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</si>
  <si>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</si>
  <si>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</si>
  <si>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</si>
  <si>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</si>
  <si>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</si>
  <si>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</si>
  <si>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</si>
  <si>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</si>
  <si>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</si>
  <si>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</si>
  <si>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</si>
  <si>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</si>
  <si>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</si>
  <si>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</si>
  <si>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</si>
  <si>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Sprovođenje politika iz nadležnosti Ministarstva finansija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</si>
  <si>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</si>
  <si>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</si>
  <si>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</si>
  <si>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</si>
  <si>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</si>
  <si>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</si>
  <si>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</si>
  <si>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</si>
  <si>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</si>
  <si>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</si>
  <si>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Premjer i kartografija</t>
  </si>
  <si>
    <t>Stručni i operativni poslovi iz oblasti poreza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</si>
  <si>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</si>
  <si>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</si>
  <si>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</si>
  <si>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</si>
  <si>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</si>
  <si>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</si>
  <si>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</si>
  <si>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</si>
  <si>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</si>
  <si>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</si>
  <si>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</si>
  <si>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</si>
  <si>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</si>
  <si>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</si>
  <si>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</si>
  <si>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</si>
  <si>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</si>
  <si>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</si>
  <si>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</si>
  <si>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</si>
  <si>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</si>
  <si>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</si>
  <si>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</si>
  <si>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Realizacija i promocija investicionih potencijala</t>
  </si>
  <si>
    <t>Unaprjeđenje i implementacija zakonodavnog okvira za efikasniji industrijski i regionalni razvoj</t>
  </si>
  <si>
    <t>Razvojni projekti Prijestonice Cetinje</t>
  </si>
  <si>
    <t>Djelovanje Zavoda za metrologiju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</si>
  <si>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</si>
  <si>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</si>
  <si>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</si>
  <si>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</si>
  <si>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</si>
  <si>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</si>
  <si>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</si>
  <si>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</si>
  <si>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</si>
  <si>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</si>
  <si>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</si>
  <si>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</si>
  <si>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</si>
  <si>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</si>
  <si>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</si>
  <si>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</si>
  <si>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</si>
  <si>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</si>
  <si>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</si>
  <si>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</si>
  <si>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Pomorski saobraćaj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</si>
  <si>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</si>
  <si>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</si>
  <si>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</si>
  <si>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</si>
  <si>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</si>
  <si>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</si>
  <si>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</si>
  <si>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</si>
  <si>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</si>
  <si>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</si>
  <si>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</si>
  <si>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</si>
  <si>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</si>
  <si>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</si>
  <si>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</si>
  <si>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</si>
  <si>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</si>
  <si>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</si>
  <si>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</si>
  <si>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</si>
  <si>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</si>
  <si>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</si>
  <si>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</si>
  <si>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</si>
  <si>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</si>
  <si>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</si>
  <si>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</si>
  <si>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</si>
  <si>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</si>
  <si>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</si>
  <si>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</si>
  <si>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</si>
  <si>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</si>
  <si>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</si>
  <si>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</si>
  <si>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</si>
  <si>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</si>
  <si>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</si>
  <si>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Ministarstva sporta i mladih</t>
  </si>
  <si>
    <t>Razvoj i sprovođenje politike mladih</t>
  </si>
  <si>
    <t>Naučnoistraživačka djelatnost</t>
  </si>
  <si>
    <t>Izgradnja i rekonstrukcija objekata u oblasti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</si>
  <si>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</si>
  <si>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</si>
  <si>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</si>
  <si>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</si>
  <si>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</si>
  <si>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</si>
  <si>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</si>
  <si>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</si>
  <si>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</si>
  <si>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</si>
  <si>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</si>
  <si>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</si>
  <si>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</si>
  <si>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</si>
  <si>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</si>
  <si>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</si>
  <si>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</si>
  <si>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</si>
  <si>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</si>
  <si>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</si>
  <si>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</si>
  <si>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</si>
  <si>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</si>
  <si>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</si>
  <si>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</si>
  <si>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</si>
  <si>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</si>
  <si>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</si>
  <si>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</si>
  <si>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</si>
  <si>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</si>
  <si>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Izgradnja i rekonstrukcija objekata socijalnog staranja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</si>
  <si>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</si>
  <si>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</si>
  <si>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</si>
  <si>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</si>
  <si>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</si>
  <si>
    <t>11 052 K02</t>
  </si>
  <si>
    <t>Upravljanje javnim investicijama</t>
  </si>
  <si>
    <t>14 043 002</t>
  </si>
  <si>
    <t>Sprovođenje politika iz nadležnosti ministarstva u okviru oblasti upravljanja državnom imovinom</t>
  </si>
  <si>
    <t>14 052 001</t>
  </si>
  <si>
    <t>Stručni i operativni poslovi Poreske uprave</t>
  </si>
  <si>
    <t>14 053 001</t>
  </si>
  <si>
    <t>Stručni i operativni poslovi Uprave carina</t>
  </si>
  <si>
    <t>14 054 001</t>
  </si>
  <si>
    <t>Stručni i operativni poslovi Uprave za državnu imovinu</t>
  </si>
  <si>
    <t>15 040 001</t>
  </si>
  <si>
    <t>Stručni i operativni poslovi Ministarstva ekonomskog razvoja</t>
  </si>
  <si>
    <t>18 010 001</t>
  </si>
  <si>
    <t>Stručni i operativni poslovi Ministarstva prostornog planiranja, urbanizma i državne imovine</t>
  </si>
  <si>
    <t>18 016 001</t>
  </si>
  <si>
    <t>Stručni i operativni poslovi Uprave za nekretnine</t>
  </si>
  <si>
    <t>18 017 001</t>
  </si>
  <si>
    <t>18 017 002</t>
  </si>
  <si>
    <t>Poslovanje područnih jedinica Uprave za katastar</t>
  </si>
  <si>
    <t>19 044 001</t>
  </si>
  <si>
    <t>Stručni i operativni poslovi Ministarstva prosvjete, nauke i inovacija</t>
  </si>
  <si>
    <t>17 021 001</t>
  </si>
  <si>
    <t>Stručni i operativni poslovi Ministarstva pomorstva</t>
  </si>
  <si>
    <t>22 027 001</t>
  </si>
  <si>
    <t>Stručni i operativni poslovi Ministarstva socijalnog staranja, brige o porodici i demografije</t>
  </si>
  <si>
    <t>18 018 001</t>
  </si>
  <si>
    <t>Stručni i operativni poslovi Ministarstva ekologije, održivog razvoja i razvoja sjevera</t>
  </si>
  <si>
    <t>15 050 001</t>
  </si>
  <si>
    <t>Stručni i operativni poslovi Ministarstva rudarstva, nafte i gasa</t>
  </si>
  <si>
    <t>15 033 004</t>
  </si>
  <si>
    <t>Upravljanje mineralnim resursima i naftnim derivatima</t>
  </si>
  <si>
    <t>15 051 001</t>
  </si>
  <si>
    <t>Stručni i operativni poslovi Ministarstva regionalno-investicionog razvoja i saradnje sa nevladinim organizacijama</t>
  </si>
  <si>
    <t>11 057 001</t>
  </si>
  <si>
    <t>Stručni i operativni poslovi Ministarstva dijaspore</t>
  </si>
  <si>
    <t>11 058 001</t>
  </si>
  <si>
    <t>Stručni i operativni poslovi Agencije za sajber bezbjednost</t>
  </si>
  <si>
    <t>11 058 002</t>
  </si>
  <si>
    <t>Zaštita i regulacija nacionalne kritične informatičke infrastrukture</t>
  </si>
  <si>
    <t>14 051 002</t>
  </si>
  <si>
    <t>Zaštita u postupcima javnih nabavki</t>
  </si>
  <si>
    <t>15 011 001</t>
  </si>
  <si>
    <t>Unapređenje i implementacija strateškog okvira za efikasniji industrijski razvoj</t>
  </si>
  <si>
    <t>15 011 002</t>
  </si>
  <si>
    <t>Unapređenje i implementacija programskog i zakonodavnog okvira za efikasniji razvoj industrije i zanatstva</t>
  </si>
  <si>
    <t>15 046 001</t>
  </si>
  <si>
    <t>Energetika</t>
  </si>
  <si>
    <t>15 046 002</t>
  </si>
  <si>
    <t>Energetska efikasnost</t>
  </si>
  <si>
    <t>15 047 001</t>
  </si>
  <si>
    <t>Stručni i operativni poslovi Ministarstva energetike</t>
  </si>
  <si>
    <t>15 052 001</t>
  </si>
  <si>
    <t>Inspekcijski nadzor i zastupanje u turizmu</t>
  </si>
  <si>
    <t>15 054 001</t>
  </si>
  <si>
    <t>Stručni i operativni poslovi Ministarstva turizma</t>
  </si>
  <si>
    <t>17 022 001</t>
  </si>
  <si>
    <t>Stručni i operativni poslovi Ministarstva saobraćaja</t>
  </si>
  <si>
    <t>17 023 001</t>
  </si>
  <si>
    <t>Normativno uređenje i inspekcijski nadzor u oblasti saobraćaja</t>
  </si>
  <si>
    <t>21 011 006</t>
  </si>
  <si>
    <t>Ostvarivanje prava na ljekove, medicinska sredstva, materijale i medicinsko-tehnička pomagala</t>
  </si>
  <si>
    <t>22 028 001</t>
  </si>
  <si>
    <t>Stručni i operativni poslovi Ministarstva rada,zapošljavanja i socijalnog dijaloga</t>
  </si>
  <si>
    <t>18 004 K01</t>
  </si>
  <si>
    <t>Izgradnja i rekonstrukcija stambenih objekata</t>
  </si>
  <si>
    <t>PLAN - 2025</t>
  </si>
  <si>
    <t>Ostvarenje - 2025</t>
  </si>
  <si>
    <t>BDP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</si>
</sst>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21</xdr:col>
      <xdr:colOff>56029</xdr:colOff>
      <xdr:row>39</xdr:row>
      <xdr:rowOff>22411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7575176" y="1557618"/>
          <a:ext cx="3440206" cy="48857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2025.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Tekućeg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za januar i februar pripremljen je u skladu sa rješenjima o privremenom finansiranju za januar i februar, dok je za period mart-decembar mjesečni plan pripremljen u skladu sa dinamikom izvršenja iz 2024. godine. Imajući u vidu da je u toku finalizacija mjesečnog plana, može doći do izmjena u narednom periodu.</a:t>
          </a:r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izvršenju budžeta za 2024. godinu su preliminarni, dok će konačni podaci za 2024. godinu biti sastavni dio Zakona o završnom računu budžeta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2" sqref="C2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47">
        <v>2025</v>
      </c>
    </row>
    <row r="3" spans="2:7" ht="7.15" customHeight="1" thickBot="1" x14ac:dyDescent="0.3"/>
    <row r="4" spans="2:7" ht="15.75" thickBot="1" x14ac:dyDescent="0.3">
      <c r="B4" t="s">
        <v>5</v>
      </c>
      <c r="C4" s="148">
        <v>1</v>
      </c>
      <c r="D4" t="str">
        <f>VLOOKUP(C4,C9:D20,2,FALSE)</f>
        <v>Januar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1</v>
      </c>
      <c r="D6" t="str">
        <f>VLOOKUP(C6,E9:F20,2,FALSE)</f>
        <v>Januar</v>
      </c>
    </row>
    <row r="8" spans="2:7" x14ac:dyDescent="0.25">
      <c r="D8" t="s">
        <v>5</v>
      </c>
      <c r="F8" t="s">
        <v>6</v>
      </c>
      <c r="G8" s="124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zoomScale="85" zoomScaleNormal="85" zoomScaleSheetLayoutView="85" workbookViewId="0">
      <selection activeCell="J8" sqref="J8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0" style="6" hidden="1" customWidth="1"/>
    <col min="13" max="13" width="15.28515625" style="6" hidden="1" customWidth="1"/>
    <col min="14" max="14" width="9.28515625" style="6" hidden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55" customFormat="1" ht="18" x14ac:dyDescent="0.25">
      <c r="C7" s="155" t="s">
        <v>490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5" t="s">
        <v>486</v>
      </c>
      <c r="E10" s="145"/>
      <c r="F10" s="145"/>
      <c r="G10" s="145"/>
      <c r="H10" s="127" t="s">
        <v>32</v>
      </c>
      <c r="I10" s="140" t="s">
        <v>5</v>
      </c>
      <c r="J10" s="157" t="str">
        <f>'Analitika 2025'!L4</f>
        <v>Januar</v>
      </c>
      <c r="K10" s="158"/>
      <c r="L10" s="140" t="s">
        <v>6</v>
      </c>
      <c r="M10" s="157" t="str">
        <f>IF(J10="Januar","-",'Analitika 2025'!F4)</f>
        <v>-</v>
      </c>
      <c r="N10" s="158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33</v>
      </c>
      <c r="F13" s="23"/>
      <c r="G13" s="24"/>
      <c r="H13" s="25"/>
      <c r="I13" s="25"/>
      <c r="J13" s="141">
        <f>SUMPRODUCT((D13=VALUE(LEFT('Analitika 2025'!$C$9:$C$261,2)))*('Analitika 2025'!$L$9:$L$261))</f>
        <v>3560076.1100000003</v>
      </c>
      <c r="K13" s="136">
        <f>IFERROR($J13/$J$37,0)</f>
        <v>1.8856593095420669E-2</v>
      </c>
      <c r="L13" s="129"/>
      <c r="M13" s="141" t="str">
        <f>IF($J$10="Januar","-",
SUMPRODUCT((D13=VALUE(LEFT('Analitika 2025'!$C$9:$C$261,2)))*('Analitika 2025'!$F$9:$F$261)))</f>
        <v>-</v>
      </c>
      <c r="N13" s="136" t="str">
        <f>IF($J$10="Januar","-",IFERROR($M13/$M$37,0))</f>
        <v>-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34</v>
      </c>
      <c r="F15" s="23"/>
      <c r="G15" s="23"/>
      <c r="H15" s="25"/>
      <c r="I15" s="25"/>
      <c r="J15" s="141">
        <f>SUMPRODUCT((D15=VALUE(LEFT('Analitika 2025'!$C$9:$C$261,2)))*('Analitika 2025'!$L$9:$L$261))</f>
        <v>3914540.17</v>
      </c>
      <c r="K15" s="136">
        <f>IFERROR($J15/$J$37,0)</f>
        <v>2.0734076705278316E-2</v>
      </c>
      <c r="L15" s="129"/>
      <c r="M15" s="141" t="str">
        <f>IF($J$10="Januar","-",
SUMPRODUCT((D15=VALUE(LEFT('Analitika 2025'!$C$9:$C$261,2)))*('Analitika 2025'!$F$9:$F$261)))</f>
        <v>-</v>
      </c>
      <c r="N15" s="136" t="str">
        <f>IF($J$10="Januar","-",IFERROR($M15/$M$37,0))</f>
        <v>-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35</v>
      </c>
      <c r="F17" s="23"/>
      <c r="G17" s="23"/>
      <c r="H17" s="25"/>
      <c r="I17" s="25"/>
      <c r="J17" s="141">
        <f>SUMPRODUCT((D17=VALUE(LEFT('Analitika 2025'!$C$9:$C$261,2)))*('Analitika 2025'!$L$9:$L$261))</f>
        <v>10725601.580000002</v>
      </c>
      <c r="K17" s="136">
        <f>IFERROR($J17/$J$37,0)</f>
        <v>5.681010698888149E-2</v>
      </c>
      <c r="L17" s="129"/>
      <c r="M17" s="141" t="str">
        <f>IF($J$10="Januar","-",
SUMPRODUCT((D17=VALUE(LEFT('Analitika 2025'!$C$9:$C$261,2)))*('Analitika 2025'!$F$9:$F$261)))</f>
        <v>-</v>
      </c>
      <c r="N17" s="136" t="str">
        <f>IF($J$10="Januar","-",IFERROR($M17/$M$37,0))</f>
        <v>-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36</v>
      </c>
      <c r="F19" s="23"/>
      <c r="G19" s="23"/>
      <c r="H19" s="25"/>
      <c r="I19" s="25"/>
      <c r="J19" s="141">
        <f>SUMPRODUCT((D19=VALUE(LEFT('Analitika 2025'!$C$9:$C$261,2)))*('Analitika 2025'!$L$9:$L$261))</f>
        <v>45415039.080000013</v>
      </c>
      <c r="K19" s="136">
        <f>IFERROR($J19/$J$37,0)</f>
        <v>0.24054904611131697</v>
      </c>
      <c r="L19" s="129"/>
      <c r="M19" s="141" t="str">
        <f>IF($J$10="Januar","-",
SUMPRODUCT((D19=VALUE(LEFT('Analitika 2025'!$C$9:$C$261,2)))*('Analitika 2025'!$F$9:$F$261)))</f>
        <v>-</v>
      </c>
      <c r="N19" s="136" t="str">
        <f>IF($J$10="Januar","-",IFERROR($M19/$M$37,0))</f>
        <v>-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37</v>
      </c>
      <c r="F21" s="23"/>
      <c r="G21" s="24"/>
      <c r="H21" s="25"/>
      <c r="I21" s="25"/>
      <c r="J21" s="141">
        <f>SUMPRODUCT((D21=VALUE(LEFT('Analitika 2025'!$C$9:$C$261,2)))*('Analitika 2025'!$L$9:$L$261))</f>
        <v>1908277.5499999996</v>
      </c>
      <c r="K21" s="136">
        <f>IFERROR($J21/$J$37,0)</f>
        <v>1.0107540446228341E-2</v>
      </c>
      <c r="L21" s="129"/>
      <c r="M21" s="141" t="str">
        <f>IF($J$10="Januar","-",
SUMPRODUCT((D21=VALUE(LEFT('Analitika 2025'!$C$9:$C$261,2)))*('Analitika 2025'!$F$9:$F$261)))</f>
        <v>-</v>
      </c>
      <c r="N21" s="136" t="str">
        <f>IF($J$10="Januar","-",IFERROR($M21/$M$37,0))</f>
        <v>-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38</v>
      </c>
      <c r="F23" s="23"/>
      <c r="G23" s="23"/>
      <c r="H23" s="25"/>
      <c r="I23" s="25"/>
      <c r="J23" s="141">
        <f>SUMPRODUCT((D23=VALUE(LEFT('Analitika 2025'!$C$9:$C$261,2)))*('Analitika 2025'!$L$9:$L$261))</f>
        <v>1421244.8299999998</v>
      </c>
      <c r="K23" s="136">
        <f>IFERROR($J23/$J$37,0)</f>
        <v>7.5278827250354246E-3</v>
      </c>
      <c r="L23" s="129"/>
      <c r="M23" s="141" t="str">
        <f>IF($J$10="Januar","-",
SUMPRODUCT((D23=VALUE(LEFT('Analitika 2025'!$C$9:$C$261,2)))*('Analitika 2025'!$F$9:$F$261)))</f>
        <v>-</v>
      </c>
      <c r="N23" s="136" t="str">
        <f>IF($J$10="Januar","-",IFERROR($M23/$M$37,0))</f>
        <v>-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39</v>
      </c>
      <c r="F25" s="23"/>
      <c r="G25" s="23"/>
      <c r="H25" s="25"/>
      <c r="I25" s="25"/>
      <c r="J25" s="141">
        <f>SUMPRODUCT((D25=VALUE(LEFT('Analitika 2025'!$C$9:$C$261,2)))*('Analitika 2025'!$L$9:$L$261))</f>
        <v>530389.9</v>
      </c>
      <c r="K25" s="136">
        <f>IFERROR($J25/$J$37,0)</f>
        <v>2.8093069409746013E-3</v>
      </c>
      <c r="L25" s="129"/>
      <c r="M25" s="141" t="str">
        <f>IF($J$10="Januar","-",
SUMPRODUCT((D25=VALUE(LEFT('Analitika 2025'!$C$9:$C$261,2)))*('Analitika 2025'!$F$9:$F$261)))</f>
        <v>-</v>
      </c>
      <c r="N25" s="136" t="str">
        <f>IF($J$10="Januar","-",IFERROR($M25/$M$37,0))</f>
        <v>-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40</v>
      </c>
      <c r="F27" s="23"/>
      <c r="G27" s="23"/>
      <c r="H27" s="25"/>
      <c r="I27" s="25"/>
      <c r="J27" s="141">
        <f>SUMPRODUCT((D27=VALUE(LEFT('Analitika 2025'!$C$9:$C$261,2)))*('Analitika 2025'!$L$9:$L$261))</f>
        <v>1000887.28</v>
      </c>
      <c r="K27" s="136">
        <f>IFERROR($J27/$J$37,0)</f>
        <v>5.3013822149275257E-3</v>
      </c>
      <c r="L27" s="129"/>
      <c r="M27" s="141" t="str">
        <f>IF($J$10="Januar","-",
SUMPRODUCT((D27=VALUE(LEFT('Analitika 2025'!$C$9:$C$261,2)))*('Analitika 2025'!$F$9:$F$261)))</f>
        <v>-</v>
      </c>
      <c r="N27" s="136" t="str">
        <f>IF($J$10="Januar","-",IFERROR($M27/$M$37,0))</f>
        <v>-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41</v>
      </c>
      <c r="F29" s="23"/>
      <c r="G29" s="24"/>
      <c r="H29" s="25"/>
      <c r="I29" s="25"/>
      <c r="J29" s="141">
        <f>SUMPRODUCT((D29=VALUE(LEFT('Analitika 2025'!$C$9:$C$261,2)))*('Analitika 2025'!$L$9:$L$261))</f>
        <v>20905586.980000004</v>
      </c>
      <c r="K29" s="136">
        <f>IFERROR($J29/$J$37,0)</f>
        <v>0.11073025826483925</v>
      </c>
      <c r="L29" s="129"/>
      <c r="M29" s="141" t="str">
        <f>IF($J$10="Januar","-",
SUMPRODUCT((D29=VALUE(LEFT('Analitika 2025'!$C$9:$C$261,2)))*('Analitika 2025'!$F$9:$F$261)))</f>
        <v>-</v>
      </c>
      <c r="N29" s="136" t="str">
        <f>IF($J$10="Januar","-",IFERROR($M29/$M$37,0))</f>
        <v>-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42</v>
      </c>
      <c r="F31" s="23"/>
      <c r="G31" s="23"/>
      <c r="H31" s="25"/>
      <c r="I31" s="25"/>
      <c r="J31" s="141">
        <f>SUMPRODUCT((D31=VALUE(LEFT('Analitika 2025'!$C$9:$C$261,2)))*('Analitika 2025'!$L$9:$L$261))</f>
        <v>1021149.51</v>
      </c>
      <c r="K31" s="136">
        <f>IFERROR($J31/$J$37,0)</f>
        <v>5.4087048154872726E-3</v>
      </c>
      <c r="L31" s="129"/>
      <c r="M31" s="141" t="str">
        <f>IF($J$10="Januar","-",
SUMPRODUCT((D31=VALUE(LEFT('Analitika 2025'!$C$9:$C$261,2)))*('Analitika 2025'!$F$9:$F$261)))</f>
        <v>-</v>
      </c>
      <c r="N31" s="136" t="str">
        <f>IF($J$10="Januar","-",IFERROR($M31/$M$37,0))</f>
        <v>-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43</v>
      </c>
      <c r="F33" s="23"/>
      <c r="G33" s="23"/>
      <c r="H33" s="25"/>
      <c r="I33" s="25"/>
      <c r="J33" s="141">
        <f>SUMPRODUCT((D33=VALUE(LEFT('Analitika 2025'!$C$9:$C$261,2)))*('Analitika 2025'!$L$9:$L$261))</f>
        <v>14641552.66</v>
      </c>
      <c r="K33" s="136">
        <f>IFERROR($J33/$J$37,0)</f>
        <v>7.7551656836570865E-2</v>
      </c>
      <c r="L33" s="129"/>
      <c r="M33" s="141" t="str">
        <f>IF($J$10="Januar","-",
SUMPRODUCT((D33=VALUE(LEFT('Analitika 2025'!$C$9:$C$261,2)))*('Analitika 2025'!$F$9:$F$261)))</f>
        <v>-</v>
      </c>
      <c r="N33" s="136" t="str">
        <f>IF($J$10="Januar","-",IFERROR($M33/$M$37,0))</f>
        <v>-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44</v>
      </c>
      <c r="F35" s="23"/>
      <c r="G35" s="23"/>
      <c r="H35" s="25"/>
      <c r="I35" s="25"/>
      <c r="J35" s="141">
        <f>SUMPRODUCT((D35=VALUE(LEFT('Analitika 2025'!$C$9:$C$261,2)))*('Analitika 2025'!$L$9:$L$261))</f>
        <v>83753073.480000004</v>
      </c>
      <c r="K35" s="136">
        <f>IFERROR($J35/$J$37,0)</f>
        <v>0.44361344485503929</v>
      </c>
      <c r="L35" s="129"/>
      <c r="M35" s="141" t="str">
        <f>IF($J$10="Januar","-",
SUMPRODUCT((D35=VALUE(LEFT('Analitika 2025'!$C$9:$C$261,2)))*('Analitika 2025'!$F$9:$F$261)))</f>
        <v>-</v>
      </c>
      <c r="N35" s="136" t="str">
        <f>IF($J$10="Januar","-",IFERROR($M35/$M$37,0))</f>
        <v>-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188797419.13000003</v>
      </c>
      <c r="K37" s="138">
        <f>IFERROR($J37/$J$37,0)</f>
        <v>1</v>
      </c>
      <c r="L37" s="135"/>
      <c r="M37" s="144">
        <f>SUM(M13:M35)</f>
        <v>0</v>
      </c>
      <c r="N37" s="139">
        <f>IFERROR($M37/$M$37,0)</f>
        <v>0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W02Hvb8MLqSfVMyq0g5v7vB39nR89UQtCAzuvbq4qrxOapNfD7zOC7N1KFY1z52p+aEX2lb6fuopDZ4BjnUvwQ==" saltValue="Gaxkp4JlmR/i9ifcViiW/w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65"/>
  <sheetViews>
    <sheetView showGridLines="0" zoomScale="85" zoomScaleNormal="85" zoomScaleSheetLayoutView="85" workbookViewId="0">
      <selection activeCell="D1" sqref="D1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hidden="1" customWidth="1"/>
    <col min="7" max="7" width="9.42578125" style="98" hidden="1" customWidth="1"/>
    <col min="8" max="8" width="8.85546875" style="98" hidden="1" customWidth="1"/>
    <col min="9" max="9" width="10.85546875" style="97" hidden="1" customWidth="1"/>
    <col min="10" max="10" width="10.5703125" style="98" hidden="1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558</v>
      </c>
      <c r="D4" s="156">
        <v>7965400000</v>
      </c>
      <c r="E4" s="42" t="s">
        <v>9</v>
      </c>
      <c r="F4" s="43" t="str">
        <f>Master!D6</f>
        <v>Januar</v>
      </c>
      <c r="G4" s="43"/>
      <c r="H4" s="43"/>
      <c r="I4" s="43"/>
      <c r="J4" s="43"/>
      <c r="K4" s="44" t="s">
        <v>10</v>
      </c>
      <c r="L4" s="45" t="str">
        <f>Master!D4</f>
        <v>Januar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3" t="s">
        <v>12</v>
      </c>
      <c r="G5" s="164"/>
      <c r="H5" s="164"/>
      <c r="I5" s="159" t="s">
        <v>28</v>
      </c>
      <c r="J5" s="160"/>
      <c r="K5" s="53" t="s">
        <v>11</v>
      </c>
      <c r="L5" s="163" t="s">
        <v>12</v>
      </c>
      <c r="M5" s="164"/>
      <c r="N5" s="164"/>
      <c r="O5" s="159" t="s">
        <v>28</v>
      </c>
      <c r="P5" s="160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488</v>
      </c>
      <c r="D7" s="146" t="s">
        <v>487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1" t="s">
        <v>31</v>
      </c>
      <c r="D8" s="162"/>
      <c r="E8" s="73">
        <f>SUM(E9:E261)</f>
        <v>246090421.58000001</v>
      </c>
      <c r="F8" s="74">
        <f>SUM(F9:F261)</f>
        <v>188797419.13000003</v>
      </c>
      <c r="G8" s="75">
        <f t="shared" ref="G8" si="0">IFERROR(F8/E8,0)</f>
        <v>0.767187190455623</v>
      </c>
      <c r="H8" s="76">
        <f>F8/$D$4</f>
        <v>2.3702189360233012E-2</v>
      </c>
      <c r="I8" s="74">
        <f>SUM(I9:I261)</f>
        <v>-57293002.449999988</v>
      </c>
      <c r="J8" s="77">
        <f t="shared" ref="J8:J9" si="1">IFERROR(I8/E8,0)</f>
        <v>-0.232812809544377</v>
      </c>
      <c r="K8" s="73">
        <f>SUM(K9:K261)</f>
        <v>246090421.58000001</v>
      </c>
      <c r="L8" s="74">
        <f>SUM(L9:L261)</f>
        <v>188797419.13000003</v>
      </c>
      <c r="M8" s="149">
        <f>IFERROR(L8/K8,0)</f>
        <v>0.767187190455623</v>
      </c>
      <c r="N8" s="149">
        <f>L8/$D$4</f>
        <v>2.3702189360233012E-2</v>
      </c>
      <c r="O8" s="74">
        <f>SUM(O9:O261)</f>
        <v>-57293002.449999988</v>
      </c>
      <c r="P8" s="77">
        <f t="shared" ref="P8:P9" si="2">IFERROR(O8/K8,0)</f>
        <v>-0.232812809544377</v>
      </c>
      <c r="Q8" s="78"/>
    </row>
    <row r="9" spans="2:17" s="79" customFormat="1" ht="12.75" x14ac:dyDescent="0.2">
      <c r="B9" s="72"/>
      <c r="C9" s="80" t="s">
        <v>45</v>
      </c>
      <c r="D9" s="81" t="s">
        <v>265</v>
      </c>
      <c r="E9" s="82">
        <f>IFERROR(VLOOKUP($C9,'2025'!$C$273:$U$528,19,FALSE),0)</f>
        <v>29367.499999999996</v>
      </c>
      <c r="F9" s="83">
        <f>IFERROR(VLOOKUP($C9,'2025'!$C$8:$U$263,19,FALSE),0)</f>
        <v>18686.749999999996</v>
      </c>
      <c r="G9" s="84">
        <f t="shared" ref="G9" si="3">IFERROR(F9/E9,0)</f>
        <v>0.6363071422490848</v>
      </c>
      <c r="H9" s="85">
        <f t="shared" ref="H9" si="4">F9/$D$4</f>
        <v>2.345990157430888E-6</v>
      </c>
      <c r="I9" s="86">
        <f t="shared" ref="I9" si="5">F9-E9</f>
        <v>-10680.75</v>
      </c>
      <c r="J9" s="87">
        <f t="shared" si="1"/>
        <v>-0.3636928577509152</v>
      </c>
      <c r="K9" s="150">
        <f>VLOOKUP($C9,'2025'!$C$273:$U$528,VLOOKUP($L$4,Master!$D$9:$G$20,4,FALSE),FALSE)</f>
        <v>29367.499999999996</v>
      </c>
      <c r="L9" s="151">
        <f>VLOOKUP($C9,'2025'!$C$8:$U$263,VLOOKUP($L$4,Master!$D$9:$G$20,4,FALSE),FALSE)</f>
        <v>18686.749999999996</v>
      </c>
      <c r="M9" s="152">
        <f>IFERROR(L9/K9,0)</f>
        <v>0.6363071422490848</v>
      </c>
      <c r="N9" s="152">
        <f>L9/$D$4</f>
        <v>2.345990157430888E-6</v>
      </c>
      <c r="O9" s="151">
        <f>L9-K9</f>
        <v>-10680.75</v>
      </c>
      <c r="P9" s="153">
        <f t="shared" si="2"/>
        <v>-0.3636928577509152</v>
      </c>
      <c r="Q9" s="78"/>
    </row>
    <row r="10" spans="2:17" s="79" customFormat="1" ht="25.5" x14ac:dyDescent="0.2">
      <c r="B10" s="72"/>
      <c r="C10" s="80" t="s">
        <v>46</v>
      </c>
      <c r="D10" s="81" t="s">
        <v>266</v>
      </c>
      <c r="E10" s="82">
        <f>IFERROR(VLOOKUP($C10,'2025'!$C$273:$U$528,19,FALSE),0)</f>
        <v>3600.8500000000004</v>
      </c>
      <c r="F10" s="83">
        <f>IFERROR(VLOOKUP($C10,'2025'!$C$8:$U$263,19,FALSE),0)</f>
        <v>2880</v>
      </c>
      <c r="G10" s="84">
        <f t="shared" ref="G10:G73" si="6">IFERROR(F10/E10,0)</f>
        <v>0.79981115569934869</v>
      </c>
      <c r="H10" s="85">
        <f t="shared" ref="H10:H73" si="7">F10/$D$4</f>
        <v>3.6156376327616944E-7</v>
      </c>
      <c r="I10" s="86">
        <f t="shared" ref="I10:I73" si="8">F10-E10</f>
        <v>-720.85000000000036</v>
      </c>
      <c r="J10" s="87">
        <f t="shared" ref="J10:J73" si="9">IFERROR(I10/E10,0)</f>
        <v>-0.20018884430065131</v>
      </c>
      <c r="K10" s="82">
        <f>VLOOKUP($C10,'2025'!$C$273:$U$528,VLOOKUP($L$4,Master!$D$9:$G$20,4,FALSE),FALSE)</f>
        <v>3600.8500000000004</v>
      </c>
      <c r="L10" s="83">
        <f>VLOOKUP($C10,'2025'!$C$8:$U$263,VLOOKUP($L$4,Master!$D$9:$G$20,4,FALSE),FALSE)</f>
        <v>2880</v>
      </c>
      <c r="M10" s="154">
        <f t="shared" ref="M10:M73" si="10">IFERROR(L10/K10,0)</f>
        <v>0.79981115569934869</v>
      </c>
      <c r="N10" s="154">
        <f t="shared" ref="N10:N73" si="11">L10/$D$4</f>
        <v>3.6156376327616944E-7</v>
      </c>
      <c r="O10" s="83">
        <f t="shared" ref="O10:O73" si="12">L10-K10</f>
        <v>-720.85000000000036</v>
      </c>
      <c r="P10" s="87">
        <f t="shared" ref="P10:P73" si="13">IFERROR(O10/K10,0)</f>
        <v>-0.20018884430065131</v>
      </c>
      <c r="Q10" s="78"/>
    </row>
    <row r="11" spans="2:17" s="79" customFormat="1" ht="12.75" x14ac:dyDescent="0.2">
      <c r="B11" s="72"/>
      <c r="C11" s="80" t="s">
        <v>47</v>
      </c>
      <c r="D11" s="81" t="s">
        <v>267</v>
      </c>
      <c r="E11" s="82">
        <f>IFERROR(VLOOKUP($C11,'2025'!$C$273:$U$528,19,FALSE),0)</f>
        <v>119914.55000000002</v>
      </c>
      <c r="F11" s="83">
        <f>IFERROR(VLOOKUP($C11,'2025'!$C$8:$U$263,19,FALSE),0)</f>
        <v>64166.959999999992</v>
      </c>
      <c r="G11" s="84">
        <f t="shared" si="6"/>
        <v>0.5351057065218523</v>
      </c>
      <c r="H11" s="85">
        <f t="shared" si="7"/>
        <v>8.0557109498581346E-6</v>
      </c>
      <c r="I11" s="86">
        <f t="shared" si="8"/>
        <v>-55747.590000000026</v>
      </c>
      <c r="J11" s="87">
        <f t="shared" si="9"/>
        <v>-0.4648942934781477</v>
      </c>
      <c r="K11" s="82">
        <f>VLOOKUP($C11,'2025'!$C$273:$U$528,VLOOKUP($L$4,Master!$D$9:$G$20,4,FALSE),FALSE)</f>
        <v>119914.55000000002</v>
      </c>
      <c r="L11" s="83">
        <f>VLOOKUP($C11,'2025'!$C$8:$U$263,VLOOKUP($L$4,Master!$D$9:$G$20,4,FALSE),FALSE)</f>
        <v>64166.959999999992</v>
      </c>
      <c r="M11" s="154">
        <f t="shared" si="10"/>
        <v>0.5351057065218523</v>
      </c>
      <c r="N11" s="154">
        <f t="shared" si="11"/>
        <v>8.0557109498581346E-6</v>
      </c>
      <c r="O11" s="83">
        <f t="shared" si="12"/>
        <v>-55747.590000000026</v>
      </c>
      <c r="P11" s="87">
        <f t="shared" si="13"/>
        <v>-0.4648942934781477</v>
      </c>
      <c r="Q11" s="78"/>
    </row>
    <row r="12" spans="2:17" s="79" customFormat="1" ht="12.75" x14ac:dyDescent="0.2">
      <c r="B12" s="72"/>
      <c r="C12" s="80" t="s">
        <v>48</v>
      </c>
      <c r="D12" s="81" t="s">
        <v>268</v>
      </c>
      <c r="E12" s="82">
        <f>IFERROR(VLOOKUP($C12,'2025'!$C$273:$U$528,19,FALSE),0)</f>
        <v>30256.650000000009</v>
      </c>
      <c r="F12" s="83">
        <f>IFERROR(VLOOKUP($C12,'2025'!$C$8:$U$263,19,FALSE),0)</f>
        <v>13903.600000000002</v>
      </c>
      <c r="G12" s="84">
        <f t="shared" si="6"/>
        <v>0.45952212158318911</v>
      </c>
      <c r="H12" s="85">
        <f t="shared" si="7"/>
        <v>1.7454992844050522E-6</v>
      </c>
      <c r="I12" s="86">
        <f t="shared" si="8"/>
        <v>-16353.050000000007</v>
      </c>
      <c r="J12" s="87">
        <f t="shared" si="9"/>
        <v>-0.54047787841681094</v>
      </c>
      <c r="K12" s="82">
        <f>VLOOKUP($C12,'2025'!$C$273:$U$528,VLOOKUP($L$4,Master!$D$9:$G$20,4,FALSE),FALSE)</f>
        <v>30256.650000000009</v>
      </c>
      <c r="L12" s="83">
        <f>VLOOKUP($C12,'2025'!$C$8:$U$263,VLOOKUP($L$4,Master!$D$9:$G$20,4,FALSE),FALSE)</f>
        <v>13903.600000000002</v>
      </c>
      <c r="M12" s="154">
        <f t="shared" si="10"/>
        <v>0.45952212158318911</v>
      </c>
      <c r="N12" s="154">
        <f t="shared" si="11"/>
        <v>1.7454992844050522E-6</v>
      </c>
      <c r="O12" s="83">
        <f t="shared" si="12"/>
        <v>-16353.050000000007</v>
      </c>
      <c r="P12" s="87">
        <f t="shared" si="13"/>
        <v>-0.54047787841681094</v>
      </c>
      <c r="Q12" s="78"/>
    </row>
    <row r="13" spans="2:17" s="79" customFormat="1" ht="12.75" x14ac:dyDescent="0.2">
      <c r="B13" s="72"/>
      <c r="C13" s="80" t="s">
        <v>49</v>
      </c>
      <c r="D13" s="81" t="s">
        <v>269</v>
      </c>
      <c r="E13" s="82">
        <f>IFERROR(VLOOKUP($C13,'2025'!$C$273:$U$528,19,FALSE),0)</f>
        <v>113528.24</v>
      </c>
      <c r="F13" s="83">
        <f>IFERROR(VLOOKUP($C13,'2025'!$C$8:$U$263,19,FALSE),0)</f>
        <v>112584.57999999999</v>
      </c>
      <c r="G13" s="84">
        <f t="shared" si="6"/>
        <v>0.99168788312053446</v>
      </c>
      <c r="H13" s="85">
        <f t="shared" si="7"/>
        <v>1.4134202927662137E-5</v>
      </c>
      <c r="I13" s="86">
        <f t="shared" si="8"/>
        <v>-943.66000000001804</v>
      </c>
      <c r="J13" s="87">
        <f t="shared" si="9"/>
        <v>-8.3121168794655677E-3</v>
      </c>
      <c r="K13" s="82">
        <f>VLOOKUP($C13,'2025'!$C$273:$U$528,VLOOKUP($L$4,Master!$D$9:$G$20,4,FALSE),FALSE)</f>
        <v>113528.24</v>
      </c>
      <c r="L13" s="83">
        <f>VLOOKUP($C13,'2025'!$C$8:$U$263,VLOOKUP($L$4,Master!$D$9:$G$20,4,FALSE),FALSE)</f>
        <v>112584.57999999999</v>
      </c>
      <c r="M13" s="154">
        <f t="shared" si="10"/>
        <v>0.99168788312053446</v>
      </c>
      <c r="N13" s="154">
        <f t="shared" si="11"/>
        <v>1.4134202927662137E-5</v>
      </c>
      <c r="O13" s="83">
        <f t="shared" si="12"/>
        <v>-943.66000000001804</v>
      </c>
      <c r="P13" s="87">
        <f t="shared" si="13"/>
        <v>-8.3121168794655677E-3</v>
      </c>
      <c r="Q13" s="78"/>
    </row>
    <row r="14" spans="2:17" s="79" customFormat="1" ht="25.5" x14ac:dyDescent="0.2">
      <c r="B14" s="72"/>
      <c r="C14" s="80" t="s">
        <v>50</v>
      </c>
      <c r="D14" s="81" t="s">
        <v>270</v>
      </c>
      <c r="E14" s="82">
        <f>IFERROR(VLOOKUP($C14,'2025'!$C$273:$U$528,19,FALSE),0)</f>
        <v>56138.940000000017</v>
      </c>
      <c r="F14" s="83">
        <f>IFERROR(VLOOKUP($C14,'2025'!$C$8:$U$263,19,FALSE),0)</f>
        <v>32892.01</v>
      </c>
      <c r="G14" s="84">
        <f t="shared" si="6"/>
        <v>0.58590365261616972</v>
      </c>
      <c r="H14" s="85">
        <f t="shared" si="7"/>
        <v>4.1293607351796525E-6</v>
      </c>
      <c r="I14" s="86">
        <f t="shared" si="8"/>
        <v>-23246.930000000015</v>
      </c>
      <c r="J14" s="87">
        <f t="shared" si="9"/>
        <v>-0.41409634738383033</v>
      </c>
      <c r="K14" s="82">
        <f>VLOOKUP($C14,'2025'!$C$273:$U$528,VLOOKUP($L$4,Master!$D$9:$G$20,4,FALSE),FALSE)</f>
        <v>56138.940000000017</v>
      </c>
      <c r="L14" s="83">
        <f>VLOOKUP($C14,'2025'!$C$8:$U$263,VLOOKUP($L$4,Master!$D$9:$G$20,4,FALSE),FALSE)</f>
        <v>32892.01</v>
      </c>
      <c r="M14" s="154">
        <f t="shared" si="10"/>
        <v>0.58590365261616972</v>
      </c>
      <c r="N14" s="154">
        <f t="shared" si="11"/>
        <v>4.1293607351796525E-6</v>
      </c>
      <c r="O14" s="83">
        <f t="shared" si="12"/>
        <v>-23246.930000000015</v>
      </c>
      <c r="P14" s="87">
        <f t="shared" si="13"/>
        <v>-0.41409634738383033</v>
      </c>
      <c r="Q14" s="78"/>
    </row>
    <row r="15" spans="2:17" s="79" customFormat="1" ht="12.75" x14ac:dyDescent="0.2">
      <c r="B15" s="72"/>
      <c r="C15" s="80" t="s">
        <v>51</v>
      </c>
      <c r="D15" s="81" t="s">
        <v>271</v>
      </c>
      <c r="E15" s="82">
        <f>IFERROR(VLOOKUP($C15,'2025'!$C$273:$U$528,19,FALSE),0)</f>
        <v>59527.44</v>
      </c>
      <c r="F15" s="83">
        <f>IFERROR(VLOOKUP($C15,'2025'!$C$8:$U$263,19,FALSE),0)</f>
        <v>43267.249999999993</v>
      </c>
      <c r="G15" s="84">
        <f t="shared" si="6"/>
        <v>0.72684546824120089</v>
      </c>
      <c r="H15" s="85">
        <f t="shared" si="7"/>
        <v>5.4318992141009862E-6</v>
      </c>
      <c r="I15" s="86">
        <f t="shared" si="8"/>
        <v>-16260.19000000001</v>
      </c>
      <c r="J15" s="87">
        <f t="shared" si="9"/>
        <v>-0.27315453175879911</v>
      </c>
      <c r="K15" s="82">
        <f>VLOOKUP($C15,'2025'!$C$273:$U$528,VLOOKUP($L$4,Master!$D$9:$G$20,4,FALSE),FALSE)</f>
        <v>59527.44</v>
      </c>
      <c r="L15" s="83">
        <f>VLOOKUP($C15,'2025'!$C$8:$U$263,VLOOKUP($L$4,Master!$D$9:$G$20,4,FALSE),FALSE)</f>
        <v>43267.249999999993</v>
      </c>
      <c r="M15" s="154">
        <f t="shared" si="10"/>
        <v>0.72684546824120089</v>
      </c>
      <c r="N15" s="154">
        <f t="shared" si="11"/>
        <v>5.4318992141009862E-6</v>
      </c>
      <c r="O15" s="83">
        <f t="shared" si="12"/>
        <v>-16260.19000000001</v>
      </c>
      <c r="P15" s="87">
        <f t="shared" si="13"/>
        <v>-0.27315453175879911</v>
      </c>
      <c r="Q15" s="78"/>
    </row>
    <row r="16" spans="2:17" s="79" customFormat="1" ht="12.75" x14ac:dyDescent="0.2">
      <c r="B16" s="72"/>
      <c r="C16" s="80" t="s">
        <v>52</v>
      </c>
      <c r="D16" s="81" t="s">
        <v>272</v>
      </c>
      <c r="E16" s="82">
        <f>IFERROR(VLOOKUP($C16,'2025'!$C$273:$U$528,19,FALSE),0)</f>
        <v>9936.2000000000007</v>
      </c>
      <c r="F16" s="83">
        <f>IFERROR(VLOOKUP($C16,'2025'!$C$8:$U$263,19,FALSE),0)</f>
        <v>0</v>
      </c>
      <c r="G16" s="84">
        <f t="shared" si="6"/>
        <v>0</v>
      </c>
      <c r="H16" s="85">
        <f t="shared" si="7"/>
        <v>0</v>
      </c>
      <c r="I16" s="86">
        <f t="shared" si="8"/>
        <v>-9936.2000000000007</v>
      </c>
      <c r="J16" s="87">
        <f t="shared" si="9"/>
        <v>-1</v>
      </c>
      <c r="K16" s="82">
        <f>VLOOKUP($C16,'2025'!$C$273:$U$528,VLOOKUP($L$4,Master!$D$9:$G$20,4,FALSE),FALSE)</f>
        <v>9936.2000000000007</v>
      </c>
      <c r="L16" s="83">
        <f>VLOOKUP($C16,'2025'!$C$8:$U$263,VLOOKUP($L$4,Master!$D$9:$G$20,4,FALSE),FALSE)</f>
        <v>0</v>
      </c>
      <c r="M16" s="154">
        <f t="shared" si="10"/>
        <v>0</v>
      </c>
      <c r="N16" s="154">
        <f t="shared" si="11"/>
        <v>0</v>
      </c>
      <c r="O16" s="83">
        <f t="shared" si="12"/>
        <v>-9936.2000000000007</v>
      </c>
      <c r="P16" s="87">
        <f t="shared" si="13"/>
        <v>-1</v>
      </c>
      <c r="Q16" s="78"/>
    </row>
    <row r="17" spans="2:17" s="79" customFormat="1" ht="12.75" x14ac:dyDescent="0.2">
      <c r="B17" s="72"/>
      <c r="C17" s="80" t="s">
        <v>53</v>
      </c>
      <c r="D17" s="81" t="s">
        <v>273</v>
      </c>
      <c r="E17" s="82">
        <f>IFERROR(VLOOKUP($C17,'2025'!$C$273:$U$528,19,FALSE),0)</f>
        <v>95062.19</v>
      </c>
      <c r="F17" s="83">
        <f>IFERROR(VLOOKUP($C17,'2025'!$C$8:$U$263,19,FALSE),0)</f>
        <v>59450.610000000008</v>
      </c>
      <c r="G17" s="84">
        <f t="shared" si="6"/>
        <v>0.62538649698686732</v>
      </c>
      <c r="H17" s="85">
        <f t="shared" si="7"/>
        <v>7.4636063474527343E-6</v>
      </c>
      <c r="I17" s="86">
        <f t="shared" si="8"/>
        <v>-35611.579999999994</v>
      </c>
      <c r="J17" s="87">
        <f t="shared" si="9"/>
        <v>-0.37461350301313273</v>
      </c>
      <c r="K17" s="82">
        <f>VLOOKUP($C17,'2025'!$C$273:$U$528,VLOOKUP($L$4,Master!$D$9:$G$20,4,FALSE),FALSE)</f>
        <v>95062.19</v>
      </c>
      <c r="L17" s="83">
        <f>VLOOKUP($C17,'2025'!$C$8:$U$263,VLOOKUP($L$4,Master!$D$9:$G$20,4,FALSE),FALSE)</f>
        <v>59450.610000000008</v>
      </c>
      <c r="M17" s="154">
        <f t="shared" si="10"/>
        <v>0.62538649698686732</v>
      </c>
      <c r="N17" s="154">
        <f t="shared" si="11"/>
        <v>7.4636063474527343E-6</v>
      </c>
      <c r="O17" s="83">
        <f t="shared" si="12"/>
        <v>-35611.579999999994</v>
      </c>
      <c r="P17" s="87">
        <f t="shared" si="13"/>
        <v>-0.37461350301313273</v>
      </c>
      <c r="Q17" s="78"/>
    </row>
    <row r="18" spans="2:17" s="79" customFormat="1" ht="25.5" x14ac:dyDescent="0.2">
      <c r="B18" s="72"/>
      <c r="C18" s="80" t="s">
        <v>54</v>
      </c>
      <c r="D18" s="81" t="s">
        <v>274</v>
      </c>
      <c r="E18" s="82">
        <f>IFERROR(VLOOKUP($C18,'2025'!$C$273:$U$528,19,FALSE),0)</f>
        <v>322584.54000000004</v>
      </c>
      <c r="F18" s="83">
        <f>IFERROR(VLOOKUP($C18,'2025'!$C$8:$U$263,19,FALSE),0)</f>
        <v>168696.99000000002</v>
      </c>
      <c r="G18" s="84">
        <f t="shared" si="6"/>
        <v>0.52295435484911956</v>
      </c>
      <c r="H18" s="85">
        <f t="shared" si="7"/>
        <v>2.1178721721445254E-5</v>
      </c>
      <c r="I18" s="86">
        <f t="shared" si="8"/>
        <v>-153887.55000000002</v>
      </c>
      <c r="J18" s="87">
        <f t="shared" si="9"/>
        <v>-0.47704564515088044</v>
      </c>
      <c r="K18" s="82">
        <f>VLOOKUP($C18,'2025'!$C$273:$U$528,VLOOKUP($L$4,Master!$D$9:$G$20,4,FALSE),FALSE)</f>
        <v>322584.54000000004</v>
      </c>
      <c r="L18" s="83">
        <f>VLOOKUP($C18,'2025'!$C$8:$U$263,VLOOKUP($L$4,Master!$D$9:$G$20,4,FALSE),FALSE)</f>
        <v>168696.99000000002</v>
      </c>
      <c r="M18" s="154">
        <f t="shared" si="10"/>
        <v>0.52295435484911956</v>
      </c>
      <c r="N18" s="154">
        <f t="shared" si="11"/>
        <v>2.1178721721445254E-5</v>
      </c>
      <c r="O18" s="83">
        <f t="shared" si="12"/>
        <v>-153887.55000000002</v>
      </c>
      <c r="P18" s="87">
        <f t="shared" si="13"/>
        <v>-0.47704564515088044</v>
      </c>
      <c r="Q18" s="78"/>
    </row>
    <row r="19" spans="2:17" s="79" customFormat="1" ht="12.75" x14ac:dyDescent="0.2">
      <c r="B19" s="72"/>
      <c r="C19" s="80" t="s">
        <v>55</v>
      </c>
      <c r="D19" s="81" t="s">
        <v>275</v>
      </c>
      <c r="E19" s="82">
        <f>IFERROR(VLOOKUP($C19,'2025'!$C$273:$U$528,19,FALSE),0)</f>
        <v>384981.81</v>
      </c>
      <c r="F19" s="83">
        <f>IFERROR(VLOOKUP($C19,'2025'!$C$8:$U$263,19,FALSE),0)</f>
        <v>295133.46000000002</v>
      </c>
      <c r="G19" s="84">
        <f t="shared" si="6"/>
        <v>0.7666166357314389</v>
      </c>
      <c r="H19" s="85">
        <f t="shared" si="7"/>
        <v>3.7051932106360007E-5</v>
      </c>
      <c r="I19" s="86">
        <f t="shared" si="8"/>
        <v>-89848.349999999977</v>
      </c>
      <c r="J19" s="87">
        <f t="shared" si="9"/>
        <v>-0.2333833642685611</v>
      </c>
      <c r="K19" s="82">
        <f>VLOOKUP($C19,'2025'!$C$273:$U$528,VLOOKUP($L$4,Master!$D$9:$G$20,4,FALSE),FALSE)</f>
        <v>384981.81</v>
      </c>
      <c r="L19" s="83">
        <f>VLOOKUP($C19,'2025'!$C$8:$U$263,VLOOKUP($L$4,Master!$D$9:$G$20,4,FALSE),FALSE)</f>
        <v>295133.46000000002</v>
      </c>
      <c r="M19" s="154">
        <f t="shared" si="10"/>
        <v>0.7666166357314389</v>
      </c>
      <c r="N19" s="154">
        <f t="shared" si="11"/>
        <v>3.7051932106360007E-5</v>
      </c>
      <c r="O19" s="83">
        <f t="shared" si="12"/>
        <v>-89848.349999999977</v>
      </c>
      <c r="P19" s="87">
        <f t="shared" si="13"/>
        <v>-0.2333833642685611</v>
      </c>
      <c r="Q19" s="78"/>
    </row>
    <row r="20" spans="2:17" s="79" customFormat="1" ht="12.75" x14ac:dyDescent="0.2">
      <c r="B20" s="72"/>
      <c r="C20" s="80" t="s">
        <v>56</v>
      </c>
      <c r="D20" s="81" t="s">
        <v>276</v>
      </c>
      <c r="E20" s="82">
        <f>IFERROR(VLOOKUP($C20,'2025'!$C$273:$U$528,19,FALSE),0)</f>
        <v>340250.43</v>
      </c>
      <c r="F20" s="83">
        <f>IFERROR(VLOOKUP($C20,'2025'!$C$8:$U$263,19,FALSE),0)</f>
        <v>225517.49000000005</v>
      </c>
      <c r="G20" s="84">
        <f t="shared" si="6"/>
        <v>0.66279854517744485</v>
      </c>
      <c r="H20" s="85">
        <f t="shared" si="7"/>
        <v>2.8312136239234696E-5</v>
      </c>
      <c r="I20" s="86">
        <f t="shared" si="8"/>
        <v>-114732.93999999994</v>
      </c>
      <c r="J20" s="87">
        <f t="shared" si="9"/>
        <v>-0.33720145482255509</v>
      </c>
      <c r="K20" s="82">
        <f>VLOOKUP($C20,'2025'!$C$273:$U$528,VLOOKUP($L$4,Master!$D$9:$G$20,4,FALSE),FALSE)</f>
        <v>340250.43</v>
      </c>
      <c r="L20" s="83">
        <f>VLOOKUP($C20,'2025'!$C$8:$U$263,VLOOKUP($L$4,Master!$D$9:$G$20,4,FALSE),FALSE)</f>
        <v>225517.49000000005</v>
      </c>
      <c r="M20" s="154">
        <f t="shared" si="10"/>
        <v>0.66279854517744485</v>
      </c>
      <c r="N20" s="154">
        <f t="shared" si="11"/>
        <v>2.8312136239234696E-5</v>
      </c>
      <c r="O20" s="83">
        <f t="shared" si="12"/>
        <v>-114732.93999999994</v>
      </c>
      <c r="P20" s="87">
        <f t="shared" si="13"/>
        <v>-0.33720145482255509</v>
      </c>
      <c r="Q20" s="78"/>
    </row>
    <row r="21" spans="2:17" s="79" customFormat="1" ht="25.5" x14ac:dyDescent="0.2">
      <c r="B21" s="72"/>
      <c r="C21" s="80" t="s">
        <v>57</v>
      </c>
      <c r="D21" s="81" t="s">
        <v>277</v>
      </c>
      <c r="E21" s="82">
        <f>IFERROR(VLOOKUP($C21,'2025'!$C$273:$U$528,19,FALSE),0)</f>
        <v>12059.300000000001</v>
      </c>
      <c r="F21" s="83">
        <f>IFERROR(VLOOKUP($C21,'2025'!$C$8:$U$263,19,FALSE),0)</f>
        <v>11008.73</v>
      </c>
      <c r="G21" s="84">
        <f t="shared" si="6"/>
        <v>0.9128830031593872</v>
      </c>
      <c r="H21" s="85">
        <f t="shared" si="7"/>
        <v>1.3820686971150223E-6</v>
      </c>
      <c r="I21" s="86">
        <f t="shared" si="8"/>
        <v>-1050.5700000000015</v>
      </c>
      <c r="J21" s="87">
        <f t="shared" si="9"/>
        <v>-8.7116996840612762E-2</v>
      </c>
      <c r="K21" s="82">
        <f>VLOOKUP($C21,'2025'!$C$273:$U$528,VLOOKUP($L$4,Master!$D$9:$G$20,4,FALSE),FALSE)</f>
        <v>12059.300000000001</v>
      </c>
      <c r="L21" s="83">
        <f>VLOOKUP($C21,'2025'!$C$8:$U$263,VLOOKUP($L$4,Master!$D$9:$G$20,4,FALSE),FALSE)</f>
        <v>11008.73</v>
      </c>
      <c r="M21" s="154">
        <f t="shared" si="10"/>
        <v>0.9128830031593872</v>
      </c>
      <c r="N21" s="154">
        <f t="shared" si="11"/>
        <v>1.3820686971150223E-6</v>
      </c>
      <c r="O21" s="83">
        <f t="shared" si="12"/>
        <v>-1050.5700000000015</v>
      </c>
      <c r="P21" s="87">
        <f t="shared" si="13"/>
        <v>-8.7116996840612762E-2</v>
      </c>
      <c r="Q21" s="78"/>
    </row>
    <row r="22" spans="2:17" s="79" customFormat="1" ht="12.75" x14ac:dyDescent="0.2">
      <c r="B22" s="72"/>
      <c r="C22" s="80" t="s">
        <v>58</v>
      </c>
      <c r="D22" s="81" t="s">
        <v>278</v>
      </c>
      <c r="E22" s="82">
        <f>IFERROR(VLOOKUP($C22,'2025'!$C$273:$U$528,19,FALSE),0)</f>
        <v>3542.75</v>
      </c>
      <c r="F22" s="83">
        <f>IFERROR(VLOOKUP($C22,'2025'!$C$8:$U$263,19,FALSE),0)</f>
        <v>0</v>
      </c>
      <c r="G22" s="84">
        <f t="shared" si="6"/>
        <v>0</v>
      </c>
      <c r="H22" s="85">
        <f t="shared" si="7"/>
        <v>0</v>
      </c>
      <c r="I22" s="86">
        <f t="shared" si="8"/>
        <v>-3542.75</v>
      </c>
      <c r="J22" s="87">
        <f t="shared" si="9"/>
        <v>-1</v>
      </c>
      <c r="K22" s="82">
        <f>VLOOKUP($C22,'2025'!$C$273:$U$528,VLOOKUP($L$4,Master!$D$9:$G$20,4,FALSE),FALSE)</f>
        <v>3542.75</v>
      </c>
      <c r="L22" s="83">
        <f>VLOOKUP($C22,'2025'!$C$8:$U$263,VLOOKUP($L$4,Master!$D$9:$G$20,4,FALSE),FALSE)</f>
        <v>0</v>
      </c>
      <c r="M22" s="154">
        <f t="shared" si="10"/>
        <v>0</v>
      </c>
      <c r="N22" s="154">
        <f t="shared" si="11"/>
        <v>0</v>
      </c>
      <c r="O22" s="83">
        <f t="shared" si="12"/>
        <v>-3542.75</v>
      </c>
      <c r="P22" s="87">
        <f t="shared" si="13"/>
        <v>-1</v>
      </c>
      <c r="Q22" s="78"/>
    </row>
    <row r="23" spans="2:17" s="79" customFormat="1" ht="12.75" x14ac:dyDescent="0.2">
      <c r="B23" s="72"/>
      <c r="C23" s="80" t="s">
        <v>59</v>
      </c>
      <c r="D23" s="81" t="s">
        <v>279</v>
      </c>
      <c r="E23" s="82">
        <f>IFERROR(VLOOKUP($C23,'2025'!$C$273:$U$528,19,FALSE),0)</f>
        <v>55430.200000000004</v>
      </c>
      <c r="F23" s="83">
        <f>IFERROR(VLOOKUP($C23,'2025'!$C$8:$U$263,19,FALSE),0)</f>
        <v>46666.020000000004</v>
      </c>
      <c r="G23" s="84">
        <f t="shared" si="6"/>
        <v>0.84188799607434217</v>
      </c>
      <c r="H23" s="85">
        <f t="shared" si="7"/>
        <v>5.8585909056670101E-6</v>
      </c>
      <c r="I23" s="86">
        <f t="shared" si="8"/>
        <v>-8764.18</v>
      </c>
      <c r="J23" s="87">
        <f t="shared" si="9"/>
        <v>-0.15811200392565786</v>
      </c>
      <c r="K23" s="82">
        <f>VLOOKUP($C23,'2025'!$C$273:$U$528,VLOOKUP($L$4,Master!$D$9:$G$20,4,FALSE),FALSE)</f>
        <v>55430.200000000004</v>
      </c>
      <c r="L23" s="83">
        <f>VLOOKUP($C23,'2025'!$C$8:$U$263,VLOOKUP($L$4,Master!$D$9:$G$20,4,FALSE),FALSE)</f>
        <v>46666.020000000004</v>
      </c>
      <c r="M23" s="154">
        <f t="shared" si="10"/>
        <v>0.84188799607434217</v>
      </c>
      <c r="N23" s="154">
        <f t="shared" si="11"/>
        <v>5.8585909056670101E-6</v>
      </c>
      <c r="O23" s="83">
        <f t="shared" si="12"/>
        <v>-8764.18</v>
      </c>
      <c r="P23" s="87">
        <f t="shared" si="13"/>
        <v>-0.15811200392565786</v>
      </c>
      <c r="Q23" s="78"/>
    </row>
    <row r="24" spans="2:17" s="79" customFormat="1" ht="12.75" x14ac:dyDescent="0.2">
      <c r="B24" s="72"/>
      <c r="C24" s="80" t="s">
        <v>60</v>
      </c>
      <c r="D24" s="81" t="s">
        <v>280</v>
      </c>
      <c r="E24" s="82">
        <f>IFERROR(VLOOKUP($C24,'2025'!$C$273:$U$528,19,FALSE),0)</f>
        <v>36314.699999999997</v>
      </c>
      <c r="F24" s="83">
        <f>IFERROR(VLOOKUP($C24,'2025'!$C$8:$U$263,19,FALSE),0)</f>
        <v>0</v>
      </c>
      <c r="G24" s="84">
        <f t="shared" si="6"/>
        <v>0</v>
      </c>
      <c r="H24" s="85">
        <f t="shared" si="7"/>
        <v>0</v>
      </c>
      <c r="I24" s="86">
        <f t="shared" si="8"/>
        <v>-36314.699999999997</v>
      </c>
      <c r="J24" s="87">
        <f t="shared" si="9"/>
        <v>-1</v>
      </c>
      <c r="K24" s="82">
        <f>VLOOKUP($C24,'2025'!$C$273:$U$528,VLOOKUP($L$4,Master!$D$9:$G$20,4,FALSE),FALSE)</f>
        <v>36314.699999999997</v>
      </c>
      <c r="L24" s="83">
        <f>VLOOKUP($C24,'2025'!$C$8:$U$263,VLOOKUP($L$4,Master!$D$9:$G$20,4,FALSE),FALSE)</f>
        <v>0</v>
      </c>
      <c r="M24" s="154">
        <f t="shared" si="10"/>
        <v>0</v>
      </c>
      <c r="N24" s="154">
        <f t="shared" si="11"/>
        <v>0</v>
      </c>
      <c r="O24" s="83">
        <f t="shared" si="12"/>
        <v>-36314.699999999997</v>
      </c>
      <c r="P24" s="87">
        <f t="shared" si="13"/>
        <v>-1</v>
      </c>
      <c r="Q24" s="78"/>
    </row>
    <row r="25" spans="2:17" s="79" customFormat="1" ht="12.75" x14ac:dyDescent="0.2">
      <c r="B25" s="72"/>
      <c r="C25" s="80" t="s">
        <v>61</v>
      </c>
      <c r="D25" s="81" t="s">
        <v>281</v>
      </c>
      <c r="E25" s="82">
        <f>IFERROR(VLOOKUP($C25,'2025'!$C$273:$U$528,19,FALSE),0)</f>
        <v>27847.170000000002</v>
      </c>
      <c r="F25" s="83">
        <f>IFERROR(VLOOKUP($C25,'2025'!$C$8:$U$263,19,FALSE),0)</f>
        <v>27500.77</v>
      </c>
      <c r="G25" s="84">
        <f t="shared" si="6"/>
        <v>0.98756067492675192</v>
      </c>
      <c r="H25" s="85">
        <f t="shared" si="7"/>
        <v>3.452528435483466E-6</v>
      </c>
      <c r="I25" s="86">
        <f t="shared" si="8"/>
        <v>-346.40000000000146</v>
      </c>
      <c r="J25" s="87">
        <f t="shared" si="9"/>
        <v>-1.2439325073248068E-2</v>
      </c>
      <c r="K25" s="82">
        <f>VLOOKUP($C25,'2025'!$C$273:$U$528,VLOOKUP($L$4,Master!$D$9:$G$20,4,FALSE),FALSE)</f>
        <v>27847.170000000002</v>
      </c>
      <c r="L25" s="83">
        <f>VLOOKUP($C25,'2025'!$C$8:$U$263,VLOOKUP($L$4,Master!$D$9:$G$20,4,FALSE),FALSE)</f>
        <v>27500.77</v>
      </c>
      <c r="M25" s="154">
        <f t="shared" si="10"/>
        <v>0.98756067492675192</v>
      </c>
      <c r="N25" s="154">
        <f t="shared" si="11"/>
        <v>3.452528435483466E-6</v>
      </c>
      <c r="O25" s="83">
        <f t="shared" si="12"/>
        <v>-346.40000000000146</v>
      </c>
      <c r="P25" s="87">
        <f t="shared" si="13"/>
        <v>-1.2439325073248068E-2</v>
      </c>
      <c r="Q25" s="78"/>
    </row>
    <row r="26" spans="2:17" s="79" customFormat="1" ht="12.75" x14ac:dyDescent="0.2">
      <c r="B26" s="72"/>
      <c r="C26" s="80" t="s">
        <v>62</v>
      </c>
      <c r="D26" s="81" t="s">
        <v>282</v>
      </c>
      <c r="E26" s="82">
        <f>IFERROR(VLOOKUP($C26,'2025'!$C$273:$U$528,19,FALSE),0)</f>
        <v>2886.6800000000003</v>
      </c>
      <c r="F26" s="83">
        <f>IFERROR(VLOOKUP($C26,'2025'!$C$8:$U$263,19,FALSE),0)</f>
        <v>0</v>
      </c>
      <c r="G26" s="84">
        <f t="shared" si="6"/>
        <v>0</v>
      </c>
      <c r="H26" s="85">
        <f t="shared" si="7"/>
        <v>0</v>
      </c>
      <c r="I26" s="86">
        <f t="shared" si="8"/>
        <v>-2886.6800000000003</v>
      </c>
      <c r="J26" s="87">
        <f t="shared" si="9"/>
        <v>-1</v>
      </c>
      <c r="K26" s="82">
        <f>VLOOKUP($C26,'2025'!$C$273:$U$528,VLOOKUP($L$4,Master!$D$9:$G$20,4,FALSE),FALSE)</f>
        <v>2886.6800000000003</v>
      </c>
      <c r="L26" s="83">
        <f>VLOOKUP($C26,'2025'!$C$8:$U$263,VLOOKUP($L$4,Master!$D$9:$G$20,4,FALSE),FALSE)</f>
        <v>0</v>
      </c>
      <c r="M26" s="154">
        <f t="shared" si="10"/>
        <v>0</v>
      </c>
      <c r="N26" s="154">
        <f t="shared" si="11"/>
        <v>0</v>
      </c>
      <c r="O26" s="83">
        <f t="shared" si="12"/>
        <v>-2886.6800000000003</v>
      </c>
      <c r="P26" s="87">
        <f t="shared" si="13"/>
        <v>-1</v>
      </c>
      <c r="Q26" s="78"/>
    </row>
    <row r="27" spans="2:17" s="79" customFormat="1" ht="12.75" x14ac:dyDescent="0.2">
      <c r="B27" s="72"/>
      <c r="C27" s="80" t="s">
        <v>63</v>
      </c>
      <c r="D27" s="81" t="s">
        <v>283</v>
      </c>
      <c r="E27" s="82">
        <f>IFERROR(VLOOKUP($C27,'2025'!$C$273:$U$528,19,FALSE),0)</f>
        <v>0</v>
      </c>
      <c r="F27" s="83">
        <f>IFERROR(VLOOKUP($C27,'2025'!$C$8:$U$263,19,FALSE),0)</f>
        <v>0</v>
      </c>
      <c r="G27" s="84">
        <f t="shared" si="6"/>
        <v>0</v>
      </c>
      <c r="H27" s="85">
        <f t="shared" si="7"/>
        <v>0</v>
      </c>
      <c r="I27" s="86">
        <f t="shared" si="8"/>
        <v>0</v>
      </c>
      <c r="J27" s="87">
        <f t="shared" si="9"/>
        <v>0</v>
      </c>
      <c r="K27" s="82">
        <f>VLOOKUP($C27,'2025'!$C$273:$U$528,VLOOKUP($L$4,Master!$D$9:$G$20,4,FALSE),FALSE)</f>
        <v>0</v>
      </c>
      <c r="L27" s="83">
        <f>VLOOKUP($C27,'2025'!$C$8:$U$263,VLOOKUP($L$4,Master!$D$9:$G$20,4,FALSE),FALSE)</f>
        <v>0</v>
      </c>
      <c r="M27" s="154">
        <f t="shared" si="10"/>
        <v>0</v>
      </c>
      <c r="N27" s="154">
        <f t="shared" si="11"/>
        <v>0</v>
      </c>
      <c r="O27" s="83">
        <f t="shared" si="12"/>
        <v>0</v>
      </c>
      <c r="P27" s="87">
        <f t="shared" si="13"/>
        <v>0</v>
      </c>
      <c r="Q27" s="78"/>
    </row>
    <row r="28" spans="2:17" s="79" customFormat="1" ht="12.75" x14ac:dyDescent="0.2">
      <c r="B28" s="72"/>
      <c r="C28" s="80" t="s">
        <v>64</v>
      </c>
      <c r="D28" s="81" t="s">
        <v>284</v>
      </c>
      <c r="E28" s="82">
        <f>IFERROR(VLOOKUP($C28,'2025'!$C$273:$U$528,19,FALSE),0)</f>
        <v>635708.26</v>
      </c>
      <c r="F28" s="83">
        <f>IFERROR(VLOOKUP($C28,'2025'!$C$8:$U$263,19,FALSE),0)</f>
        <v>0</v>
      </c>
      <c r="G28" s="84">
        <f t="shared" si="6"/>
        <v>0</v>
      </c>
      <c r="H28" s="85">
        <f t="shared" si="7"/>
        <v>0</v>
      </c>
      <c r="I28" s="86">
        <f t="shared" si="8"/>
        <v>-635708.26</v>
      </c>
      <c r="J28" s="87">
        <f t="shared" si="9"/>
        <v>-1</v>
      </c>
      <c r="K28" s="82">
        <f>VLOOKUP($C28,'2025'!$C$273:$U$528,VLOOKUP($L$4,Master!$D$9:$G$20,4,FALSE),FALSE)</f>
        <v>635708.26</v>
      </c>
      <c r="L28" s="83">
        <f>VLOOKUP($C28,'2025'!$C$8:$U$263,VLOOKUP($L$4,Master!$D$9:$G$20,4,FALSE),FALSE)</f>
        <v>0</v>
      </c>
      <c r="M28" s="154">
        <f t="shared" si="10"/>
        <v>0</v>
      </c>
      <c r="N28" s="154">
        <f t="shared" si="11"/>
        <v>0</v>
      </c>
      <c r="O28" s="83">
        <f t="shared" si="12"/>
        <v>-635708.26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65</v>
      </c>
      <c r="D29" s="81" t="s">
        <v>285</v>
      </c>
      <c r="E29" s="82">
        <f>IFERROR(VLOOKUP($C29,'2025'!$C$273:$U$528,19,FALSE),0)</f>
        <v>1268396.9600000009</v>
      </c>
      <c r="F29" s="83">
        <f>IFERROR(VLOOKUP($C29,'2025'!$C$8:$U$263,19,FALSE),0)</f>
        <v>575496.43000000005</v>
      </c>
      <c r="G29" s="84">
        <f t="shared" si="6"/>
        <v>0.45371949645795401</v>
      </c>
      <c r="H29" s="85">
        <f t="shared" si="7"/>
        <v>7.2249532980139114E-5</v>
      </c>
      <c r="I29" s="86">
        <f t="shared" si="8"/>
        <v>-692900.53000000084</v>
      </c>
      <c r="J29" s="87">
        <f t="shared" si="9"/>
        <v>-0.54628050354204594</v>
      </c>
      <c r="K29" s="82">
        <f>VLOOKUP($C29,'2025'!$C$273:$U$528,VLOOKUP($L$4,Master!$D$9:$G$20,4,FALSE),FALSE)</f>
        <v>1268396.9600000009</v>
      </c>
      <c r="L29" s="83">
        <f>VLOOKUP($C29,'2025'!$C$8:$U$263,VLOOKUP($L$4,Master!$D$9:$G$20,4,FALSE),FALSE)</f>
        <v>575496.43000000005</v>
      </c>
      <c r="M29" s="154">
        <f t="shared" si="10"/>
        <v>0.45371949645795401</v>
      </c>
      <c r="N29" s="154">
        <f t="shared" si="11"/>
        <v>7.2249532980139114E-5</v>
      </c>
      <c r="O29" s="83">
        <f t="shared" si="12"/>
        <v>-692900.53000000084</v>
      </c>
      <c r="P29" s="87">
        <f t="shared" si="13"/>
        <v>-0.54628050354204594</v>
      </c>
      <c r="Q29" s="78"/>
    </row>
    <row r="30" spans="2:17" s="79" customFormat="1" ht="12.75" x14ac:dyDescent="0.2">
      <c r="B30" s="72"/>
      <c r="C30" s="80" t="s">
        <v>66</v>
      </c>
      <c r="D30" s="81" t="s">
        <v>286</v>
      </c>
      <c r="E30" s="82">
        <f>IFERROR(VLOOKUP($C30,'2025'!$C$273:$U$528,19,FALSE),0)</f>
        <v>238690.83999999991</v>
      </c>
      <c r="F30" s="83">
        <f>IFERROR(VLOOKUP($C30,'2025'!$C$8:$U$263,19,FALSE),0)</f>
        <v>135168.82999999996</v>
      </c>
      <c r="G30" s="84">
        <f t="shared" si="6"/>
        <v>0.56629248948137267</v>
      </c>
      <c r="H30" s="85">
        <f t="shared" si="7"/>
        <v>1.696949682376277E-5</v>
      </c>
      <c r="I30" s="86">
        <f t="shared" si="8"/>
        <v>-103522.00999999995</v>
      </c>
      <c r="J30" s="87">
        <f t="shared" si="9"/>
        <v>-0.43370751051862733</v>
      </c>
      <c r="K30" s="82">
        <f>VLOOKUP($C30,'2025'!$C$273:$U$528,VLOOKUP($L$4,Master!$D$9:$G$20,4,FALSE),FALSE)</f>
        <v>238690.83999999991</v>
      </c>
      <c r="L30" s="83">
        <f>VLOOKUP($C30,'2025'!$C$8:$U$263,VLOOKUP($L$4,Master!$D$9:$G$20,4,FALSE),FALSE)</f>
        <v>135168.82999999996</v>
      </c>
      <c r="M30" s="154">
        <f t="shared" si="10"/>
        <v>0.56629248948137267</v>
      </c>
      <c r="N30" s="154">
        <f t="shared" si="11"/>
        <v>1.696949682376277E-5</v>
      </c>
      <c r="O30" s="83">
        <f t="shared" si="12"/>
        <v>-103522.00999999995</v>
      </c>
      <c r="P30" s="87">
        <f t="shared" si="13"/>
        <v>-0.43370751051862733</v>
      </c>
      <c r="Q30" s="78"/>
    </row>
    <row r="31" spans="2:17" s="79" customFormat="1" ht="12.75" x14ac:dyDescent="0.2">
      <c r="B31" s="72"/>
      <c r="C31" s="80" t="s">
        <v>67</v>
      </c>
      <c r="D31" s="81" t="s">
        <v>287</v>
      </c>
      <c r="E31" s="82">
        <f>IFERROR(VLOOKUP($C31,'2025'!$C$273:$U$528,19,FALSE),0)</f>
        <v>17466.389999999996</v>
      </c>
      <c r="F31" s="83">
        <f>IFERROR(VLOOKUP($C31,'2025'!$C$8:$U$263,19,FALSE),0)</f>
        <v>0</v>
      </c>
      <c r="G31" s="84">
        <f t="shared" si="6"/>
        <v>0</v>
      </c>
      <c r="H31" s="85">
        <f t="shared" si="7"/>
        <v>0</v>
      </c>
      <c r="I31" s="86">
        <f t="shared" si="8"/>
        <v>-17466.389999999996</v>
      </c>
      <c r="J31" s="87">
        <f t="shared" si="9"/>
        <v>-1</v>
      </c>
      <c r="K31" s="82">
        <f>VLOOKUP($C31,'2025'!$C$273:$U$528,VLOOKUP($L$4,Master!$D$9:$G$20,4,FALSE),FALSE)</f>
        <v>17466.389999999996</v>
      </c>
      <c r="L31" s="83">
        <f>VLOOKUP($C31,'2025'!$C$8:$U$263,VLOOKUP($L$4,Master!$D$9:$G$20,4,FALSE),FALSE)</f>
        <v>0</v>
      </c>
      <c r="M31" s="154">
        <f t="shared" si="10"/>
        <v>0</v>
      </c>
      <c r="N31" s="154">
        <f t="shared" si="11"/>
        <v>0</v>
      </c>
      <c r="O31" s="83">
        <f t="shared" si="12"/>
        <v>-17466.389999999996</v>
      </c>
      <c r="P31" s="87">
        <f t="shared" si="13"/>
        <v>-1</v>
      </c>
      <c r="Q31" s="78"/>
    </row>
    <row r="32" spans="2:17" s="79" customFormat="1" ht="25.5" x14ac:dyDescent="0.2">
      <c r="B32" s="72"/>
      <c r="C32" s="80" t="s">
        <v>68</v>
      </c>
      <c r="D32" s="81" t="s">
        <v>288</v>
      </c>
      <c r="E32" s="82">
        <f>IFERROR(VLOOKUP($C32,'2025'!$C$273:$U$528,19,FALSE),0)</f>
        <v>0</v>
      </c>
      <c r="F32" s="83">
        <f>IFERROR(VLOOKUP($C32,'2025'!$C$8:$U$263,19,FALSE),0)</f>
        <v>0</v>
      </c>
      <c r="G32" s="84">
        <f t="shared" si="6"/>
        <v>0</v>
      </c>
      <c r="H32" s="85">
        <f t="shared" si="7"/>
        <v>0</v>
      </c>
      <c r="I32" s="86">
        <f t="shared" si="8"/>
        <v>0</v>
      </c>
      <c r="J32" s="87">
        <f t="shared" si="9"/>
        <v>0</v>
      </c>
      <c r="K32" s="82">
        <f>VLOOKUP($C32,'2025'!$C$273:$U$528,VLOOKUP($L$4,Master!$D$9:$G$20,4,FALSE),FALSE)</f>
        <v>0</v>
      </c>
      <c r="L32" s="83">
        <f>VLOOKUP($C32,'2025'!$C$8:$U$263,VLOOKUP($L$4,Master!$D$9:$G$20,4,FALSE),FALSE)</f>
        <v>0</v>
      </c>
      <c r="M32" s="154">
        <f t="shared" si="10"/>
        <v>0</v>
      </c>
      <c r="N32" s="154">
        <f t="shared" si="11"/>
        <v>0</v>
      </c>
      <c r="O32" s="83">
        <f t="shared" si="12"/>
        <v>0</v>
      </c>
      <c r="P32" s="87">
        <f t="shared" si="13"/>
        <v>0</v>
      </c>
      <c r="Q32" s="78"/>
    </row>
    <row r="33" spans="2:17" s="79" customFormat="1" ht="12.75" x14ac:dyDescent="0.2">
      <c r="B33" s="72"/>
      <c r="C33" s="80" t="s">
        <v>491</v>
      </c>
      <c r="D33" s="81" t="s">
        <v>492</v>
      </c>
      <c r="E33" s="82">
        <f>IFERROR(VLOOKUP($C33,'2025'!$C$273:$U$528,19,FALSE),0)</f>
        <v>0</v>
      </c>
      <c r="F33" s="83">
        <f>IFERROR(VLOOKUP($C33,'2025'!$C$8:$U$263,19,FALSE),0)</f>
        <v>0</v>
      </c>
      <c r="G33" s="84">
        <f t="shared" si="6"/>
        <v>0</v>
      </c>
      <c r="H33" s="85">
        <f t="shared" si="7"/>
        <v>0</v>
      </c>
      <c r="I33" s="86">
        <f t="shared" si="8"/>
        <v>0</v>
      </c>
      <c r="J33" s="87">
        <f t="shared" si="9"/>
        <v>0</v>
      </c>
      <c r="K33" s="82">
        <f>VLOOKUP($C33,'2025'!$C$273:$U$528,VLOOKUP($L$4,Master!$D$9:$G$20,4,FALSE),FALSE)</f>
        <v>0</v>
      </c>
      <c r="L33" s="83">
        <f>VLOOKUP($C33,'2025'!$C$8:$U$263,VLOOKUP($L$4,Master!$D$9:$G$20,4,FALSE),FALSE)</f>
        <v>0</v>
      </c>
      <c r="M33" s="154">
        <f t="shared" si="10"/>
        <v>0</v>
      </c>
      <c r="N33" s="154">
        <f t="shared" si="11"/>
        <v>0</v>
      </c>
      <c r="O33" s="83">
        <f t="shared" si="12"/>
        <v>0</v>
      </c>
      <c r="P33" s="87">
        <f t="shared" si="13"/>
        <v>0</v>
      </c>
      <c r="Q33" s="78"/>
    </row>
    <row r="34" spans="2:17" s="79" customFormat="1" ht="12.75" x14ac:dyDescent="0.2">
      <c r="B34" s="72"/>
      <c r="C34" s="80" t="s">
        <v>69</v>
      </c>
      <c r="D34" s="81" t="s">
        <v>289</v>
      </c>
      <c r="E34" s="82">
        <f>IFERROR(VLOOKUP($C34,'2025'!$C$273:$U$528,19,FALSE),0)</f>
        <v>286803.96999999997</v>
      </c>
      <c r="F34" s="83">
        <f>IFERROR(VLOOKUP($C34,'2025'!$C$8:$U$263,19,FALSE),0)</f>
        <v>56477.81</v>
      </c>
      <c r="G34" s="84">
        <f t="shared" si="6"/>
        <v>0.19692129784674878</v>
      </c>
      <c r="H34" s="85">
        <f t="shared" si="7"/>
        <v>7.0903921962487752E-6</v>
      </c>
      <c r="I34" s="86">
        <f t="shared" si="8"/>
        <v>-230326.15999999997</v>
      </c>
      <c r="J34" s="87">
        <f t="shared" si="9"/>
        <v>-0.80307870215325117</v>
      </c>
      <c r="K34" s="82">
        <f>VLOOKUP($C34,'2025'!$C$273:$U$528,VLOOKUP($L$4,Master!$D$9:$G$20,4,FALSE),FALSE)</f>
        <v>286803.96999999997</v>
      </c>
      <c r="L34" s="83">
        <f>VLOOKUP($C34,'2025'!$C$8:$U$263,VLOOKUP($L$4,Master!$D$9:$G$20,4,FALSE),FALSE)</f>
        <v>56477.81</v>
      </c>
      <c r="M34" s="154">
        <f t="shared" si="10"/>
        <v>0.19692129784674878</v>
      </c>
      <c r="N34" s="154">
        <f t="shared" si="11"/>
        <v>7.0903921962487752E-6</v>
      </c>
      <c r="O34" s="83">
        <f t="shared" si="12"/>
        <v>-230326.15999999997</v>
      </c>
      <c r="P34" s="87">
        <f t="shared" si="13"/>
        <v>-0.80307870215325117</v>
      </c>
      <c r="Q34" s="78"/>
    </row>
    <row r="35" spans="2:17" s="79" customFormat="1" ht="12.75" x14ac:dyDescent="0.2">
      <c r="B35" s="72"/>
      <c r="C35" s="80" t="s">
        <v>70</v>
      </c>
      <c r="D35" s="81" t="s">
        <v>290</v>
      </c>
      <c r="E35" s="82">
        <f>IFERROR(VLOOKUP($C35,'2025'!$C$273:$U$528,19,FALSE),0)</f>
        <v>38490.239999999998</v>
      </c>
      <c r="F35" s="83">
        <f>IFERROR(VLOOKUP($C35,'2025'!$C$8:$U$263,19,FALSE),0)</f>
        <v>0</v>
      </c>
      <c r="G35" s="84">
        <f t="shared" si="6"/>
        <v>0</v>
      </c>
      <c r="H35" s="85">
        <f t="shared" si="7"/>
        <v>0</v>
      </c>
      <c r="I35" s="86">
        <f t="shared" si="8"/>
        <v>-38490.239999999998</v>
      </c>
      <c r="J35" s="87">
        <f t="shared" si="9"/>
        <v>-1</v>
      </c>
      <c r="K35" s="82">
        <f>VLOOKUP($C35,'2025'!$C$273:$U$528,VLOOKUP($L$4,Master!$D$9:$G$20,4,FALSE),FALSE)</f>
        <v>38490.239999999998</v>
      </c>
      <c r="L35" s="83">
        <f>VLOOKUP($C35,'2025'!$C$8:$U$263,VLOOKUP($L$4,Master!$D$9:$G$20,4,FALSE),FALSE)</f>
        <v>0</v>
      </c>
      <c r="M35" s="154">
        <f t="shared" si="10"/>
        <v>0</v>
      </c>
      <c r="N35" s="154">
        <f t="shared" si="11"/>
        <v>0</v>
      </c>
      <c r="O35" s="83">
        <f t="shared" si="12"/>
        <v>-38490.239999999998</v>
      </c>
      <c r="P35" s="87">
        <f t="shared" si="13"/>
        <v>-1</v>
      </c>
      <c r="Q35" s="78"/>
    </row>
    <row r="36" spans="2:17" s="79" customFormat="1" ht="12.75" x14ac:dyDescent="0.2">
      <c r="B36" s="72"/>
      <c r="C36" s="80" t="s">
        <v>71</v>
      </c>
      <c r="D36" s="81" t="s">
        <v>293</v>
      </c>
      <c r="E36" s="82">
        <f>IFERROR(VLOOKUP($C36,'2025'!$C$273:$U$528,19,FALSE),0)</f>
        <v>1559333.33</v>
      </c>
      <c r="F36" s="83">
        <f>IFERROR(VLOOKUP($C36,'2025'!$C$8:$U$263,19,FALSE),0)</f>
        <v>1509476.36</v>
      </c>
      <c r="G36" s="84">
        <f t="shared" si="6"/>
        <v>0.96802673999150657</v>
      </c>
      <c r="H36" s="85">
        <f t="shared" si="7"/>
        <v>1.895041504506993E-4</v>
      </c>
      <c r="I36" s="86">
        <f t="shared" si="8"/>
        <v>-49856.969999999972</v>
      </c>
      <c r="J36" s="87">
        <f t="shared" si="9"/>
        <v>-3.197326000849348E-2</v>
      </c>
      <c r="K36" s="82">
        <f>VLOOKUP($C36,'2025'!$C$273:$U$528,VLOOKUP($L$4,Master!$D$9:$G$20,4,FALSE),FALSE)</f>
        <v>1559333.33</v>
      </c>
      <c r="L36" s="83">
        <f>VLOOKUP($C36,'2025'!$C$8:$U$263,VLOOKUP($L$4,Master!$D$9:$G$20,4,FALSE),FALSE)</f>
        <v>1509476.36</v>
      </c>
      <c r="M36" s="154">
        <f t="shared" si="10"/>
        <v>0.96802673999150657</v>
      </c>
      <c r="N36" s="154">
        <f t="shared" si="11"/>
        <v>1.895041504506993E-4</v>
      </c>
      <c r="O36" s="83">
        <f t="shared" si="12"/>
        <v>-49856.969999999972</v>
      </c>
      <c r="P36" s="87">
        <f t="shared" si="13"/>
        <v>-3.197326000849348E-2</v>
      </c>
      <c r="Q36" s="78"/>
    </row>
    <row r="37" spans="2:17" s="79" customFormat="1" ht="12.75" x14ac:dyDescent="0.2">
      <c r="B37" s="72"/>
      <c r="C37" s="80" t="s">
        <v>72</v>
      </c>
      <c r="D37" s="81" t="s">
        <v>291</v>
      </c>
      <c r="E37" s="82">
        <f>IFERROR(VLOOKUP($C37,'2025'!$C$273:$U$528,19,FALSE),0)</f>
        <v>125626.85</v>
      </c>
      <c r="F37" s="83">
        <f>IFERROR(VLOOKUP($C37,'2025'!$C$8:$U$263,19,FALSE),0)</f>
        <v>6993.329999999999</v>
      </c>
      <c r="G37" s="84">
        <f t="shared" si="6"/>
        <v>5.5667478727676439E-2</v>
      </c>
      <c r="H37" s="85">
        <f t="shared" si="7"/>
        <v>8.7796344188615755E-7</v>
      </c>
      <c r="I37" s="86">
        <f t="shared" si="8"/>
        <v>-118633.52</v>
      </c>
      <c r="J37" s="87">
        <f t="shared" si="9"/>
        <v>-0.94433252127232359</v>
      </c>
      <c r="K37" s="82">
        <f>VLOOKUP($C37,'2025'!$C$273:$U$528,VLOOKUP($L$4,Master!$D$9:$G$20,4,FALSE),FALSE)</f>
        <v>125626.85</v>
      </c>
      <c r="L37" s="83">
        <f>VLOOKUP($C37,'2025'!$C$8:$U$263,VLOOKUP($L$4,Master!$D$9:$G$20,4,FALSE),FALSE)</f>
        <v>6993.329999999999</v>
      </c>
      <c r="M37" s="154">
        <f t="shared" si="10"/>
        <v>5.5667478727676439E-2</v>
      </c>
      <c r="N37" s="154">
        <f t="shared" si="11"/>
        <v>8.7796344188615755E-7</v>
      </c>
      <c r="O37" s="83">
        <f t="shared" si="12"/>
        <v>-118633.52</v>
      </c>
      <c r="P37" s="87">
        <f t="shared" si="13"/>
        <v>-0.94433252127232359</v>
      </c>
      <c r="Q37" s="78"/>
    </row>
    <row r="38" spans="2:17" s="79" customFormat="1" ht="12.75" x14ac:dyDescent="0.2">
      <c r="B38" s="72"/>
      <c r="C38" s="80" t="s">
        <v>73</v>
      </c>
      <c r="D38" s="81" t="s">
        <v>294</v>
      </c>
      <c r="E38" s="82">
        <f>IFERROR(VLOOKUP($C38,'2025'!$C$273:$U$528,19,FALSE),0)</f>
        <v>75750.519999999975</v>
      </c>
      <c r="F38" s="83">
        <f>IFERROR(VLOOKUP($C38,'2025'!$C$8:$U$263,19,FALSE),0)</f>
        <v>59345.850000000006</v>
      </c>
      <c r="G38" s="84">
        <f t="shared" si="6"/>
        <v>0.78343818629891948</v>
      </c>
      <c r="H38" s="85">
        <f t="shared" si="7"/>
        <v>7.4504544655635627E-6</v>
      </c>
      <c r="I38" s="86">
        <f t="shared" si="8"/>
        <v>-16404.669999999969</v>
      </c>
      <c r="J38" s="87">
        <f t="shared" si="9"/>
        <v>-0.21656181370108052</v>
      </c>
      <c r="K38" s="82">
        <f>VLOOKUP($C38,'2025'!$C$273:$U$528,VLOOKUP($L$4,Master!$D$9:$G$20,4,FALSE),FALSE)</f>
        <v>75750.519999999975</v>
      </c>
      <c r="L38" s="83">
        <f>VLOOKUP($C38,'2025'!$C$8:$U$263,VLOOKUP($L$4,Master!$D$9:$G$20,4,FALSE),FALSE)</f>
        <v>59345.850000000006</v>
      </c>
      <c r="M38" s="154">
        <f t="shared" si="10"/>
        <v>0.78343818629891948</v>
      </c>
      <c r="N38" s="154">
        <f t="shared" si="11"/>
        <v>7.4504544655635627E-6</v>
      </c>
      <c r="O38" s="83">
        <f t="shared" si="12"/>
        <v>-16404.669999999969</v>
      </c>
      <c r="P38" s="87">
        <f t="shared" si="13"/>
        <v>-0.21656181370108052</v>
      </c>
      <c r="Q38" s="78"/>
    </row>
    <row r="39" spans="2:17" s="79" customFormat="1" ht="12.75" x14ac:dyDescent="0.2">
      <c r="B39" s="72"/>
      <c r="C39" s="80" t="s">
        <v>74</v>
      </c>
      <c r="D39" s="81" t="s">
        <v>292</v>
      </c>
      <c r="E39" s="82">
        <f>IFERROR(VLOOKUP($C39,'2025'!$C$273:$U$528,19,FALSE),0)</f>
        <v>117949.36999999998</v>
      </c>
      <c r="F39" s="83">
        <f>IFERROR(VLOOKUP($C39,'2025'!$C$8:$U$263,19,FALSE),0)</f>
        <v>77037.250000000015</v>
      </c>
      <c r="G39" s="84">
        <f t="shared" si="6"/>
        <v>0.6531382914550542</v>
      </c>
      <c r="H39" s="85">
        <f t="shared" si="7"/>
        <v>9.6714854244607945E-6</v>
      </c>
      <c r="I39" s="86">
        <f t="shared" si="8"/>
        <v>-40912.119999999966</v>
      </c>
      <c r="J39" s="87">
        <f t="shared" si="9"/>
        <v>-0.3468617085449458</v>
      </c>
      <c r="K39" s="82">
        <f>VLOOKUP($C39,'2025'!$C$273:$U$528,VLOOKUP($L$4,Master!$D$9:$G$20,4,FALSE),FALSE)</f>
        <v>117949.36999999998</v>
      </c>
      <c r="L39" s="83">
        <f>VLOOKUP($C39,'2025'!$C$8:$U$263,VLOOKUP($L$4,Master!$D$9:$G$20,4,FALSE),FALSE)</f>
        <v>77037.250000000015</v>
      </c>
      <c r="M39" s="154">
        <f t="shared" si="10"/>
        <v>0.6531382914550542</v>
      </c>
      <c r="N39" s="154">
        <f t="shared" si="11"/>
        <v>9.6714854244607945E-6</v>
      </c>
      <c r="O39" s="83">
        <f t="shared" si="12"/>
        <v>-40912.119999999966</v>
      </c>
      <c r="P39" s="87">
        <f t="shared" si="13"/>
        <v>-0.3468617085449458</v>
      </c>
      <c r="Q39" s="78"/>
    </row>
    <row r="40" spans="2:17" s="79" customFormat="1" ht="12.75" x14ac:dyDescent="0.2">
      <c r="B40" s="72"/>
      <c r="C40" s="80" t="s">
        <v>524</v>
      </c>
      <c r="D40" s="81" t="s">
        <v>525</v>
      </c>
      <c r="E40" s="82">
        <f>IFERROR(VLOOKUP($C40,'2025'!$C$273:$U$528,19,FALSE),0)</f>
        <v>34662.709999999985</v>
      </c>
      <c r="F40" s="83">
        <f>IFERROR(VLOOKUP($C40,'2025'!$C$8:$U$263,19,FALSE),0)</f>
        <v>17725.03</v>
      </c>
      <c r="G40" s="84">
        <f t="shared" si="6"/>
        <v>0.51135730587712291</v>
      </c>
      <c r="H40" s="85">
        <f t="shared" si="7"/>
        <v>2.22525296909132E-6</v>
      </c>
      <c r="I40" s="86">
        <f t="shared" si="8"/>
        <v>-16937.679999999986</v>
      </c>
      <c r="J40" s="87">
        <f t="shared" si="9"/>
        <v>-0.48864269412287709</v>
      </c>
      <c r="K40" s="82">
        <f>VLOOKUP($C40,'2025'!$C$273:$U$528,VLOOKUP($L$4,Master!$D$9:$G$20,4,FALSE),FALSE)</f>
        <v>34662.709999999985</v>
      </c>
      <c r="L40" s="83">
        <f>VLOOKUP($C40,'2025'!$C$8:$U$263,VLOOKUP($L$4,Master!$D$9:$G$20,4,FALSE),FALSE)</f>
        <v>17725.03</v>
      </c>
      <c r="M40" s="154">
        <f t="shared" si="10"/>
        <v>0.51135730587712291</v>
      </c>
      <c r="N40" s="154">
        <f t="shared" si="11"/>
        <v>2.22525296909132E-6</v>
      </c>
      <c r="O40" s="83">
        <f t="shared" si="12"/>
        <v>-16937.679999999986</v>
      </c>
      <c r="P40" s="87">
        <f t="shared" si="13"/>
        <v>-0.48864269412287709</v>
      </c>
      <c r="Q40" s="78"/>
    </row>
    <row r="41" spans="2:17" s="79" customFormat="1" ht="12.75" x14ac:dyDescent="0.2">
      <c r="B41" s="72"/>
      <c r="C41" s="80" t="s">
        <v>526</v>
      </c>
      <c r="D41" s="81" t="s">
        <v>527</v>
      </c>
      <c r="E41" s="82">
        <f>IFERROR(VLOOKUP($C41,'2025'!$C$273:$U$528,19,FALSE),0)</f>
        <v>0</v>
      </c>
      <c r="F41" s="83">
        <f>IFERROR(VLOOKUP($C41,'2025'!$C$8:$U$263,19,FALSE),0)</f>
        <v>0</v>
      </c>
      <c r="G41" s="84">
        <f t="shared" si="6"/>
        <v>0</v>
      </c>
      <c r="H41" s="85">
        <f t="shared" si="7"/>
        <v>0</v>
      </c>
      <c r="I41" s="86">
        <f t="shared" si="8"/>
        <v>0</v>
      </c>
      <c r="J41" s="87">
        <f t="shared" si="9"/>
        <v>0</v>
      </c>
      <c r="K41" s="82">
        <f>VLOOKUP($C41,'2025'!$C$273:$U$528,VLOOKUP($L$4,Master!$D$9:$G$20,4,FALSE),FALSE)</f>
        <v>0</v>
      </c>
      <c r="L41" s="83">
        <f>VLOOKUP($C41,'2025'!$C$8:$U$263,VLOOKUP($L$4,Master!$D$9:$G$20,4,FALSE),FALSE)</f>
        <v>0</v>
      </c>
      <c r="M41" s="154">
        <f t="shared" si="10"/>
        <v>0</v>
      </c>
      <c r="N41" s="154">
        <f t="shared" si="11"/>
        <v>0</v>
      </c>
      <c r="O41" s="83">
        <f t="shared" si="12"/>
        <v>0</v>
      </c>
      <c r="P41" s="87">
        <f t="shared" si="13"/>
        <v>0</v>
      </c>
      <c r="Q41" s="78"/>
    </row>
    <row r="42" spans="2:17" s="79" customFormat="1" ht="12.75" x14ac:dyDescent="0.2">
      <c r="B42" s="72"/>
      <c r="C42" s="80" t="s">
        <v>528</v>
      </c>
      <c r="D42" s="81" t="s">
        <v>529</v>
      </c>
      <c r="E42" s="82">
        <f>IFERROR(VLOOKUP($C42,'2025'!$C$273:$U$528,19,FALSE),0)</f>
        <v>0</v>
      </c>
      <c r="F42" s="83">
        <f>IFERROR(VLOOKUP($C42,'2025'!$C$8:$U$263,19,FALSE),0)</f>
        <v>0</v>
      </c>
      <c r="G42" s="84">
        <f t="shared" si="6"/>
        <v>0</v>
      </c>
      <c r="H42" s="85">
        <f t="shared" si="7"/>
        <v>0</v>
      </c>
      <c r="I42" s="86">
        <f t="shared" si="8"/>
        <v>0</v>
      </c>
      <c r="J42" s="87">
        <f t="shared" si="9"/>
        <v>0</v>
      </c>
      <c r="K42" s="82">
        <f>VLOOKUP($C42,'2025'!$C$273:$U$528,VLOOKUP($L$4,Master!$D$9:$G$20,4,FALSE),FALSE)</f>
        <v>0</v>
      </c>
      <c r="L42" s="83">
        <f>VLOOKUP($C42,'2025'!$C$8:$U$263,VLOOKUP($L$4,Master!$D$9:$G$20,4,FALSE),FALSE)</f>
        <v>0</v>
      </c>
      <c r="M42" s="154">
        <f t="shared" si="10"/>
        <v>0</v>
      </c>
      <c r="N42" s="154">
        <f t="shared" si="11"/>
        <v>0</v>
      </c>
      <c r="O42" s="83">
        <f t="shared" si="12"/>
        <v>0</v>
      </c>
      <c r="P42" s="87">
        <f t="shared" si="13"/>
        <v>0</v>
      </c>
      <c r="Q42" s="78"/>
    </row>
    <row r="43" spans="2:17" s="79" customFormat="1" ht="12.75" x14ac:dyDescent="0.2">
      <c r="B43" s="72"/>
      <c r="C43" s="80" t="s">
        <v>75</v>
      </c>
      <c r="D43" s="81" t="s">
        <v>295</v>
      </c>
      <c r="E43" s="82">
        <f>IFERROR(VLOOKUP($C43,'2025'!$C$273:$U$528,19,FALSE),0)</f>
        <v>76534.909999999974</v>
      </c>
      <c r="F43" s="83">
        <f>IFERROR(VLOOKUP($C43,'2025'!$C$8:$U$263,19,FALSE),0)</f>
        <v>67858.290000000008</v>
      </c>
      <c r="G43" s="84">
        <f t="shared" si="6"/>
        <v>0.88663186511880698</v>
      </c>
      <c r="H43" s="85">
        <f t="shared" si="7"/>
        <v>8.5191314937102982E-6</v>
      </c>
      <c r="I43" s="86">
        <f t="shared" si="8"/>
        <v>-8676.6199999999662</v>
      </c>
      <c r="J43" s="87">
        <f t="shared" si="9"/>
        <v>-0.11336813488119303</v>
      </c>
      <c r="K43" s="82">
        <f>VLOOKUP($C43,'2025'!$C$273:$U$528,VLOOKUP($L$4,Master!$D$9:$G$20,4,FALSE),FALSE)</f>
        <v>76534.909999999974</v>
      </c>
      <c r="L43" s="83">
        <f>VLOOKUP($C43,'2025'!$C$8:$U$263,VLOOKUP($L$4,Master!$D$9:$G$20,4,FALSE),FALSE)</f>
        <v>67858.290000000008</v>
      </c>
      <c r="M43" s="154">
        <f t="shared" si="10"/>
        <v>0.88663186511880698</v>
      </c>
      <c r="N43" s="154">
        <f t="shared" si="11"/>
        <v>8.5191314937102982E-6</v>
      </c>
      <c r="O43" s="83">
        <f t="shared" si="12"/>
        <v>-8676.6199999999662</v>
      </c>
      <c r="P43" s="87">
        <f t="shared" si="13"/>
        <v>-0.11336813488119303</v>
      </c>
      <c r="Q43" s="78"/>
    </row>
    <row r="44" spans="2:17" s="79" customFormat="1" ht="12.75" x14ac:dyDescent="0.2">
      <c r="B44" s="72"/>
      <c r="C44" s="80" t="s">
        <v>76</v>
      </c>
      <c r="D44" s="81" t="s">
        <v>296</v>
      </c>
      <c r="E44" s="82">
        <f>IFERROR(VLOOKUP($C44,'2025'!$C$273:$U$528,19,FALSE),0)</f>
        <v>180437.05</v>
      </c>
      <c r="F44" s="83">
        <f>IFERROR(VLOOKUP($C44,'2025'!$C$8:$U$263,19,FALSE),0)</f>
        <v>159507.20000000004</v>
      </c>
      <c r="G44" s="84">
        <f t="shared" si="6"/>
        <v>0.88400469859155895</v>
      </c>
      <c r="H44" s="85">
        <f t="shared" si="7"/>
        <v>2.0025008160293275E-5</v>
      </c>
      <c r="I44" s="86">
        <f t="shared" si="8"/>
        <v>-20929.849999999948</v>
      </c>
      <c r="J44" s="87">
        <f t="shared" si="9"/>
        <v>-0.11599530140844105</v>
      </c>
      <c r="K44" s="82">
        <f>VLOOKUP($C44,'2025'!$C$273:$U$528,VLOOKUP($L$4,Master!$D$9:$G$20,4,FALSE),FALSE)</f>
        <v>180437.05</v>
      </c>
      <c r="L44" s="83">
        <f>VLOOKUP($C44,'2025'!$C$8:$U$263,VLOOKUP($L$4,Master!$D$9:$G$20,4,FALSE),FALSE)</f>
        <v>159507.20000000004</v>
      </c>
      <c r="M44" s="154">
        <f t="shared" si="10"/>
        <v>0.88400469859155895</v>
      </c>
      <c r="N44" s="154">
        <f t="shared" si="11"/>
        <v>2.0025008160293275E-5</v>
      </c>
      <c r="O44" s="83">
        <f t="shared" si="12"/>
        <v>-20929.849999999948</v>
      </c>
      <c r="P44" s="87">
        <f t="shared" si="13"/>
        <v>-0.11599530140844105</v>
      </c>
      <c r="Q44" s="78"/>
    </row>
    <row r="45" spans="2:17" s="79" customFormat="1" ht="12.75" x14ac:dyDescent="0.2">
      <c r="B45" s="72"/>
      <c r="C45" s="80" t="s">
        <v>77</v>
      </c>
      <c r="D45" s="81" t="s">
        <v>297</v>
      </c>
      <c r="E45" s="82">
        <f>IFERROR(VLOOKUP($C45,'2025'!$C$273:$U$528,19,FALSE),0)</f>
        <v>197044.73999999993</v>
      </c>
      <c r="F45" s="83">
        <f>IFERROR(VLOOKUP($C45,'2025'!$C$8:$U$263,19,FALSE),0)</f>
        <v>180597.91</v>
      </c>
      <c r="G45" s="84">
        <f t="shared" si="6"/>
        <v>0.91653250931742747</v>
      </c>
      <c r="H45" s="85">
        <f t="shared" si="7"/>
        <v>2.2672798603962137E-5</v>
      </c>
      <c r="I45" s="86">
        <f t="shared" si="8"/>
        <v>-16446.829999999929</v>
      </c>
      <c r="J45" s="87">
        <f t="shared" si="9"/>
        <v>-8.3467490682572573E-2</v>
      </c>
      <c r="K45" s="82">
        <f>VLOOKUP($C45,'2025'!$C$273:$U$528,VLOOKUP($L$4,Master!$D$9:$G$20,4,FALSE),FALSE)</f>
        <v>197044.73999999993</v>
      </c>
      <c r="L45" s="83">
        <f>VLOOKUP($C45,'2025'!$C$8:$U$263,VLOOKUP($L$4,Master!$D$9:$G$20,4,FALSE),FALSE)</f>
        <v>180597.91</v>
      </c>
      <c r="M45" s="154">
        <f t="shared" si="10"/>
        <v>0.91653250931742747</v>
      </c>
      <c r="N45" s="154">
        <f t="shared" si="11"/>
        <v>2.2672798603962137E-5</v>
      </c>
      <c r="O45" s="83">
        <f t="shared" si="12"/>
        <v>-16446.829999999929</v>
      </c>
      <c r="P45" s="87">
        <f t="shared" si="13"/>
        <v>-8.3467490682572573E-2</v>
      </c>
      <c r="Q45" s="78"/>
    </row>
    <row r="46" spans="2:17" s="79" customFormat="1" ht="12.75" x14ac:dyDescent="0.2">
      <c r="B46" s="72"/>
      <c r="C46" s="80" t="s">
        <v>78</v>
      </c>
      <c r="D46" s="81" t="s">
        <v>298</v>
      </c>
      <c r="E46" s="82">
        <f>IFERROR(VLOOKUP($C46,'2025'!$C$273:$U$528,19,FALSE),0)</f>
        <v>354970.7900000001</v>
      </c>
      <c r="F46" s="83">
        <f>IFERROR(VLOOKUP($C46,'2025'!$C$8:$U$263,19,FALSE),0)</f>
        <v>363097.37</v>
      </c>
      <c r="G46" s="84">
        <f t="shared" si="6"/>
        <v>1.0228936583767918</v>
      </c>
      <c r="H46" s="85">
        <f t="shared" si="7"/>
        <v>4.5584323448916565E-5</v>
      </c>
      <c r="I46" s="86">
        <f t="shared" si="8"/>
        <v>8126.5799999998999</v>
      </c>
      <c r="J46" s="87">
        <f t="shared" si="9"/>
        <v>2.2893658376791786E-2</v>
      </c>
      <c r="K46" s="82">
        <f>VLOOKUP($C46,'2025'!$C$273:$U$528,VLOOKUP($L$4,Master!$D$9:$G$20,4,FALSE),FALSE)</f>
        <v>354970.7900000001</v>
      </c>
      <c r="L46" s="83">
        <f>VLOOKUP($C46,'2025'!$C$8:$U$263,VLOOKUP($L$4,Master!$D$9:$G$20,4,FALSE),FALSE)</f>
        <v>363097.37</v>
      </c>
      <c r="M46" s="154">
        <f t="shared" si="10"/>
        <v>1.0228936583767918</v>
      </c>
      <c r="N46" s="154">
        <f t="shared" si="11"/>
        <v>4.5584323448916565E-5</v>
      </c>
      <c r="O46" s="83">
        <f t="shared" si="12"/>
        <v>8126.5799999998999</v>
      </c>
      <c r="P46" s="87">
        <f t="shared" si="13"/>
        <v>2.2893658376791786E-2</v>
      </c>
      <c r="Q46" s="78"/>
    </row>
    <row r="47" spans="2:17" s="79" customFormat="1" ht="12.75" x14ac:dyDescent="0.2">
      <c r="B47" s="72"/>
      <c r="C47" s="80" t="s">
        <v>79</v>
      </c>
      <c r="D47" s="81" t="s">
        <v>299</v>
      </c>
      <c r="E47" s="82">
        <f>IFERROR(VLOOKUP($C47,'2025'!$C$273:$U$528,19,FALSE),0)</f>
        <v>901597.30000000203</v>
      </c>
      <c r="F47" s="83">
        <f>IFERROR(VLOOKUP($C47,'2025'!$C$8:$U$263,19,FALSE),0)</f>
        <v>834428.33000000031</v>
      </c>
      <c r="G47" s="84">
        <f t="shared" si="6"/>
        <v>0.92550003199876307</v>
      </c>
      <c r="H47" s="85">
        <f t="shared" si="7"/>
        <v>1.0475661360383663E-4</v>
      </c>
      <c r="I47" s="86">
        <f t="shared" si="8"/>
        <v>-67168.970000001718</v>
      </c>
      <c r="J47" s="87">
        <f t="shared" si="9"/>
        <v>-7.4499968001236885E-2</v>
      </c>
      <c r="K47" s="82">
        <f>VLOOKUP($C47,'2025'!$C$273:$U$528,VLOOKUP($L$4,Master!$D$9:$G$20,4,FALSE),FALSE)</f>
        <v>901597.30000000203</v>
      </c>
      <c r="L47" s="83">
        <f>VLOOKUP($C47,'2025'!$C$8:$U$263,VLOOKUP($L$4,Master!$D$9:$G$20,4,FALSE),FALSE)</f>
        <v>834428.33000000031</v>
      </c>
      <c r="M47" s="154">
        <f t="shared" si="10"/>
        <v>0.92550003199876307</v>
      </c>
      <c r="N47" s="154">
        <f t="shared" si="11"/>
        <v>1.0475661360383663E-4</v>
      </c>
      <c r="O47" s="83">
        <f t="shared" si="12"/>
        <v>-67168.970000001718</v>
      </c>
      <c r="P47" s="87">
        <f t="shared" si="13"/>
        <v>-7.4499968001236885E-2</v>
      </c>
      <c r="Q47" s="78"/>
    </row>
    <row r="48" spans="2:17" s="79" customFormat="1" ht="12.75" x14ac:dyDescent="0.2">
      <c r="B48" s="72"/>
      <c r="C48" s="80" t="s">
        <v>80</v>
      </c>
      <c r="D48" s="81" t="s">
        <v>300</v>
      </c>
      <c r="E48" s="82">
        <f>IFERROR(VLOOKUP($C48,'2025'!$C$273:$U$528,19,FALSE),0)</f>
        <v>406027.81000000035</v>
      </c>
      <c r="F48" s="83">
        <f>IFERROR(VLOOKUP($C48,'2025'!$C$8:$U$263,19,FALSE),0)</f>
        <v>413454.17</v>
      </c>
      <c r="G48" s="84">
        <f t="shared" si="6"/>
        <v>1.0182902742548585</v>
      </c>
      <c r="H48" s="85">
        <f t="shared" si="7"/>
        <v>5.1906265849800386E-5</v>
      </c>
      <c r="I48" s="86">
        <f t="shared" si="8"/>
        <v>7426.3599999996368</v>
      </c>
      <c r="J48" s="87">
        <f t="shared" si="9"/>
        <v>1.8290274254858626E-2</v>
      </c>
      <c r="K48" s="82">
        <f>VLOOKUP($C48,'2025'!$C$273:$U$528,VLOOKUP($L$4,Master!$D$9:$G$20,4,FALSE),FALSE)</f>
        <v>406027.81000000035</v>
      </c>
      <c r="L48" s="83">
        <f>VLOOKUP($C48,'2025'!$C$8:$U$263,VLOOKUP($L$4,Master!$D$9:$G$20,4,FALSE),FALSE)</f>
        <v>413454.17</v>
      </c>
      <c r="M48" s="154">
        <f t="shared" si="10"/>
        <v>1.0182902742548585</v>
      </c>
      <c r="N48" s="154">
        <f t="shared" si="11"/>
        <v>5.1906265849800386E-5</v>
      </c>
      <c r="O48" s="83">
        <f t="shared" si="12"/>
        <v>7426.3599999996368</v>
      </c>
      <c r="P48" s="87">
        <f t="shared" si="13"/>
        <v>1.8290274254858626E-2</v>
      </c>
      <c r="Q48" s="78"/>
    </row>
    <row r="49" spans="2:17" s="79" customFormat="1" ht="12.75" x14ac:dyDescent="0.2">
      <c r="B49" s="72"/>
      <c r="C49" s="80" t="s">
        <v>81</v>
      </c>
      <c r="D49" s="81" t="s">
        <v>301</v>
      </c>
      <c r="E49" s="82">
        <f>IFERROR(VLOOKUP($C49,'2025'!$C$273:$U$528,19,FALSE),0)</f>
        <v>441266.58000000101</v>
      </c>
      <c r="F49" s="83">
        <f>IFERROR(VLOOKUP($C49,'2025'!$C$8:$U$263,19,FALSE),0)</f>
        <v>392987.20999999973</v>
      </c>
      <c r="G49" s="84">
        <f t="shared" si="6"/>
        <v>0.89058910828914084</v>
      </c>
      <c r="H49" s="85">
        <f t="shared" si="7"/>
        <v>4.9336782835764647E-5</v>
      </c>
      <c r="I49" s="86">
        <f t="shared" si="8"/>
        <v>-48279.370000001276</v>
      </c>
      <c r="J49" s="87">
        <f t="shared" si="9"/>
        <v>-0.10941089171085915</v>
      </c>
      <c r="K49" s="82">
        <f>VLOOKUP($C49,'2025'!$C$273:$U$528,VLOOKUP($L$4,Master!$D$9:$G$20,4,FALSE),FALSE)</f>
        <v>441266.58000000101</v>
      </c>
      <c r="L49" s="83">
        <f>VLOOKUP($C49,'2025'!$C$8:$U$263,VLOOKUP($L$4,Master!$D$9:$G$20,4,FALSE),FALSE)</f>
        <v>392987.20999999973</v>
      </c>
      <c r="M49" s="154">
        <f t="shared" si="10"/>
        <v>0.89058910828914084</v>
      </c>
      <c r="N49" s="154">
        <f t="shared" si="11"/>
        <v>4.9336782835764647E-5</v>
      </c>
      <c r="O49" s="83">
        <f t="shared" si="12"/>
        <v>-48279.370000001276</v>
      </c>
      <c r="P49" s="87">
        <f t="shared" si="13"/>
        <v>-0.10941089171085915</v>
      </c>
      <c r="Q49" s="78"/>
    </row>
    <row r="50" spans="2:17" s="79" customFormat="1" ht="12.75" x14ac:dyDescent="0.2">
      <c r="B50" s="72"/>
      <c r="C50" s="80" t="s">
        <v>82</v>
      </c>
      <c r="D50" s="81" t="s">
        <v>302</v>
      </c>
      <c r="E50" s="82">
        <f>IFERROR(VLOOKUP($C50,'2025'!$C$273:$U$528,19,FALSE),0)</f>
        <v>118520.90000000005</v>
      </c>
      <c r="F50" s="83">
        <f>IFERROR(VLOOKUP($C50,'2025'!$C$8:$U$263,19,FALSE),0)</f>
        <v>105812.46000000004</v>
      </c>
      <c r="G50" s="84">
        <f t="shared" si="6"/>
        <v>0.89277469205853133</v>
      </c>
      <c r="H50" s="85">
        <f t="shared" si="7"/>
        <v>1.3284010846912903E-5</v>
      </c>
      <c r="I50" s="86">
        <f t="shared" si="8"/>
        <v>-12708.440000000017</v>
      </c>
      <c r="J50" s="87">
        <f t="shared" si="9"/>
        <v>-0.10722530794146864</v>
      </c>
      <c r="K50" s="82">
        <f>VLOOKUP($C50,'2025'!$C$273:$U$528,VLOOKUP($L$4,Master!$D$9:$G$20,4,FALSE),FALSE)</f>
        <v>118520.90000000005</v>
      </c>
      <c r="L50" s="83">
        <f>VLOOKUP($C50,'2025'!$C$8:$U$263,VLOOKUP($L$4,Master!$D$9:$G$20,4,FALSE),FALSE)</f>
        <v>105812.46000000004</v>
      </c>
      <c r="M50" s="154">
        <f t="shared" si="10"/>
        <v>0.89277469205853133</v>
      </c>
      <c r="N50" s="154">
        <f t="shared" si="11"/>
        <v>1.3284010846912903E-5</v>
      </c>
      <c r="O50" s="83">
        <f t="shared" si="12"/>
        <v>-12708.440000000017</v>
      </c>
      <c r="P50" s="87">
        <f t="shared" si="13"/>
        <v>-0.10722530794146864</v>
      </c>
      <c r="Q50" s="78"/>
    </row>
    <row r="51" spans="2:17" s="79" customFormat="1" ht="12.75" x14ac:dyDescent="0.2">
      <c r="B51" s="72"/>
      <c r="C51" s="80" t="s">
        <v>83</v>
      </c>
      <c r="D51" s="81" t="s">
        <v>303</v>
      </c>
      <c r="E51" s="82">
        <f>IFERROR(VLOOKUP($C51,'2025'!$C$273:$U$528,19,FALSE),0)</f>
        <v>169792.72000000006</v>
      </c>
      <c r="F51" s="83">
        <f>IFERROR(VLOOKUP($C51,'2025'!$C$8:$U$263,19,FALSE),0)</f>
        <v>151155.07999999996</v>
      </c>
      <c r="G51" s="84">
        <f t="shared" si="6"/>
        <v>0.89023298525401973</v>
      </c>
      <c r="H51" s="85">
        <f t="shared" si="7"/>
        <v>1.8976458181635569E-5</v>
      </c>
      <c r="I51" s="86">
        <f t="shared" si="8"/>
        <v>-18637.640000000101</v>
      </c>
      <c r="J51" s="87">
        <f t="shared" si="9"/>
        <v>-0.10976701474598025</v>
      </c>
      <c r="K51" s="82">
        <f>VLOOKUP($C51,'2025'!$C$273:$U$528,VLOOKUP($L$4,Master!$D$9:$G$20,4,FALSE),FALSE)</f>
        <v>169792.72000000006</v>
      </c>
      <c r="L51" s="83">
        <f>VLOOKUP($C51,'2025'!$C$8:$U$263,VLOOKUP($L$4,Master!$D$9:$G$20,4,FALSE),FALSE)</f>
        <v>151155.07999999996</v>
      </c>
      <c r="M51" s="154">
        <f t="shared" si="10"/>
        <v>0.89023298525401973</v>
      </c>
      <c r="N51" s="154">
        <f t="shared" si="11"/>
        <v>1.8976458181635569E-5</v>
      </c>
      <c r="O51" s="83">
        <f t="shared" si="12"/>
        <v>-18637.640000000101</v>
      </c>
      <c r="P51" s="87">
        <f t="shared" si="13"/>
        <v>-0.10976701474598025</v>
      </c>
      <c r="Q51" s="78"/>
    </row>
    <row r="52" spans="2:17" s="79" customFormat="1" ht="12.75" x14ac:dyDescent="0.2">
      <c r="B52" s="72"/>
      <c r="C52" s="80" t="s">
        <v>84</v>
      </c>
      <c r="D52" s="81" t="s">
        <v>304</v>
      </c>
      <c r="E52" s="82">
        <f>IFERROR(VLOOKUP($C52,'2025'!$C$273:$U$528,19,FALSE),0)</f>
        <v>86735.450000000012</v>
      </c>
      <c r="F52" s="83">
        <f>IFERROR(VLOOKUP($C52,'2025'!$C$8:$U$263,19,FALSE),0)</f>
        <v>80403.59</v>
      </c>
      <c r="G52" s="84">
        <f t="shared" si="6"/>
        <v>0.92699801522906711</v>
      </c>
      <c r="H52" s="85">
        <f t="shared" si="7"/>
        <v>1.0094105757400758E-5</v>
      </c>
      <c r="I52" s="86">
        <f t="shared" si="8"/>
        <v>-6331.8600000000151</v>
      </c>
      <c r="J52" s="87">
        <f t="shared" si="9"/>
        <v>-7.3001984770932921E-2</v>
      </c>
      <c r="K52" s="82">
        <f>VLOOKUP($C52,'2025'!$C$273:$U$528,VLOOKUP($L$4,Master!$D$9:$G$20,4,FALSE),FALSE)</f>
        <v>86735.450000000012</v>
      </c>
      <c r="L52" s="83">
        <f>VLOOKUP($C52,'2025'!$C$8:$U$263,VLOOKUP($L$4,Master!$D$9:$G$20,4,FALSE),FALSE)</f>
        <v>80403.59</v>
      </c>
      <c r="M52" s="154">
        <f t="shared" si="10"/>
        <v>0.92699801522906711</v>
      </c>
      <c r="N52" s="154">
        <f t="shared" si="11"/>
        <v>1.0094105757400758E-5</v>
      </c>
      <c r="O52" s="83">
        <f t="shared" si="12"/>
        <v>-6331.8600000000151</v>
      </c>
      <c r="P52" s="87">
        <f t="shared" si="13"/>
        <v>-7.3001984770932921E-2</v>
      </c>
      <c r="Q52" s="78"/>
    </row>
    <row r="53" spans="2:17" s="79" customFormat="1" ht="12.75" x14ac:dyDescent="0.2">
      <c r="B53" s="72"/>
      <c r="C53" s="80" t="s">
        <v>85</v>
      </c>
      <c r="D53" s="81" t="s">
        <v>305</v>
      </c>
      <c r="E53" s="82">
        <f>IFERROR(VLOOKUP($C53,'2025'!$C$273:$U$528,19,FALSE),0)</f>
        <v>910107.3</v>
      </c>
      <c r="F53" s="83">
        <f>IFERROR(VLOOKUP($C53,'2025'!$C$8:$U$263,19,FALSE),0)</f>
        <v>732653.75999999989</v>
      </c>
      <c r="G53" s="84">
        <f t="shared" si="6"/>
        <v>0.8050191004950733</v>
      </c>
      <c r="H53" s="85">
        <f t="shared" si="7"/>
        <v>9.1979531473623406E-5</v>
      </c>
      <c r="I53" s="86">
        <f t="shared" si="8"/>
        <v>-177453.54000000015</v>
      </c>
      <c r="J53" s="87">
        <f t="shared" si="9"/>
        <v>-0.19498089950492667</v>
      </c>
      <c r="K53" s="82">
        <f>VLOOKUP($C53,'2025'!$C$273:$U$528,VLOOKUP($L$4,Master!$D$9:$G$20,4,FALSE),FALSE)</f>
        <v>910107.3</v>
      </c>
      <c r="L53" s="83">
        <f>VLOOKUP($C53,'2025'!$C$8:$U$263,VLOOKUP($L$4,Master!$D$9:$G$20,4,FALSE),FALSE)</f>
        <v>732653.75999999989</v>
      </c>
      <c r="M53" s="154">
        <f t="shared" si="10"/>
        <v>0.8050191004950733</v>
      </c>
      <c r="N53" s="154">
        <f t="shared" si="11"/>
        <v>9.1979531473623406E-5</v>
      </c>
      <c r="O53" s="83">
        <f t="shared" si="12"/>
        <v>-177453.54000000015</v>
      </c>
      <c r="P53" s="87">
        <f t="shared" si="13"/>
        <v>-0.19498089950492667</v>
      </c>
      <c r="Q53" s="78"/>
    </row>
    <row r="54" spans="2:17" s="79" customFormat="1" ht="25.5" x14ac:dyDescent="0.2">
      <c r="B54" s="72"/>
      <c r="C54" s="80" t="s">
        <v>86</v>
      </c>
      <c r="D54" s="81" t="s">
        <v>306</v>
      </c>
      <c r="E54" s="82">
        <f>IFERROR(VLOOKUP($C54,'2025'!$C$273:$U$528,19,FALSE),0)</f>
        <v>35125.829999999987</v>
      </c>
      <c r="F54" s="83">
        <f>IFERROR(VLOOKUP($C54,'2025'!$C$8:$U$263,19,FALSE),0)</f>
        <v>16353.670000000004</v>
      </c>
      <c r="G54" s="84">
        <f t="shared" si="6"/>
        <v>0.46557390957025102</v>
      </c>
      <c r="H54" s="85">
        <f t="shared" si="7"/>
        <v>2.0530883571446511E-6</v>
      </c>
      <c r="I54" s="86">
        <f t="shared" si="8"/>
        <v>-18772.159999999982</v>
      </c>
      <c r="J54" s="87">
        <f t="shared" si="9"/>
        <v>-0.53442609042974898</v>
      </c>
      <c r="K54" s="82">
        <f>VLOOKUP($C54,'2025'!$C$273:$U$528,VLOOKUP($L$4,Master!$D$9:$G$20,4,FALSE),FALSE)</f>
        <v>35125.829999999987</v>
      </c>
      <c r="L54" s="83">
        <f>VLOOKUP($C54,'2025'!$C$8:$U$263,VLOOKUP($L$4,Master!$D$9:$G$20,4,FALSE),FALSE)</f>
        <v>16353.670000000004</v>
      </c>
      <c r="M54" s="154">
        <f t="shared" si="10"/>
        <v>0.46557390957025102</v>
      </c>
      <c r="N54" s="154">
        <f t="shared" si="11"/>
        <v>2.0530883571446511E-6</v>
      </c>
      <c r="O54" s="83">
        <f t="shared" si="12"/>
        <v>-18772.159999999982</v>
      </c>
      <c r="P54" s="87">
        <f t="shared" si="13"/>
        <v>-0.53442609042974898</v>
      </c>
      <c r="Q54" s="78"/>
    </row>
    <row r="55" spans="2:17" s="79" customFormat="1" ht="12.75" x14ac:dyDescent="0.2">
      <c r="B55" s="72"/>
      <c r="C55" s="80" t="s">
        <v>87</v>
      </c>
      <c r="D55" s="81" t="s">
        <v>307</v>
      </c>
      <c r="E55" s="82">
        <f>IFERROR(VLOOKUP($C55,'2025'!$C$273:$U$528,19,FALSE),0)</f>
        <v>56797.189999999981</v>
      </c>
      <c r="F55" s="83">
        <f>IFERROR(VLOOKUP($C55,'2025'!$C$8:$U$263,19,FALSE),0)</f>
        <v>46043.1</v>
      </c>
      <c r="G55" s="84">
        <f t="shared" si="6"/>
        <v>0.81065806248513372</v>
      </c>
      <c r="H55" s="85">
        <f t="shared" si="7"/>
        <v>5.780387676701735E-6</v>
      </c>
      <c r="I55" s="86">
        <f t="shared" si="8"/>
        <v>-10754.089999999982</v>
      </c>
      <c r="J55" s="87">
        <f t="shared" si="9"/>
        <v>-0.18934193751486625</v>
      </c>
      <c r="K55" s="82">
        <f>VLOOKUP($C55,'2025'!$C$273:$U$528,VLOOKUP($L$4,Master!$D$9:$G$20,4,FALSE),FALSE)</f>
        <v>56797.189999999981</v>
      </c>
      <c r="L55" s="83">
        <f>VLOOKUP($C55,'2025'!$C$8:$U$263,VLOOKUP($L$4,Master!$D$9:$G$20,4,FALSE),FALSE)</f>
        <v>46043.1</v>
      </c>
      <c r="M55" s="154">
        <f t="shared" si="10"/>
        <v>0.81065806248513372</v>
      </c>
      <c r="N55" s="154">
        <f t="shared" si="11"/>
        <v>5.780387676701735E-6</v>
      </c>
      <c r="O55" s="83">
        <f t="shared" si="12"/>
        <v>-10754.089999999982</v>
      </c>
      <c r="P55" s="87">
        <f t="shared" si="13"/>
        <v>-0.18934193751486625</v>
      </c>
      <c r="Q55" s="78"/>
    </row>
    <row r="56" spans="2:17" s="79" customFormat="1" ht="25.5" x14ac:dyDescent="0.2">
      <c r="B56" s="72"/>
      <c r="C56" s="80" t="s">
        <v>88</v>
      </c>
      <c r="D56" s="81" t="s">
        <v>308</v>
      </c>
      <c r="E56" s="82">
        <f>IFERROR(VLOOKUP($C56,'2025'!$C$273:$U$528,19,FALSE),0)</f>
        <v>55355.869999999981</v>
      </c>
      <c r="F56" s="83">
        <f>IFERROR(VLOOKUP($C56,'2025'!$C$8:$U$263,19,FALSE),0)</f>
        <v>79158.880000000005</v>
      </c>
      <c r="G56" s="84">
        <f t="shared" si="6"/>
        <v>1.4299997452844664</v>
      </c>
      <c r="H56" s="85">
        <f t="shared" si="7"/>
        <v>9.9378411630301055E-6</v>
      </c>
      <c r="I56" s="86">
        <f t="shared" si="8"/>
        <v>23803.010000000024</v>
      </c>
      <c r="J56" s="87">
        <f t="shared" si="9"/>
        <v>0.42999974528446633</v>
      </c>
      <c r="K56" s="82">
        <f>VLOOKUP($C56,'2025'!$C$273:$U$528,VLOOKUP($L$4,Master!$D$9:$G$20,4,FALSE),FALSE)</f>
        <v>55355.869999999981</v>
      </c>
      <c r="L56" s="83">
        <f>VLOOKUP($C56,'2025'!$C$8:$U$263,VLOOKUP($L$4,Master!$D$9:$G$20,4,FALSE),FALSE)</f>
        <v>79158.880000000005</v>
      </c>
      <c r="M56" s="154">
        <f t="shared" si="10"/>
        <v>1.4299997452844664</v>
      </c>
      <c r="N56" s="154">
        <f t="shared" si="11"/>
        <v>9.9378411630301055E-6</v>
      </c>
      <c r="O56" s="83">
        <f t="shared" si="12"/>
        <v>23803.010000000024</v>
      </c>
      <c r="P56" s="87">
        <f t="shared" si="13"/>
        <v>0.42999974528446633</v>
      </c>
      <c r="Q56" s="78"/>
    </row>
    <row r="57" spans="2:17" s="79" customFormat="1" ht="12.75" x14ac:dyDescent="0.2">
      <c r="B57" s="72"/>
      <c r="C57" s="80" t="s">
        <v>89</v>
      </c>
      <c r="D57" s="81" t="s">
        <v>309</v>
      </c>
      <c r="E57" s="82">
        <f>IFERROR(VLOOKUP($C57,'2025'!$C$273:$U$528,19,FALSE),0)</f>
        <v>128653.82999999999</v>
      </c>
      <c r="F57" s="83">
        <f>IFERROR(VLOOKUP($C57,'2025'!$C$8:$U$263,19,FALSE),0)</f>
        <v>51791.519999999997</v>
      </c>
      <c r="G57" s="84">
        <f t="shared" si="6"/>
        <v>0.40256492947003603</v>
      </c>
      <c r="H57" s="85">
        <f t="shared" si="7"/>
        <v>6.502061415622567E-6</v>
      </c>
      <c r="I57" s="86">
        <f t="shared" si="8"/>
        <v>-76862.31</v>
      </c>
      <c r="J57" s="87">
        <f t="shared" si="9"/>
        <v>-0.59743507052996403</v>
      </c>
      <c r="K57" s="82">
        <f>VLOOKUP($C57,'2025'!$C$273:$U$528,VLOOKUP($L$4,Master!$D$9:$G$20,4,FALSE),FALSE)</f>
        <v>128653.82999999999</v>
      </c>
      <c r="L57" s="83">
        <f>VLOOKUP($C57,'2025'!$C$8:$U$263,VLOOKUP($L$4,Master!$D$9:$G$20,4,FALSE),FALSE)</f>
        <v>51791.519999999997</v>
      </c>
      <c r="M57" s="154">
        <f t="shared" si="10"/>
        <v>0.40256492947003603</v>
      </c>
      <c r="N57" s="154">
        <f t="shared" si="11"/>
        <v>6.502061415622567E-6</v>
      </c>
      <c r="O57" s="83">
        <f t="shared" si="12"/>
        <v>-76862.31</v>
      </c>
      <c r="P57" s="87">
        <f t="shared" si="13"/>
        <v>-0.59743507052996403</v>
      </c>
      <c r="Q57" s="78"/>
    </row>
    <row r="58" spans="2:17" s="79" customFormat="1" ht="12.75" x14ac:dyDescent="0.2">
      <c r="B58" s="72"/>
      <c r="C58" s="80" t="s">
        <v>90</v>
      </c>
      <c r="D58" s="81" t="s">
        <v>310</v>
      </c>
      <c r="E58" s="82">
        <f>IFERROR(VLOOKUP($C58,'2025'!$C$273:$U$528,19,FALSE),0)</f>
        <v>148882.28000000003</v>
      </c>
      <c r="F58" s="83">
        <f>IFERROR(VLOOKUP($C58,'2025'!$C$8:$U$263,19,FALSE),0)</f>
        <v>57199.570000000007</v>
      </c>
      <c r="G58" s="84">
        <f t="shared" si="6"/>
        <v>0.3841932700117166</v>
      </c>
      <c r="H58" s="85">
        <f t="shared" si="7"/>
        <v>7.181004092700932E-6</v>
      </c>
      <c r="I58" s="86">
        <f t="shared" si="8"/>
        <v>-91682.710000000021</v>
      </c>
      <c r="J58" s="87">
        <f t="shared" si="9"/>
        <v>-0.61580672998828334</v>
      </c>
      <c r="K58" s="82">
        <f>VLOOKUP($C58,'2025'!$C$273:$U$528,VLOOKUP($L$4,Master!$D$9:$G$20,4,FALSE),FALSE)</f>
        <v>148882.28000000003</v>
      </c>
      <c r="L58" s="83">
        <f>VLOOKUP($C58,'2025'!$C$8:$U$263,VLOOKUP($L$4,Master!$D$9:$G$20,4,FALSE),FALSE)</f>
        <v>57199.570000000007</v>
      </c>
      <c r="M58" s="154">
        <f t="shared" si="10"/>
        <v>0.3841932700117166</v>
      </c>
      <c r="N58" s="154">
        <f t="shared" si="11"/>
        <v>7.181004092700932E-6</v>
      </c>
      <c r="O58" s="83">
        <f t="shared" si="12"/>
        <v>-91682.710000000021</v>
      </c>
      <c r="P58" s="87">
        <f t="shared" si="13"/>
        <v>-0.61580672998828334</v>
      </c>
      <c r="Q58" s="78"/>
    </row>
    <row r="59" spans="2:17" s="79" customFormat="1" ht="12.75" x14ac:dyDescent="0.2">
      <c r="B59" s="72"/>
      <c r="C59" s="80" t="s">
        <v>91</v>
      </c>
      <c r="D59" s="81" t="s">
        <v>311</v>
      </c>
      <c r="E59" s="82">
        <f>IFERROR(VLOOKUP($C59,'2025'!$C$273:$U$528,19,FALSE),0)</f>
        <v>43156.779999999992</v>
      </c>
      <c r="F59" s="83">
        <f>IFERROR(VLOOKUP($C59,'2025'!$C$8:$U$263,19,FALSE),0)</f>
        <v>35240.970000000016</v>
      </c>
      <c r="G59" s="84">
        <f t="shared" si="6"/>
        <v>0.8165801526434554</v>
      </c>
      <c r="H59" s="85">
        <f t="shared" si="7"/>
        <v>4.4242561578828449E-6</v>
      </c>
      <c r="I59" s="86">
        <f t="shared" si="8"/>
        <v>-7915.8099999999758</v>
      </c>
      <c r="J59" s="87">
        <f t="shared" si="9"/>
        <v>-0.18341984735654462</v>
      </c>
      <c r="K59" s="82">
        <f>VLOOKUP($C59,'2025'!$C$273:$U$528,VLOOKUP($L$4,Master!$D$9:$G$20,4,FALSE),FALSE)</f>
        <v>43156.779999999992</v>
      </c>
      <c r="L59" s="83">
        <f>VLOOKUP($C59,'2025'!$C$8:$U$263,VLOOKUP($L$4,Master!$D$9:$G$20,4,FALSE),FALSE)</f>
        <v>35240.970000000016</v>
      </c>
      <c r="M59" s="154">
        <f t="shared" si="10"/>
        <v>0.8165801526434554</v>
      </c>
      <c r="N59" s="154">
        <f t="shared" si="11"/>
        <v>4.4242561578828449E-6</v>
      </c>
      <c r="O59" s="83">
        <f t="shared" si="12"/>
        <v>-7915.8099999999758</v>
      </c>
      <c r="P59" s="87">
        <f t="shared" si="13"/>
        <v>-0.18341984735654462</v>
      </c>
      <c r="Q59" s="78"/>
    </row>
    <row r="60" spans="2:17" s="79" customFormat="1" ht="12.75" x14ac:dyDescent="0.2">
      <c r="B60" s="72"/>
      <c r="C60" s="80" t="s">
        <v>92</v>
      </c>
      <c r="D60" s="81" t="s">
        <v>312</v>
      </c>
      <c r="E60" s="82">
        <f>IFERROR(VLOOKUP($C60,'2025'!$C$273:$U$528,19,FALSE),0)</f>
        <v>43575.5</v>
      </c>
      <c r="F60" s="83">
        <f>IFERROR(VLOOKUP($C60,'2025'!$C$8:$U$263,19,FALSE),0)</f>
        <v>17588.43</v>
      </c>
      <c r="G60" s="84">
        <f t="shared" si="6"/>
        <v>0.40363116889077577</v>
      </c>
      <c r="H60" s="85">
        <f t="shared" si="7"/>
        <v>2.2081037989303739E-6</v>
      </c>
      <c r="I60" s="86">
        <f t="shared" si="8"/>
        <v>-25987.07</v>
      </c>
      <c r="J60" s="87">
        <f t="shared" si="9"/>
        <v>-0.59636883110922423</v>
      </c>
      <c r="K60" s="82">
        <f>VLOOKUP($C60,'2025'!$C$273:$U$528,VLOOKUP($L$4,Master!$D$9:$G$20,4,FALSE),FALSE)</f>
        <v>43575.5</v>
      </c>
      <c r="L60" s="83">
        <f>VLOOKUP($C60,'2025'!$C$8:$U$263,VLOOKUP($L$4,Master!$D$9:$G$20,4,FALSE),FALSE)</f>
        <v>17588.43</v>
      </c>
      <c r="M60" s="154">
        <f t="shared" si="10"/>
        <v>0.40363116889077577</v>
      </c>
      <c r="N60" s="154">
        <f t="shared" si="11"/>
        <v>2.2081037989303739E-6</v>
      </c>
      <c r="O60" s="83">
        <f t="shared" si="12"/>
        <v>-25987.07</v>
      </c>
      <c r="P60" s="87">
        <f t="shared" si="13"/>
        <v>-0.59636883110922423</v>
      </c>
      <c r="Q60" s="78"/>
    </row>
    <row r="61" spans="2:17" s="79" customFormat="1" ht="25.5" x14ac:dyDescent="0.2">
      <c r="B61" s="72"/>
      <c r="C61" s="80" t="s">
        <v>93</v>
      </c>
      <c r="D61" s="81" t="s">
        <v>313</v>
      </c>
      <c r="E61" s="82">
        <f>IFERROR(VLOOKUP($C61,'2025'!$C$273:$U$528,19,FALSE),0)</f>
        <v>30726.649999999998</v>
      </c>
      <c r="F61" s="83">
        <f>IFERROR(VLOOKUP($C61,'2025'!$C$8:$U$263,19,FALSE),0)</f>
        <v>16578.71</v>
      </c>
      <c r="G61" s="84">
        <f t="shared" si="6"/>
        <v>0.53955475133149888</v>
      </c>
      <c r="H61" s="85">
        <f t="shared" si="7"/>
        <v>2.0813405478695358E-6</v>
      </c>
      <c r="I61" s="86">
        <f t="shared" si="8"/>
        <v>-14147.939999999999</v>
      </c>
      <c r="J61" s="87">
        <f t="shared" si="9"/>
        <v>-0.46044524866850112</v>
      </c>
      <c r="K61" s="82">
        <f>VLOOKUP($C61,'2025'!$C$273:$U$528,VLOOKUP($L$4,Master!$D$9:$G$20,4,FALSE),FALSE)</f>
        <v>30726.649999999998</v>
      </c>
      <c r="L61" s="83">
        <f>VLOOKUP($C61,'2025'!$C$8:$U$263,VLOOKUP($L$4,Master!$D$9:$G$20,4,FALSE),FALSE)</f>
        <v>16578.71</v>
      </c>
      <c r="M61" s="154">
        <f t="shared" si="10"/>
        <v>0.53955475133149888</v>
      </c>
      <c r="N61" s="154">
        <f t="shared" si="11"/>
        <v>2.0813405478695358E-6</v>
      </c>
      <c r="O61" s="83">
        <f t="shared" si="12"/>
        <v>-14147.939999999999</v>
      </c>
      <c r="P61" s="87">
        <f t="shared" si="13"/>
        <v>-0.46044524866850112</v>
      </c>
      <c r="Q61" s="78"/>
    </row>
    <row r="62" spans="2:17" s="79" customFormat="1" ht="12.75" x14ac:dyDescent="0.2">
      <c r="B62" s="72"/>
      <c r="C62" s="80" t="s">
        <v>94</v>
      </c>
      <c r="D62" s="81" t="s">
        <v>314</v>
      </c>
      <c r="E62" s="82">
        <f>IFERROR(VLOOKUP($C62,'2025'!$C$273:$U$528,19,FALSE),0)</f>
        <v>19175.750000000004</v>
      </c>
      <c r="F62" s="83">
        <f>IFERROR(VLOOKUP($C62,'2025'!$C$8:$U$263,19,FALSE),0)</f>
        <v>0</v>
      </c>
      <c r="G62" s="84">
        <f t="shared" si="6"/>
        <v>0</v>
      </c>
      <c r="H62" s="85">
        <f t="shared" si="7"/>
        <v>0</v>
      </c>
      <c r="I62" s="86">
        <f t="shared" si="8"/>
        <v>-19175.750000000004</v>
      </c>
      <c r="J62" s="87">
        <f t="shared" si="9"/>
        <v>-1</v>
      </c>
      <c r="K62" s="82">
        <f>VLOOKUP($C62,'2025'!$C$273:$U$528,VLOOKUP($L$4,Master!$D$9:$G$20,4,FALSE),FALSE)</f>
        <v>19175.750000000004</v>
      </c>
      <c r="L62" s="83">
        <f>VLOOKUP($C62,'2025'!$C$8:$U$263,VLOOKUP($L$4,Master!$D$9:$G$20,4,FALSE),FALSE)</f>
        <v>0</v>
      </c>
      <c r="M62" s="154">
        <f t="shared" si="10"/>
        <v>0</v>
      </c>
      <c r="N62" s="154">
        <f t="shared" si="11"/>
        <v>0</v>
      </c>
      <c r="O62" s="83">
        <f t="shared" si="12"/>
        <v>-19175.750000000004</v>
      </c>
      <c r="P62" s="87">
        <f t="shared" si="13"/>
        <v>-1</v>
      </c>
      <c r="Q62" s="78"/>
    </row>
    <row r="63" spans="2:17" s="79" customFormat="1" ht="25.5" x14ac:dyDescent="0.2">
      <c r="B63" s="72"/>
      <c r="C63" s="80" t="s">
        <v>95</v>
      </c>
      <c r="D63" s="81" t="s">
        <v>315</v>
      </c>
      <c r="E63" s="82">
        <f>IFERROR(VLOOKUP($C63,'2025'!$C$273:$U$528,19,FALSE),0)</f>
        <v>0</v>
      </c>
      <c r="F63" s="83">
        <f>IFERROR(VLOOKUP($C63,'2025'!$C$8:$U$263,19,FALSE),0)</f>
        <v>0</v>
      </c>
      <c r="G63" s="84">
        <f t="shared" si="6"/>
        <v>0</v>
      </c>
      <c r="H63" s="85">
        <f t="shared" si="7"/>
        <v>0</v>
      </c>
      <c r="I63" s="86">
        <f t="shared" si="8"/>
        <v>0</v>
      </c>
      <c r="J63" s="87">
        <f t="shared" si="9"/>
        <v>0</v>
      </c>
      <c r="K63" s="82">
        <f>VLOOKUP($C63,'2025'!$C$273:$U$528,VLOOKUP($L$4,Master!$D$9:$G$20,4,FALSE),FALSE)</f>
        <v>0</v>
      </c>
      <c r="L63" s="83">
        <f>VLOOKUP($C63,'2025'!$C$8:$U$263,VLOOKUP($L$4,Master!$D$9:$G$20,4,FALSE),FALSE)</f>
        <v>0</v>
      </c>
      <c r="M63" s="154">
        <f t="shared" si="10"/>
        <v>0</v>
      </c>
      <c r="N63" s="154">
        <f t="shared" si="11"/>
        <v>0</v>
      </c>
      <c r="O63" s="83">
        <f t="shared" si="12"/>
        <v>0</v>
      </c>
      <c r="P63" s="87">
        <f t="shared" si="13"/>
        <v>0</v>
      </c>
      <c r="Q63" s="78"/>
    </row>
    <row r="64" spans="2:17" s="79" customFormat="1" ht="12.75" x14ac:dyDescent="0.2">
      <c r="B64" s="72"/>
      <c r="C64" s="80" t="s">
        <v>96</v>
      </c>
      <c r="D64" s="81" t="s">
        <v>316</v>
      </c>
      <c r="E64" s="82">
        <f>IFERROR(VLOOKUP($C64,'2025'!$C$273:$U$528,19,FALSE),0)</f>
        <v>0</v>
      </c>
      <c r="F64" s="83">
        <f>IFERROR(VLOOKUP($C64,'2025'!$C$8:$U$263,19,FALSE),0)</f>
        <v>0</v>
      </c>
      <c r="G64" s="84">
        <f t="shared" si="6"/>
        <v>0</v>
      </c>
      <c r="H64" s="85">
        <f t="shared" si="7"/>
        <v>0</v>
      </c>
      <c r="I64" s="86">
        <f t="shared" si="8"/>
        <v>0</v>
      </c>
      <c r="J64" s="87">
        <f t="shared" si="9"/>
        <v>0</v>
      </c>
      <c r="K64" s="82">
        <f>VLOOKUP($C64,'2025'!$C$273:$U$528,VLOOKUP($L$4,Master!$D$9:$G$20,4,FALSE),FALSE)</f>
        <v>0</v>
      </c>
      <c r="L64" s="83">
        <f>VLOOKUP($C64,'2025'!$C$8:$U$263,VLOOKUP($L$4,Master!$D$9:$G$20,4,FALSE),FALSE)</f>
        <v>0</v>
      </c>
      <c r="M64" s="154">
        <f t="shared" si="10"/>
        <v>0</v>
      </c>
      <c r="N64" s="154">
        <f t="shared" si="11"/>
        <v>0</v>
      </c>
      <c r="O64" s="83">
        <f t="shared" si="12"/>
        <v>0</v>
      </c>
      <c r="P64" s="87">
        <f t="shared" si="13"/>
        <v>0</v>
      </c>
      <c r="Q64" s="78"/>
    </row>
    <row r="65" spans="2:17" s="79" customFormat="1" ht="12.75" x14ac:dyDescent="0.2">
      <c r="B65" s="72"/>
      <c r="C65" s="80" t="s">
        <v>97</v>
      </c>
      <c r="D65" s="81" t="s">
        <v>317</v>
      </c>
      <c r="E65" s="82">
        <f>IFERROR(VLOOKUP($C65,'2025'!$C$273:$U$528,19,FALSE),0)</f>
        <v>99218.640000000014</v>
      </c>
      <c r="F65" s="83">
        <f>IFERROR(VLOOKUP($C65,'2025'!$C$8:$U$263,19,FALSE),0)</f>
        <v>32050.539999999997</v>
      </c>
      <c r="G65" s="84">
        <f t="shared" si="6"/>
        <v>0.32302942269718665</v>
      </c>
      <c r="H65" s="85">
        <f t="shared" si="7"/>
        <v>4.0237200893865965E-6</v>
      </c>
      <c r="I65" s="86">
        <f t="shared" si="8"/>
        <v>-67168.10000000002</v>
      </c>
      <c r="J65" s="87">
        <f t="shared" si="9"/>
        <v>-0.6769705773028134</v>
      </c>
      <c r="K65" s="82">
        <f>VLOOKUP($C65,'2025'!$C$273:$U$528,VLOOKUP($L$4,Master!$D$9:$G$20,4,FALSE),FALSE)</f>
        <v>99218.640000000014</v>
      </c>
      <c r="L65" s="83">
        <f>VLOOKUP($C65,'2025'!$C$8:$U$263,VLOOKUP($L$4,Master!$D$9:$G$20,4,FALSE),FALSE)</f>
        <v>32050.539999999997</v>
      </c>
      <c r="M65" s="154">
        <f t="shared" si="10"/>
        <v>0.32302942269718665</v>
      </c>
      <c r="N65" s="154">
        <f t="shared" si="11"/>
        <v>4.0237200893865965E-6</v>
      </c>
      <c r="O65" s="83">
        <f t="shared" si="12"/>
        <v>-67168.10000000002</v>
      </c>
      <c r="P65" s="87">
        <f t="shared" si="13"/>
        <v>-0.6769705773028134</v>
      </c>
      <c r="Q65" s="78"/>
    </row>
    <row r="66" spans="2:17" s="79" customFormat="1" ht="12.75" x14ac:dyDescent="0.2">
      <c r="B66" s="72"/>
      <c r="C66" s="80" t="s">
        <v>98</v>
      </c>
      <c r="D66" s="81" t="s">
        <v>318</v>
      </c>
      <c r="E66" s="82">
        <f>IFERROR(VLOOKUP($C66,'2025'!$C$273:$U$528,19,FALSE),0)</f>
        <v>160405.52000000002</v>
      </c>
      <c r="F66" s="83">
        <f>IFERROR(VLOOKUP($C66,'2025'!$C$8:$U$263,19,FALSE),0)</f>
        <v>15769.849999999999</v>
      </c>
      <c r="G66" s="84">
        <f t="shared" si="6"/>
        <v>9.831238974818321E-2</v>
      </c>
      <c r="H66" s="85">
        <f t="shared" si="7"/>
        <v>1.9797938584377429E-6</v>
      </c>
      <c r="I66" s="86">
        <f t="shared" si="8"/>
        <v>-144635.67000000001</v>
      </c>
      <c r="J66" s="87">
        <f t="shared" si="9"/>
        <v>-0.90168761025181676</v>
      </c>
      <c r="K66" s="82">
        <f>VLOOKUP($C66,'2025'!$C$273:$U$528,VLOOKUP($L$4,Master!$D$9:$G$20,4,FALSE),FALSE)</f>
        <v>160405.52000000002</v>
      </c>
      <c r="L66" s="83">
        <f>VLOOKUP($C66,'2025'!$C$8:$U$263,VLOOKUP($L$4,Master!$D$9:$G$20,4,FALSE),FALSE)</f>
        <v>15769.849999999999</v>
      </c>
      <c r="M66" s="154">
        <f t="shared" si="10"/>
        <v>9.831238974818321E-2</v>
      </c>
      <c r="N66" s="154">
        <f t="shared" si="11"/>
        <v>1.9797938584377429E-6</v>
      </c>
      <c r="O66" s="83">
        <f t="shared" si="12"/>
        <v>-144635.67000000001</v>
      </c>
      <c r="P66" s="87">
        <f t="shared" si="13"/>
        <v>-0.90168761025181676</v>
      </c>
      <c r="Q66" s="78"/>
    </row>
    <row r="67" spans="2:17" s="79" customFormat="1" ht="12.75" x14ac:dyDescent="0.2">
      <c r="B67" s="72"/>
      <c r="C67" s="80" t="s">
        <v>99</v>
      </c>
      <c r="D67" s="81" t="s">
        <v>319</v>
      </c>
      <c r="E67" s="82">
        <f>IFERROR(VLOOKUP($C67,'2025'!$C$273:$U$528,19,FALSE),0)</f>
        <v>75738.629999999961</v>
      </c>
      <c r="F67" s="83">
        <f>IFERROR(VLOOKUP($C67,'2025'!$C$8:$U$263,19,FALSE),0)</f>
        <v>64809.56</v>
      </c>
      <c r="G67" s="84">
        <f t="shared" si="6"/>
        <v>0.85570018892604782</v>
      </c>
      <c r="H67" s="85">
        <f t="shared" si="7"/>
        <v>8.1363848645391313E-6</v>
      </c>
      <c r="I67" s="86">
        <f t="shared" si="8"/>
        <v>-10929.069999999963</v>
      </c>
      <c r="J67" s="87">
        <f t="shared" si="9"/>
        <v>-0.14429981107395221</v>
      </c>
      <c r="K67" s="82">
        <f>VLOOKUP($C67,'2025'!$C$273:$U$528,VLOOKUP($L$4,Master!$D$9:$G$20,4,FALSE),FALSE)</f>
        <v>75738.629999999961</v>
      </c>
      <c r="L67" s="83">
        <f>VLOOKUP($C67,'2025'!$C$8:$U$263,VLOOKUP($L$4,Master!$D$9:$G$20,4,FALSE),FALSE)</f>
        <v>64809.56</v>
      </c>
      <c r="M67" s="154">
        <f t="shared" si="10"/>
        <v>0.85570018892604782</v>
      </c>
      <c r="N67" s="154">
        <f t="shared" si="11"/>
        <v>8.1363848645391313E-6</v>
      </c>
      <c r="O67" s="83">
        <f t="shared" si="12"/>
        <v>-10929.069999999963</v>
      </c>
      <c r="P67" s="87">
        <f t="shared" si="13"/>
        <v>-0.14429981107395221</v>
      </c>
      <c r="Q67" s="78"/>
    </row>
    <row r="68" spans="2:17" s="79" customFormat="1" ht="12.75" x14ac:dyDescent="0.2">
      <c r="B68" s="72"/>
      <c r="C68" s="80" t="s">
        <v>100</v>
      </c>
      <c r="D68" s="81" t="s">
        <v>320</v>
      </c>
      <c r="E68" s="82">
        <f>IFERROR(VLOOKUP($C68,'2025'!$C$273:$U$528,19,FALSE),0)</f>
        <v>19075.879999999997</v>
      </c>
      <c r="F68" s="83">
        <f>IFERROR(VLOOKUP($C68,'2025'!$C$8:$U$263,19,FALSE),0)</f>
        <v>0</v>
      </c>
      <c r="G68" s="84">
        <f t="shared" si="6"/>
        <v>0</v>
      </c>
      <c r="H68" s="85">
        <f t="shared" si="7"/>
        <v>0</v>
      </c>
      <c r="I68" s="86">
        <f t="shared" si="8"/>
        <v>-19075.879999999997</v>
      </c>
      <c r="J68" s="87">
        <f t="shared" si="9"/>
        <v>-1</v>
      </c>
      <c r="K68" s="82">
        <f>VLOOKUP($C68,'2025'!$C$273:$U$528,VLOOKUP($L$4,Master!$D$9:$G$20,4,FALSE),FALSE)</f>
        <v>19075.879999999997</v>
      </c>
      <c r="L68" s="83">
        <f>VLOOKUP($C68,'2025'!$C$8:$U$263,VLOOKUP($L$4,Master!$D$9:$G$20,4,FALSE),FALSE)</f>
        <v>0</v>
      </c>
      <c r="M68" s="154">
        <f t="shared" si="10"/>
        <v>0</v>
      </c>
      <c r="N68" s="154">
        <f t="shared" si="11"/>
        <v>0</v>
      </c>
      <c r="O68" s="83">
        <f t="shared" si="12"/>
        <v>-19075.879999999997</v>
      </c>
      <c r="P68" s="87">
        <f t="shared" si="13"/>
        <v>-1</v>
      </c>
      <c r="Q68" s="78"/>
    </row>
    <row r="69" spans="2:17" s="79" customFormat="1" ht="25.5" x14ac:dyDescent="0.2">
      <c r="B69" s="72"/>
      <c r="C69" s="80" t="s">
        <v>101</v>
      </c>
      <c r="D69" s="81" t="s">
        <v>321</v>
      </c>
      <c r="E69" s="82">
        <f>IFERROR(VLOOKUP($C69,'2025'!$C$273:$U$528,19,FALSE),0)</f>
        <v>477439.71000000014</v>
      </c>
      <c r="F69" s="83">
        <f>IFERROR(VLOOKUP($C69,'2025'!$C$8:$U$263,19,FALSE),0)</f>
        <v>222399.77</v>
      </c>
      <c r="G69" s="84">
        <f t="shared" si="6"/>
        <v>0.46581749557446722</v>
      </c>
      <c r="H69" s="85">
        <f t="shared" si="7"/>
        <v>2.7920728400331432E-5</v>
      </c>
      <c r="I69" s="86">
        <f t="shared" si="8"/>
        <v>-255039.94000000015</v>
      </c>
      <c r="J69" s="87">
        <f t="shared" si="9"/>
        <v>-0.53418250442553272</v>
      </c>
      <c r="K69" s="82">
        <f>VLOOKUP($C69,'2025'!$C$273:$U$528,VLOOKUP($L$4,Master!$D$9:$G$20,4,FALSE),FALSE)</f>
        <v>477439.71000000014</v>
      </c>
      <c r="L69" s="83">
        <f>VLOOKUP($C69,'2025'!$C$8:$U$263,VLOOKUP($L$4,Master!$D$9:$G$20,4,FALSE),FALSE)</f>
        <v>222399.77</v>
      </c>
      <c r="M69" s="154">
        <f t="shared" si="10"/>
        <v>0.46581749557446722</v>
      </c>
      <c r="N69" s="154">
        <f t="shared" si="11"/>
        <v>2.7920728400331432E-5</v>
      </c>
      <c r="O69" s="83">
        <f t="shared" si="12"/>
        <v>-255039.94000000015</v>
      </c>
      <c r="P69" s="87">
        <f t="shared" si="13"/>
        <v>-0.53418250442553272</v>
      </c>
      <c r="Q69" s="78"/>
    </row>
    <row r="70" spans="2:17" s="79" customFormat="1" ht="12.75" x14ac:dyDescent="0.2">
      <c r="B70" s="72"/>
      <c r="C70" s="80" t="s">
        <v>102</v>
      </c>
      <c r="D70" s="81" t="s">
        <v>322</v>
      </c>
      <c r="E70" s="82">
        <f>IFERROR(VLOOKUP($C70,'2025'!$C$273:$U$528,19,FALSE),0)</f>
        <v>46650.67</v>
      </c>
      <c r="F70" s="83">
        <f>IFERROR(VLOOKUP($C70,'2025'!$C$8:$U$263,19,FALSE),0)</f>
        <v>31330.66</v>
      </c>
      <c r="G70" s="84">
        <f t="shared" si="6"/>
        <v>0.67160150111456063</v>
      </c>
      <c r="H70" s="85">
        <f t="shared" si="7"/>
        <v>3.9333442137243575E-6</v>
      </c>
      <c r="I70" s="86">
        <f t="shared" si="8"/>
        <v>-15320.009999999998</v>
      </c>
      <c r="J70" s="87">
        <f t="shared" si="9"/>
        <v>-0.32839849888543937</v>
      </c>
      <c r="K70" s="82">
        <f>VLOOKUP($C70,'2025'!$C$273:$U$528,VLOOKUP($L$4,Master!$D$9:$G$20,4,FALSE),FALSE)</f>
        <v>46650.67</v>
      </c>
      <c r="L70" s="83">
        <f>VLOOKUP($C70,'2025'!$C$8:$U$263,VLOOKUP($L$4,Master!$D$9:$G$20,4,FALSE),FALSE)</f>
        <v>31330.66</v>
      </c>
      <c r="M70" s="154">
        <f t="shared" si="10"/>
        <v>0.67160150111456063</v>
      </c>
      <c r="N70" s="154">
        <f t="shared" si="11"/>
        <v>3.9333442137243575E-6</v>
      </c>
      <c r="O70" s="83">
        <f t="shared" si="12"/>
        <v>-15320.009999999998</v>
      </c>
      <c r="P70" s="87">
        <f t="shared" si="13"/>
        <v>-0.32839849888543937</v>
      </c>
      <c r="Q70" s="78"/>
    </row>
    <row r="71" spans="2:17" s="79" customFormat="1" ht="12.75" x14ac:dyDescent="0.2">
      <c r="B71" s="72"/>
      <c r="C71" s="80" t="s">
        <v>103</v>
      </c>
      <c r="D71" s="81" t="s">
        <v>323</v>
      </c>
      <c r="E71" s="82">
        <f>IFERROR(VLOOKUP($C71,'2025'!$C$273:$U$528,19,FALSE),0)</f>
        <v>1052727.4799999995</v>
      </c>
      <c r="F71" s="83">
        <f>IFERROR(VLOOKUP($C71,'2025'!$C$8:$U$263,19,FALSE),0)</f>
        <v>695023.25999999989</v>
      </c>
      <c r="G71" s="84">
        <f t="shared" si="6"/>
        <v>0.66021194773029024</v>
      </c>
      <c r="H71" s="85">
        <f t="shared" si="7"/>
        <v>8.7255286614608163E-5</v>
      </c>
      <c r="I71" s="86">
        <f t="shared" si="8"/>
        <v>-357704.21999999962</v>
      </c>
      <c r="J71" s="87">
        <f t="shared" si="9"/>
        <v>-0.33978805226970971</v>
      </c>
      <c r="K71" s="82">
        <f>VLOOKUP($C71,'2025'!$C$273:$U$528,VLOOKUP($L$4,Master!$D$9:$G$20,4,FALSE),FALSE)</f>
        <v>1052727.4799999995</v>
      </c>
      <c r="L71" s="83">
        <f>VLOOKUP($C71,'2025'!$C$8:$U$263,VLOOKUP($L$4,Master!$D$9:$G$20,4,FALSE),FALSE)</f>
        <v>695023.25999999989</v>
      </c>
      <c r="M71" s="154">
        <f t="shared" si="10"/>
        <v>0.66021194773029024</v>
      </c>
      <c r="N71" s="154">
        <f t="shared" si="11"/>
        <v>8.7255286614608163E-5</v>
      </c>
      <c r="O71" s="83">
        <f t="shared" si="12"/>
        <v>-357704.21999999962</v>
      </c>
      <c r="P71" s="87">
        <f t="shared" si="13"/>
        <v>-0.33978805226970971</v>
      </c>
      <c r="Q71" s="78"/>
    </row>
    <row r="72" spans="2:17" s="79" customFormat="1" ht="25.5" x14ac:dyDescent="0.2">
      <c r="B72" s="72"/>
      <c r="C72" s="80" t="s">
        <v>104</v>
      </c>
      <c r="D72" s="81" t="s">
        <v>324</v>
      </c>
      <c r="E72" s="82">
        <f>IFERROR(VLOOKUP($C72,'2025'!$C$273:$U$528,19,FALSE),0)</f>
        <v>31996.669999999995</v>
      </c>
      <c r="F72" s="83">
        <f>IFERROR(VLOOKUP($C72,'2025'!$C$8:$U$263,19,FALSE),0)</f>
        <v>21472.03</v>
      </c>
      <c r="G72" s="84">
        <f t="shared" si="6"/>
        <v>0.67107077080208666</v>
      </c>
      <c r="H72" s="85">
        <f t="shared" si="7"/>
        <v>2.6956624902704195E-6</v>
      </c>
      <c r="I72" s="86">
        <f t="shared" si="8"/>
        <v>-10524.639999999996</v>
      </c>
      <c r="J72" s="87">
        <f t="shared" si="9"/>
        <v>-0.32892922919791334</v>
      </c>
      <c r="K72" s="82">
        <f>VLOOKUP($C72,'2025'!$C$273:$U$528,VLOOKUP($L$4,Master!$D$9:$G$20,4,FALSE),FALSE)</f>
        <v>31996.669999999995</v>
      </c>
      <c r="L72" s="83">
        <f>VLOOKUP($C72,'2025'!$C$8:$U$263,VLOOKUP($L$4,Master!$D$9:$G$20,4,FALSE),FALSE)</f>
        <v>21472.03</v>
      </c>
      <c r="M72" s="154">
        <f t="shared" si="10"/>
        <v>0.67107077080208666</v>
      </c>
      <c r="N72" s="154">
        <f t="shared" si="11"/>
        <v>2.6956624902704195E-6</v>
      </c>
      <c r="O72" s="83">
        <f t="shared" si="12"/>
        <v>-10524.639999999996</v>
      </c>
      <c r="P72" s="87">
        <f t="shared" si="13"/>
        <v>-0.32892922919791334</v>
      </c>
      <c r="Q72" s="78"/>
    </row>
    <row r="73" spans="2:17" s="79" customFormat="1" ht="12.75" x14ac:dyDescent="0.2">
      <c r="B73" s="72"/>
      <c r="C73" s="80" t="s">
        <v>105</v>
      </c>
      <c r="D73" s="81" t="s">
        <v>325</v>
      </c>
      <c r="E73" s="82">
        <f>IFERROR(VLOOKUP($C73,'2025'!$C$273:$U$528,19,FALSE),0)</f>
        <v>1024131.0199999998</v>
      </c>
      <c r="F73" s="83">
        <f>IFERROR(VLOOKUP($C73,'2025'!$C$8:$U$263,19,FALSE),0)</f>
        <v>621149.81000000006</v>
      </c>
      <c r="G73" s="84">
        <f t="shared" si="6"/>
        <v>0.60651400833459779</v>
      </c>
      <c r="H73" s="85">
        <f t="shared" si="7"/>
        <v>7.7980994049263065E-5</v>
      </c>
      <c r="I73" s="86">
        <f t="shared" si="8"/>
        <v>-402981.20999999973</v>
      </c>
      <c r="J73" s="87">
        <f t="shared" si="9"/>
        <v>-0.39348599166540216</v>
      </c>
      <c r="K73" s="82">
        <f>VLOOKUP($C73,'2025'!$C$273:$U$528,VLOOKUP($L$4,Master!$D$9:$G$20,4,FALSE),FALSE)</f>
        <v>1024131.0199999998</v>
      </c>
      <c r="L73" s="83">
        <f>VLOOKUP($C73,'2025'!$C$8:$U$263,VLOOKUP($L$4,Master!$D$9:$G$20,4,FALSE),FALSE)</f>
        <v>621149.81000000006</v>
      </c>
      <c r="M73" s="154">
        <f t="shared" si="10"/>
        <v>0.60651400833459779</v>
      </c>
      <c r="N73" s="154">
        <f t="shared" si="11"/>
        <v>7.7980994049263065E-5</v>
      </c>
      <c r="O73" s="83">
        <f t="shared" si="12"/>
        <v>-402981.20999999973</v>
      </c>
      <c r="P73" s="87">
        <f t="shared" si="13"/>
        <v>-0.39348599166540216</v>
      </c>
      <c r="Q73" s="78"/>
    </row>
    <row r="74" spans="2:17" s="79" customFormat="1" ht="12.75" x14ac:dyDescent="0.2">
      <c r="B74" s="72"/>
      <c r="C74" s="80" t="s">
        <v>106</v>
      </c>
      <c r="D74" s="81" t="s">
        <v>327</v>
      </c>
      <c r="E74" s="82">
        <f>IFERROR(VLOOKUP($C74,'2025'!$C$273:$U$528,19,FALSE),0)</f>
        <v>6056590.3899999969</v>
      </c>
      <c r="F74" s="83">
        <f>IFERROR(VLOOKUP($C74,'2025'!$C$8:$U$263,19,FALSE),0)</f>
        <v>5490429.7700000014</v>
      </c>
      <c r="G74" s="84">
        <f t="shared" ref="G74:G137" si="14">IFERROR(F74/E74,0)</f>
        <v>0.90652156022722286</v>
      </c>
      <c r="H74" s="85">
        <f t="shared" ref="H74:H137" si="15">F74/$D$4</f>
        <v>6.89284878348859E-4</v>
      </c>
      <c r="I74" s="86">
        <f t="shared" ref="I74:I137" si="16">F74-E74</f>
        <v>-566160.61999999546</v>
      </c>
      <c r="J74" s="87">
        <f t="shared" ref="J74:J137" si="17">IFERROR(I74/E74,0)</f>
        <v>-9.347843977277713E-2</v>
      </c>
      <c r="K74" s="82">
        <f>VLOOKUP($C74,'2025'!$C$273:$U$528,VLOOKUP($L$4,Master!$D$9:$G$20,4,FALSE),FALSE)</f>
        <v>6056590.3899999969</v>
      </c>
      <c r="L74" s="83">
        <f>VLOOKUP($C74,'2025'!$C$8:$U$263,VLOOKUP($L$4,Master!$D$9:$G$20,4,FALSE),FALSE)</f>
        <v>5490429.7700000014</v>
      </c>
      <c r="M74" s="154">
        <f t="shared" ref="M74:M137" si="18">IFERROR(L74/K74,0)</f>
        <v>0.90652156022722286</v>
      </c>
      <c r="N74" s="154">
        <f t="shared" ref="N74:N137" si="19">L74/$D$4</f>
        <v>6.89284878348859E-4</v>
      </c>
      <c r="O74" s="83">
        <f t="shared" ref="O74:O137" si="20">L74-K74</f>
        <v>-566160.61999999546</v>
      </c>
      <c r="P74" s="87">
        <f t="shared" ref="P74:P137" si="21">IFERROR(O74/K74,0)</f>
        <v>-9.347843977277713E-2</v>
      </c>
      <c r="Q74" s="78"/>
    </row>
    <row r="75" spans="2:17" s="79" customFormat="1" ht="25.5" x14ac:dyDescent="0.2">
      <c r="B75" s="72"/>
      <c r="C75" s="80" t="s">
        <v>107</v>
      </c>
      <c r="D75" s="81" t="s">
        <v>328</v>
      </c>
      <c r="E75" s="82">
        <f>IFERROR(VLOOKUP($C75,'2025'!$C$273:$U$528,19,FALSE),0)</f>
        <v>0</v>
      </c>
      <c r="F75" s="83">
        <f>IFERROR(VLOOKUP($C75,'2025'!$C$8:$U$263,19,FALSE),0)</f>
        <v>0</v>
      </c>
      <c r="G75" s="84">
        <f t="shared" si="14"/>
        <v>0</v>
      </c>
      <c r="H75" s="85">
        <f t="shared" si="15"/>
        <v>0</v>
      </c>
      <c r="I75" s="86">
        <f t="shared" si="16"/>
        <v>0</v>
      </c>
      <c r="J75" s="87">
        <f t="shared" si="17"/>
        <v>0</v>
      </c>
      <c r="K75" s="82">
        <f>VLOOKUP($C75,'2025'!$C$273:$U$528,VLOOKUP($L$4,Master!$D$9:$G$20,4,FALSE),FALSE)</f>
        <v>0</v>
      </c>
      <c r="L75" s="83">
        <f>VLOOKUP($C75,'2025'!$C$8:$U$263,VLOOKUP($L$4,Master!$D$9:$G$20,4,FALSE),FALSE)</f>
        <v>0</v>
      </c>
      <c r="M75" s="154">
        <f t="shared" si="18"/>
        <v>0</v>
      </c>
      <c r="N75" s="154">
        <f t="shared" si="19"/>
        <v>0</v>
      </c>
      <c r="O75" s="83">
        <f t="shared" si="20"/>
        <v>0</v>
      </c>
      <c r="P75" s="87">
        <f t="shared" si="21"/>
        <v>0</v>
      </c>
      <c r="Q75" s="78"/>
    </row>
    <row r="76" spans="2:17" s="79" customFormat="1" ht="25.5" x14ac:dyDescent="0.2">
      <c r="B76" s="72"/>
      <c r="C76" s="80" t="s">
        <v>108</v>
      </c>
      <c r="D76" s="81" t="s">
        <v>330</v>
      </c>
      <c r="E76" s="82">
        <f>IFERROR(VLOOKUP($C76,'2025'!$C$273:$U$528,19,FALSE),0)</f>
        <v>139500</v>
      </c>
      <c r="F76" s="83">
        <f>IFERROR(VLOOKUP($C76,'2025'!$C$8:$U$263,19,FALSE),0)</f>
        <v>70.5</v>
      </c>
      <c r="G76" s="84">
        <f t="shared" si="14"/>
        <v>5.0537634408602148E-4</v>
      </c>
      <c r="H76" s="85">
        <f t="shared" si="15"/>
        <v>8.8507796218645642E-9</v>
      </c>
      <c r="I76" s="86">
        <f t="shared" si="16"/>
        <v>-139429.5</v>
      </c>
      <c r="J76" s="87">
        <f t="shared" si="17"/>
        <v>-0.99949462365591402</v>
      </c>
      <c r="K76" s="82">
        <f>VLOOKUP($C76,'2025'!$C$273:$U$528,VLOOKUP($L$4,Master!$D$9:$G$20,4,FALSE),FALSE)</f>
        <v>139500</v>
      </c>
      <c r="L76" s="83">
        <f>VLOOKUP($C76,'2025'!$C$8:$U$263,VLOOKUP($L$4,Master!$D$9:$G$20,4,FALSE),FALSE)</f>
        <v>70.5</v>
      </c>
      <c r="M76" s="154">
        <f t="shared" si="18"/>
        <v>5.0537634408602148E-4</v>
      </c>
      <c r="N76" s="154">
        <f t="shared" si="19"/>
        <v>8.8507796218645642E-9</v>
      </c>
      <c r="O76" s="83">
        <f t="shared" si="20"/>
        <v>-139429.5</v>
      </c>
      <c r="P76" s="87">
        <f t="shared" si="21"/>
        <v>-0.99949462365591402</v>
      </c>
      <c r="Q76" s="78"/>
    </row>
    <row r="77" spans="2:17" s="79" customFormat="1" ht="25.5" x14ac:dyDescent="0.2">
      <c r="B77" s="72"/>
      <c r="C77" s="80" t="s">
        <v>109</v>
      </c>
      <c r="D77" s="81" t="s">
        <v>331</v>
      </c>
      <c r="E77" s="82">
        <f>IFERROR(VLOOKUP($C77,'2025'!$C$273:$U$528,19,FALSE),0)</f>
        <v>443873.52000000008</v>
      </c>
      <c r="F77" s="83">
        <f>IFERROR(VLOOKUP($C77,'2025'!$C$8:$U$263,19,FALSE),0)</f>
        <v>278156.71999999997</v>
      </c>
      <c r="G77" s="84">
        <f t="shared" si="14"/>
        <v>0.6266576118350109</v>
      </c>
      <c r="H77" s="85">
        <f t="shared" si="15"/>
        <v>3.4920621688804072E-5</v>
      </c>
      <c r="I77" s="86">
        <f t="shared" si="16"/>
        <v>-165716.8000000001</v>
      </c>
      <c r="J77" s="87">
        <f t="shared" si="17"/>
        <v>-0.37334238816498916</v>
      </c>
      <c r="K77" s="82">
        <f>VLOOKUP($C77,'2025'!$C$273:$U$528,VLOOKUP($L$4,Master!$D$9:$G$20,4,FALSE),FALSE)</f>
        <v>443873.52000000008</v>
      </c>
      <c r="L77" s="83">
        <f>VLOOKUP($C77,'2025'!$C$8:$U$263,VLOOKUP($L$4,Master!$D$9:$G$20,4,FALSE),FALSE)</f>
        <v>278156.71999999997</v>
      </c>
      <c r="M77" s="154">
        <f t="shared" si="18"/>
        <v>0.6266576118350109</v>
      </c>
      <c r="N77" s="154">
        <f t="shared" si="19"/>
        <v>3.4920621688804072E-5</v>
      </c>
      <c r="O77" s="83">
        <f t="shared" si="20"/>
        <v>-165716.8000000001</v>
      </c>
      <c r="P77" s="87">
        <f t="shared" si="21"/>
        <v>-0.37334238816498916</v>
      </c>
      <c r="Q77" s="78"/>
    </row>
    <row r="78" spans="2:17" s="79" customFormat="1" ht="12.75" x14ac:dyDescent="0.2">
      <c r="B78" s="72"/>
      <c r="C78" s="80" t="s">
        <v>110</v>
      </c>
      <c r="D78" s="81" t="s">
        <v>326</v>
      </c>
      <c r="E78" s="82">
        <f>IFERROR(VLOOKUP($C78,'2025'!$C$273:$U$528,19,FALSE),0)</f>
        <v>199477.27999999997</v>
      </c>
      <c r="F78" s="83">
        <f>IFERROR(VLOOKUP($C78,'2025'!$C$8:$U$263,19,FALSE),0)</f>
        <v>0</v>
      </c>
      <c r="G78" s="84">
        <f t="shared" si="14"/>
        <v>0</v>
      </c>
      <c r="H78" s="85">
        <f t="shared" si="15"/>
        <v>0</v>
      </c>
      <c r="I78" s="86">
        <f t="shared" si="16"/>
        <v>-199477.27999999997</v>
      </c>
      <c r="J78" s="87">
        <f t="shared" si="17"/>
        <v>-1</v>
      </c>
      <c r="K78" s="82">
        <f>VLOOKUP($C78,'2025'!$C$273:$U$528,VLOOKUP($L$4,Master!$D$9:$G$20,4,FALSE),FALSE)</f>
        <v>199477.27999999997</v>
      </c>
      <c r="L78" s="83">
        <f>VLOOKUP($C78,'2025'!$C$8:$U$263,VLOOKUP($L$4,Master!$D$9:$G$20,4,FALSE),FALSE)</f>
        <v>0</v>
      </c>
      <c r="M78" s="154">
        <f t="shared" si="18"/>
        <v>0</v>
      </c>
      <c r="N78" s="154">
        <f t="shared" si="19"/>
        <v>0</v>
      </c>
      <c r="O78" s="83">
        <f t="shared" si="20"/>
        <v>-199477.27999999997</v>
      </c>
      <c r="P78" s="87">
        <f t="shared" si="21"/>
        <v>-1</v>
      </c>
      <c r="Q78" s="78"/>
    </row>
    <row r="79" spans="2:17" s="79" customFormat="1" ht="12.75" x14ac:dyDescent="0.2">
      <c r="B79" s="72"/>
      <c r="C79" s="80" t="s">
        <v>111</v>
      </c>
      <c r="D79" s="81" t="s">
        <v>329</v>
      </c>
      <c r="E79" s="82">
        <f>IFERROR(VLOOKUP($C79,'2025'!$C$273:$U$528,19,FALSE),0)</f>
        <v>671330.01000000047</v>
      </c>
      <c r="F79" s="83">
        <f>IFERROR(VLOOKUP($C79,'2025'!$C$8:$U$263,19,FALSE),0)</f>
        <v>500909.4</v>
      </c>
      <c r="G79" s="84">
        <f t="shared" si="14"/>
        <v>0.74614480589062249</v>
      </c>
      <c r="H79" s="85">
        <f t="shared" si="15"/>
        <v>6.2885655459863908E-5</v>
      </c>
      <c r="I79" s="86">
        <f t="shared" si="16"/>
        <v>-170420.61000000045</v>
      </c>
      <c r="J79" s="87">
        <f t="shared" si="17"/>
        <v>-0.25385519410937751</v>
      </c>
      <c r="K79" s="82">
        <f>VLOOKUP($C79,'2025'!$C$273:$U$528,VLOOKUP($L$4,Master!$D$9:$G$20,4,FALSE),FALSE)</f>
        <v>671330.01000000047</v>
      </c>
      <c r="L79" s="83">
        <f>VLOOKUP($C79,'2025'!$C$8:$U$263,VLOOKUP($L$4,Master!$D$9:$G$20,4,FALSE),FALSE)</f>
        <v>500909.4</v>
      </c>
      <c r="M79" s="154">
        <f t="shared" si="18"/>
        <v>0.74614480589062249</v>
      </c>
      <c r="N79" s="154">
        <f t="shared" si="19"/>
        <v>6.2885655459863908E-5</v>
      </c>
      <c r="O79" s="83">
        <f t="shared" si="20"/>
        <v>-170420.61000000045</v>
      </c>
      <c r="P79" s="87">
        <f t="shared" si="21"/>
        <v>-0.25385519410937751</v>
      </c>
      <c r="Q79" s="78"/>
    </row>
    <row r="80" spans="2:17" s="79" customFormat="1" ht="12.75" x14ac:dyDescent="0.2">
      <c r="B80" s="72"/>
      <c r="C80" s="80" t="s">
        <v>112</v>
      </c>
      <c r="D80" s="81" t="s">
        <v>332</v>
      </c>
      <c r="E80" s="82">
        <f>IFERROR(VLOOKUP($C80,'2025'!$C$273:$U$528,19,FALSE),0)</f>
        <v>215409.50000000006</v>
      </c>
      <c r="F80" s="83">
        <f>IFERROR(VLOOKUP($C80,'2025'!$C$8:$U$263,19,FALSE),0)</f>
        <v>33441.11</v>
      </c>
      <c r="G80" s="84">
        <f t="shared" si="14"/>
        <v>0.15524436016053142</v>
      </c>
      <c r="H80" s="85">
        <f t="shared" si="15"/>
        <v>4.1982963818515082E-6</v>
      </c>
      <c r="I80" s="86">
        <f t="shared" si="16"/>
        <v>-181968.39000000007</v>
      </c>
      <c r="J80" s="87">
        <f t="shared" si="17"/>
        <v>-0.84475563983946866</v>
      </c>
      <c r="K80" s="82">
        <f>VLOOKUP($C80,'2025'!$C$273:$U$528,VLOOKUP($L$4,Master!$D$9:$G$20,4,FALSE),FALSE)</f>
        <v>215409.50000000006</v>
      </c>
      <c r="L80" s="83">
        <f>VLOOKUP($C80,'2025'!$C$8:$U$263,VLOOKUP($L$4,Master!$D$9:$G$20,4,FALSE),FALSE)</f>
        <v>33441.11</v>
      </c>
      <c r="M80" s="154">
        <f t="shared" si="18"/>
        <v>0.15524436016053142</v>
      </c>
      <c r="N80" s="154">
        <f t="shared" si="19"/>
        <v>4.1982963818515082E-6</v>
      </c>
      <c r="O80" s="83">
        <f t="shared" si="20"/>
        <v>-181968.39000000007</v>
      </c>
      <c r="P80" s="87">
        <f t="shared" si="21"/>
        <v>-0.84475563983946866</v>
      </c>
      <c r="Q80" s="78"/>
    </row>
    <row r="81" spans="2:17" s="79" customFormat="1" ht="12.75" x14ac:dyDescent="0.2">
      <c r="B81" s="72"/>
      <c r="C81" s="80" t="s">
        <v>113</v>
      </c>
      <c r="D81" s="81" t="s">
        <v>333</v>
      </c>
      <c r="E81" s="82">
        <f>IFERROR(VLOOKUP($C81,'2025'!$C$273:$U$528,19,FALSE),0)</f>
        <v>187584.20999999996</v>
      </c>
      <c r="F81" s="83">
        <f>IFERROR(VLOOKUP($C81,'2025'!$C$8:$U$263,19,FALSE),0)</f>
        <v>0</v>
      </c>
      <c r="G81" s="84">
        <f t="shared" si="14"/>
        <v>0</v>
      </c>
      <c r="H81" s="85">
        <f t="shared" si="15"/>
        <v>0</v>
      </c>
      <c r="I81" s="86">
        <f t="shared" si="16"/>
        <v>-187584.20999999996</v>
      </c>
      <c r="J81" s="87">
        <f t="shared" si="17"/>
        <v>-1</v>
      </c>
      <c r="K81" s="82">
        <f>VLOOKUP($C81,'2025'!$C$273:$U$528,VLOOKUP($L$4,Master!$D$9:$G$20,4,FALSE),FALSE)</f>
        <v>187584.20999999996</v>
      </c>
      <c r="L81" s="83">
        <f>VLOOKUP($C81,'2025'!$C$8:$U$263,VLOOKUP($L$4,Master!$D$9:$G$20,4,FALSE),FALSE)</f>
        <v>0</v>
      </c>
      <c r="M81" s="154">
        <f t="shared" si="18"/>
        <v>0</v>
      </c>
      <c r="N81" s="154">
        <f t="shared" si="19"/>
        <v>0</v>
      </c>
      <c r="O81" s="83">
        <f t="shared" si="20"/>
        <v>-187584.20999999996</v>
      </c>
      <c r="P81" s="87">
        <f t="shared" si="21"/>
        <v>-1</v>
      </c>
      <c r="Q81" s="78"/>
    </row>
    <row r="82" spans="2:17" s="79" customFormat="1" ht="12.75" x14ac:dyDescent="0.2">
      <c r="B82" s="72"/>
      <c r="C82" s="80" t="s">
        <v>114</v>
      </c>
      <c r="D82" s="81" t="s">
        <v>334</v>
      </c>
      <c r="E82" s="82">
        <f>IFERROR(VLOOKUP($C82,'2025'!$C$273:$U$528,19,FALSE),0)</f>
        <v>3138924.540000001</v>
      </c>
      <c r="F82" s="83">
        <f>IFERROR(VLOOKUP($C82,'2025'!$C$8:$U$263,19,FALSE),0)</f>
        <v>2610373.7400000007</v>
      </c>
      <c r="G82" s="84">
        <f t="shared" si="14"/>
        <v>0.83161404702006625</v>
      </c>
      <c r="H82" s="85">
        <f t="shared" si="15"/>
        <v>3.2771408089989215E-4</v>
      </c>
      <c r="I82" s="86">
        <f t="shared" si="16"/>
        <v>-528550.80000000028</v>
      </c>
      <c r="J82" s="87">
        <f t="shared" si="17"/>
        <v>-0.16838595297993372</v>
      </c>
      <c r="K82" s="82">
        <f>VLOOKUP($C82,'2025'!$C$273:$U$528,VLOOKUP($L$4,Master!$D$9:$G$20,4,FALSE),FALSE)</f>
        <v>3138924.540000001</v>
      </c>
      <c r="L82" s="83">
        <f>VLOOKUP($C82,'2025'!$C$8:$U$263,VLOOKUP($L$4,Master!$D$9:$G$20,4,FALSE),FALSE)</f>
        <v>2610373.7400000007</v>
      </c>
      <c r="M82" s="154">
        <f t="shared" si="18"/>
        <v>0.83161404702006625</v>
      </c>
      <c r="N82" s="154">
        <f t="shared" si="19"/>
        <v>3.2771408089989215E-4</v>
      </c>
      <c r="O82" s="83">
        <f t="shared" si="20"/>
        <v>-528550.80000000028</v>
      </c>
      <c r="P82" s="87">
        <f t="shared" si="21"/>
        <v>-0.16838595297993372</v>
      </c>
      <c r="Q82" s="78"/>
    </row>
    <row r="83" spans="2:17" s="79" customFormat="1" ht="12.75" x14ac:dyDescent="0.2">
      <c r="B83" s="72"/>
      <c r="C83" s="80" t="s">
        <v>115</v>
      </c>
      <c r="D83" s="81" t="s">
        <v>335</v>
      </c>
      <c r="E83" s="82">
        <f>IFERROR(VLOOKUP($C83,'2025'!$C$273:$U$528,19,FALSE),0)</f>
        <v>87014.810000000027</v>
      </c>
      <c r="F83" s="83">
        <f>IFERROR(VLOOKUP($C83,'2025'!$C$8:$U$263,19,FALSE),0)</f>
        <v>17160.79</v>
      </c>
      <c r="G83" s="84">
        <f t="shared" si="14"/>
        <v>0.19721688756201383</v>
      </c>
      <c r="H83" s="85">
        <f t="shared" si="15"/>
        <v>2.1544166018027971E-6</v>
      </c>
      <c r="I83" s="86">
        <f t="shared" si="16"/>
        <v>-69854.020000000019</v>
      </c>
      <c r="J83" s="87">
        <f t="shared" si="17"/>
        <v>-0.80278311243798606</v>
      </c>
      <c r="K83" s="82">
        <f>VLOOKUP($C83,'2025'!$C$273:$U$528,VLOOKUP($L$4,Master!$D$9:$G$20,4,FALSE),FALSE)</f>
        <v>87014.810000000027</v>
      </c>
      <c r="L83" s="83">
        <f>VLOOKUP($C83,'2025'!$C$8:$U$263,VLOOKUP($L$4,Master!$D$9:$G$20,4,FALSE),FALSE)</f>
        <v>17160.79</v>
      </c>
      <c r="M83" s="154">
        <f t="shared" si="18"/>
        <v>0.19721688756201383</v>
      </c>
      <c r="N83" s="154">
        <f t="shared" si="19"/>
        <v>2.1544166018027971E-6</v>
      </c>
      <c r="O83" s="83">
        <f t="shared" si="20"/>
        <v>-69854.020000000019</v>
      </c>
      <c r="P83" s="87">
        <f t="shared" si="21"/>
        <v>-0.80278311243798606</v>
      </c>
      <c r="Q83" s="78"/>
    </row>
    <row r="84" spans="2:17" s="79" customFormat="1" ht="12.75" x14ac:dyDescent="0.2">
      <c r="B84" s="72"/>
      <c r="C84" s="80" t="s">
        <v>116</v>
      </c>
      <c r="D84" s="81" t="s">
        <v>336</v>
      </c>
      <c r="E84" s="82">
        <f>IFERROR(VLOOKUP($C84,'2025'!$C$273:$U$528,19,FALSE),0)</f>
        <v>78891.64</v>
      </c>
      <c r="F84" s="83">
        <f>IFERROR(VLOOKUP($C84,'2025'!$C$8:$U$263,19,FALSE),0)</f>
        <v>0</v>
      </c>
      <c r="G84" s="84">
        <f t="shared" si="14"/>
        <v>0</v>
      </c>
      <c r="H84" s="85">
        <f t="shared" si="15"/>
        <v>0</v>
      </c>
      <c r="I84" s="86">
        <f t="shared" si="16"/>
        <v>-78891.64</v>
      </c>
      <c r="J84" s="87">
        <f t="shared" si="17"/>
        <v>-1</v>
      </c>
      <c r="K84" s="82">
        <f>VLOOKUP($C84,'2025'!$C$273:$U$528,VLOOKUP($L$4,Master!$D$9:$G$20,4,FALSE),FALSE)</f>
        <v>78891.64</v>
      </c>
      <c r="L84" s="83">
        <f>VLOOKUP($C84,'2025'!$C$8:$U$263,VLOOKUP($L$4,Master!$D$9:$G$20,4,FALSE),FALSE)</f>
        <v>0</v>
      </c>
      <c r="M84" s="154">
        <f t="shared" si="18"/>
        <v>0</v>
      </c>
      <c r="N84" s="154">
        <f t="shared" si="19"/>
        <v>0</v>
      </c>
      <c r="O84" s="83">
        <f t="shared" si="20"/>
        <v>-78891.64</v>
      </c>
      <c r="P84" s="87">
        <f t="shared" si="21"/>
        <v>-1</v>
      </c>
      <c r="Q84" s="78"/>
    </row>
    <row r="85" spans="2:17" s="79" customFormat="1" ht="12.75" x14ac:dyDescent="0.2">
      <c r="B85" s="72"/>
      <c r="C85" s="80" t="s">
        <v>117</v>
      </c>
      <c r="D85" s="81" t="s">
        <v>337</v>
      </c>
      <c r="E85" s="82">
        <f>IFERROR(VLOOKUP($C85,'2025'!$C$273:$U$528,19,FALSE),0)</f>
        <v>298743.69999999995</v>
      </c>
      <c r="F85" s="83">
        <f>IFERROR(VLOOKUP($C85,'2025'!$C$8:$U$263,19,FALSE),0)</f>
        <v>0</v>
      </c>
      <c r="G85" s="84">
        <f t="shared" si="14"/>
        <v>0</v>
      </c>
      <c r="H85" s="85">
        <f t="shared" si="15"/>
        <v>0</v>
      </c>
      <c r="I85" s="86">
        <f t="shared" si="16"/>
        <v>-298743.69999999995</v>
      </c>
      <c r="J85" s="87">
        <f t="shared" si="17"/>
        <v>-1</v>
      </c>
      <c r="K85" s="82">
        <f>VLOOKUP($C85,'2025'!$C$273:$U$528,VLOOKUP($L$4,Master!$D$9:$G$20,4,FALSE),FALSE)</f>
        <v>298743.69999999995</v>
      </c>
      <c r="L85" s="83">
        <f>VLOOKUP($C85,'2025'!$C$8:$U$263,VLOOKUP($L$4,Master!$D$9:$G$20,4,FALSE),FALSE)</f>
        <v>0</v>
      </c>
      <c r="M85" s="154">
        <f t="shared" si="18"/>
        <v>0</v>
      </c>
      <c r="N85" s="154">
        <f t="shared" si="19"/>
        <v>0</v>
      </c>
      <c r="O85" s="83">
        <f t="shared" si="20"/>
        <v>-298743.69999999995</v>
      </c>
      <c r="P85" s="87">
        <f t="shared" si="21"/>
        <v>-1</v>
      </c>
      <c r="Q85" s="78"/>
    </row>
    <row r="86" spans="2:17" s="79" customFormat="1" ht="12.75" x14ac:dyDescent="0.2">
      <c r="B86" s="72"/>
      <c r="C86" s="80" t="s">
        <v>118</v>
      </c>
      <c r="D86" s="81" t="s">
        <v>338</v>
      </c>
      <c r="E86" s="82">
        <f>IFERROR(VLOOKUP($C86,'2025'!$C$273:$U$528,19,FALSE),0)</f>
        <v>25806.75</v>
      </c>
      <c r="F86" s="83">
        <f>IFERROR(VLOOKUP($C86,'2025'!$C$8:$U$263,19,FALSE),0)</f>
        <v>0</v>
      </c>
      <c r="G86" s="84">
        <f t="shared" si="14"/>
        <v>0</v>
      </c>
      <c r="H86" s="85">
        <f t="shared" si="15"/>
        <v>0</v>
      </c>
      <c r="I86" s="86">
        <f t="shared" si="16"/>
        <v>-25806.75</v>
      </c>
      <c r="J86" s="87">
        <f t="shared" si="17"/>
        <v>-1</v>
      </c>
      <c r="K86" s="82">
        <f>VLOOKUP($C86,'2025'!$C$273:$U$528,VLOOKUP($L$4,Master!$D$9:$G$20,4,FALSE),FALSE)</f>
        <v>25806.75</v>
      </c>
      <c r="L86" s="83">
        <f>VLOOKUP($C86,'2025'!$C$8:$U$263,VLOOKUP($L$4,Master!$D$9:$G$20,4,FALSE),FALSE)</f>
        <v>0</v>
      </c>
      <c r="M86" s="154">
        <f t="shared" si="18"/>
        <v>0</v>
      </c>
      <c r="N86" s="154">
        <f t="shared" si="19"/>
        <v>0</v>
      </c>
      <c r="O86" s="83">
        <f t="shared" si="20"/>
        <v>-25806.75</v>
      </c>
      <c r="P86" s="87">
        <f t="shared" si="21"/>
        <v>-1</v>
      </c>
      <c r="Q86" s="78"/>
    </row>
    <row r="87" spans="2:17" s="79" customFormat="1" ht="25.5" x14ac:dyDescent="0.2">
      <c r="B87" s="72"/>
      <c r="C87" s="80" t="s">
        <v>119</v>
      </c>
      <c r="D87" s="81" t="s">
        <v>339</v>
      </c>
      <c r="E87" s="82">
        <f>IFERROR(VLOOKUP($C87,'2025'!$C$273:$U$528,19,FALSE),0)</f>
        <v>169354.56</v>
      </c>
      <c r="F87" s="83">
        <f>IFERROR(VLOOKUP($C87,'2025'!$C$8:$U$263,19,FALSE),0)</f>
        <v>126943.6</v>
      </c>
      <c r="G87" s="84">
        <f t="shared" si="14"/>
        <v>0.74957296691627318</v>
      </c>
      <c r="H87" s="85">
        <f t="shared" si="15"/>
        <v>1.5936876992994702E-5</v>
      </c>
      <c r="I87" s="86">
        <f t="shared" si="16"/>
        <v>-42410.959999999992</v>
      </c>
      <c r="J87" s="87">
        <f t="shared" si="17"/>
        <v>-0.25042703308372677</v>
      </c>
      <c r="K87" s="82">
        <f>VLOOKUP($C87,'2025'!$C$273:$U$528,VLOOKUP($L$4,Master!$D$9:$G$20,4,FALSE),FALSE)</f>
        <v>169354.56</v>
      </c>
      <c r="L87" s="83">
        <f>VLOOKUP($C87,'2025'!$C$8:$U$263,VLOOKUP($L$4,Master!$D$9:$G$20,4,FALSE),FALSE)</f>
        <v>126943.6</v>
      </c>
      <c r="M87" s="154">
        <f t="shared" si="18"/>
        <v>0.74957296691627318</v>
      </c>
      <c r="N87" s="154">
        <f t="shared" si="19"/>
        <v>1.5936876992994702E-5</v>
      </c>
      <c r="O87" s="83">
        <f t="shared" si="20"/>
        <v>-42410.959999999992</v>
      </c>
      <c r="P87" s="87">
        <f t="shared" si="21"/>
        <v>-0.25042703308372677</v>
      </c>
      <c r="Q87" s="78"/>
    </row>
    <row r="88" spans="2:17" s="79" customFormat="1" ht="12.75" x14ac:dyDescent="0.2">
      <c r="B88" s="72"/>
      <c r="C88" s="80" t="s">
        <v>120</v>
      </c>
      <c r="D88" s="81" t="s">
        <v>340</v>
      </c>
      <c r="E88" s="82">
        <f>IFERROR(VLOOKUP($C88,'2025'!$C$273:$U$528,19,FALSE),0)</f>
        <v>37437.98000000001</v>
      </c>
      <c r="F88" s="83">
        <f>IFERROR(VLOOKUP($C88,'2025'!$C$8:$U$263,19,FALSE),0)</f>
        <v>25515.200000000001</v>
      </c>
      <c r="G88" s="84">
        <f t="shared" si="14"/>
        <v>0.68153249721272335</v>
      </c>
      <c r="H88" s="85">
        <f t="shared" si="15"/>
        <v>3.2032540738694857E-6</v>
      </c>
      <c r="I88" s="86">
        <f t="shared" si="16"/>
        <v>-11922.78000000001</v>
      </c>
      <c r="J88" s="87">
        <f t="shared" si="17"/>
        <v>-0.31846750278727665</v>
      </c>
      <c r="K88" s="82">
        <f>VLOOKUP($C88,'2025'!$C$273:$U$528,VLOOKUP($L$4,Master!$D$9:$G$20,4,FALSE),FALSE)</f>
        <v>37437.98000000001</v>
      </c>
      <c r="L88" s="83">
        <f>VLOOKUP($C88,'2025'!$C$8:$U$263,VLOOKUP($L$4,Master!$D$9:$G$20,4,FALSE),FALSE)</f>
        <v>25515.200000000001</v>
      </c>
      <c r="M88" s="154">
        <f t="shared" si="18"/>
        <v>0.68153249721272335</v>
      </c>
      <c r="N88" s="154">
        <f t="shared" si="19"/>
        <v>3.2032540738694857E-6</v>
      </c>
      <c r="O88" s="83">
        <f t="shared" si="20"/>
        <v>-11922.78000000001</v>
      </c>
      <c r="P88" s="87">
        <f t="shared" si="21"/>
        <v>-0.31846750278727665</v>
      </c>
      <c r="Q88" s="78"/>
    </row>
    <row r="89" spans="2:17" s="79" customFormat="1" ht="12.75" x14ac:dyDescent="0.2">
      <c r="B89" s="72"/>
      <c r="C89" s="80" t="s">
        <v>121</v>
      </c>
      <c r="D89" s="81" t="s">
        <v>341</v>
      </c>
      <c r="E89" s="82">
        <f>IFERROR(VLOOKUP($C89,'2025'!$C$273:$U$528,19,FALSE),0)</f>
        <v>122481.17000000001</v>
      </c>
      <c r="F89" s="83">
        <f>IFERROR(VLOOKUP($C89,'2025'!$C$8:$U$263,19,FALSE),0)</f>
        <v>51225.22</v>
      </c>
      <c r="G89" s="84">
        <f t="shared" si="14"/>
        <v>0.41822934905014375</v>
      </c>
      <c r="H89" s="85">
        <f t="shared" si="15"/>
        <v>6.4309664298089241E-6</v>
      </c>
      <c r="I89" s="86">
        <f t="shared" si="16"/>
        <v>-71255.950000000012</v>
      </c>
      <c r="J89" s="87">
        <f t="shared" si="17"/>
        <v>-0.58177065094985625</v>
      </c>
      <c r="K89" s="82">
        <f>VLOOKUP($C89,'2025'!$C$273:$U$528,VLOOKUP($L$4,Master!$D$9:$G$20,4,FALSE),FALSE)</f>
        <v>122481.17000000001</v>
      </c>
      <c r="L89" s="83">
        <f>VLOOKUP($C89,'2025'!$C$8:$U$263,VLOOKUP($L$4,Master!$D$9:$G$20,4,FALSE),FALSE)</f>
        <v>51225.22</v>
      </c>
      <c r="M89" s="154">
        <f t="shared" si="18"/>
        <v>0.41822934905014375</v>
      </c>
      <c r="N89" s="154">
        <f t="shared" si="19"/>
        <v>6.4309664298089241E-6</v>
      </c>
      <c r="O89" s="83">
        <f t="shared" si="20"/>
        <v>-71255.950000000012</v>
      </c>
      <c r="P89" s="87">
        <f t="shared" si="21"/>
        <v>-0.58177065094985625</v>
      </c>
      <c r="Q89" s="78"/>
    </row>
    <row r="90" spans="2:17" s="79" customFormat="1" ht="12.75" x14ac:dyDescent="0.2">
      <c r="B90" s="72"/>
      <c r="C90" s="80" t="s">
        <v>122</v>
      </c>
      <c r="D90" s="81" t="s">
        <v>342</v>
      </c>
      <c r="E90" s="82">
        <f>IFERROR(VLOOKUP($C90,'2025'!$C$273:$U$528,19,FALSE),0)</f>
        <v>2269440.0899999994</v>
      </c>
      <c r="F90" s="83">
        <f>IFERROR(VLOOKUP($C90,'2025'!$C$8:$U$263,19,FALSE),0)</f>
        <v>696993.27</v>
      </c>
      <c r="G90" s="84">
        <f t="shared" si="14"/>
        <v>0.3071212468093838</v>
      </c>
      <c r="H90" s="85">
        <f t="shared" si="15"/>
        <v>8.7502607527556681E-5</v>
      </c>
      <c r="I90" s="86">
        <f t="shared" si="16"/>
        <v>-1572446.8199999994</v>
      </c>
      <c r="J90" s="87">
        <f t="shared" si="17"/>
        <v>-0.6928787531906162</v>
      </c>
      <c r="K90" s="82">
        <f>VLOOKUP($C90,'2025'!$C$273:$U$528,VLOOKUP($L$4,Master!$D$9:$G$20,4,FALSE),FALSE)</f>
        <v>2269440.0899999994</v>
      </c>
      <c r="L90" s="83">
        <f>VLOOKUP($C90,'2025'!$C$8:$U$263,VLOOKUP($L$4,Master!$D$9:$G$20,4,FALSE),FALSE)</f>
        <v>696993.27</v>
      </c>
      <c r="M90" s="154">
        <f t="shared" si="18"/>
        <v>0.3071212468093838</v>
      </c>
      <c r="N90" s="154">
        <f t="shared" si="19"/>
        <v>8.7502607527556681E-5</v>
      </c>
      <c r="O90" s="83">
        <f t="shared" si="20"/>
        <v>-1572446.8199999994</v>
      </c>
      <c r="P90" s="87">
        <f t="shared" si="21"/>
        <v>-0.6928787531906162</v>
      </c>
      <c r="Q90" s="78"/>
    </row>
    <row r="91" spans="2:17" s="79" customFormat="1" ht="12.75" x14ac:dyDescent="0.2">
      <c r="B91" s="72"/>
      <c r="C91" s="80" t="s">
        <v>123</v>
      </c>
      <c r="D91" s="81" t="s">
        <v>343</v>
      </c>
      <c r="E91" s="82">
        <f>IFERROR(VLOOKUP($C91,'2025'!$C$273:$U$528,19,FALSE),0)</f>
        <v>109374.81999999998</v>
      </c>
      <c r="F91" s="83">
        <f>IFERROR(VLOOKUP($C91,'2025'!$C$8:$U$263,19,FALSE),0)</f>
        <v>44312.79</v>
      </c>
      <c r="G91" s="84">
        <f t="shared" si="14"/>
        <v>0.40514617532627722</v>
      </c>
      <c r="H91" s="85">
        <f t="shared" si="15"/>
        <v>5.5631594144675722E-6</v>
      </c>
      <c r="I91" s="86">
        <f t="shared" si="16"/>
        <v>-65062.029999999977</v>
      </c>
      <c r="J91" s="87">
        <f t="shared" si="17"/>
        <v>-0.59485382467372283</v>
      </c>
      <c r="K91" s="82">
        <f>VLOOKUP($C91,'2025'!$C$273:$U$528,VLOOKUP($L$4,Master!$D$9:$G$20,4,FALSE),FALSE)</f>
        <v>109374.81999999998</v>
      </c>
      <c r="L91" s="83">
        <f>VLOOKUP($C91,'2025'!$C$8:$U$263,VLOOKUP($L$4,Master!$D$9:$G$20,4,FALSE),FALSE)</f>
        <v>44312.79</v>
      </c>
      <c r="M91" s="154">
        <f t="shared" si="18"/>
        <v>0.40514617532627722</v>
      </c>
      <c r="N91" s="154">
        <f t="shared" si="19"/>
        <v>5.5631594144675722E-6</v>
      </c>
      <c r="O91" s="83">
        <f t="shared" si="20"/>
        <v>-65062.029999999977</v>
      </c>
      <c r="P91" s="87">
        <f t="shared" si="21"/>
        <v>-0.59485382467372283</v>
      </c>
      <c r="Q91" s="78"/>
    </row>
    <row r="92" spans="2:17" s="79" customFormat="1" ht="12.75" x14ac:dyDescent="0.2">
      <c r="B92" s="72"/>
      <c r="C92" s="80" t="s">
        <v>124</v>
      </c>
      <c r="D92" s="81" t="s">
        <v>344</v>
      </c>
      <c r="E92" s="82">
        <f>IFERROR(VLOOKUP($C92,'2025'!$C$273:$U$528,19,FALSE),0)</f>
        <v>8050000</v>
      </c>
      <c r="F92" s="83">
        <f>IFERROR(VLOOKUP($C92,'2025'!$C$8:$U$263,19,FALSE),0)</f>
        <v>0</v>
      </c>
      <c r="G92" s="84">
        <f t="shared" si="14"/>
        <v>0</v>
      </c>
      <c r="H92" s="85">
        <f t="shared" si="15"/>
        <v>0</v>
      </c>
      <c r="I92" s="86">
        <f t="shared" si="16"/>
        <v>-8050000</v>
      </c>
      <c r="J92" s="87">
        <f t="shared" si="17"/>
        <v>-1</v>
      </c>
      <c r="K92" s="82">
        <f>VLOOKUP($C92,'2025'!$C$273:$U$528,VLOOKUP($L$4,Master!$D$9:$G$20,4,FALSE),FALSE)</f>
        <v>8050000</v>
      </c>
      <c r="L92" s="83">
        <f>VLOOKUP($C92,'2025'!$C$8:$U$263,VLOOKUP($L$4,Master!$D$9:$G$20,4,FALSE),FALSE)</f>
        <v>0</v>
      </c>
      <c r="M92" s="154">
        <f t="shared" si="18"/>
        <v>0</v>
      </c>
      <c r="N92" s="154">
        <f t="shared" si="19"/>
        <v>0</v>
      </c>
      <c r="O92" s="83">
        <f t="shared" si="20"/>
        <v>-8050000</v>
      </c>
      <c r="P92" s="87">
        <f t="shared" si="21"/>
        <v>-1</v>
      </c>
      <c r="Q92" s="78"/>
    </row>
    <row r="93" spans="2:17" s="79" customFormat="1" ht="12.75" x14ac:dyDescent="0.2">
      <c r="B93" s="72"/>
      <c r="C93" s="80" t="s">
        <v>125</v>
      </c>
      <c r="D93" s="81" t="s">
        <v>345</v>
      </c>
      <c r="E93" s="82">
        <f>IFERROR(VLOOKUP($C93,'2025'!$C$273:$U$528,19,FALSE),0)</f>
        <v>44719858.809999987</v>
      </c>
      <c r="F93" s="83">
        <f>IFERROR(VLOOKUP($C93,'2025'!$C$8:$U$263,19,FALSE),0)</f>
        <v>42558554.68</v>
      </c>
      <c r="G93" s="84">
        <f t="shared" si="14"/>
        <v>0.9516701486204896</v>
      </c>
      <c r="H93" s="85">
        <f t="shared" si="15"/>
        <v>5.3429274964220249E-3</v>
      </c>
      <c r="I93" s="86">
        <f t="shared" si="16"/>
        <v>-2161304.1299999878</v>
      </c>
      <c r="J93" s="87">
        <f t="shared" si="17"/>
        <v>-4.8329851379510388E-2</v>
      </c>
      <c r="K93" s="82">
        <f>VLOOKUP($C93,'2025'!$C$273:$U$528,VLOOKUP($L$4,Master!$D$9:$G$20,4,FALSE),FALSE)</f>
        <v>44719858.809999987</v>
      </c>
      <c r="L93" s="83">
        <f>VLOOKUP($C93,'2025'!$C$8:$U$263,VLOOKUP($L$4,Master!$D$9:$G$20,4,FALSE),FALSE)</f>
        <v>42558554.68</v>
      </c>
      <c r="M93" s="154">
        <f t="shared" si="18"/>
        <v>0.9516701486204896</v>
      </c>
      <c r="N93" s="154">
        <f t="shared" si="19"/>
        <v>5.3429274964220249E-3</v>
      </c>
      <c r="O93" s="83">
        <f t="shared" si="20"/>
        <v>-2161304.1299999878</v>
      </c>
      <c r="P93" s="87">
        <f t="shared" si="21"/>
        <v>-4.8329851379510388E-2</v>
      </c>
      <c r="Q93" s="78"/>
    </row>
    <row r="94" spans="2:17" s="79" customFormat="1" ht="25.5" x14ac:dyDescent="0.2">
      <c r="B94" s="72"/>
      <c r="C94" s="80" t="s">
        <v>126</v>
      </c>
      <c r="D94" s="81" t="s">
        <v>346</v>
      </c>
      <c r="E94" s="82">
        <f>IFERROR(VLOOKUP($C94,'2025'!$C$273:$U$528,19,FALSE),0)</f>
        <v>64527.200000000012</v>
      </c>
      <c r="F94" s="83">
        <f>IFERROR(VLOOKUP($C94,'2025'!$C$8:$U$263,19,FALSE),0)</f>
        <v>56388.82</v>
      </c>
      <c r="G94" s="84">
        <f t="shared" si="14"/>
        <v>0.87387675274922805</v>
      </c>
      <c r="H94" s="85">
        <f t="shared" si="15"/>
        <v>7.0792201270494894E-6</v>
      </c>
      <c r="I94" s="86">
        <f t="shared" si="16"/>
        <v>-8138.3800000000119</v>
      </c>
      <c r="J94" s="87">
        <f t="shared" si="17"/>
        <v>-0.12612324725077192</v>
      </c>
      <c r="K94" s="82">
        <f>VLOOKUP($C94,'2025'!$C$273:$U$528,VLOOKUP($L$4,Master!$D$9:$G$20,4,FALSE),FALSE)</f>
        <v>64527.200000000012</v>
      </c>
      <c r="L94" s="83">
        <f>VLOOKUP($C94,'2025'!$C$8:$U$263,VLOOKUP($L$4,Master!$D$9:$G$20,4,FALSE),FALSE)</f>
        <v>56388.82</v>
      </c>
      <c r="M94" s="154">
        <f t="shared" si="18"/>
        <v>0.87387675274922805</v>
      </c>
      <c r="N94" s="154">
        <f t="shared" si="19"/>
        <v>7.0792201270494894E-6</v>
      </c>
      <c r="O94" s="83">
        <f t="shared" si="20"/>
        <v>-8138.3800000000119</v>
      </c>
      <c r="P94" s="87">
        <f t="shared" si="21"/>
        <v>-0.12612324725077192</v>
      </c>
      <c r="Q94" s="78"/>
    </row>
    <row r="95" spans="2:17" s="79" customFormat="1" ht="12.75" x14ac:dyDescent="0.2">
      <c r="B95" s="72"/>
      <c r="C95" s="80" t="s">
        <v>127</v>
      </c>
      <c r="D95" s="81" t="s">
        <v>347</v>
      </c>
      <c r="E95" s="82">
        <f>IFERROR(VLOOKUP($C95,'2025'!$C$273:$U$528,19,FALSE),0)</f>
        <v>207614.29000000004</v>
      </c>
      <c r="F95" s="83">
        <f>IFERROR(VLOOKUP($C95,'2025'!$C$8:$U$263,19,FALSE),0)</f>
        <v>107285.05999999998</v>
      </c>
      <c r="G95" s="84">
        <f t="shared" si="14"/>
        <v>0.51675180932873144</v>
      </c>
      <c r="H95" s="85">
        <f t="shared" si="15"/>
        <v>1.3468885429482509E-5</v>
      </c>
      <c r="I95" s="86">
        <f t="shared" si="16"/>
        <v>-100329.23000000005</v>
      </c>
      <c r="J95" s="87">
        <f t="shared" si="17"/>
        <v>-0.48324819067126851</v>
      </c>
      <c r="K95" s="82">
        <f>VLOOKUP($C95,'2025'!$C$273:$U$528,VLOOKUP($L$4,Master!$D$9:$G$20,4,FALSE),FALSE)</f>
        <v>207614.29000000004</v>
      </c>
      <c r="L95" s="83">
        <f>VLOOKUP($C95,'2025'!$C$8:$U$263,VLOOKUP($L$4,Master!$D$9:$G$20,4,FALSE),FALSE)</f>
        <v>107285.05999999998</v>
      </c>
      <c r="M95" s="154">
        <f t="shared" si="18"/>
        <v>0.51675180932873144</v>
      </c>
      <c r="N95" s="154">
        <f t="shared" si="19"/>
        <v>1.3468885429482509E-5</v>
      </c>
      <c r="O95" s="83">
        <f t="shared" si="20"/>
        <v>-100329.23000000005</v>
      </c>
      <c r="P95" s="87">
        <f t="shared" si="21"/>
        <v>-0.48324819067126851</v>
      </c>
      <c r="Q95" s="78"/>
    </row>
    <row r="96" spans="2:17" s="79" customFormat="1" ht="25.5" x14ac:dyDescent="0.2">
      <c r="B96" s="72"/>
      <c r="C96" s="80" t="s">
        <v>128</v>
      </c>
      <c r="D96" s="81" t="s">
        <v>348</v>
      </c>
      <c r="E96" s="82">
        <f>IFERROR(VLOOKUP($C96,'2025'!$C$273:$U$528,19,FALSE),0)</f>
        <v>26825.769999999986</v>
      </c>
      <c r="F96" s="83">
        <f>IFERROR(VLOOKUP($C96,'2025'!$C$8:$U$263,19,FALSE),0)</f>
        <v>24355.820000000007</v>
      </c>
      <c r="G96" s="84">
        <f t="shared" si="14"/>
        <v>0.90792622168907067</v>
      </c>
      <c r="H96" s="85">
        <f t="shared" si="15"/>
        <v>3.0577020614156235E-6</v>
      </c>
      <c r="I96" s="86">
        <f t="shared" si="16"/>
        <v>-2469.9499999999789</v>
      </c>
      <c r="J96" s="87">
        <f t="shared" si="17"/>
        <v>-9.2073778310929388E-2</v>
      </c>
      <c r="K96" s="82">
        <f>VLOOKUP($C96,'2025'!$C$273:$U$528,VLOOKUP($L$4,Master!$D$9:$G$20,4,FALSE),FALSE)</f>
        <v>26825.769999999986</v>
      </c>
      <c r="L96" s="83">
        <f>VLOOKUP($C96,'2025'!$C$8:$U$263,VLOOKUP($L$4,Master!$D$9:$G$20,4,FALSE),FALSE)</f>
        <v>24355.820000000007</v>
      </c>
      <c r="M96" s="154">
        <f t="shared" si="18"/>
        <v>0.90792622168907067</v>
      </c>
      <c r="N96" s="154">
        <f t="shared" si="19"/>
        <v>3.0577020614156235E-6</v>
      </c>
      <c r="O96" s="83">
        <f t="shared" si="20"/>
        <v>-2469.9499999999789</v>
      </c>
      <c r="P96" s="87">
        <f t="shared" si="21"/>
        <v>-9.2073778310929388E-2</v>
      </c>
      <c r="Q96" s="78"/>
    </row>
    <row r="97" spans="2:17" s="79" customFormat="1" ht="12.75" x14ac:dyDescent="0.2">
      <c r="B97" s="72"/>
      <c r="C97" s="80" t="s">
        <v>129</v>
      </c>
      <c r="D97" s="81" t="s">
        <v>349</v>
      </c>
      <c r="E97" s="82">
        <f>IFERROR(VLOOKUP($C97,'2025'!$C$273:$U$528,19,FALSE),0)</f>
        <v>35968.449999999997</v>
      </c>
      <c r="F97" s="83">
        <f>IFERROR(VLOOKUP($C97,'2025'!$C$8:$U$263,19,FALSE),0)</f>
        <v>35007</v>
      </c>
      <c r="G97" s="84">
        <f t="shared" si="14"/>
        <v>0.97326962935572714</v>
      </c>
      <c r="H97" s="85">
        <f t="shared" si="15"/>
        <v>4.3948828684058552E-6</v>
      </c>
      <c r="I97" s="86">
        <f t="shared" si="16"/>
        <v>-961.44999999999709</v>
      </c>
      <c r="J97" s="87">
        <f t="shared" si="17"/>
        <v>-2.6730370644272888E-2</v>
      </c>
      <c r="K97" s="82">
        <f>VLOOKUP($C97,'2025'!$C$273:$U$528,VLOOKUP($L$4,Master!$D$9:$G$20,4,FALSE),FALSE)</f>
        <v>35968.449999999997</v>
      </c>
      <c r="L97" s="83">
        <f>VLOOKUP($C97,'2025'!$C$8:$U$263,VLOOKUP($L$4,Master!$D$9:$G$20,4,FALSE),FALSE)</f>
        <v>35007</v>
      </c>
      <c r="M97" s="154">
        <f t="shared" si="18"/>
        <v>0.97326962935572714</v>
      </c>
      <c r="N97" s="154">
        <f t="shared" si="19"/>
        <v>4.3948828684058552E-6</v>
      </c>
      <c r="O97" s="83">
        <f t="shared" si="20"/>
        <v>-961.44999999999709</v>
      </c>
      <c r="P97" s="87">
        <f t="shared" si="21"/>
        <v>-2.6730370644272888E-2</v>
      </c>
      <c r="Q97" s="78"/>
    </row>
    <row r="98" spans="2:17" s="79" customFormat="1" ht="12.75" x14ac:dyDescent="0.2">
      <c r="B98" s="72"/>
      <c r="C98" s="80" t="s">
        <v>130</v>
      </c>
      <c r="D98" s="81" t="s">
        <v>350</v>
      </c>
      <c r="E98" s="82">
        <f>IFERROR(VLOOKUP($C98,'2025'!$C$273:$U$528,19,FALSE),0)</f>
        <v>463.26</v>
      </c>
      <c r="F98" s="83">
        <f>IFERROR(VLOOKUP($C98,'2025'!$C$8:$U$263,19,FALSE),0)</f>
        <v>311.69</v>
      </c>
      <c r="G98" s="84">
        <f t="shared" si="14"/>
        <v>0.67281871950956262</v>
      </c>
      <c r="H98" s="85">
        <f t="shared" si="15"/>
        <v>3.9130489366510158E-8</v>
      </c>
      <c r="I98" s="86">
        <f t="shared" si="16"/>
        <v>-151.57</v>
      </c>
      <c r="J98" s="87">
        <f t="shared" si="17"/>
        <v>-0.32718128049043732</v>
      </c>
      <c r="K98" s="82">
        <f>VLOOKUP($C98,'2025'!$C$273:$U$528,VLOOKUP($L$4,Master!$D$9:$G$20,4,FALSE),FALSE)</f>
        <v>463.26</v>
      </c>
      <c r="L98" s="83">
        <f>VLOOKUP($C98,'2025'!$C$8:$U$263,VLOOKUP($L$4,Master!$D$9:$G$20,4,FALSE),FALSE)</f>
        <v>311.69</v>
      </c>
      <c r="M98" s="154">
        <f t="shared" si="18"/>
        <v>0.67281871950956262</v>
      </c>
      <c r="N98" s="154">
        <f t="shared" si="19"/>
        <v>3.9130489366510158E-8</v>
      </c>
      <c r="O98" s="83">
        <f t="shared" si="20"/>
        <v>-151.57</v>
      </c>
      <c r="P98" s="87">
        <f t="shared" si="21"/>
        <v>-0.32718128049043732</v>
      </c>
      <c r="Q98" s="78"/>
    </row>
    <row r="99" spans="2:17" s="79" customFormat="1" ht="12.75" x14ac:dyDescent="0.2">
      <c r="B99" s="72"/>
      <c r="C99" s="80" t="s">
        <v>131</v>
      </c>
      <c r="D99" s="81" t="s">
        <v>351</v>
      </c>
      <c r="E99" s="82">
        <f>IFERROR(VLOOKUP($C99,'2025'!$C$273:$U$528,19,FALSE),0)</f>
        <v>123662</v>
      </c>
      <c r="F99" s="83">
        <f>IFERROR(VLOOKUP($C99,'2025'!$C$8:$U$263,19,FALSE),0)</f>
        <v>57073.24</v>
      </c>
      <c r="G99" s="84">
        <f t="shared" si="14"/>
        <v>0.46152609532435185</v>
      </c>
      <c r="H99" s="85">
        <f t="shared" si="15"/>
        <v>7.1651442488763901E-6</v>
      </c>
      <c r="I99" s="86">
        <f t="shared" si="16"/>
        <v>-66588.760000000009</v>
      </c>
      <c r="J99" s="87">
        <f t="shared" si="17"/>
        <v>-0.53847390467564826</v>
      </c>
      <c r="K99" s="82">
        <f>VLOOKUP($C99,'2025'!$C$273:$U$528,VLOOKUP($L$4,Master!$D$9:$G$20,4,FALSE),FALSE)</f>
        <v>123662</v>
      </c>
      <c r="L99" s="83">
        <f>VLOOKUP($C99,'2025'!$C$8:$U$263,VLOOKUP($L$4,Master!$D$9:$G$20,4,FALSE),FALSE)</f>
        <v>57073.24</v>
      </c>
      <c r="M99" s="154">
        <f t="shared" si="18"/>
        <v>0.46152609532435185</v>
      </c>
      <c r="N99" s="154">
        <f t="shared" si="19"/>
        <v>7.1651442488763901E-6</v>
      </c>
      <c r="O99" s="83">
        <f t="shared" si="20"/>
        <v>-66588.760000000009</v>
      </c>
      <c r="P99" s="87">
        <f t="shared" si="21"/>
        <v>-0.53847390467564826</v>
      </c>
      <c r="Q99" s="78"/>
    </row>
    <row r="100" spans="2:17" s="79" customFormat="1" ht="12.75" x14ac:dyDescent="0.2">
      <c r="B100" s="72"/>
      <c r="C100" s="80" t="s">
        <v>132</v>
      </c>
      <c r="D100" s="81" t="s">
        <v>356</v>
      </c>
      <c r="E100" s="82">
        <f>IFERROR(VLOOKUP($C100,'2025'!$C$273:$U$528,19,FALSE),0)</f>
        <v>369418.62000000005</v>
      </c>
      <c r="F100" s="83">
        <f>IFERROR(VLOOKUP($C100,'2025'!$C$8:$U$263,19,FALSE),0)</f>
        <v>9562.86</v>
      </c>
      <c r="G100" s="84">
        <f t="shared" si="14"/>
        <v>2.5886242550524387E-2</v>
      </c>
      <c r="H100" s="85">
        <f t="shared" si="15"/>
        <v>1.2005498782233159E-6</v>
      </c>
      <c r="I100" s="86">
        <f t="shared" si="16"/>
        <v>-359855.76000000007</v>
      </c>
      <c r="J100" s="87">
        <f t="shared" si="17"/>
        <v>-0.9741137574494757</v>
      </c>
      <c r="K100" s="82">
        <f>VLOOKUP($C100,'2025'!$C$273:$U$528,VLOOKUP($L$4,Master!$D$9:$G$20,4,FALSE),FALSE)</f>
        <v>369418.62000000005</v>
      </c>
      <c r="L100" s="83">
        <f>VLOOKUP($C100,'2025'!$C$8:$U$263,VLOOKUP($L$4,Master!$D$9:$G$20,4,FALSE),FALSE)</f>
        <v>9562.86</v>
      </c>
      <c r="M100" s="154">
        <f t="shared" si="18"/>
        <v>2.5886242550524387E-2</v>
      </c>
      <c r="N100" s="154">
        <f t="shared" si="19"/>
        <v>1.2005498782233159E-6</v>
      </c>
      <c r="O100" s="83">
        <f t="shared" si="20"/>
        <v>-359855.76000000007</v>
      </c>
      <c r="P100" s="87">
        <f t="shared" si="21"/>
        <v>-0.9741137574494757</v>
      </c>
      <c r="Q100" s="78"/>
    </row>
    <row r="101" spans="2:17" s="79" customFormat="1" ht="12.75" x14ac:dyDescent="0.2">
      <c r="B101" s="72"/>
      <c r="C101" s="80" t="s">
        <v>133</v>
      </c>
      <c r="D101" s="81" t="s">
        <v>357</v>
      </c>
      <c r="E101" s="82">
        <f>IFERROR(VLOOKUP($C101,'2025'!$C$273:$U$528,19,FALSE),0)</f>
        <v>92436.73</v>
      </c>
      <c r="F101" s="83">
        <f>IFERROR(VLOOKUP($C101,'2025'!$C$8:$U$263,19,FALSE),0)</f>
        <v>60847.479999999996</v>
      </c>
      <c r="G101" s="84">
        <f t="shared" si="14"/>
        <v>0.6582608450125832</v>
      </c>
      <c r="H101" s="85">
        <f t="shared" si="15"/>
        <v>7.6389735606498105E-6</v>
      </c>
      <c r="I101" s="86">
        <f t="shared" si="16"/>
        <v>-31589.25</v>
      </c>
      <c r="J101" s="87">
        <f t="shared" si="17"/>
        <v>-0.3417391549874168</v>
      </c>
      <c r="K101" s="82">
        <f>VLOOKUP($C101,'2025'!$C$273:$U$528,VLOOKUP($L$4,Master!$D$9:$G$20,4,FALSE),FALSE)</f>
        <v>92436.73</v>
      </c>
      <c r="L101" s="83">
        <f>VLOOKUP($C101,'2025'!$C$8:$U$263,VLOOKUP($L$4,Master!$D$9:$G$20,4,FALSE),FALSE)</f>
        <v>60847.479999999996</v>
      </c>
      <c r="M101" s="154">
        <f t="shared" si="18"/>
        <v>0.6582608450125832</v>
      </c>
      <c r="N101" s="154">
        <f t="shared" si="19"/>
        <v>7.6389735606498105E-6</v>
      </c>
      <c r="O101" s="83">
        <f t="shared" si="20"/>
        <v>-31589.25</v>
      </c>
      <c r="P101" s="87">
        <f t="shared" si="21"/>
        <v>-0.3417391549874168</v>
      </c>
      <c r="Q101" s="78"/>
    </row>
    <row r="102" spans="2:17" s="79" customFormat="1" ht="12.75" x14ac:dyDescent="0.2">
      <c r="B102" s="72"/>
      <c r="C102" s="80" t="s">
        <v>134</v>
      </c>
      <c r="D102" s="81" t="s">
        <v>358</v>
      </c>
      <c r="E102" s="82">
        <f>IFERROR(VLOOKUP($C102,'2025'!$C$273:$U$528,19,FALSE),0)</f>
        <v>127307.81</v>
      </c>
      <c r="F102" s="83">
        <f>IFERROR(VLOOKUP($C102,'2025'!$C$8:$U$263,19,FALSE),0)</f>
        <v>123458.98999999999</v>
      </c>
      <c r="G102" s="84">
        <f t="shared" si="14"/>
        <v>0.96976760498825632</v>
      </c>
      <c r="H102" s="85">
        <f t="shared" si="15"/>
        <v>1.5499408692595474E-5</v>
      </c>
      <c r="I102" s="86">
        <f t="shared" si="16"/>
        <v>-3848.820000000007</v>
      </c>
      <c r="J102" s="87">
        <f t="shared" si="17"/>
        <v>-3.0232395011743639E-2</v>
      </c>
      <c r="K102" s="82">
        <f>VLOOKUP($C102,'2025'!$C$273:$U$528,VLOOKUP($L$4,Master!$D$9:$G$20,4,FALSE),FALSE)</f>
        <v>127307.81</v>
      </c>
      <c r="L102" s="83">
        <f>VLOOKUP($C102,'2025'!$C$8:$U$263,VLOOKUP($L$4,Master!$D$9:$G$20,4,FALSE),FALSE)</f>
        <v>123458.98999999999</v>
      </c>
      <c r="M102" s="154">
        <f t="shared" si="18"/>
        <v>0.96976760498825632</v>
      </c>
      <c r="N102" s="154">
        <f t="shared" si="19"/>
        <v>1.5499408692595474E-5</v>
      </c>
      <c r="O102" s="83">
        <f t="shared" si="20"/>
        <v>-3848.820000000007</v>
      </c>
      <c r="P102" s="87">
        <f t="shared" si="21"/>
        <v>-3.0232395011743639E-2</v>
      </c>
      <c r="Q102" s="78"/>
    </row>
    <row r="103" spans="2:17" s="79" customFormat="1" ht="12.75" x14ac:dyDescent="0.2">
      <c r="B103" s="72"/>
      <c r="C103" s="80" t="s">
        <v>135</v>
      </c>
      <c r="D103" s="81" t="s">
        <v>359</v>
      </c>
      <c r="E103" s="82">
        <f>IFERROR(VLOOKUP($C103,'2025'!$C$273:$U$528,19,FALSE),0)</f>
        <v>10896.919999999998</v>
      </c>
      <c r="F103" s="83">
        <f>IFERROR(VLOOKUP($C103,'2025'!$C$8:$U$263,19,FALSE),0)</f>
        <v>0</v>
      </c>
      <c r="G103" s="84">
        <f t="shared" si="14"/>
        <v>0</v>
      </c>
      <c r="H103" s="85">
        <f t="shared" si="15"/>
        <v>0</v>
      </c>
      <c r="I103" s="86">
        <f t="shared" si="16"/>
        <v>-10896.919999999998</v>
      </c>
      <c r="J103" s="87">
        <f t="shared" si="17"/>
        <v>-1</v>
      </c>
      <c r="K103" s="82">
        <f>VLOOKUP($C103,'2025'!$C$273:$U$528,VLOOKUP($L$4,Master!$D$9:$G$20,4,FALSE),FALSE)</f>
        <v>10896.919999999998</v>
      </c>
      <c r="L103" s="83">
        <f>VLOOKUP($C103,'2025'!$C$8:$U$263,VLOOKUP($L$4,Master!$D$9:$G$20,4,FALSE),FALSE)</f>
        <v>0</v>
      </c>
      <c r="M103" s="154">
        <f t="shared" si="18"/>
        <v>0</v>
      </c>
      <c r="N103" s="154">
        <f t="shared" si="19"/>
        <v>0</v>
      </c>
      <c r="O103" s="83">
        <f t="shared" si="20"/>
        <v>-10896.919999999998</v>
      </c>
      <c r="P103" s="87">
        <f t="shared" si="21"/>
        <v>-1</v>
      </c>
      <c r="Q103" s="78"/>
    </row>
    <row r="104" spans="2:17" s="79" customFormat="1" ht="12.75" x14ac:dyDescent="0.2">
      <c r="B104" s="72"/>
      <c r="C104" s="80" t="s">
        <v>136</v>
      </c>
      <c r="D104" s="81" t="s">
        <v>360</v>
      </c>
      <c r="E104" s="82">
        <f>IFERROR(VLOOKUP($C104,'2025'!$C$273:$U$528,19,FALSE),0)</f>
        <v>32993.180000000008</v>
      </c>
      <c r="F104" s="83">
        <f>IFERROR(VLOOKUP($C104,'2025'!$C$8:$U$263,19,FALSE),0)</f>
        <v>21573.77</v>
      </c>
      <c r="G104" s="84">
        <f t="shared" si="14"/>
        <v>0.6538857424473784</v>
      </c>
      <c r="H104" s="85">
        <f t="shared" si="15"/>
        <v>2.7084352323800439E-6</v>
      </c>
      <c r="I104" s="86">
        <f t="shared" si="16"/>
        <v>-11419.410000000007</v>
      </c>
      <c r="J104" s="87">
        <f t="shared" si="17"/>
        <v>-0.3461142575526216</v>
      </c>
      <c r="K104" s="82">
        <f>VLOOKUP($C104,'2025'!$C$273:$U$528,VLOOKUP($L$4,Master!$D$9:$G$20,4,FALSE),FALSE)</f>
        <v>32993.180000000008</v>
      </c>
      <c r="L104" s="83">
        <f>VLOOKUP($C104,'2025'!$C$8:$U$263,VLOOKUP($L$4,Master!$D$9:$G$20,4,FALSE),FALSE)</f>
        <v>21573.77</v>
      </c>
      <c r="M104" s="154">
        <f t="shared" si="18"/>
        <v>0.6538857424473784</v>
      </c>
      <c r="N104" s="154">
        <f t="shared" si="19"/>
        <v>2.7084352323800439E-6</v>
      </c>
      <c r="O104" s="83">
        <f t="shared" si="20"/>
        <v>-11419.410000000007</v>
      </c>
      <c r="P104" s="87">
        <f t="shared" si="21"/>
        <v>-0.3461142575526216</v>
      </c>
      <c r="Q104" s="78"/>
    </row>
    <row r="105" spans="2:17" s="79" customFormat="1" ht="12.75" x14ac:dyDescent="0.2">
      <c r="B105" s="72"/>
      <c r="C105" s="80" t="s">
        <v>137</v>
      </c>
      <c r="D105" s="81" t="s">
        <v>361</v>
      </c>
      <c r="E105" s="82">
        <f>IFERROR(VLOOKUP($C105,'2025'!$C$273:$U$528,19,FALSE),0)</f>
        <v>1267828.79</v>
      </c>
      <c r="F105" s="83">
        <f>IFERROR(VLOOKUP($C105,'2025'!$C$8:$U$263,19,FALSE),0)</f>
        <v>182492.41</v>
      </c>
      <c r="G105" s="84">
        <f t="shared" si="14"/>
        <v>0.1439408944168242</v>
      </c>
      <c r="H105" s="85">
        <f t="shared" si="15"/>
        <v>2.2910639766992241E-5</v>
      </c>
      <c r="I105" s="86">
        <f t="shared" si="16"/>
        <v>-1085336.3800000001</v>
      </c>
      <c r="J105" s="87">
        <f t="shared" si="17"/>
        <v>-0.85605910558317588</v>
      </c>
      <c r="K105" s="82">
        <f>VLOOKUP($C105,'2025'!$C$273:$U$528,VLOOKUP($L$4,Master!$D$9:$G$20,4,FALSE),FALSE)</f>
        <v>1267828.79</v>
      </c>
      <c r="L105" s="83">
        <f>VLOOKUP($C105,'2025'!$C$8:$U$263,VLOOKUP($L$4,Master!$D$9:$G$20,4,FALSE),FALSE)</f>
        <v>182492.41</v>
      </c>
      <c r="M105" s="154">
        <f t="shared" si="18"/>
        <v>0.1439408944168242</v>
      </c>
      <c r="N105" s="154">
        <f t="shared" si="19"/>
        <v>2.2910639766992241E-5</v>
      </c>
      <c r="O105" s="83">
        <f t="shared" si="20"/>
        <v>-1085336.3800000001</v>
      </c>
      <c r="P105" s="87">
        <f t="shared" si="21"/>
        <v>-0.85605910558317588</v>
      </c>
      <c r="Q105" s="78"/>
    </row>
    <row r="106" spans="2:17" s="79" customFormat="1" ht="25.5" x14ac:dyDescent="0.2">
      <c r="B106" s="72"/>
      <c r="C106" s="80" t="s">
        <v>493</v>
      </c>
      <c r="D106" s="81" t="s">
        <v>494</v>
      </c>
      <c r="E106" s="82">
        <f>IFERROR(VLOOKUP($C106,'2025'!$C$273:$U$528,19,FALSE),0)</f>
        <v>76701.08</v>
      </c>
      <c r="F106" s="83">
        <f>IFERROR(VLOOKUP($C106,'2025'!$C$8:$U$263,19,FALSE),0)</f>
        <v>29640.879999999997</v>
      </c>
      <c r="G106" s="84">
        <f t="shared" si="14"/>
        <v>0.38644670974645984</v>
      </c>
      <c r="H106" s="85">
        <f t="shared" si="15"/>
        <v>3.7212042082004665E-6</v>
      </c>
      <c r="I106" s="86">
        <f t="shared" si="16"/>
        <v>-47060.200000000004</v>
      </c>
      <c r="J106" s="87">
        <f t="shared" si="17"/>
        <v>-0.61355329025354011</v>
      </c>
      <c r="K106" s="82">
        <f>VLOOKUP($C106,'2025'!$C$273:$U$528,VLOOKUP($L$4,Master!$D$9:$G$20,4,FALSE),FALSE)</f>
        <v>76701.08</v>
      </c>
      <c r="L106" s="83">
        <f>VLOOKUP($C106,'2025'!$C$8:$U$263,VLOOKUP($L$4,Master!$D$9:$G$20,4,FALSE),FALSE)</f>
        <v>29640.879999999997</v>
      </c>
      <c r="M106" s="154">
        <f t="shared" si="18"/>
        <v>0.38644670974645984</v>
      </c>
      <c r="N106" s="154">
        <f t="shared" si="19"/>
        <v>3.7212042082004665E-6</v>
      </c>
      <c r="O106" s="83">
        <f t="shared" si="20"/>
        <v>-47060.200000000004</v>
      </c>
      <c r="P106" s="87">
        <f t="shared" si="21"/>
        <v>-0.61355329025354011</v>
      </c>
      <c r="Q106" s="78"/>
    </row>
    <row r="107" spans="2:17" s="79" customFormat="1" ht="12.75" x14ac:dyDescent="0.2">
      <c r="B107" s="72"/>
      <c r="C107" s="80" t="s">
        <v>138</v>
      </c>
      <c r="D107" s="81" t="s">
        <v>363</v>
      </c>
      <c r="E107" s="82">
        <f>IFERROR(VLOOKUP($C107,'2025'!$C$273:$U$528,19,FALSE),0)</f>
        <v>285352.19000000006</v>
      </c>
      <c r="F107" s="83">
        <f>IFERROR(VLOOKUP($C107,'2025'!$C$8:$U$263,19,FALSE),0)</f>
        <v>192909.46</v>
      </c>
      <c r="G107" s="84">
        <f t="shared" si="14"/>
        <v>0.67603987900005236</v>
      </c>
      <c r="H107" s="85">
        <f t="shared" si="15"/>
        <v>2.4218427197629746E-5</v>
      </c>
      <c r="I107" s="86">
        <f t="shared" si="16"/>
        <v>-92442.730000000069</v>
      </c>
      <c r="J107" s="87">
        <f t="shared" si="17"/>
        <v>-0.32396012099994764</v>
      </c>
      <c r="K107" s="82">
        <f>VLOOKUP($C107,'2025'!$C$273:$U$528,VLOOKUP($L$4,Master!$D$9:$G$20,4,FALSE),FALSE)</f>
        <v>285352.19000000006</v>
      </c>
      <c r="L107" s="83">
        <f>VLOOKUP($C107,'2025'!$C$8:$U$263,VLOOKUP($L$4,Master!$D$9:$G$20,4,FALSE),FALSE)</f>
        <v>192909.46</v>
      </c>
      <c r="M107" s="154">
        <f t="shared" si="18"/>
        <v>0.67603987900005236</v>
      </c>
      <c r="N107" s="154">
        <f t="shared" si="19"/>
        <v>2.4218427197629746E-5</v>
      </c>
      <c r="O107" s="83">
        <f t="shared" si="20"/>
        <v>-92442.730000000069</v>
      </c>
      <c r="P107" s="87">
        <f t="shared" si="21"/>
        <v>-0.32396012099994764</v>
      </c>
      <c r="Q107" s="78"/>
    </row>
    <row r="108" spans="2:17" s="79" customFormat="1" ht="12.75" x14ac:dyDescent="0.2">
      <c r="B108" s="72"/>
      <c r="C108" s="80" t="s">
        <v>139</v>
      </c>
      <c r="D108" s="81" t="s">
        <v>352</v>
      </c>
      <c r="E108" s="82">
        <f>IFERROR(VLOOKUP($C108,'2025'!$C$273:$U$528,19,FALSE),0)</f>
        <v>375163.94</v>
      </c>
      <c r="F108" s="83">
        <f>IFERROR(VLOOKUP($C108,'2025'!$C$8:$U$263,19,FALSE),0)</f>
        <v>318963.03999999998</v>
      </c>
      <c r="G108" s="84">
        <f t="shared" si="14"/>
        <v>0.85019642346223356</v>
      </c>
      <c r="H108" s="85">
        <f t="shared" si="15"/>
        <v>4.0043568433474779E-5</v>
      </c>
      <c r="I108" s="86">
        <f t="shared" si="16"/>
        <v>-56200.900000000023</v>
      </c>
      <c r="J108" s="87">
        <f t="shared" si="17"/>
        <v>-0.14980357653776646</v>
      </c>
      <c r="K108" s="82">
        <f>VLOOKUP($C108,'2025'!$C$273:$U$528,VLOOKUP($L$4,Master!$D$9:$G$20,4,FALSE),FALSE)</f>
        <v>375163.94</v>
      </c>
      <c r="L108" s="83">
        <f>VLOOKUP($C108,'2025'!$C$8:$U$263,VLOOKUP($L$4,Master!$D$9:$G$20,4,FALSE),FALSE)</f>
        <v>318963.03999999998</v>
      </c>
      <c r="M108" s="154">
        <f t="shared" si="18"/>
        <v>0.85019642346223356</v>
      </c>
      <c r="N108" s="154">
        <f t="shared" si="19"/>
        <v>4.0043568433474779E-5</v>
      </c>
      <c r="O108" s="83">
        <f t="shared" si="20"/>
        <v>-56200.900000000023</v>
      </c>
      <c r="P108" s="87">
        <f t="shared" si="21"/>
        <v>-0.14980357653776646</v>
      </c>
      <c r="Q108" s="78"/>
    </row>
    <row r="109" spans="2:17" s="79" customFormat="1" ht="12.75" x14ac:dyDescent="0.2">
      <c r="B109" s="72"/>
      <c r="C109" s="80" t="s">
        <v>140</v>
      </c>
      <c r="D109" s="81" t="s">
        <v>353</v>
      </c>
      <c r="E109" s="82">
        <f>IFERROR(VLOOKUP($C109,'2025'!$C$273:$U$528,19,FALSE),0)</f>
        <v>32800.839999999997</v>
      </c>
      <c r="F109" s="83">
        <f>IFERROR(VLOOKUP($C109,'2025'!$C$8:$U$263,19,FALSE),0)</f>
        <v>28892.239999999994</v>
      </c>
      <c r="G109" s="84">
        <f t="shared" si="14"/>
        <v>0.88083841755272119</v>
      </c>
      <c r="H109" s="85">
        <f t="shared" si="15"/>
        <v>3.6272177166243997E-6</v>
      </c>
      <c r="I109" s="86">
        <f t="shared" si="16"/>
        <v>-3908.6000000000022</v>
      </c>
      <c r="J109" s="87">
        <f t="shared" si="17"/>
        <v>-0.11916158244727887</v>
      </c>
      <c r="K109" s="82">
        <f>VLOOKUP($C109,'2025'!$C$273:$U$528,VLOOKUP($L$4,Master!$D$9:$G$20,4,FALSE),FALSE)</f>
        <v>32800.839999999997</v>
      </c>
      <c r="L109" s="83">
        <f>VLOOKUP($C109,'2025'!$C$8:$U$263,VLOOKUP($L$4,Master!$D$9:$G$20,4,FALSE),FALSE)</f>
        <v>28892.239999999994</v>
      </c>
      <c r="M109" s="154">
        <f t="shared" si="18"/>
        <v>0.88083841755272119</v>
      </c>
      <c r="N109" s="154">
        <f t="shared" si="19"/>
        <v>3.6272177166243997E-6</v>
      </c>
      <c r="O109" s="83">
        <f t="shared" si="20"/>
        <v>-3908.6000000000022</v>
      </c>
      <c r="P109" s="87">
        <f t="shared" si="21"/>
        <v>-0.11916158244727887</v>
      </c>
      <c r="Q109" s="78"/>
    </row>
    <row r="110" spans="2:17" s="79" customFormat="1" ht="12.75" x14ac:dyDescent="0.2">
      <c r="B110" s="72"/>
      <c r="C110" s="80" t="s">
        <v>141</v>
      </c>
      <c r="D110" s="81" t="s">
        <v>354</v>
      </c>
      <c r="E110" s="82">
        <f>IFERROR(VLOOKUP($C110,'2025'!$C$273:$U$528,19,FALSE),0)</f>
        <v>108804.83</v>
      </c>
      <c r="F110" s="83">
        <f>IFERROR(VLOOKUP($C110,'2025'!$C$8:$U$263,19,FALSE),0)</f>
        <v>71171.710000000006</v>
      </c>
      <c r="G110" s="84">
        <f t="shared" si="14"/>
        <v>0.6541227076040651</v>
      </c>
      <c r="H110" s="85">
        <f t="shared" si="15"/>
        <v>8.935108092500064E-6</v>
      </c>
      <c r="I110" s="86">
        <f t="shared" si="16"/>
        <v>-37633.119999999995</v>
      </c>
      <c r="J110" s="87">
        <f t="shared" si="17"/>
        <v>-0.34587729239593495</v>
      </c>
      <c r="K110" s="82">
        <f>VLOOKUP($C110,'2025'!$C$273:$U$528,VLOOKUP($L$4,Master!$D$9:$G$20,4,FALSE),FALSE)</f>
        <v>108804.83</v>
      </c>
      <c r="L110" s="83">
        <f>VLOOKUP($C110,'2025'!$C$8:$U$263,VLOOKUP($L$4,Master!$D$9:$G$20,4,FALSE),FALSE)</f>
        <v>71171.710000000006</v>
      </c>
      <c r="M110" s="154">
        <f t="shared" si="18"/>
        <v>0.6541227076040651</v>
      </c>
      <c r="N110" s="154">
        <f t="shared" si="19"/>
        <v>8.935108092500064E-6</v>
      </c>
      <c r="O110" s="83">
        <f t="shared" si="20"/>
        <v>-37633.119999999995</v>
      </c>
      <c r="P110" s="87">
        <f t="shared" si="21"/>
        <v>-0.34587729239593495</v>
      </c>
      <c r="Q110" s="78"/>
    </row>
    <row r="111" spans="2:17" s="79" customFormat="1" ht="12.75" x14ac:dyDescent="0.2">
      <c r="B111" s="72"/>
      <c r="C111" s="80" t="s">
        <v>142</v>
      </c>
      <c r="D111" s="81" t="s">
        <v>355</v>
      </c>
      <c r="E111" s="82">
        <f>IFERROR(VLOOKUP($C111,'2025'!$C$273:$U$528,19,FALSE),0)</f>
        <v>401998.68</v>
      </c>
      <c r="F111" s="83">
        <f>IFERROR(VLOOKUP($C111,'2025'!$C$8:$U$263,19,FALSE),0)</f>
        <v>372159.50999999995</v>
      </c>
      <c r="G111" s="84">
        <f t="shared" si="14"/>
        <v>0.92577296522466179</v>
      </c>
      <c r="H111" s="85">
        <f t="shared" si="15"/>
        <v>4.6722011449519166E-5</v>
      </c>
      <c r="I111" s="86">
        <f t="shared" si="16"/>
        <v>-29839.170000000042</v>
      </c>
      <c r="J111" s="87">
        <f t="shared" si="17"/>
        <v>-7.422703477533818E-2</v>
      </c>
      <c r="K111" s="82">
        <f>VLOOKUP($C111,'2025'!$C$273:$U$528,VLOOKUP($L$4,Master!$D$9:$G$20,4,FALSE),FALSE)</f>
        <v>401998.68</v>
      </c>
      <c r="L111" s="83">
        <f>VLOOKUP($C111,'2025'!$C$8:$U$263,VLOOKUP($L$4,Master!$D$9:$G$20,4,FALSE),FALSE)</f>
        <v>372159.50999999995</v>
      </c>
      <c r="M111" s="154">
        <f t="shared" si="18"/>
        <v>0.92577296522466179</v>
      </c>
      <c r="N111" s="154">
        <f t="shared" si="19"/>
        <v>4.6722011449519166E-5</v>
      </c>
      <c r="O111" s="83">
        <f t="shared" si="20"/>
        <v>-29839.170000000042</v>
      </c>
      <c r="P111" s="87">
        <f t="shared" si="21"/>
        <v>-7.422703477533818E-2</v>
      </c>
      <c r="Q111" s="78"/>
    </row>
    <row r="112" spans="2:17" s="79" customFormat="1" ht="12.75" x14ac:dyDescent="0.2">
      <c r="B112" s="72"/>
      <c r="C112" s="80" t="s">
        <v>143</v>
      </c>
      <c r="D112" s="81" t="s">
        <v>364</v>
      </c>
      <c r="E112" s="82">
        <f>IFERROR(VLOOKUP($C112,'2025'!$C$273:$U$528,19,FALSE),0)</f>
        <v>107033.17000000001</v>
      </c>
      <c r="F112" s="83">
        <f>IFERROR(VLOOKUP($C112,'2025'!$C$8:$U$263,19,FALSE),0)</f>
        <v>71065.279999999999</v>
      </c>
      <c r="G112" s="84">
        <f t="shared" si="14"/>
        <v>0.66395566906969106</v>
      </c>
      <c r="H112" s="85">
        <f t="shared" si="15"/>
        <v>8.9217465538453815E-6</v>
      </c>
      <c r="I112" s="86">
        <f t="shared" si="16"/>
        <v>-35967.890000000014</v>
      </c>
      <c r="J112" s="87">
        <f t="shared" si="17"/>
        <v>-0.33604433093030889</v>
      </c>
      <c r="K112" s="82">
        <f>VLOOKUP($C112,'2025'!$C$273:$U$528,VLOOKUP($L$4,Master!$D$9:$G$20,4,FALSE),FALSE)</f>
        <v>107033.17000000001</v>
      </c>
      <c r="L112" s="83">
        <f>VLOOKUP($C112,'2025'!$C$8:$U$263,VLOOKUP($L$4,Master!$D$9:$G$20,4,FALSE),FALSE)</f>
        <v>71065.279999999999</v>
      </c>
      <c r="M112" s="154">
        <f t="shared" si="18"/>
        <v>0.66395566906969106</v>
      </c>
      <c r="N112" s="154">
        <f t="shared" si="19"/>
        <v>8.9217465538453815E-6</v>
      </c>
      <c r="O112" s="83">
        <f t="shared" si="20"/>
        <v>-35967.890000000014</v>
      </c>
      <c r="P112" s="87">
        <f t="shared" si="21"/>
        <v>-0.33604433093030889</v>
      </c>
      <c r="Q112" s="78"/>
    </row>
    <row r="113" spans="2:17" s="79" customFormat="1" ht="12.75" x14ac:dyDescent="0.2">
      <c r="B113" s="72"/>
      <c r="C113" s="80" t="s">
        <v>144</v>
      </c>
      <c r="D113" s="81" t="s">
        <v>365</v>
      </c>
      <c r="E113" s="82">
        <f>IFERROR(VLOOKUP($C113,'2025'!$C$273:$U$528,19,FALSE),0)</f>
        <v>36583.950000000004</v>
      </c>
      <c r="F113" s="83">
        <f>IFERROR(VLOOKUP($C113,'2025'!$C$8:$U$263,19,FALSE),0)</f>
        <v>21979.03</v>
      </c>
      <c r="G113" s="84">
        <f t="shared" si="14"/>
        <v>0.60078340365105454</v>
      </c>
      <c r="H113" s="85">
        <f t="shared" si="15"/>
        <v>2.7593127777638285E-6</v>
      </c>
      <c r="I113" s="86">
        <f t="shared" si="16"/>
        <v>-14604.920000000006</v>
      </c>
      <c r="J113" s="87">
        <f t="shared" si="17"/>
        <v>-0.39921659634894546</v>
      </c>
      <c r="K113" s="82">
        <f>VLOOKUP($C113,'2025'!$C$273:$U$528,VLOOKUP($L$4,Master!$D$9:$G$20,4,FALSE),FALSE)</f>
        <v>36583.950000000004</v>
      </c>
      <c r="L113" s="83">
        <f>VLOOKUP($C113,'2025'!$C$8:$U$263,VLOOKUP($L$4,Master!$D$9:$G$20,4,FALSE),FALSE)</f>
        <v>21979.03</v>
      </c>
      <c r="M113" s="154">
        <f t="shared" si="18"/>
        <v>0.60078340365105454</v>
      </c>
      <c r="N113" s="154">
        <f t="shared" si="19"/>
        <v>2.7593127777638285E-6</v>
      </c>
      <c r="O113" s="83">
        <f t="shared" si="20"/>
        <v>-14604.920000000006</v>
      </c>
      <c r="P113" s="87">
        <f t="shared" si="21"/>
        <v>-0.39921659634894546</v>
      </c>
      <c r="Q113" s="78"/>
    </row>
    <row r="114" spans="2:17" s="79" customFormat="1" ht="12.75" x14ac:dyDescent="0.2">
      <c r="B114" s="72"/>
      <c r="C114" s="80" t="s">
        <v>530</v>
      </c>
      <c r="D114" s="81" t="s">
        <v>531</v>
      </c>
      <c r="E114" s="82">
        <f>IFERROR(VLOOKUP($C114,'2025'!$C$273:$U$528,19,FALSE),0)</f>
        <v>2635.4200000000005</v>
      </c>
      <c r="F114" s="83">
        <f>IFERROR(VLOOKUP($C114,'2025'!$C$8:$U$263,19,FALSE),0)</f>
        <v>0</v>
      </c>
      <c r="G114" s="84">
        <f t="shared" si="14"/>
        <v>0</v>
      </c>
      <c r="H114" s="85">
        <f t="shared" si="15"/>
        <v>0</v>
      </c>
      <c r="I114" s="86">
        <f t="shared" si="16"/>
        <v>-2635.4200000000005</v>
      </c>
      <c r="J114" s="87">
        <f t="shared" si="17"/>
        <v>-1</v>
      </c>
      <c r="K114" s="82">
        <f>VLOOKUP($C114,'2025'!$C$273:$U$528,VLOOKUP($L$4,Master!$D$9:$G$20,4,FALSE),FALSE)</f>
        <v>2635.4200000000005</v>
      </c>
      <c r="L114" s="83">
        <f>VLOOKUP($C114,'2025'!$C$8:$U$263,VLOOKUP($L$4,Master!$D$9:$G$20,4,FALSE),FALSE)</f>
        <v>0</v>
      </c>
      <c r="M114" s="154">
        <f t="shared" si="18"/>
        <v>0</v>
      </c>
      <c r="N114" s="154">
        <f t="shared" si="19"/>
        <v>0</v>
      </c>
      <c r="O114" s="83">
        <f t="shared" si="20"/>
        <v>-2635.4200000000005</v>
      </c>
      <c r="P114" s="87">
        <f t="shared" si="21"/>
        <v>-1</v>
      </c>
      <c r="Q114" s="78"/>
    </row>
    <row r="115" spans="2:17" s="79" customFormat="1" ht="12.75" x14ac:dyDescent="0.2">
      <c r="B115" s="72"/>
      <c r="C115" s="80" t="s">
        <v>495</v>
      </c>
      <c r="D115" s="81" t="s">
        <v>496</v>
      </c>
      <c r="E115" s="82">
        <f>IFERROR(VLOOKUP($C115,'2025'!$C$273:$U$528,19,FALSE),0)</f>
        <v>101015.16</v>
      </c>
      <c r="F115" s="83">
        <f>IFERROR(VLOOKUP($C115,'2025'!$C$8:$U$263,19,FALSE),0)</f>
        <v>76531.760000000009</v>
      </c>
      <c r="G115" s="84">
        <f t="shared" si="14"/>
        <v>0.75762647903542402</v>
      </c>
      <c r="H115" s="85">
        <f t="shared" si="15"/>
        <v>9.608024706857159E-6</v>
      </c>
      <c r="I115" s="86">
        <f t="shared" si="16"/>
        <v>-24483.399999999994</v>
      </c>
      <c r="J115" s="87">
        <f t="shared" si="17"/>
        <v>-0.24237352096457596</v>
      </c>
      <c r="K115" s="82">
        <f>VLOOKUP($C115,'2025'!$C$273:$U$528,VLOOKUP($L$4,Master!$D$9:$G$20,4,FALSE),FALSE)</f>
        <v>101015.16</v>
      </c>
      <c r="L115" s="83">
        <f>VLOOKUP($C115,'2025'!$C$8:$U$263,VLOOKUP($L$4,Master!$D$9:$G$20,4,FALSE),FALSE)</f>
        <v>76531.760000000009</v>
      </c>
      <c r="M115" s="154">
        <f t="shared" si="18"/>
        <v>0.75762647903542402</v>
      </c>
      <c r="N115" s="154">
        <f t="shared" si="19"/>
        <v>9.608024706857159E-6</v>
      </c>
      <c r="O115" s="83">
        <f t="shared" si="20"/>
        <v>-24483.399999999994</v>
      </c>
      <c r="P115" s="87">
        <f t="shared" si="21"/>
        <v>-0.24237352096457596</v>
      </c>
      <c r="Q115" s="78"/>
    </row>
    <row r="116" spans="2:17" s="79" customFormat="1" ht="12.75" x14ac:dyDescent="0.2">
      <c r="B116" s="72"/>
      <c r="C116" s="80" t="s">
        <v>497</v>
      </c>
      <c r="D116" s="81" t="s">
        <v>498</v>
      </c>
      <c r="E116" s="82">
        <f>IFERROR(VLOOKUP($C116,'2025'!$C$273:$U$528,19,FALSE),0)</f>
        <v>170302.61999999997</v>
      </c>
      <c r="F116" s="83">
        <f>IFERROR(VLOOKUP($C116,'2025'!$C$8:$U$263,19,FALSE),0)</f>
        <v>99897.02</v>
      </c>
      <c r="G116" s="84">
        <f t="shared" si="14"/>
        <v>0.58658533849919647</v>
      </c>
      <c r="H116" s="85">
        <f t="shared" si="15"/>
        <v>1.2541368920581515E-5</v>
      </c>
      <c r="I116" s="86">
        <f t="shared" si="16"/>
        <v>-70405.599999999962</v>
      </c>
      <c r="J116" s="87">
        <f t="shared" si="17"/>
        <v>-0.41341466150080353</v>
      </c>
      <c r="K116" s="82">
        <f>VLOOKUP($C116,'2025'!$C$273:$U$528,VLOOKUP($L$4,Master!$D$9:$G$20,4,FALSE),FALSE)</f>
        <v>170302.61999999997</v>
      </c>
      <c r="L116" s="83">
        <f>VLOOKUP($C116,'2025'!$C$8:$U$263,VLOOKUP($L$4,Master!$D$9:$G$20,4,FALSE),FALSE)</f>
        <v>99897.02</v>
      </c>
      <c r="M116" s="154">
        <f t="shared" si="18"/>
        <v>0.58658533849919647</v>
      </c>
      <c r="N116" s="154">
        <f t="shared" si="19"/>
        <v>1.2541368920581515E-5</v>
      </c>
      <c r="O116" s="83">
        <f t="shared" si="20"/>
        <v>-70405.599999999962</v>
      </c>
      <c r="P116" s="87">
        <f t="shared" si="21"/>
        <v>-0.41341466150080353</v>
      </c>
      <c r="Q116" s="78"/>
    </row>
    <row r="117" spans="2:17" s="79" customFormat="1" ht="12.75" x14ac:dyDescent="0.2">
      <c r="B117" s="72"/>
      <c r="C117" s="80" t="s">
        <v>499</v>
      </c>
      <c r="D117" s="81" t="s">
        <v>500</v>
      </c>
      <c r="E117" s="82">
        <f>IFERROR(VLOOKUP($C117,'2025'!$C$273:$U$528,19,FALSE),0)</f>
        <v>171873.86</v>
      </c>
      <c r="F117" s="83">
        <f>IFERROR(VLOOKUP($C117,'2025'!$C$8:$U$263,19,FALSE),0)</f>
        <v>153611.26999999999</v>
      </c>
      <c r="G117" s="84">
        <f t="shared" si="14"/>
        <v>0.89374422614352178</v>
      </c>
      <c r="H117" s="85">
        <f t="shared" si="15"/>
        <v>1.9284815577372134E-5</v>
      </c>
      <c r="I117" s="86">
        <f t="shared" si="16"/>
        <v>-18262.589999999997</v>
      </c>
      <c r="J117" s="87">
        <f t="shared" si="17"/>
        <v>-0.10625577385647822</v>
      </c>
      <c r="K117" s="82">
        <f>VLOOKUP($C117,'2025'!$C$273:$U$528,VLOOKUP($L$4,Master!$D$9:$G$20,4,FALSE),FALSE)</f>
        <v>171873.86</v>
      </c>
      <c r="L117" s="83">
        <f>VLOOKUP($C117,'2025'!$C$8:$U$263,VLOOKUP($L$4,Master!$D$9:$G$20,4,FALSE),FALSE)</f>
        <v>153611.26999999999</v>
      </c>
      <c r="M117" s="154">
        <f t="shared" si="18"/>
        <v>0.89374422614352178</v>
      </c>
      <c r="N117" s="154">
        <f t="shared" si="19"/>
        <v>1.9284815577372134E-5</v>
      </c>
      <c r="O117" s="83">
        <f t="shared" si="20"/>
        <v>-18262.589999999997</v>
      </c>
      <c r="P117" s="87">
        <f t="shared" si="21"/>
        <v>-0.10625577385647822</v>
      </c>
      <c r="Q117" s="78"/>
    </row>
    <row r="118" spans="2:17" s="79" customFormat="1" ht="12.75" x14ac:dyDescent="0.2">
      <c r="B118" s="72"/>
      <c r="C118" s="80" t="s">
        <v>145</v>
      </c>
      <c r="D118" s="81" t="s">
        <v>366</v>
      </c>
      <c r="E118" s="82">
        <f>IFERROR(VLOOKUP($C118,'2025'!$C$273:$U$528,19,FALSE),0)</f>
        <v>132989.97999999998</v>
      </c>
      <c r="F118" s="83">
        <f>IFERROR(VLOOKUP($C118,'2025'!$C$8:$U$263,19,FALSE),0)</f>
        <v>35465.859999999993</v>
      </c>
      <c r="G118" s="84">
        <f t="shared" si="14"/>
        <v>0.26668069278602791</v>
      </c>
      <c r="H118" s="85">
        <f t="shared" si="15"/>
        <v>4.4524895171617233E-6</v>
      </c>
      <c r="I118" s="86">
        <f t="shared" si="16"/>
        <v>-97524.12</v>
      </c>
      <c r="J118" s="87">
        <f t="shared" si="17"/>
        <v>-0.73331930721397209</v>
      </c>
      <c r="K118" s="82">
        <f>VLOOKUP($C118,'2025'!$C$273:$U$528,VLOOKUP($L$4,Master!$D$9:$G$20,4,FALSE),FALSE)</f>
        <v>132989.97999999998</v>
      </c>
      <c r="L118" s="83">
        <f>VLOOKUP($C118,'2025'!$C$8:$U$263,VLOOKUP($L$4,Master!$D$9:$G$20,4,FALSE),FALSE)</f>
        <v>35465.859999999993</v>
      </c>
      <c r="M118" s="154">
        <f t="shared" si="18"/>
        <v>0.26668069278602791</v>
      </c>
      <c r="N118" s="154">
        <f t="shared" si="19"/>
        <v>4.4524895171617233E-6</v>
      </c>
      <c r="O118" s="83">
        <f t="shared" si="20"/>
        <v>-97524.12</v>
      </c>
      <c r="P118" s="87">
        <f t="shared" si="21"/>
        <v>-0.73331930721397209</v>
      </c>
      <c r="Q118" s="78"/>
    </row>
    <row r="119" spans="2:17" s="79" customFormat="1" ht="12.75" x14ac:dyDescent="0.2">
      <c r="B119" s="72"/>
      <c r="C119" s="80" t="s">
        <v>146</v>
      </c>
      <c r="D119" s="81" t="s">
        <v>367</v>
      </c>
      <c r="E119" s="82">
        <f>IFERROR(VLOOKUP($C119,'2025'!$C$273:$U$528,19,FALSE),0)</f>
        <v>137430.73999999993</v>
      </c>
      <c r="F119" s="83">
        <f>IFERROR(VLOOKUP($C119,'2025'!$C$8:$U$263,19,FALSE),0)</f>
        <v>112954.04000000001</v>
      </c>
      <c r="G119" s="84">
        <f t="shared" si="14"/>
        <v>0.82189792472921319</v>
      </c>
      <c r="H119" s="85">
        <f t="shared" si="15"/>
        <v>1.4180586034599645E-5</v>
      </c>
      <c r="I119" s="86">
        <f t="shared" si="16"/>
        <v>-24476.699999999924</v>
      </c>
      <c r="J119" s="87">
        <f t="shared" si="17"/>
        <v>-0.17810207527078684</v>
      </c>
      <c r="K119" s="82">
        <f>VLOOKUP($C119,'2025'!$C$273:$U$528,VLOOKUP($L$4,Master!$D$9:$G$20,4,FALSE),FALSE)</f>
        <v>137430.73999999993</v>
      </c>
      <c r="L119" s="83">
        <f>VLOOKUP($C119,'2025'!$C$8:$U$263,VLOOKUP($L$4,Master!$D$9:$G$20,4,FALSE),FALSE)</f>
        <v>112954.04000000001</v>
      </c>
      <c r="M119" s="154">
        <f t="shared" si="18"/>
        <v>0.82189792472921319</v>
      </c>
      <c r="N119" s="154">
        <f t="shared" si="19"/>
        <v>1.4180586034599645E-5</v>
      </c>
      <c r="O119" s="83">
        <f t="shared" si="20"/>
        <v>-24476.699999999924</v>
      </c>
      <c r="P119" s="87">
        <f t="shared" si="21"/>
        <v>-0.17810207527078684</v>
      </c>
      <c r="Q119" s="78"/>
    </row>
    <row r="120" spans="2:17" s="79" customFormat="1" ht="25.5" x14ac:dyDescent="0.2">
      <c r="B120" s="72"/>
      <c r="C120" s="80" t="s">
        <v>147</v>
      </c>
      <c r="D120" s="81" t="s">
        <v>368</v>
      </c>
      <c r="E120" s="82">
        <f>IFERROR(VLOOKUP($C120,'2025'!$C$273:$U$528,19,FALSE),0)</f>
        <v>54497.94</v>
      </c>
      <c r="F120" s="83">
        <f>IFERROR(VLOOKUP($C120,'2025'!$C$8:$U$263,19,FALSE),0)</f>
        <v>42420.590000000004</v>
      </c>
      <c r="G120" s="84">
        <f t="shared" si="14"/>
        <v>0.77838887121237976</v>
      </c>
      <c r="H120" s="85">
        <f t="shared" si="15"/>
        <v>5.3256070002761949E-6</v>
      </c>
      <c r="I120" s="86">
        <f t="shared" si="16"/>
        <v>-12077.349999999999</v>
      </c>
      <c r="J120" s="87">
        <f t="shared" si="17"/>
        <v>-0.22161112878762018</v>
      </c>
      <c r="K120" s="82">
        <f>VLOOKUP($C120,'2025'!$C$273:$U$528,VLOOKUP($L$4,Master!$D$9:$G$20,4,FALSE),FALSE)</f>
        <v>54497.94</v>
      </c>
      <c r="L120" s="83">
        <f>VLOOKUP($C120,'2025'!$C$8:$U$263,VLOOKUP($L$4,Master!$D$9:$G$20,4,FALSE),FALSE)</f>
        <v>42420.590000000004</v>
      </c>
      <c r="M120" s="154">
        <f t="shared" si="18"/>
        <v>0.77838887121237976</v>
      </c>
      <c r="N120" s="154">
        <f t="shared" si="19"/>
        <v>5.3256070002761949E-6</v>
      </c>
      <c r="O120" s="83">
        <f t="shared" si="20"/>
        <v>-12077.349999999999</v>
      </c>
      <c r="P120" s="87">
        <f t="shared" si="21"/>
        <v>-0.22161112878762018</v>
      </c>
      <c r="Q120" s="78"/>
    </row>
    <row r="121" spans="2:17" s="79" customFormat="1" ht="12.75" x14ac:dyDescent="0.2">
      <c r="B121" s="72"/>
      <c r="C121" s="80" t="s">
        <v>148</v>
      </c>
      <c r="D121" s="81" t="s">
        <v>369</v>
      </c>
      <c r="E121" s="82">
        <f>IFERROR(VLOOKUP($C121,'2025'!$C$273:$U$528,19,FALSE),0)</f>
        <v>11768.279999999999</v>
      </c>
      <c r="F121" s="83">
        <f>IFERROR(VLOOKUP($C121,'2025'!$C$8:$U$263,19,FALSE),0)</f>
        <v>0</v>
      </c>
      <c r="G121" s="84">
        <f t="shared" si="14"/>
        <v>0</v>
      </c>
      <c r="H121" s="85">
        <f t="shared" si="15"/>
        <v>0</v>
      </c>
      <c r="I121" s="86">
        <f t="shared" si="16"/>
        <v>-11768.279999999999</v>
      </c>
      <c r="J121" s="87">
        <f t="shared" si="17"/>
        <v>-1</v>
      </c>
      <c r="K121" s="82">
        <f>VLOOKUP($C121,'2025'!$C$273:$U$528,VLOOKUP($L$4,Master!$D$9:$G$20,4,FALSE),FALSE)</f>
        <v>11768.279999999999</v>
      </c>
      <c r="L121" s="83">
        <f>VLOOKUP($C121,'2025'!$C$8:$U$263,VLOOKUP($L$4,Master!$D$9:$G$20,4,FALSE),FALSE)</f>
        <v>0</v>
      </c>
      <c r="M121" s="154">
        <f t="shared" si="18"/>
        <v>0</v>
      </c>
      <c r="N121" s="154">
        <f t="shared" si="19"/>
        <v>0</v>
      </c>
      <c r="O121" s="83">
        <f t="shared" si="20"/>
        <v>-11768.279999999999</v>
      </c>
      <c r="P121" s="87">
        <f t="shared" si="21"/>
        <v>-1</v>
      </c>
      <c r="Q121" s="78"/>
    </row>
    <row r="122" spans="2:17" s="79" customFormat="1" ht="25.5" x14ac:dyDescent="0.2">
      <c r="B122" s="72"/>
      <c r="C122" s="80" t="s">
        <v>532</v>
      </c>
      <c r="D122" s="81" t="s">
        <v>533</v>
      </c>
      <c r="E122" s="82">
        <f>IFERROR(VLOOKUP($C122,'2025'!$C$273:$U$528,19,FALSE),0)</f>
        <v>17388.880000000005</v>
      </c>
      <c r="F122" s="83">
        <f>IFERROR(VLOOKUP($C122,'2025'!$C$8:$U$263,19,FALSE),0)</f>
        <v>14074.530000000002</v>
      </c>
      <c r="G122" s="84">
        <f t="shared" si="14"/>
        <v>0.80939830512373412</v>
      </c>
      <c r="H122" s="85">
        <f t="shared" si="15"/>
        <v>1.7669583448414396E-6</v>
      </c>
      <c r="I122" s="86">
        <f t="shared" si="16"/>
        <v>-3314.3500000000022</v>
      </c>
      <c r="J122" s="87">
        <f t="shared" si="17"/>
        <v>-0.19060169487626583</v>
      </c>
      <c r="K122" s="82">
        <f>VLOOKUP($C122,'2025'!$C$273:$U$528,VLOOKUP($L$4,Master!$D$9:$G$20,4,FALSE),FALSE)</f>
        <v>17388.880000000005</v>
      </c>
      <c r="L122" s="83">
        <f>VLOOKUP($C122,'2025'!$C$8:$U$263,VLOOKUP($L$4,Master!$D$9:$G$20,4,FALSE),FALSE)</f>
        <v>14074.530000000002</v>
      </c>
      <c r="M122" s="154">
        <f t="shared" si="18"/>
        <v>0.80939830512373412</v>
      </c>
      <c r="N122" s="154">
        <f t="shared" si="19"/>
        <v>1.7669583448414396E-6</v>
      </c>
      <c r="O122" s="83">
        <f t="shared" si="20"/>
        <v>-3314.3500000000022</v>
      </c>
      <c r="P122" s="87">
        <f t="shared" si="21"/>
        <v>-0.19060169487626583</v>
      </c>
      <c r="Q122" s="78"/>
    </row>
    <row r="123" spans="2:17" s="79" customFormat="1" ht="25.5" x14ac:dyDescent="0.2">
      <c r="B123" s="72"/>
      <c r="C123" s="80" t="s">
        <v>534</v>
      </c>
      <c r="D123" s="81" t="s">
        <v>535</v>
      </c>
      <c r="E123" s="82">
        <f>IFERROR(VLOOKUP($C123,'2025'!$C$273:$U$528,19,FALSE),0)</f>
        <v>88671.93</v>
      </c>
      <c r="F123" s="83">
        <f>IFERROR(VLOOKUP($C123,'2025'!$C$8:$U$263,19,FALSE),0)</f>
        <v>0</v>
      </c>
      <c r="G123" s="84">
        <f t="shared" si="14"/>
        <v>0</v>
      </c>
      <c r="H123" s="85">
        <f t="shared" si="15"/>
        <v>0</v>
      </c>
      <c r="I123" s="86">
        <f t="shared" si="16"/>
        <v>-88671.93</v>
      </c>
      <c r="J123" s="87">
        <f t="shared" si="17"/>
        <v>-1</v>
      </c>
      <c r="K123" s="82">
        <f>VLOOKUP($C123,'2025'!$C$273:$U$528,VLOOKUP($L$4,Master!$D$9:$G$20,4,FALSE),FALSE)</f>
        <v>88671.93</v>
      </c>
      <c r="L123" s="83">
        <f>VLOOKUP($C123,'2025'!$C$8:$U$263,VLOOKUP($L$4,Master!$D$9:$G$20,4,FALSE),FALSE)</f>
        <v>0</v>
      </c>
      <c r="M123" s="154">
        <f t="shared" si="18"/>
        <v>0</v>
      </c>
      <c r="N123" s="154">
        <f t="shared" si="19"/>
        <v>0</v>
      </c>
      <c r="O123" s="83">
        <f t="shared" si="20"/>
        <v>-88671.93</v>
      </c>
      <c r="P123" s="87">
        <f t="shared" si="21"/>
        <v>-1</v>
      </c>
      <c r="Q123" s="78"/>
    </row>
    <row r="124" spans="2:17" s="79" customFormat="1" ht="12.75" x14ac:dyDescent="0.2">
      <c r="B124" s="72"/>
      <c r="C124" s="80" t="s">
        <v>149</v>
      </c>
      <c r="D124" s="81" t="s">
        <v>370</v>
      </c>
      <c r="E124" s="82">
        <f>IFERROR(VLOOKUP($C124,'2025'!$C$273:$U$528,19,FALSE),0)</f>
        <v>43629.39</v>
      </c>
      <c r="F124" s="83">
        <f>IFERROR(VLOOKUP($C124,'2025'!$C$8:$U$263,19,FALSE),0)</f>
        <v>33252.85</v>
      </c>
      <c r="G124" s="84">
        <f t="shared" si="14"/>
        <v>0.76216628286574717</v>
      </c>
      <c r="H124" s="85">
        <f t="shared" si="15"/>
        <v>4.1746616616867952E-6</v>
      </c>
      <c r="I124" s="86">
        <f t="shared" si="16"/>
        <v>-10376.540000000001</v>
      </c>
      <c r="J124" s="87">
        <f t="shared" si="17"/>
        <v>-0.23783371713425289</v>
      </c>
      <c r="K124" s="82">
        <f>VLOOKUP($C124,'2025'!$C$273:$U$528,VLOOKUP($L$4,Master!$D$9:$G$20,4,FALSE),FALSE)</f>
        <v>43629.39</v>
      </c>
      <c r="L124" s="83">
        <f>VLOOKUP($C124,'2025'!$C$8:$U$263,VLOOKUP($L$4,Master!$D$9:$G$20,4,FALSE),FALSE)</f>
        <v>33252.85</v>
      </c>
      <c r="M124" s="154">
        <f t="shared" si="18"/>
        <v>0.76216628286574717</v>
      </c>
      <c r="N124" s="154">
        <f t="shared" si="19"/>
        <v>4.1746616616867952E-6</v>
      </c>
      <c r="O124" s="83">
        <f t="shared" si="20"/>
        <v>-10376.540000000001</v>
      </c>
      <c r="P124" s="87">
        <f t="shared" si="21"/>
        <v>-0.23783371713425289</v>
      </c>
      <c r="Q124" s="78"/>
    </row>
    <row r="125" spans="2:17" s="79" customFormat="1" ht="12.75" x14ac:dyDescent="0.2">
      <c r="B125" s="72"/>
      <c r="C125" s="80" t="s">
        <v>150</v>
      </c>
      <c r="D125" s="81" t="s">
        <v>371</v>
      </c>
      <c r="E125" s="82">
        <f>IFERROR(VLOOKUP($C125,'2025'!$C$273:$U$528,19,FALSE),0)</f>
        <v>10867.459999999997</v>
      </c>
      <c r="F125" s="83">
        <f>IFERROR(VLOOKUP($C125,'2025'!$C$8:$U$263,19,FALSE),0)</f>
        <v>0</v>
      </c>
      <c r="G125" s="84">
        <f t="shared" si="14"/>
        <v>0</v>
      </c>
      <c r="H125" s="85">
        <f t="shared" si="15"/>
        <v>0</v>
      </c>
      <c r="I125" s="86">
        <f t="shared" si="16"/>
        <v>-10867.459999999997</v>
      </c>
      <c r="J125" s="87">
        <f t="shared" si="17"/>
        <v>-1</v>
      </c>
      <c r="K125" s="82">
        <f>VLOOKUP($C125,'2025'!$C$273:$U$528,VLOOKUP($L$4,Master!$D$9:$G$20,4,FALSE),FALSE)</f>
        <v>10867.459999999997</v>
      </c>
      <c r="L125" s="83">
        <f>VLOOKUP($C125,'2025'!$C$8:$U$263,VLOOKUP($L$4,Master!$D$9:$G$20,4,FALSE),FALSE)</f>
        <v>0</v>
      </c>
      <c r="M125" s="154">
        <f t="shared" si="18"/>
        <v>0</v>
      </c>
      <c r="N125" s="154">
        <f t="shared" si="19"/>
        <v>0</v>
      </c>
      <c r="O125" s="83">
        <f t="shared" si="20"/>
        <v>-10867.459999999997</v>
      </c>
      <c r="P125" s="87">
        <f t="shared" si="21"/>
        <v>-1</v>
      </c>
      <c r="Q125" s="78"/>
    </row>
    <row r="126" spans="2:17" s="79" customFormat="1" ht="12.75" x14ac:dyDescent="0.2">
      <c r="B126" s="72"/>
      <c r="C126" s="80" t="s">
        <v>151</v>
      </c>
      <c r="D126" s="81" t="s">
        <v>372</v>
      </c>
      <c r="E126" s="82">
        <f>IFERROR(VLOOKUP($C126,'2025'!$C$273:$U$528,19,FALSE),0)</f>
        <v>9735.33</v>
      </c>
      <c r="F126" s="83">
        <f>IFERROR(VLOOKUP($C126,'2025'!$C$8:$U$263,19,FALSE),0)</f>
        <v>0</v>
      </c>
      <c r="G126" s="84">
        <f t="shared" si="14"/>
        <v>0</v>
      </c>
      <c r="H126" s="85">
        <f t="shared" si="15"/>
        <v>0</v>
      </c>
      <c r="I126" s="86">
        <f t="shared" si="16"/>
        <v>-9735.33</v>
      </c>
      <c r="J126" s="87">
        <f t="shared" si="17"/>
        <v>-1</v>
      </c>
      <c r="K126" s="82">
        <f>VLOOKUP($C126,'2025'!$C$273:$U$528,VLOOKUP($L$4,Master!$D$9:$G$20,4,FALSE),FALSE)</f>
        <v>9735.33</v>
      </c>
      <c r="L126" s="83">
        <f>VLOOKUP($C126,'2025'!$C$8:$U$263,VLOOKUP($L$4,Master!$D$9:$G$20,4,FALSE),FALSE)</f>
        <v>0</v>
      </c>
      <c r="M126" s="154">
        <f t="shared" si="18"/>
        <v>0</v>
      </c>
      <c r="N126" s="154">
        <f t="shared" si="19"/>
        <v>0</v>
      </c>
      <c r="O126" s="83">
        <f t="shared" si="20"/>
        <v>-9735.33</v>
      </c>
      <c r="P126" s="87">
        <f t="shared" si="21"/>
        <v>-1</v>
      </c>
      <c r="Q126" s="78"/>
    </row>
    <row r="127" spans="2:17" s="79" customFormat="1" ht="12.75" x14ac:dyDescent="0.2">
      <c r="B127" s="72"/>
      <c r="C127" s="80" t="s">
        <v>152</v>
      </c>
      <c r="D127" s="81" t="s">
        <v>373</v>
      </c>
      <c r="E127" s="82">
        <f>IFERROR(VLOOKUP($C127,'2025'!$C$273:$U$528,19,FALSE),0)</f>
        <v>1265.73</v>
      </c>
      <c r="F127" s="83">
        <f>IFERROR(VLOOKUP($C127,'2025'!$C$8:$U$263,19,FALSE),0)</f>
        <v>152</v>
      </c>
      <c r="G127" s="84">
        <f t="shared" si="14"/>
        <v>0.12008880250922392</v>
      </c>
      <c r="H127" s="85">
        <f t="shared" si="15"/>
        <v>1.908253195068672E-8</v>
      </c>
      <c r="I127" s="86">
        <f t="shared" si="16"/>
        <v>-1113.73</v>
      </c>
      <c r="J127" s="87">
        <f t="shared" si="17"/>
        <v>-0.87991119749077606</v>
      </c>
      <c r="K127" s="82">
        <f>VLOOKUP($C127,'2025'!$C$273:$U$528,VLOOKUP($L$4,Master!$D$9:$G$20,4,FALSE),FALSE)</f>
        <v>1265.73</v>
      </c>
      <c r="L127" s="83">
        <f>VLOOKUP($C127,'2025'!$C$8:$U$263,VLOOKUP($L$4,Master!$D$9:$G$20,4,FALSE),FALSE)</f>
        <v>152</v>
      </c>
      <c r="M127" s="154">
        <f t="shared" si="18"/>
        <v>0.12008880250922392</v>
      </c>
      <c r="N127" s="154">
        <f t="shared" si="19"/>
        <v>1.908253195068672E-8</v>
      </c>
      <c r="O127" s="83">
        <f t="shared" si="20"/>
        <v>-1113.73</v>
      </c>
      <c r="P127" s="87">
        <f t="shared" si="21"/>
        <v>-0.87991119749077606</v>
      </c>
      <c r="Q127" s="78"/>
    </row>
    <row r="128" spans="2:17" s="79" customFormat="1" ht="12.75" x14ac:dyDescent="0.2">
      <c r="B128" s="72"/>
      <c r="C128" s="80" t="s">
        <v>153</v>
      </c>
      <c r="D128" s="81" t="s">
        <v>374</v>
      </c>
      <c r="E128" s="82">
        <f>IFERROR(VLOOKUP($C128,'2025'!$C$273:$U$528,19,FALSE),0)</f>
        <v>165281.53</v>
      </c>
      <c r="F128" s="83">
        <f>IFERROR(VLOOKUP($C128,'2025'!$C$8:$U$263,19,FALSE),0)</f>
        <v>32868.57</v>
      </c>
      <c r="G128" s="84">
        <f t="shared" si="14"/>
        <v>0.19886414410612002</v>
      </c>
      <c r="H128" s="85">
        <f t="shared" si="15"/>
        <v>4.1264180078840989E-6</v>
      </c>
      <c r="I128" s="86">
        <f t="shared" si="16"/>
        <v>-132412.96</v>
      </c>
      <c r="J128" s="87">
        <f t="shared" si="17"/>
        <v>-0.80113585589387992</v>
      </c>
      <c r="K128" s="82">
        <f>VLOOKUP($C128,'2025'!$C$273:$U$528,VLOOKUP($L$4,Master!$D$9:$G$20,4,FALSE),FALSE)</f>
        <v>165281.53</v>
      </c>
      <c r="L128" s="83">
        <f>VLOOKUP($C128,'2025'!$C$8:$U$263,VLOOKUP($L$4,Master!$D$9:$G$20,4,FALSE),FALSE)</f>
        <v>32868.57</v>
      </c>
      <c r="M128" s="154">
        <f t="shared" si="18"/>
        <v>0.19886414410612002</v>
      </c>
      <c r="N128" s="154">
        <f t="shared" si="19"/>
        <v>4.1264180078840989E-6</v>
      </c>
      <c r="O128" s="83">
        <f t="shared" si="20"/>
        <v>-132412.96</v>
      </c>
      <c r="P128" s="87">
        <f t="shared" si="21"/>
        <v>-0.80113585589387992</v>
      </c>
      <c r="Q128" s="78"/>
    </row>
    <row r="129" spans="2:17" s="79" customFormat="1" ht="12.75" x14ac:dyDescent="0.2">
      <c r="B129" s="72"/>
      <c r="C129" s="80" t="s">
        <v>154</v>
      </c>
      <c r="D129" s="81" t="s">
        <v>375</v>
      </c>
      <c r="E129" s="82">
        <f>IFERROR(VLOOKUP($C129,'2025'!$C$273:$U$528,19,FALSE),0)</f>
        <v>135000</v>
      </c>
      <c r="F129" s="83">
        <f>IFERROR(VLOOKUP($C129,'2025'!$C$8:$U$263,19,FALSE),0)</f>
        <v>3805.2799999999997</v>
      </c>
      <c r="G129" s="84">
        <f t="shared" si="14"/>
        <v>2.8187259259259256E-2</v>
      </c>
      <c r="H129" s="85">
        <f t="shared" si="15"/>
        <v>4.7772616566650761E-7</v>
      </c>
      <c r="I129" s="86">
        <f t="shared" si="16"/>
        <v>-131194.72</v>
      </c>
      <c r="J129" s="87">
        <f t="shared" si="17"/>
        <v>-0.97181274074074075</v>
      </c>
      <c r="K129" s="82">
        <f>VLOOKUP($C129,'2025'!$C$273:$U$528,VLOOKUP($L$4,Master!$D$9:$G$20,4,FALSE),FALSE)</f>
        <v>135000</v>
      </c>
      <c r="L129" s="83">
        <f>VLOOKUP($C129,'2025'!$C$8:$U$263,VLOOKUP($L$4,Master!$D$9:$G$20,4,FALSE),FALSE)</f>
        <v>3805.2799999999997</v>
      </c>
      <c r="M129" s="154">
        <f t="shared" si="18"/>
        <v>2.8187259259259256E-2</v>
      </c>
      <c r="N129" s="154">
        <f t="shared" si="19"/>
        <v>4.7772616566650761E-7</v>
      </c>
      <c r="O129" s="83">
        <f t="shared" si="20"/>
        <v>-131194.72</v>
      </c>
      <c r="P129" s="87">
        <f t="shared" si="21"/>
        <v>-0.97181274074074075</v>
      </c>
      <c r="Q129" s="78"/>
    </row>
    <row r="130" spans="2:17" s="79" customFormat="1" ht="12.75" x14ac:dyDescent="0.2">
      <c r="B130" s="72"/>
      <c r="C130" s="80" t="s">
        <v>155</v>
      </c>
      <c r="D130" s="81" t="s">
        <v>376</v>
      </c>
      <c r="E130" s="82">
        <f>IFERROR(VLOOKUP($C130,'2025'!$C$273:$U$528,19,FALSE),0)</f>
        <v>135639.82999999987</v>
      </c>
      <c r="F130" s="83">
        <f>IFERROR(VLOOKUP($C130,'2025'!$C$8:$U$263,19,FALSE),0)</f>
        <v>82033.51999999999</v>
      </c>
      <c r="G130" s="84">
        <f t="shared" si="14"/>
        <v>0.60478931594060581</v>
      </c>
      <c r="H130" s="85">
        <f t="shared" si="15"/>
        <v>1.0298732015969064E-5</v>
      </c>
      <c r="I130" s="86">
        <f t="shared" si="16"/>
        <v>-53606.309999999881</v>
      </c>
      <c r="J130" s="87">
        <f t="shared" si="17"/>
        <v>-0.39521068405939414</v>
      </c>
      <c r="K130" s="82">
        <f>VLOOKUP($C130,'2025'!$C$273:$U$528,VLOOKUP($L$4,Master!$D$9:$G$20,4,FALSE),FALSE)</f>
        <v>135639.82999999987</v>
      </c>
      <c r="L130" s="83">
        <f>VLOOKUP($C130,'2025'!$C$8:$U$263,VLOOKUP($L$4,Master!$D$9:$G$20,4,FALSE),FALSE)</f>
        <v>82033.51999999999</v>
      </c>
      <c r="M130" s="154">
        <f t="shared" si="18"/>
        <v>0.60478931594060581</v>
      </c>
      <c r="N130" s="154">
        <f t="shared" si="19"/>
        <v>1.0298732015969064E-5</v>
      </c>
      <c r="O130" s="83">
        <f t="shared" si="20"/>
        <v>-53606.309999999881</v>
      </c>
      <c r="P130" s="87">
        <f t="shared" si="21"/>
        <v>-0.39521068405939414</v>
      </c>
      <c r="Q130" s="78"/>
    </row>
    <row r="131" spans="2:17" s="79" customFormat="1" ht="12.75" x14ac:dyDescent="0.2">
      <c r="B131" s="72"/>
      <c r="C131" s="80" t="s">
        <v>156</v>
      </c>
      <c r="D131" s="81" t="s">
        <v>377</v>
      </c>
      <c r="E131" s="82">
        <f>IFERROR(VLOOKUP($C131,'2025'!$C$273:$U$528,19,FALSE),0)</f>
        <v>1991672.93</v>
      </c>
      <c r="F131" s="83">
        <f>IFERROR(VLOOKUP($C131,'2025'!$C$8:$U$263,19,FALSE),0)</f>
        <v>652762.92999999982</v>
      </c>
      <c r="G131" s="84">
        <f t="shared" si="14"/>
        <v>0.32774604713837219</v>
      </c>
      <c r="H131" s="85">
        <f t="shared" si="15"/>
        <v>8.1949799131242595E-5</v>
      </c>
      <c r="I131" s="86">
        <f t="shared" si="16"/>
        <v>-1338910</v>
      </c>
      <c r="J131" s="87">
        <f t="shared" si="17"/>
        <v>-0.67225395286162781</v>
      </c>
      <c r="K131" s="82">
        <f>VLOOKUP($C131,'2025'!$C$273:$U$528,VLOOKUP($L$4,Master!$D$9:$G$20,4,FALSE),FALSE)</f>
        <v>1991672.93</v>
      </c>
      <c r="L131" s="83">
        <f>VLOOKUP($C131,'2025'!$C$8:$U$263,VLOOKUP($L$4,Master!$D$9:$G$20,4,FALSE),FALSE)</f>
        <v>652762.92999999982</v>
      </c>
      <c r="M131" s="154">
        <f t="shared" si="18"/>
        <v>0.32774604713837219</v>
      </c>
      <c r="N131" s="154">
        <f t="shared" si="19"/>
        <v>8.1949799131242595E-5</v>
      </c>
      <c r="O131" s="83">
        <f t="shared" si="20"/>
        <v>-1338910</v>
      </c>
      <c r="P131" s="87">
        <f t="shared" si="21"/>
        <v>-0.67225395286162781</v>
      </c>
      <c r="Q131" s="78"/>
    </row>
    <row r="132" spans="2:17" s="79" customFormat="1" ht="12.75" x14ac:dyDescent="0.2">
      <c r="B132" s="72"/>
      <c r="C132" s="80" t="s">
        <v>157</v>
      </c>
      <c r="D132" s="81" t="s">
        <v>378</v>
      </c>
      <c r="E132" s="82">
        <f>IFERROR(VLOOKUP($C132,'2025'!$C$273:$U$528,19,FALSE),0)</f>
        <v>144018.31</v>
      </c>
      <c r="F132" s="83">
        <f>IFERROR(VLOOKUP($C132,'2025'!$C$8:$U$263,19,FALSE),0)</f>
        <v>75572.299999999988</v>
      </c>
      <c r="G132" s="84">
        <f t="shared" si="14"/>
        <v>0.52474091662372646</v>
      </c>
      <c r="H132" s="85">
        <f t="shared" si="15"/>
        <v>9.4875712456373806E-6</v>
      </c>
      <c r="I132" s="86">
        <f t="shared" si="16"/>
        <v>-68446.010000000009</v>
      </c>
      <c r="J132" s="87">
        <f t="shared" si="17"/>
        <v>-0.47525908337627354</v>
      </c>
      <c r="K132" s="82">
        <f>VLOOKUP($C132,'2025'!$C$273:$U$528,VLOOKUP($L$4,Master!$D$9:$G$20,4,FALSE),FALSE)</f>
        <v>144018.31</v>
      </c>
      <c r="L132" s="83">
        <f>VLOOKUP($C132,'2025'!$C$8:$U$263,VLOOKUP($L$4,Master!$D$9:$G$20,4,FALSE),FALSE)</f>
        <v>75572.299999999988</v>
      </c>
      <c r="M132" s="154">
        <f t="shared" si="18"/>
        <v>0.52474091662372646</v>
      </c>
      <c r="N132" s="154">
        <f t="shared" si="19"/>
        <v>9.4875712456373806E-6</v>
      </c>
      <c r="O132" s="83">
        <f t="shared" si="20"/>
        <v>-68446.010000000009</v>
      </c>
      <c r="P132" s="87">
        <f t="shared" si="21"/>
        <v>-0.47525908337627354</v>
      </c>
      <c r="Q132" s="78"/>
    </row>
    <row r="133" spans="2:17" s="79" customFormat="1" ht="12.75" x14ac:dyDescent="0.2">
      <c r="B133" s="72"/>
      <c r="C133" s="80" t="s">
        <v>158</v>
      </c>
      <c r="D133" s="81" t="s">
        <v>379</v>
      </c>
      <c r="E133" s="82">
        <f>IFERROR(VLOOKUP($C133,'2025'!$C$273:$U$528,19,FALSE),0)</f>
        <v>402093.34999999986</v>
      </c>
      <c r="F133" s="83">
        <f>IFERROR(VLOOKUP($C133,'2025'!$C$8:$U$263,19,FALSE),0)</f>
        <v>344831.59</v>
      </c>
      <c r="G133" s="84">
        <f t="shared" si="14"/>
        <v>0.85759088032667075</v>
      </c>
      <c r="H133" s="85">
        <f t="shared" si="15"/>
        <v>4.3291183116980945E-5</v>
      </c>
      <c r="I133" s="86">
        <f t="shared" si="16"/>
        <v>-57261.759999999835</v>
      </c>
      <c r="J133" s="87">
        <f t="shared" si="17"/>
        <v>-0.14240911967332923</v>
      </c>
      <c r="K133" s="82">
        <f>VLOOKUP($C133,'2025'!$C$273:$U$528,VLOOKUP($L$4,Master!$D$9:$G$20,4,FALSE),FALSE)</f>
        <v>402093.34999999986</v>
      </c>
      <c r="L133" s="83">
        <f>VLOOKUP($C133,'2025'!$C$8:$U$263,VLOOKUP($L$4,Master!$D$9:$G$20,4,FALSE),FALSE)</f>
        <v>344831.59</v>
      </c>
      <c r="M133" s="154">
        <f t="shared" si="18"/>
        <v>0.85759088032667075</v>
      </c>
      <c r="N133" s="154">
        <f t="shared" si="19"/>
        <v>4.3291183116980945E-5</v>
      </c>
      <c r="O133" s="83">
        <f t="shared" si="20"/>
        <v>-57261.759999999835</v>
      </c>
      <c r="P133" s="87">
        <f t="shared" si="21"/>
        <v>-0.14240911967332923</v>
      </c>
      <c r="Q133" s="78"/>
    </row>
    <row r="134" spans="2:17" s="79" customFormat="1" ht="12.75" x14ac:dyDescent="0.2">
      <c r="B134" s="72"/>
      <c r="C134" s="80" t="s">
        <v>159</v>
      </c>
      <c r="D134" s="81" t="s">
        <v>380</v>
      </c>
      <c r="E134" s="82">
        <f>IFERROR(VLOOKUP($C134,'2025'!$C$273:$U$528,19,FALSE),0)</f>
        <v>47051.96</v>
      </c>
      <c r="F134" s="83">
        <f>IFERROR(VLOOKUP($C134,'2025'!$C$8:$U$263,19,FALSE),0)</f>
        <v>40500</v>
      </c>
      <c r="G134" s="84">
        <f t="shared" si="14"/>
        <v>0.86075054046632704</v>
      </c>
      <c r="H134" s="85">
        <f t="shared" si="15"/>
        <v>5.084490421071133E-6</v>
      </c>
      <c r="I134" s="86">
        <f t="shared" si="16"/>
        <v>-6551.9599999999991</v>
      </c>
      <c r="J134" s="87">
        <f t="shared" si="17"/>
        <v>-0.13924945953367296</v>
      </c>
      <c r="K134" s="82">
        <f>VLOOKUP($C134,'2025'!$C$273:$U$528,VLOOKUP($L$4,Master!$D$9:$G$20,4,FALSE),FALSE)</f>
        <v>47051.96</v>
      </c>
      <c r="L134" s="83">
        <f>VLOOKUP($C134,'2025'!$C$8:$U$263,VLOOKUP($L$4,Master!$D$9:$G$20,4,FALSE),FALSE)</f>
        <v>40500</v>
      </c>
      <c r="M134" s="154">
        <f t="shared" si="18"/>
        <v>0.86075054046632704</v>
      </c>
      <c r="N134" s="154">
        <f t="shared" si="19"/>
        <v>5.084490421071133E-6</v>
      </c>
      <c r="O134" s="83">
        <f t="shared" si="20"/>
        <v>-6551.9599999999991</v>
      </c>
      <c r="P134" s="87">
        <f t="shared" si="21"/>
        <v>-0.13924945953367296</v>
      </c>
      <c r="Q134" s="78"/>
    </row>
    <row r="135" spans="2:17" s="79" customFormat="1" ht="12.75" x14ac:dyDescent="0.2">
      <c r="B135" s="72"/>
      <c r="C135" s="80" t="s">
        <v>160</v>
      </c>
      <c r="D135" s="81" t="s">
        <v>381</v>
      </c>
      <c r="E135" s="82">
        <f>IFERROR(VLOOKUP($C135,'2025'!$C$273:$U$528,19,FALSE),0)</f>
        <v>17688.979999999996</v>
      </c>
      <c r="F135" s="83">
        <f>IFERROR(VLOOKUP($C135,'2025'!$C$8:$U$263,19,FALSE),0)</f>
        <v>10937.970000000001</v>
      </c>
      <c r="G135" s="84">
        <f t="shared" si="14"/>
        <v>0.61834939041143155</v>
      </c>
      <c r="H135" s="85">
        <f t="shared" si="15"/>
        <v>1.3731852763200844E-6</v>
      </c>
      <c r="I135" s="86">
        <f t="shared" si="16"/>
        <v>-6751.0099999999948</v>
      </c>
      <c r="J135" s="87">
        <f t="shared" si="17"/>
        <v>-0.3816506095885685</v>
      </c>
      <c r="K135" s="82">
        <f>VLOOKUP($C135,'2025'!$C$273:$U$528,VLOOKUP($L$4,Master!$D$9:$G$20,4,FALSE),FALSE)</f>
        <v>17688.979999999996</v>
      </c>
      <c r="L135" s="83">
        <f>VLOOKUP($C135,'2025'!$C$8:$U$263,VLOOKUP($L$4,Master!$D$9:$G$20,4,FALSE),FALSE)</f>
        <v>10937.970000000001</v>
      </c>
      <c r="M135" s="154">
        <f t="shared" si="18"/>
        <v>0.61834939041143155</v>
      </c>
      <c r="N135" s="154">
        <f t="shared" si="19"/>
        <v>1.3731852763200844E-6</v>
      </c>
      <c r="O135" s="83">
        <f t="shared" si="20"/>
        <v>-6751.0099999999948</v>
      </c>
      <c r="P135" s="87">
        <f t="shared" si="21"/>
        <v>-0.3816506095885685</v>
      </c>
      <c r="Q135" s="78"/>
    </row>
    <row r="136" spans="2:17" s="79" customFormat="1" ht="12.75" x14ac:dyDescent="0.2">
      <c r="B136" s="72"/>
      <c r="C136" s="80" t="s">
        <v>161</v>
      </c>
      <c r="D136" s="81" t="s">
        <v>382</v>
      </c>
      <c r="E136" s="82">
        <f>IFERROR(VLOOKUP($C136,'2025'!$C$273:$U$528,19,FALSE),0)</f>
        <v>26187.81</v>
      </c>
      <c r="F136" s="83">
        <f>IFERROR(VLOOKUP($C136,'2025'!$C$8:$U$263,19,FALSE),0)</f>
        <v>20093.939999999999</v>
      </c>
      <c r="G136" s="84">
        <f t="shared" si="14"/>
        <v>0.76730127490614897</v>
      </c>
      <c r="H136" s="85">
        <f t="shared" si="15"/>
        <v>2.5226529741130385E-6</v>
      </c>
      <c r="I136" s="86">
        <f t="shared" si="16"/>
        <v>-6093.8700000000026</v>
      </c>
      <c r="J136" s="87">
        <f t="shared" si="17"/>
        <v>-0.23269872509385101</v>
      </c>
      <c r="K136" s="82">
        <f>VLOOKUP($C136,'2025'!$C$273:$U$528,VLOOKUP($L$4,Master!$D$9:$G$20,4,FALSE),FALSE)</f>
        <v>26187.81</v>
      </c>
      <c r="L136" s="83">
        <f>VLOOKUP($C136,'2025'!$C$8:$U$263,VLOOKUP($L$4,Master!$D$9:$G$20,4,FALSE),FALSE)</f>
        <v>20093.939999999999</v>
      </c>
      <c r="M136" s="154">
        <f t="shared" si="18"/>
        <v>0.76730127490614897</v>
      </c>
      <c r="N136" s="154">
        <f t="shared" si="19"/>
        <v>2.5226529741130385E-6</v>
      </c>
      <c r="O136" s="83">
        <f t="shared" si="20"/>
        <v>-6093.8700000000026</v>
      </c>
      <c r="P136" s="87">
        <f t="shared" si="21"/>
        <v>-0.23269872509385101</v>
      </c>
      <c r="Q136" s="78"/>
    </row>
    <row r="137" spans="2:17" s="79" customFormat="1" ht="12.75" x14ac:dyDescent="0.2">
      <c r="B137" s="72"/>
      <c r="C137" s="80" t="s">
        <v>162</v>
      </c>
      <c r="D137" s="81" t="s">
        <v>383</v>
      </c>
      <c r="E137" s="82">
        <f>IFERROR(VLOOKUP($C137,'2025'!$C$273:$U$528,19,FALSE),0)</f>
        <v>2172680.41</v>
      </c>
      <c r="F137" s="83">
        <f>IFERROR(VLOOKUP($C137,'2025'!$C$8:$U$263,19,FALSE),0)</f>
        <v>0</v>
      </c>
      <c r="G137" s="84">
        <f t="shared" si="14"/>
        <v>0</v>
      </c>
      <c r="H137" s="85">
        <f t="shared" si="15"/>
        <v>0</v>
      </c>
      <c r="I137" s="86">
        <f t="shared" si="16"/>
        <v>-2172680.41</v>
      </c>
      <c r="J137" s="87">
        <f t="shared" si="17"/>
        <v>-1</v>
      </c>
      <c r="K137" s="82">
        <f>VLOOKUP($C137,'2025'!$C$273:$U$528,VLOOKUP($L$4,Master!$D$9:$G$20,4,FALSE),FALSE)</f>
        <v>2172680.41</v>
      </c>
      <c r="L137" s="83">
        <f>VLOOKUP($C137,'2025'!$C$8:$U$263,VLOOKUP($L$4,Master!$D$9:$G$20,4,FALSE),FALSE)</f>
        <v>0</v>
      </c>
      <c r="M137" s="154">
        <f t="shared" si="18"/>
        <v>0</v>
      </c>
      <c r="N137" s="154">
        <f t="shared" si="19"/>
        <v>0</v>
      </c>
      <c r="O137" s="83">
        <f t="shared" si="20"/>
        <v>-2172680.41</v>
      </c>
      <c r="P137" s="87">
        <f t="shared" si="21"/>
        <v>-1</v>
      </c>
      <c r="Q137" s="78"/>
    </row>
    <row r="138" spans="2:17" s="79" customFormat="1" ht="12.75" x14ac:dyDescent="0.2">
      <c r="B138" s="72"/>
      <c r="C138" s="80" t="s">
        <v>163</v>
      </c>
      <c r="D138" s="81" t="s">
        <v>384</v>
      </c>
      <c r="E138" s="82">
        <f>IFERROR(VLOOKUP($C138,'2025'!$C$273:$U$528,19,FALSE),0)</f>
        <v>35057.409999999996</v>
      </c>
      <c r="F138" s="83">
        <f>IFERROR(VLOOKUP($C138,'2025'!$C$8:$U$263,19,FALSE),0)</f>
        <v>13923.58</v>
      </c>
      <c r="G138" s="84">
        <f t="shared" ref="G138:G201" si="22">IFERROR(F138/E138,0)</f>
        <v>0.39716510717705616</v>
      </c>
      <c r="H138" s="85">
        <f t="shared" ref="H138:H201" si="23">F138/$D$4</f>
        <v>1.7480076330127803E-6</v>
      </c>
      <c r="I138" s="86">
        <f t="shared" ref="I138:I201" si="24">F138-E138</f>
        <v>-21133.829999999994</v>
      </c>
      <c r="J138" s="87">
        <f t="shared" ref="J138:J201" si="25">IFERROR(I138/E138,0)</f>
        <v>-0.60283489282294378</v>
      </c>
      <c r="K138" s="82">
        <f>VLOOKUP($C138,'2025'!$C$273:$U$528,VLOOKUP($L$4,Master!$D$9:$G$20,4,FALSE),FALSE)</f>
        <v>35057.409999999996</v>
      </c>
      <c r="L138" s="83">
        <f>VLOOKUP($C138,'2025'!$C$8:$U$263,VLOOKUP($L$4,Master!$D$9:$G$20,4,FALSE),FALSE)</f>
        <v>13923.58</v>
      </c>
      <c r="M138" s="154">
        <f t="shared" ref="M138:M201" si="26">IFERROR(L138/K138,0)</f>
        <v>0.39716510717705616</v>
      </c>
      <c r="N138" s="154">
        <f t="shared" ref="N138:N201" si="27">L138/$D$4</f>
        <v>1.7480076330127803E-6</v>
      </c>
      <c r="O138" s="83">
        <f t="shared" ref="O138:O201" si="28">L138-K138</f>
        <v>-21133.829999999994</v>
      </c>
      <c r="P138" s="87">
        <f t="shared" ref="P138:P201" si="29">IFERROR(O138/K138,0)</f>
        <v>-0.60283489282294378</v>
      </c>
      <c r="Q138" s="78"/>
    </row>
    <row r="139" spans="2:17" s="79" customFormat="1" ht="25.5" x14ac:dyDescent="0.2">
      <c r="B139" s="72"/>
      <c r="C139" s="80" t="s">
        <v>164</v>
      </c>
      <c r="D139" s="81" t="s">
        <v>385</v>
      </c>
      <c r="E139" s="82">
        <f>IFERROR(VLOOKUP($C139,'2025'!$C$273:$U$528,19,FALSE),0)</f>
        <v>2739.84</v>
      </c>
      <c r="F139" s="83">
        <f>IFERROR(VLOOKUP($C139,'2025'!$C$8:$U$263,19,FALSE),0)</f>
        <v>0</v>
      </c>
      <c r="G139" s="84">
        <f t="shared" si="22"/>
        <v>0</v>
      </c>
      <c r="H139" s="85">
        <f t="shared" si="23"/>
        <v>0</v>
      </c>
      <c r="I139" s="86">
        <f t="shared" si="24"/>
        <v>-2739.84</v>
      </c>
      <c r="J139" s="87">
        <f t="shared" si="25"/>
        <v>-1</v>
      </c>
      <c r="K139" s="82">
        <f>VLOOKUP($C139,'2025'!$C$273:$U$528,VLOOKUP($L$4,Master!$D$9:$G$20,4,FALSE),FALSE)</f>
        <v>2739.84</v>
      </c>
      <c r="L139" s="83">
        <f>VLOOKUP($C139,'2025'!$C$8:$U$263,VLOOKUP($L$4,Master!$D$9:$G$20,4,FALSE),FALSE)</f>
        <v>0</v>
      </c>
      <c r="M139" s="154">
        <f t="shared" si="26"/>
        <v>0</v>
      </c>
      <c r="N139" s="154">
        <f t="shared" si="27"/>
        <v>0</v>
      </c>
      <c r="O139" s="83">
        <f t="shared" si="28"/>
        <v>-2739.84</v>
      </c>
      <c r="P139" s="87">
        <f t="shared" si="29"/>
        <v>-1</v>
      </c>
      <c r="Q139" s="78"/>
    </row>
    <row r="140" spans="2:17" s="79" customFormat="1" ht="12.75" x14ac:dyDescent="0.2">
      <c r="B140" s="72"/>
      <c r="C140" s="80" t="s">
        <v>165</v>
      </c>
      <c r="D140" s="81" t="s">
        <v>386</v>
      </c>
      <c r="E140" s="82">
        <f>IFERROR(VLOOKUP($C140,'2025'!$C$273:$U$528,19,FALSE),0)</f>
        <v>42711.349999999991</v>
      </c>
      <c r="F140" s="83">
        <f>IFERROR(VLOOKUP($C140,'2025'!$C$8:$U$263,19,FALSE),0)</f>
        <v>25444.860000000008</v>
      </c>
      <c r="G140" s="84">
        <f t="shared" si="22"/>
        <v>0.59574000821795647</v>
      </c>
      <c r="H140" s="85">
        <f t="shared" si="23"/>
        <v>3.1944233811233596E-6</v>
      </c>
      <c r="I140" s="86">
        <f t="shared" si="24"/>
        <v>-17266.489999999983</v>
      </c>
      <c r="J140" s="87">
        <f t="shared" si="25"/>
        <v>-0.40425999178204358</v>
      </c>
      <c r="K140" s="82">
        <f>VLOOKUP($C140,'2025'!$C$273:$U$528,VLOOKUP($L$4,Master!$D$9:$G$20,4,FALSE),FALSE)</f>
        <v>42711.349999999991</v>
      </c>
      <c r="L140" s="83">
        <f>VLOOKUP($C140,'2025'!$C$8:$U$263,VLOOKUP($L$4,Master!$D$9:$G$20,4,FALSE),FALSE)</f>
        <v>25444.860000000008</v>
      </c>
      <c r="M140" s="154">
        <f t="shared" si="26"/>
        <v>0.59574000821795647</v>
      </c>
      <c r="N140" s="154">
        <f t="shared" si="27"/>
        <v>3.1944233811233596E-6</v>
      </c>
      <c r="O140" s="83">
        <f t="shared" si="28"/>
        <v>-17266.489999999983</v>
      </c>
      <c r="P140" s="87">
        <f t="shared" si="29"/>
        <v>-0.40425999178204358</v>
      </c>
      <c r="Q140" s="78"/>
    </row>
    <row r="141" spans="2:17" s="79" customFormat="1" ht="12.75" x14ac:dyDescent="0.2">
      <c r="B141" s="72"/>
      <c r="C141" s="80" t="s">
        <v>166</v>
      </c>
      <c r="D141" s="81" t="s">
        <v>387</v>
      </c>
      <c r="E141" s="82">
        <f>IFERROR(VLOOKUP($C141,'2025'!$C$273:$U$528,19,FALSE),0)</f>
        <v>42772.859999999986</v>
      </c>
      <c r="F141" s="83">
        <f>IFERROR(VLOOKUP($C141,'2025'!$C$8:$U$263,19,FALSE),0)</f>
        <v>34623.94</v>
      </c>
      <c r="G141" s="84">
        <f t="shared" si="22"/>
        <v>0.80948386430086772</v>
      </c>
      <c r="H141" s="85">
        <f t="shared" si="23"/>
        <v>4.3467923770306577E-6</v>
      </c>
      <c r="I141" s="86">
        <f t="shared" si="24"/>
        <v>-8148.9199999999837</v>
      </c>
      <c r="J141" s="87">
        <f t="shared" si="25"/>
        <v>-0.19051613569913226</v>
      </c>
      <c r="K141" s="82">
        <f>VLOOKUP($C141,'2025'!$C$273:$U$528,VLOOKUP($L$4,Master!$D$9:$G$20,4,FALSE),FALSE)</f>
        <v>42772.859999999986</v>
      </c>
      <c r="L141" s="83">
        <f>VLOOKUP($C141,'2025'!$C$8:$U$263,VLOOKUP($L$4,Master!$D$9:$G$20,4,FALSE),FALSE)</f>
        <v>34623.94</v>
      </c>
      <c r="M141" s="154">
        <f t="shared" si="26"/>
        <v>0.80948386430086772</v>
      </c>
      <c r="N141" s="154">
        <f t="shared" si="27"/>
        <v>4.3467923770306577E-6</v>
      </c>
      <c r="O141" s="83">
        <f t="shared" si="28"/>
        <v>-8148.9199999999837</v>
      </c>
      <c r="P141" s="87">
        <f t="shared" si="29"/>
        <v>-0.19051613569913226</v>
      </c>
      <c r="Q141" s="78"/>
    </row>
    <row r="142" spans="2:17" s="79" customFormat="1" ht="25.5" x14ac:dyDescent="0.2">
      <c r="B142" s="72"/>
      <c r="C142" s="80" t="s">
        <v>167</v>
      </c>
      <c r="D142" s="81" t="s">
        <v>388</v>
      </c>
      <c r="E142" s="82">
        <f>IFERROR(VLOOKUP($C142,'2025'!$C$273:$U$528,19,FALSE),0)</f>
        <v>25829.489999999994</v>
      </c>
      <c r="F142" s="83">
        <f>IFERROR(VLOOKUP($C142,'2025'!$C$8:$U$263,19,FALSE),0)</f>
        <v>13447.9</v>
      </c>
      <c r="G142" s="84">
        <f t="shared" si="22"/>
        <v>0.52064132896158621</v>
      </c>
      <c r="H142" s="85">
        <f t="shared" si="23"/>
        <v>1.6882893514449996E-6</v>
      </c>
      <c r="I142" s="86">
        <f t="shared" si="24"/>
        <v>-12381.589999999995</v>
      </c>
      <c r="J142" s="87">
        <f t="shared" si="25"/>
        <v>-0.47935867103841373</v>
      </c>
      <c r="K142" s="82">
        <f>VLOOKUP($C142,'2025'!$C$273:$U$528,VLOOKUP($L$4,Master!$D$9:$G$20,4,FALSE),FALSE)</f>
        <v>25829.489999999994</v>
      </c>
      <c r="L142" s="83">
        <f>VLOOKUP($C142,'2025'!$C$8:$U$263,VLOOKUP($L$4,Master!$D$9:$G$20,4,FALSE),FALSE)</f>
        <v>13447.9</v>
      </c>
      <c r="M142" s="154">
        <f t="shared" si="26"/>
        <v>0.52064132896158621</v>
      </c>
      <c r="N142" s="154">
        <f t="shared" si="27"/>
        <v>1.6882893514449996E-6</v>
      </c>
      <c r="O142" s="83">
        <f t="shared" si="28"/>
        <v>-12381.589999999995</v>
      </c>
      <c r="P142" s="87">
        <f t="shared" si="29"/>
        <v>-0.47935867103841373</v>
      </c>
      <c r="Q142" s="78"/>
    </row>
    <row r="143" spans="2:17" s="79" customFormat="1" ht="12.75" x14ac:dyDescent="0.2">
      <c r="B143" s="72"/>
      <c r="C143" s="80" t="s">
        <v>168</v>
      </c>
      <c r="D143" s="81" t="s">
        <v>389</v>
      </c>
      <c r="E143" s="82">
        <f>IFERROR(VLOOKUP($C143,'2025'!$C$273:$U$528,19,FALSE),0)</f>
        <v>361000</v>
      </c>
      <c r="F143" s="83">
        <f>IFERROR(VLOOKUP($C143,'2025'!$C$8:$U$263,19,FALSE),0)</f>
        <v>39726.89</v>
      </c>
      <c r="G143" s="84">
        <f t="shared" si="22"/>
        <v>0.1100467867036011</v>
      </c>
      <c r="H143" s="85">
        <f t="shared" si="23"/>
        <v>4.9874318929369522E-6</v>
      </c>
      <c r="I143" s="86">
        <f t="shared" si="24"/>
        <v>-321273.11</v>
      </c>
      <c r="J143" s="87">
        <f t="shared" si="25"/>
        <v>-0.88995321329639887</v>
      </c>
      <c r="K143" s="82">
        <f>VLOOKUP($C143,'2025'!$C$273:$U$528,VLOOKUP($L$4,Master!$D$9:$G$20,4,FALSE),FALSE)</f>
        <v>361000</v>
      </c>
      <c r="L143" s="83">
        <f>VLOOKUP($C143,'2025'!$C$8:$U$263,VLOOKUP($L$4,Master!$D$9:$G$20,4,FALSE),FALSE)</f>
        <v>39726.89</v>
      </c>
      <c r="M143" s="154">
        <f t="shared" si="26"/>
        <v>0.1100467867036011</v>
      </c>
      <c r="N143" s="154">
        <f t="shared" si="27"/>
        <v>4.9874318929369522E-6</v>
      </c>
      <c r="O143" s="83">
        <f t="shared" si="28"/>
        <v>-321273.11</v>
      </c>
      <c r="P143" s="87">
        <f t="shared" si="29"/>
        <v>-0.88995321329639887</v>
      </c>
      <c r="Q143" s="78"/>
    </row>
    <row r="144" spans="2:17" s="79" customFormat="1" ht="12.75" x14ac:dyDescent="0.2">
      <c r="B144" s="72"/>
      <c r="C144" s="80" t="s">
        <v>169</v>
      </c>
      <c r="D144" s="81" t="s">
        <v>390</v>
      </c>
      <c r="E144" s="82">
        <f>IFERROR(VLOOKUP($C144,'2025'!$C$273:$U$528,19,FALSE),0)</f>
        <v>81998.430000000022</v>
      </c>
      <c r="F144" s="83">
        <f>IFERROR(VLOOKUP($C144,'2025'!$C$8:$U$263,19,FALSE),0)</f>
        <v>56903.58</v>
      </c>
      <c r="G144" s="84">
        <f t="shared" si="22"/>
        <v>0.69395938434430982</v>
      </c>
      <c r="H144" s="85">
        <f t="shared" si="23"/>
        <v>7.1438446280161705E-6</v>
      </c>
      <c r="I144" s="86">
        <f t="shared" si="24"/>
        <v>-25094.85000000002</v>
      </c>
      <c r="J144" s="87">
        <f t="shared" si="25"/>
        <v>-0.30604061565569018</v>
      </c>
      <c r="K144" s="82">
        <f>VLOOKUP($C144,'2025'!$C$273:$U$528,VLOOKUP($L$4,Master!$D$9:$G$20,4,FALSE),FALSE)</f>
        <v>81998.430000000022</v>
      </c>
      <c r="L144" s="83">
        <f>VLOOKUP($C144,'2025'!$C$8:$U$263,VLOOKUP($L$4,Master!$D$9:$G$20,4,FALSE),FALSE)</f>
        <v>56903.58</v>
      </c>
      <c r="M144" s="154">
        <f t="shared" si="26"/>
        <v>0.69395938434430982</v>
      </c>
      <c r="N144" s="154">
        <f t="shared" si="27"/>
        <v>7.1438446280161705E-6</v>
      </c>
      <c r="O144" s="83">
        <f t="shared" si="28"/>
        <v>-25094.85000000002</v>
      </c>
      <c r="P144" s="87">
        <f t="shared" si="29"/>
        <v>-0.30604061565569018</v>
      </c>
      <c r="Q144" s="78"/>
    </row>
    <row r="145" spans="2:17" s="79" customFormat="1" ht="12.75" x14ac:dyDescent="0.2">
      <c r="B145" s="72"/>
      <c r="C145" s="80" t="s">
        <v>170</v>
      </c>
      <c r="D145" s="81" t="s">
        <v>391</v>
      </c>
      <c r="E145" s="82">
        <f>IFERROR(VLOOKUP($C145,'2025'!$C$273:$U$528,19,FALSE),0)</f>
        <v>37504.140000000007</v>
      </c>
      <c r="F145" s="83">
        <f>IFERROR(VLOOKUP($C145,'2025'!$C$8:$U$263,19,FALSE),0)</f>
        <v>11332.51</v>
      </c>
      <c r="G145" s="84">
        <f t="shared" si="22"/>
        <v>0.30216690744008523</v>
      </c>
      <c r="H145" s="85">
        <f t="shared" si="23"/>
        <v>1.4227170010294525E-6</v>
      </c>
      <c r="I145" s="86">
        <f t="shared" si="24"/>
        <v>-26171.630000000005</v>
      </c>
      <c r="J145" s="87">
        <f t="shared" si="25"/>
        <v>-0.69783309255991477</v>
      </c>
      <c r="K145" s="82">
        <f>VLOOKUP($C145,'2025'!$C$273:$U$528,VLOOKUP($L$4,Master!$D$9:$G$20,4,FALSE),FALSE)</f>
        <v>37504.140000000007</v>
      </c>
      <c r="L145" s="83">
        <f>VLOOKUP($C145,'2025'!$C$8:$U$263,VLOOKUP($L$4,Master!$D$9:$G$20,4,FALSE),FALSE)</f>
        <v>11332.51</v>
      </c>
      <c r="M145" s="154">
        <f t="shared" si="26"/>
        <v>0.30216690744008523</v>
      </c>
      <c r="N145" s="154">
        <f t="shared" si="27"/>
        <v>1.4227170010294525E-6</v>
      </c>
      <c r="O145" s="83">
        <f t="shared" si="28"/>
        <v>-26171.630000000005</v>
      </c>
      <c r="P145" s="87">
        <f t="shared" si="29"/>
        <v>-0.69783309255991477</v>
      </c>
      <c r="Q145" s="78"/>
    </row>
    <row r="146" spans="2:17" s="79" customFormat="1" ht="12.75" x14ac:dyDescent="0.2">
      <c r="B146" s="72"/>
      <c r="C146" s="80" t="s">
        <v>171</v>
      </c>
      <c r="D146" s="81" t="s">
        <v>392</v>
      </c>
      <c r="E146" s="82">
        <f>IFERROR(VLOOKUP($C146,'2025'!$C$273:$U$528,19,FALSE),0)</f>
        <v>14372.560000000001</v>
      </c>
      <c r="F146" s="83">
        <f>IFERROR(VLOOKUP($C146,'2025'!$C$8:$U$263,19,FALSE),0)</f>
        <v>10014.16</v>
      </c>
      <c r="G146" s="84">
        <f t="shared" si="22"/>
        <v>0.69675548406129451</v>
      </c>
      <c r="H146" s="85">
        <f t="shared" si="23"/>
        <v>1.257207422100585E-6</v>
      </c>
      <c r="I146" s="86">
        <f t="shared" si="24"/>
        <v>-4358.4000000000015</v>
      </c>
      <c r="J146" s="87">
        <f t="shared" si="25"/>
        <v>-0.30324451593870549</v>
      </c>
      <c r="K146" s="82">
        <f>VLOOKUP($C146,'2025'!$C$273:$U$528,VLOOKUP($L$4,Master!$D$9:$G$20,4,FALSE),FALSE)</f>
        <v>14372.560000000001</v>
      </c>
      <c r="L146" s="83">
        <f>VLOOKUP($C146,'2025'!$C$8:$U$263,VLOOKUP($L$4,Master!$D$9:$G$20,4,FALSE),FALSE)</f>
        <v>10014.16</v>
      </c>
      <c r="M146" s="154">
        <f t="shared" si="26"/>
        <v>0.69675548406129451</v>
      </c>
      <c r="N146" s="154">
        <f t="shared" si="27"/>
        <v>1.257207422100585E-6</v>
      </c>
      <c r="O146" s="83">
        <f t="shared" si="28"/>
        <v>-4358.4000000000015</v>
      </c>
      <c r="P146" s="87">
        <f t="shared" si="29"/>
        <v>-0.30324451593870549</v>
      </c>
      <c r="Q146" s="78"/>
    </row>
    <row r="147" spans="2:17" s="79" customFormat="1" ht="12.75" x14ac:dyDescent="0.2">
      <c r="B147" s="72"/>
      <c r="C147" s="80" t="s">
        <v>520</v>
      </c>
      <c r="D147" s="81" t="s">
        <v>521</v>
      </c>
      <c r="E147" s="82">
        <f>IFERROR(VLOOKUP($C147,'2025'!$C$273:$U$528,19,FALSE),0)</f>
        <v>33162.300000000003</v>
      </c>
      <c r="F147" s="83">
        <f>IFERROR(VLOOKUP($C147,'2025'!$C$8:$U$263,19,FALSE),0)</f>
        <v>0</v>
      </c>
      <c r="G147" s="84">
        <f t="shared" si="22"/>
        <v>0</v>
      </c>
      <c r="H147" s="85">
        <f t="shared" si="23"/>
        <v>0</v>
      </c>
      <c r="I147" s="86">
        <f t="shared" si="24"/>
        <v>-33162.300000000003</v>
      </c>
      <c r="J147" s="87">
        <f t="shared" si="25"/>
        <v>-1</v>
      </c>
      <c r="K147" s="82">
        <f>VLOOKUP($C147,'2025'!$C$273:$U$528,VLOOKUP($L$4,Master!$D$9:$G$20,4,FALSE),FALSE)</f>
        <v>33162.300000000003</v>
      </c>
      <c r="L147" s="83">
        <f>VLOOKUP($C147,'2025'!$C$8:$U$263,VLOOKUP($L$4,Master!$D$9:$G$20,4,FALSE),FALSE)</f>
        <v>0</v>
      </c>
      <c r="M147" s="154">
        <f t="shared" si="26"/>
        <v>0</v>
      </c>
      <c r="N147" s="154">
        <f t="shared" si="27"/>
        <v>0</v>
      </c>
      <c r="O147" s="83">
        <f t="shared" si="28"/>
        <v>-33162.300000000003</v>
      </c>
      <c r="P147" s="87">
        <f t="shared" si="29"/>
        <v>-1</v>
      </c>
      <c r="Q147" s="78"/>
    </row>
    <row r="148" spans="2:17" s="79" customFormat="1" ht="12.75" x14ac:dyDescent="0.2">
      <c r="B148" s="72"/>
      <c r="C148" s="80" t="s">
        <v>172</v>
      </c>
      <c r="D148" s="81" t="s">
        <v>393</v>
      </c>
      <c r="E148" s="82">
        <f>IFERROR(VLOOKUP($C148,'2025'!$C$273:$U$528,19,FALSE),0)</f>
        <v>12473.029999999999</v>
      </c>
      <c r="F148" s="83">
        <f>IFERROR(VLOOKUP($C148,'2025'!$C$8:$U$263,19,FALSE),0)</f>
        <v>12087.4</v>
      </c>
      <c r="G148" s="84">
        <f t="shared" si="22"/>
        <v>0.96908289325047725</v>
      </c>
      <c r="H148" s="85">
        <f t="shared" si="23"/>
        <v>1.5174881361890176E-6</v>
      </c>
      <c r="I148" s="86">
        <f t="shared" si="24"/>
        <v>-385.6299999999992</v>
      </c>
      <c r="J148" s="87">
        <f t="shared" si="25"/>
        <v>-3.0917106749522708E-2</v>
      </c>
      <c r="K148" s="82">
        <f>VLOOKUP($C148,'2025'!$C$273:$U$528,VLOOKUP($L$4,Master!$D$9:$G$20,4,FALSE),FALSE)</f>
        <v>12473.029999999999</v>
      </c>
      <c r="L148" s="83">
        <f>VLOOKUP($C148,'2025'!$C$8:$U$263,VLOOKUP($L$4,Master!$D$9:$G$20,4,FALSE),FALSE)</f>
        <v>12087.4</v>
      </c>
      <c r="M148" s="154">
        <f t="shared" si="26"/>
        <v>0.96908289325047725</v>
      </c>
      <c r="N148" s="154">
        <f t="shared" si="27"/>
        <v>1.5174881361890176E-6</v>
      </c>
      <c r="O148" s="83">
        <f t="shared" si="28"/>
        <v>-385.6299999999992</v>
      </c>
      <c r="P148" s="87">
        <f t="shared" si="29"/>
        <v>-3.0917106749522708E-2</v>
      </c>
      <c r="Q148" s="78"/>
    </row>
    <row r="149" spans="2:17" s="79" customFormat="1" ht="12.75" x14ac:dyDescent="0.2">
      <c r="B149" s="72"/>
      <c r="C149" s="80" t="s">
        <v>173</v>
      </c>
      <c r="D149" s="81" t="s">
        <v>394</v>
      </c>
      <c r="E149" s="82">
        <f>IFERROR(VLOOKUP($C149,'2025'!$C$273:$U$528,19,FALSE),0)</f>
        <v>48618.110000000008</v>
      </c>
      <c r="F149" s="83">
        <f>IFERROR(VLOOKUP($C149,'2025'!$C$8:$U$263,19,FALSE),0)</f>
        <v>0</v>
      </c>
      <c r="G149" s="84">
        <f t="shared" si="22"/>
        <v>0</v>
      </c>
      <c r="H149" s="85">
        <f t="shared" si="23"/>
        <v>0</v>
      </c>
      <c r="I149" s="86">
        <f t="shared" si="24"/>
        <v>-48618.110000000008</v>
      </c>
      <c r="J149" s="87">
        <f t="shared" si="25"/>
        <v>-1</v>
      </c>
      <c r="K149" s="82">
        <f>VLOOKUP($C149,'2025'!$C$273:$U$528,VLOOKUP($L$4,Master!$D$9:$G$20,4,FALSE),FALSE)</f>
        <v>48618.110000000008</v>
      </c>
      <c r="L149" s="83">
        <f>VLOOKUP($C149,'2025'!$C$8:$U$263,VLOOKUP($L$4,Master!$D$9:$G$20,4,FALSE),FALSE)</f>
        <v>0</v>
      </c>
      <c r="M149" s="154">
        <f t="shared" si="26"/>
        <v>0</v>
      </c>
      <c r="N149" s="154">
        <f t="shared" si="27"/>
        <v>0</v>
      </c>
      <c r="O149" s="83">
        <f t="shared" si="28"/>
        <v>-48618.110000000008</v>
      </c>
      <c r="P149" s="87">
        <f t="shared" si="29"/>
        <v>-1</v>
      </c>
      <c r="Q149" s="78"/>
    </row>
    <row r="150" spans="2:17" s="79" customFormat="1" ht="25.5" x14ac:dyDescent="0.2">
      <c r="B150" s="72"/>
      <c r="C150" s="80" t="s">
        <v>174</v>
      </c>
      <c r="D150" s="81" t="s">
        <v>395</v>
      </c>
      <c r="E150" s="82">
        <f>IFERROR(VLOOKUP($C150,'2025'!$C$273:$U$528,19,FALSE),0)</f>
        <v>2531.5700000000006</v>
      </c>
      <c r="F150" s="83">
        <f>IFERROR(VLOOKUP($C150,'2025'!$C$8:$U$263,19,FALSE),0)</f>
        <v>0</v>
      </c>
      <c r="G150" s="84">
        <f t="shared" si="22"/>
        <v>0</v>
      </c>
      <c r="H150" s="85">
        <f t="shared" si="23"/>
        <v>0</v>
      </c>
      <c r="I150" s="86">
        <f t="shared" si="24"/>
        <v>-2531.5700000000006</v>
      </c>
      <c r="J150" s="87">
        <f t="shared" si="25"/>
        <v>-1</v>
      </c>
      <c r="K150" s="82">
        <f>VLOOKUP($C150,'2025'!$C$273:$U$528,VLOOKUP($L$4,Master!$D$9:$G$20,4,FALSE),FALSE)</f>
        <v>2531.5700000000006</v>
      </c>
      <c r="L150" s="83">
        <f>VLOOKUP($C150,'2025'!$C$8:$U$263,VLOOKUP($L$4,Master!$D$9:$G$20,4,FALSE),FALSE)</f>
        <v>0</v>
      </c>
      <c r="M150" s="154">
        <f t="shared" si="26"/>
        <v>0</v>
      </c>
      <c r="N150" s="154">
        <f t="shared" si="27"/>
        <v>0</v>
      </c>
      <c r="O150" s="83">
        <f t="shared" si="28"/>
        <v>-2531.5700000000006</v>
      </c>
      <c r="P150" s="87">
        <f t="shared" si="29"/>
        <v>-1</v>
      </c>
      <c r="Q150" s="78"/>
    </row>
    <row r="151" spans="2:17" s="79" customFormat="1" ht="12.75" x14ac:dyDescent="0.2">
      <c r="B151" s="72"/>
      <c r="C151" s="80" t="s">
        <v>175</v>
      </c>
      <c r="D151" s="81" t="s">
        <v>396</v>
      </c>
      <c r="E151" s="82">
        <f>IFERROR(VLOOKUP($C151,'2025'!$C$273:$U$528,19,FALSE),0)</f>
        <v>57782.810000000005</v>
      </c>
      <c r="F151" s="83">
        <f>IFERROR(VLOOKUP($C151,'2025'!$C$8:$U$263,19,FALSE),0)</f>
        <v>8136.7599999999993</v>
      </c>
      <c r="G151" s="84">
        <f t="shared" si="22"/>
        <v>0.1408162739056823</v>
      </c>
      <c r="H151" s="85">
        <f t="shared" si="23"/>
        <v>1.021513043914932E-6</v>
      </c>
      <c r="I151" s="86">
        <f t="shared" si="24"/>
        <v>-49646.05</v>
      </c>
      <c r="J151" s="87">
        <f t="shared" si="25"/>
        <v>-0.8591837260943177</v>
      </c>
      <c r="K151" s="82">
        <f>VLOOKUP($C151,'2025'!$C$273:$U$528,VLOOKUP($L$4,Master!$D$9:$G$20,4,FALSE),FALSE)</f>
        <v>57782.810000000005</v>
      </c>
      <c r="L151" s="83">
        <f>VLOOKUP($C151,'2025'!$C$8:$U$263,VLOOKUP($L$4,Master!$D$9:$G$20,4,FALSE),FALSE)</f>
        <v>8136.7599999999993</v>
      </c>
      <c r="M151" s="154">
        <f t="shared" si="26"/>
        <v>0.1408162739056823</v>
      </c>
      <c r="N151" s="154">
        <f t="shared" si="27"/>
        <v>1.021513043914932E-6</v>
      </c>
      <c r="O151" s="83">
        <f t="shared" si="28"/>
        <v>-49646.05</v>
      </c>
      <c r="P151" s="87">
        <f t="shared" si="29"/>
        <v>-0.8591837260943177</v>
      </c>
      <c r="Q151" s="78"/>
    </row>
    <row r="152" spans="2:17" s="79" customFormat="1" ht="25.5" x14ac:dyDescent="0.2">
      <c r="B152" s="72"/>
      <c r="C152" s="80" t="s">
        <v>176</v>
      </c>
      <c r="D152" s="81" t="s">
        <v>397</v>
      </c>
      <c r="E152" s="82">
        <f>IFERROR(VLOOKUP($C152,'2025'!$C$273:$U$528,19,FALSE),0)</f>
        <v>59840.08</v>
      </c>
      <c r="F152" s="83">
        <f>IFERROR(VLOOKUP($C152,'2025'!$C$8:$U$263,19,FALSE),0)</f>
        <v>0</v>
      </c>
      <c r="G152" s="84">
        <f t="shared" si="22"/>
        <v>0</v>
      </c>
      <c r="H152" s="85">
        <f t="shared" si="23"/>
        <v>0</v>
      </c>
      <c r="I152" s="86">
        <f t="shared" si="24"/>
        <v>-59840.08</v>
      </c>
      <c r="J152" s="87">
        <f t="shared" si="25"/>
        <v>-1</v>
      </c>
      <c r="K152" s="82">
        <f>VLOOKUP($C152,'2025'!$C$273:$U$528,VLOOKUP($L$4,Master!$D$9:$G$20,4,FALSE),FALSE)</f>
        <v>59840.08</v>
      </c>
      <c r="L152" s="83">
        <f>VLOOKUP($C152,'2025'!$C$8:$U$263,VLOOKUP($L$4,Master!$D$9:$G$20,4,FALSE),FALSE)</f>
        <v>0</v>
      </c>
      <c r="M152" s="154">
        <f t="shared" si="26"/>
        <v>0</v>
      </c>
      <c r="N152" s="154">
        <f t="shared" si="27"/>
        <v>0</v>
      </c>
      <c r="O152" s="83">
        <f t="shared" si="28"/>
        <v>-59840.08</v>
      </c>
      <c r="P152" s="87">
        <f t="shared" si="29"/>
        <v>-1</v>
      </c>
      <c r="Q152" s="78"/>
    </row>
    <row r="153" spans="2:17" s="79" customFormat="1" ht="12.75" x14ac:dyDescent="0.2">
      <c r="B153" s="72"/>
      <c r="C153" s="80" t="s">
        <v>177</v>
      </c>
      <c r="D153" s="81" t="s">
        <v>398</v>
      </c>
      <c r="E153" s="82">
        <f>IFERROR(VLOOKUP($C153,'2025'!$C$273:$U$528,19,FALSE),0)</f>
        <v>16534.02</v>
      </c>
      <c r="F153" s="83">
        <f>IFERROR(VLOOKUP($C153,'2025'!$C$8:$U$263,19,FALSE),0)</f>
        <v>11658.76</v>
      </c>
      <c r="G153" s="84">
        <f t="shared" si="22"/>
        <v>0.70513764952503988</v>
      </c>
      <c r="H153" s="85">
        <f t="shared" si="23"/>
        <v>1.463675396088081E-6</v>
      </c>
      <c r="I153" s="86">
        <f t="shared" si="24"/>
        <v>-4875.26</v>
      </c>
      <c r="J153" s="87">
        <f t="shared" si="25"/>
        <v>-0.29486235047496012</v>
      </c>
      <c r="K153" s="82">
        <f>VLOOKUP($C153,'2025'!$C$273:$U$528,VLOOKUP($L$4,Master!$D$9:$G$20,4,FALSE),FALSE)</f>
        <v>16534.02</v>
      </c>
      <c r="L153" s="83">
        <f>VLOOKUP($C153,'2025'!$C$8:$U$263,VLOOKUP($L$4,Master!$D$9:$G$20,4,FALSE),FALSE)</f>
        <v>11658.76</v>
      </c>
      <c r="M153" s="154">
        <f t="shared" si="26"/>
        <v>0.70513764952503988</v>
      </c>
      <c r="N153" s="154">
        <f t="shared" si="27"/>
        <v>1.463675396088081E-6</v>
      </c>
      <c r="O153" s="83">
        <f t="shared" si="28"/>
        <v>-4875.26</v>
      </c>
      <c r="P153" s="87">
        <f t="shared" si="29"/>
        <v>-0.29486235047496012</v>
      </c>
      <c r="Q153" s="78"/>
    </row>
    <row r="154" spans="2:17" s="79" customFormat="1" ht="12.75" x14ac:dyDescent="0.2">
      <c r="B154" s="72"/>
      <c r="C154" s="80" t="s">
        <v>178</v>
      </c>
      <c r="D154" s="81" t="s">
        <v>399</v>
      </c>
      <c r="E154" s="82">
        <f>IFERROR(VLOOKUP($C154,'2025'!$C$273:$U$528,19,FALSE),0)</f>
        <v>16632.04</v>
      </c>
      <c r="F154" s="83">
        <f>IFERROR(VLOOKUP($C154,'2025'!$C$8:$U$263,19,FALSE),0)</f>
        <v>0</v>
      </c>
      <c r="G154" s="84">
        <f t="shared" si="22"/>
        <v>0</v>
      </c>
      <c r="H154" s="85">
        <f t="shared" si="23"/>
        <v>0</v>
      </c>
      <c r="I154" s="86">
        <f t="shared" si="24"/>
        <v>-16632.04</v>
      </c>
      <c r="J154" s="87">
        <f t="shared" si="25"/>
        <v>-1</v>
      </c>
      <c r="K154" s="82">
        <f>VLOOKUP($C154,'2025'!$C$273:$U$528,VLOOKUP($L$4,Master!$D$9:$G$20,4,FALSE),FALSE)</f>
        <v>16632.04</v>
      </c>
      <c r="L154" s="83">
        <f>VLOOKUP($C154,'2025'!$C$8:$U$263,VLOOKUP($L$4,Master!$D$9:$G$20,4,FALSE),FALSE)</f>
        <v>0</v>
      </c>
      <c r="M154" s="154">
        <f t="shared" si="26"/>
        <v>0</v>
      </c>
      <c r="N154" s="154">
        <f t="shared" si="27"/>
        <v>0</v>
      </c>
      <c r="O154" s="83">
        <f t="shared" si="28"/>
        <v>-16632.04</v>
      </c>
      <c r="P154" s="87">
        <f t="shared" si="29"/>
        <v>-1</v>
      </c>
      <c r="Q154" s="78"/>
    </row>
    <row r="155" spans="2:17" s="79" customFormat="1" ht="12.75" x14ac:dyDescent="0.2">
      <c r="B155" s="72"/>
      <c r="C155" s="80" t="s">
        <v>501</v>
      </c>
      <c r="D155" s="81" t="s">
        <v>502</v>
      </c>
      <c r="E155" s="82">
        <f>IFERROR(VLOOKUP($C155,'2025'!$C$273:$U$528,19,FALSE),0)</f>
        <v>59887.62999999999</v>
      </c>
      <c r="F155" s="83">
        <f>IFERROR(VLOOKUP($C155,'2025'!$C$8:$U$263,19,FALSE),0)</f>
        <v>35001.050000000003</v>
      </c>
      <c r="G155" s="84">
        <f t="shared" si="22"/>
        <v>0.58444540216401963</v>
      </c>
      <c r="H155" s="85">
        <f t="shared" si="23"/>
        <v>4.394135887714365E-6</v>
      </c>
      <c r="I155" s="86">
        <f t="shared" si="24"/>
        <v>-24886.579999999987</v>
      </c>
      <c r="J155" s="87">
        <f t="shared" si="25"/>
        <v>-0.41555459783598037</v>
      </c>
      <c r="K155" s="82">
        <f>VLOOKUP($C155,'2025'!$C$273:$U$528,VLOOKUP($L$4,Master!$D$9:$G$20,4,FALSE),FALSE)</f>
        <v>59887.62999999999</v>
      </c>
      <c r="L155" s="83">
        <f>VLOOKUP($C155,'2025'!$C$8:$U$263,VLOOKUP($L$4,Master!$D$9:$G$20,4,FALSE),FALSE)</f>
        <v>35001.050000000003</v>
      </c>
      <c r="M155" s="154">
        <f t="shared" si="26"/>
        <v>0.58444540216401963</v>
      </c>
      <c r="N155" s="154">
        <f t="shared" si="27"/>
        <v>4.394135887714365E-6</v>
      </c>
      <c r="O155" s="83">
        <f t="shared" si="28"/>
        <v>-24886.579999999987</v>
      </c>
      <c r="P155" s="87">
        <f t="shared" si="29"/>
        <v>-0.41555459783598037</v>
      </c>
      <c r="Q155" s="78"/>
    </row>
    <row r="156" spans="2:17" s="79" customFormat="1" ht="12.75" x14ac:dyDescent="0.2">
      <c r="B156" s="72"/>
      <c r="C156" s="80" t="s">
        <v>536</v>
      </c>
      <c r="D156" s="81" t="s">
        <v>537</v>
      </c>
      <c r="E156" s="82">
        <f>IFERROR(VLOOKUP($C156,'2025'!$C$273:$U$528,19,FALSE),0)</f>
        <v>22546.070000000011</v>
      </c>
      <c r="F156" s="83">
        <f>IFERROR(VLOOKUP($C156,'2025'!$C$8:$U$263,19,FALSE),0)</f>
        <v>12112.109999999999</v>
      </c>
      <c r="G156" s="84">
        <f t="shared" si="22"/>
        <v>0.53721602035299243</v>
      </c>
      <c r="H156" s="85">
        <f t="shared" si="23"/>
        <v>1.5205903030607375E-6</v>
      </c>
      <c r="I156" s="86">
        <f t="shared" si="24"/>
        <v>-10433.960000000012</v>
      </c>
      <c r="J156" s="87">
        <f t="shared" si="25"/>
        <v>-0.46278397964700752</v>
      </c>
      <c r="K156" s="82">
        <f>VLOOKUP($C156,'2025'!$C$273:$U$528,VLOOKUP($L$4,Master!$D$9:$G$20,4,FALSE),FALSE)</f>
        <v>22546.070000000011</v>
      </c>
      <c r="L156" s="83">
        <f>VLOOKUP($C156,'2025'!$C$8:$U$263,VLOOKUP($L$4,Master!$D$9:$G$20,4,FALSE),FALSE)</f>
        <v>12112.109999999999</v>
      </c>
      <c r="M156" s="154">
        <f t="shared" si="26"/>
        <v>0.53721602035299243</v>
      </c>
      <c r="N156" s="154">
        <f t="shared" si="27"/>
        <v>1.5205903030607375E-6</v>
      </c>
      <c r="O156" s="83">
        <f t="shared" si="28"/>
        <v>-10433.960000000012</v>
      </c>
      <c r="P156" s="87">
        <f t="shared" si="29"/>
        <v>-0.46278397964700752</v>
      </c>
      <c r="Q156" s="78"/>
    </row>
    <row r="157" spans="2:17" s="79" customFormat="1" ht="12.75" x14ac:dyDescent="0.2">
      <c r="B157" s="72"/>
      <c r="C157" s="80" t="s">
        <v>538</v>
      </c>
      <c r="D157" s="81" t="s">
        <v>539</v>
      </c>
      <c r="E157" s="82">
        <f>IFERROR(VLOOKUP($C157,'2025'!$C$273:$U$528,19,FALSE),0)</f>
        <v>34404.22</v>
      </c>
      <c r="F157" s="83">
        <f>IFERROR(VLOOKUP($C157,'2025'!$C$8:$U$263,19,FALSE),0)</f>
        <v>9615.9</v>
      </c>
      <c r="G157" s="84">
        <f t="shared" si="22"/>
        <v>0.27949768952762188</v>
      </c>
      <c r="H157" s="85">
        <f t="shared" si="23"/>
        <v>1.2072086775303185E-6</v>
      </c>
      <c r="I157" s="86">
        <f t="shared" si="24"/>
        <v>-24788.32</v>
      </c>
      <c r="J157" s="87">
        <f t="shared" si="25"/>
        <v>-0.72050231047237812</v>
      </c>
      <c r="K157" s="82">
        <f>VLOOKUP($C157,'2025'!$C$273:$U$528,VLOOKUP($L$4,Master!$D$9:$G$20,4,FALSE),FALSE)</f>
        <v>34404.22</v>
      </c>
      <c r="L157" s="83">
        <f>VLOOKUP($C157,'2025'!$C$8:$U$263,VLOOKUP($L$4,Master!$D$9:$G$20,4,FALSE),FALSE)</f>
        <v>9615.9</v>
      </c>
      <c r="M157" s="154">
        <f t="shared" si="26"/>
        <v>0.27949768952762188</v>
      </c>
      <c r="N157" s="154">
        <f t="shared" si="27"/>
        <v>1.2072086775303185E-6</v>
      </c>
      <c r="O157" s="83">
        <f t="shared" si="28"/>
        <v>-24788.32</v>
      </c>
      <c r="P157" s="87">
        <f t="shared" si="29"/>
        <v>-0.72050231047237812</v>
      </c>
      <c r="Q157" s="78"/>
    </row>
    <row r="158" spans="2:17" s="79" customFormat="1" ht="12.75" x14ac:dyDescent="0.2">
      <c r="B158" s="72"/>
      <c r="C158" s="80" t="s">
        <v>540</v>
      </c>
      <c r="D158" s="81" t="s">
        <v>541</v>
      </c>
      <c r="E158" s="82">
        <f>IFERROR(VLOOKUP($C158,'2025'!$C$273:$U$528,19,FALSE),0)</f>
        <v>28037.629999999997</v>
      </c>
      <c r="F158" s="83">
        <f>IFERROR(VLOOKUP($C158,'2025'!$C$8:$U$263,19,FALSE),0)</f>
        <v>10015.67</v>
      </c>
      <c r="G158" s="84">
        <f t="shared" si="22"/>
        <v>0.3572224185853084</v>
      </c>
      <c r="H158" s="85">
        <f t="shared" si="23"/>
        <v>1.2573969919903583E-6</v>
      </c>
      <c r="I158" s="86">
        <f t="shared" si="24"/>
        <v>-18021.96</v>
      </c>
      <c r="J158" s="87">
        <f t="shared" si="25"/>
        <v>-0.64277758141469166</v>
      </c>
      <c r="K158" s="82">
        <f>VLOOKUP($C158,'2025'!$C$273:$U$528,VLOOKUP($L$4,Master!$D$9:$G$20,4,FALSE),FALSE)</f>
        <v>28037.629999999997</v>
      </c>
      <c r="L158" s="83">
        <f>VLOOKUP($C158,'2025'!$C$8:$U$263,VLOOKUP($L$4,Master!$D$9:$G$20,4,FALSE),FALSE)</f>
        <v>10015.67</v>
      </c>
      <c r="M158" s="154">
        <f t="shared" si="26"/>
        <v>0.3572224185853084</v>
      </c>
      <c r="N158" s="154">
        <f t="shared" si="27"/>
        <v>1.2573969919903583E-6</v>
      </c>
      <c r="O158" s="83">
        <f t="shared" si="28"/>
        <v>-18021.96</v>
      </c>
      <c r="P158" s="87">
        <f t="shared" si="29"/>
        <v>-0.64277758141469166</v>
      </c>
      <c r="Q158" s="78"/>
    </row>
    <row r="159" spans="2:17" s="79" customFormat="1" ht="12.75" x14ac:dyDescent="0.2">
      <c r="B159" s="72"/>
      <c r="C159" s="80" t="s">
        <v>518</v>
      </c>
      <c r="D159" s="81" t="s">
        <v>519</v>
      </c>
      <c r="E159" s="82">
        <f>IFERROR(VLOOKUP($C159,'2025'!$C$273:$U$528,19,FALSE),0)</f>
        <v>24767.820000000007</v>
      </c>
      <c r="F159" s="83">
        <f>IFERROR(VLOOKUP($C159,'2025'!$C$8:$U$263,19,FALSE),0)</f>
        <v>14123.16</v>
      </c>
      <c r="G159" s="84">
        <f t="shared" si="22"/>
        <v>0.57022216731226227</v>
      </c>
      <c r="H159" s="85">
        <f t="shared" si="23"/>
        <v>1.7730634996359253E-6</v>
      </c>
      <c r="I159" s="86">
        <f t="shared" si="24"/>
        <v>-10644.660000000007</v>
      </c>
      <c r="J159" s="87">
        <f t="shared" si="25"/>
        <v>-0.42977783268773773</v>
      </c>
      <c r="K159" s="82">
        <f>VLOOKUP($C159,'2025'!$C$273:$U$528,VLOOKUP($L$4,Master!$D$9:$G$20,4,FALSE),FALSE)</f>
        <v>24767.820000000007</v>
      </c>
      <c r="L159" s="83">
        <f>VLOOKUP($C159,'2025'!$C$8:$U$263,VLOOKUP($L$4,Master!$D$9:$G$20,4,FALSE),FALSE)</f>
        <v>14123.16</v>
      </c>
      <c r="M159" s="154">
        <f t="shared" si="26"/>
        <v>0.57022216731226227</v>
      </c>
      <c r="N159" s="154">
        <f t="shared" si="27"/>
        <v>1.7730634996359253E-6</v>
      </c>
      <c r="O159" s="83">
        <f t="shared" si="28"/>
        <v>-10644.660000000007</v>
      </c>
      <c r="P159" s="87">
        <f t="shared" si="29"/>
        <v>-0.42977783268773773</v>
      </c>
      <c r="Q159" s="78"/>
    </row>
    <row r="160" spans="2:17" s="79" customFormat="1" ht="25.5" x14ac:dyDescent="0.2">
      <c r="B160" s="72"/>
      <c r="C160" s="80" t="s">
        <v>522</v>
      </c>
      <c r="D160" s="81" t="s">
        <v>523</v>
      </c>
      <c r="E160" s="82">
        <f>IFERROR(VLOOKUP($C160,'2025'!$C$273:$U$528,19,FALSE),0)</f>
        <v>36804.25</v>
      </c>
      <c r="F160" s="83">
        <f>IFERROR(VLOOKUP($C160,'2025'!$C$8:$U$263,19,FALSE),0)</f>
        <v>16505.740000000002</v>
      </c>
      <c r="G160" s="84">
        <f t="shared" si="22"/>
        <v>0.44847374963489273</v>
      </c>
      <c r="H160" s="85">
        <f t="shared" si="23"/>
        <v>2.0721796771034728E-6</v>
      </c>
      <c r="I160" s="86">
        <f t="shared" si="24"/>
        <v>-20298.509999999998</v>
      </c>
      <c r="J160" s="87">
        <f t="shared" si="25"/>
        <v>-0.55152625036510727</v>
      </c>
      <c r="K160" s="82">
        <f>VLOOKUP($C160,'2025'!$C$273:$U$528,VLOOKUP($L$4,Master!$D$9:$G$20,4,FALSE),FALSE)</f>
        <v>36804.25</v>
      </c>
      <c r="L160" s="83">
        <f>VLOOKUP($C160,'2025'!$C$8:$U$263,VLOOKUP($L$4,Master!$D$9:$G$20,4,FALSE),FALSE)</f>
        <v>16505.740000000002</v>
      </c>
      <c r="M160" s="154">
        <f t="shared" si="26"/>
        <v>0.44847374963489273</v>
      </c>
      <c r="N160" s="154">
        <f t="shared" si="27"/>
        <v>2.0721796771034728E-6</v>
      </c>
      <c r="O160" s="83">
        <f t="shared" si="28"/>
        <v>-20298.509999999998</v>
      </c>
      <c r="P160" s="87">
        <f t="shared" si="29"/>
        <v>-0.55152625036510727</v>
      </c>
      <c r="Q160" s="78"/>
    </row>
    <row r="161" spans="2:17" s="79" customFormat="1" ht="12.75" x14ac:dyDescent="0.2">
      <c r="B161" s="72"/>
      <c r="C161" s="80" t="s">
        <v>542</v>
      </c>
      <c r="D161" s="81" t="s">
        <v>543</v>
      </c>
      <c r="E161" s="82">
        <f>IFERROR(VLOOKUP($C161,'2025'!$C$273:$U$528,19,FALSE),0)</f>
        <v>56630.170000000006</v>
      </c>
      <c r="F161" s="83">
        <f>IFERROR(VLOOKUP($C161,'2025'!$C$8:$U$263,19,FALSE),0)</f>
        <v>47762.30000000001</v>
      </c>
      <c r="G161" s="84">
        <f t="shared" si="22"/>
        <v>0.84340732157434817</v>
      </c>
      <c r="H161" s="85">
        <f t="shared" si="23"/>
        <v>5.9962211565018716E-6</v>
      </c>
      <c r="I161" s="86">
        <f t="shared" si="24"/>
        <v>-8867.8699999999953</v>
      </c>
      <c r="J161" s="87">
        <f t="shared" si="25"/>
        <v>-0.1565926784256518</v>
      </c>
      <c r="K161" s="82">
        <f>VLOOKUP($C161,'2025'!$C$273:$U$528,VLOOKUP($L$4,Master!$D$9:$G$20,4,FALSE),FALSE)</f>
        <v>56630.170000000006</v>
      </c>
      <c r="L161" s="83">
        <f>VLOOKUP($C161,'2025'!$C$8:$U$263,VLOOKUP($L$4,Master!$D$9:$G$20,4,FALSE),FALSE)</f>
        <v>47762.30000000001</v>
      </c>
      <c r="M161" s="154">
        <f t="shared" si="26"/>
        <v>0.84340732157434817</v>
      </c>
      <c r="N161" s="154">
        <f t="shared" si="27"/>
        <v>5.9962211565018716E-6</v>
      </c>
      <c r="O161" s="83">
        <f t="shared" si="28"/>
        <v>-8867.8699999999953</v>
      </c>
      <c r="P161" s="87">
        <f t="shared" si="29"/>
        <v>-0.1565926784256518</v>
      </c>
      <c r="Q161" s="78"/>
    </row>
    <row r="162" spans="2:17" s="79" customFormat="1" ht="12.75" x14ac:dyDescent="0.2">
      <c r="B162" s="72"/>
      <c r="C162" s="80" t="s">
        <v>544</v>
      </c>
      <c r="D162" s="81" t="s">
        <v>545</v>
      </c>
      <c r="E162" s="82">
        <f>IFERROR(VLOOKUP($C162,'2025'!$C$273:$U$528,19,FALSE),0)</f>
        <v>56306.129999999983</v>
      </c>
      <c r="F162" s="83">
        <f>IFERROR(VLOOKUP($C162,'2025'!$C$8:$U$263,19,FALSE),0)</f>
        <v>24115.310000000005</v>
      </c>
      <c r="G162" s="84">
        <f t="shared" si="22"/>
        <v>0.42828924665928936</v>
      </c>
      <c r="H162" s="85">
        <f t="shared" si="23"/>
        <v>3.0275077208928624E-6</v>
      </c>
      <c r="I162" s="86">
        <f t="shared" si="24"/>
        <v>-32190.819999999978</v>
      </c>
      <c r="J162" s="87">
        <f t="shared" si="25"/>
        <v>-0.57171075334071064</v>
      </c>
      <c r="K162" s="82">
        <f>VLOOKUP($C162,'2025'!$C$273:$U$528,VLOOKUP($L$4,Master!$D$9:$G$20,4,FALSE),FALSE)</f>
        <v>56306.129999999983</v>
      </c>
      <c r="L162" s="83">
        <f>VLOOKUP($C162,'2025'!$C$8:$U$263,VLOOKUP($L$4,Master!$D$9:$G$20,4,FALSE),FALSE)</f>
        <v>24115.310000000005</v>
      </c>
      <c r="M162" s="154">
        <f t="shared" si="26"/>
        <v>0.42828924665928936</v>
      </c>
      <c r="N162" s="154">
        <f t="shared" si="27"/>
        <v>3.0275077208928624E-6</v>
      </c>
      <c r="O162" s="83">
        <f t="shared" si="28"/>
        <v>-32190.819999999978</v>
      </c>
      <c r="P162" s="87">
        <f t="shared" si="29"/>
        <v>-0.57171075334071064</v>
      </c>
      <c r="Q162" s="78"/>
    </row>
    <row r="163" spans="2:17" s="79" customFormat="1" ht="12.75" x14ac:dyDescent="0.2">
      <c r="B163" s="72"/>
      <c r="C163" s="80" t="s">
        <v>179</v>
      </c>
      <c r="D163" s="81" t="s">
        <v>400</v>
      </c>
      <c r="E163" s="82">
        <f>IFERROR(VLOOKUP($C163,'2025'!$C$273:$U$528,19,FALSE),0)</f>
        <v>2019340.2699999998</v>
      </c>
      <c r="F163" s="83">
        <f>IFERROR(VLOOKUP($C163,'2025'!$C$8:$U$263,19,FALSE),0)</f>
        <v>69134.310000000012</v>
      </c>
      <c r="G163" s="84">
        <f t="shared" si="22"/>
        <v>3.4236087412845985E-2</v>
      </c>
      <c r="H163" s="85">
        <f t="shared" si="23"/>
        <v>8.6793268385768458E-6</v>
      </c>
      <c r="I163" s="86">
        <f t="shared" si="24"/>
        <v>-1950205.9599999997</v>
      </c>
      <c r="J163" s="87">
        <f t="shared" si="25"/>
        <v>-0.96576391258715399</v>
      </c>
      <c r="K163" s="82">
        <f>VLOOKUP($C163,'2025'!$C$273:$U$528,VLOOKUP($L$4,Master!$D$9:$G$20,4,FALSE),FALSE)</f>
        <v>2019340.2699999998</v>
      </c>
      <c r="L163" s="83">
        <f>VLOOKUP($C163,'2025'!$C$8:$U$263,VLOOKUP($L$4,Master!$D$9:$G$20,4,FALSE),FALSE)</f>
        <v>69134.310000000012</v>
      </c>
      <c r="M163" s="154">
        <f t="shared" si="26"/>
        <v>3.4236087412845985E-2</v>
      </c>
      <c r="N163" s="154">
        <f t="shared" si="27"/>
        <v>8.6793268385768458E-6</v>
      </c>
      <c r="O163" s="83">
        <f t="shared" si="28"/>
        <v>-1950205.9599999997</v>
      </c>
      <c r="P163" s="87">
        <f t="shared" si="29"/>
        <v>-0.96576391258715399</v>
      </c>
      <c r="Q163" s="78"/>
    </row>
    <row r="164" spans="2:17" s="79" customFormat="1" ht="12.75" x14ac:dyDescent="0.2">
      <c r="B164" s="72"/>
      <c r="C164" s="80" t="s">
        <v>180</v>
      </c>
      <c r="D164" s="81" t="s">
        <v>401</v>
      </c>
      <c r="E164" s="82">
        <f>IFERROR(VLOOKUP($C164,'2025'!$C$273:$U$528,19,FALSE),0)</f>
        <v>344626.16000000003</v>
      </c>
      <c r="F164" s="83">
        <f>IFERROR(VLOOKUP($C164,'2025'!$C$8:$U$263,19,FALSE),0)</f>
        <v>114683.79999999999</v>
      </c>
      <c r="G164" s="84">
        <f t="shared" si="22"/>
        <v>0.33277740726356925</v>
      </c>
      <c r="H164" s="85">
        <f t="shared" si="23"/>
        <v>1.4397745248198457E-5</v>
      </c>
      <c r="I164" s="86">
        <f t="shared" si="24"/>
        <v>-229942.36000000004</v>
      </c>
      <c r="J164" s="87">
        <f t="shared" si="25"/>
        <v>-0.66722259273643081</v>
      </c>
      <c r="K164" s="82">
        <f>VLOOKUP($C164,'2025'!$C$273:$U$528,VLOOKUP($L$4,Master!$D$9:$G$20,4,FALSE),FALSE)</f>
        <v>344626.16000000003</v>
      </c>
      <c r="L164" s="83">
        <f>VLOOKUP($C164,'2025'!$C$8:$U$263,VLOOKUP($L$4,Master!$D$9:$G$20,4,FALSE),FALSE)</f>
        <v>114683.79999999999</v>
      </c>
      <c r="M164" s="154">
        <f t="shared" si="26"/>
        <v>0.33277740726356925</v>
      </c>
      <c r="N164" s="154">
        <f t="shared" si="27"/>
        <v>1.4397745248198457E-5</v>
      </c>
      <c r="O164" s="83">
        <f t="shared" si="28"/>
        <v>-229942.36000000004</v>
      </c>
      <c r="P164" s="87">
        <f t="shared" si="29"/>
        <v>-0.66722259273643081</v>
      </c>
      <c r="Q164" s="78"/>
    </row>
    <row r="165" spans="2:17" s="79" customFormat="1" ht="12.75" x14ac:dyDescent="0.2">
      <c r="B165" s="72"/>
      <c r="C165" s="80" t="s">
        <v>181</v>
      </c>
      <c r="D165" s="81" t="s">
        <v>402</v>
      </c>
      <c r="E165" s="82">
        <f>IFERROR(VLOOKUP($C165,'2025'!$C$273:$U$528,19,FALSE),0)</f>
        <v>508390.43000000005</v>
      </c>
      <c r="F165" s="83">
        <f>IFERROR(VLOOKUP($C165,'2025'!$C$8:$U$263,19,FALSE),0)</f>
        <v>11366.580000000002</v>
      </c>
      <c r="G165" s="84">
        <f t="shared" si="22"/>
        <v>2.2357973968943515E-2</v>
      </c>
      <c r="H165" s="85">
        <f t="shared" si="23"/>
        <v>1.4269942501318203E-6</v>
      </c>
      <c r="I165" s="86">
        <f t="shared" si="24"/>
        <v>-497023.85000000003</v>
      </c>
      <c r="J165" s="87">
        <f t="shared" si="25"/>
        <v>-0.97764202603105643</v>
      </c>
      <c r="K165" s="82">
        <f>VLOOKUP($C165,'2025'!$C$273:$U$528,VLOOKUP($L$4,Master!$D$9:$G$20,4,FALSE),FALSE)</f>
        <v>508390.43000000005</v>
      </c>
      <c r="L165" s="83">
        <f>VLOOKUP($C165,'2025'!$C$8:$U$263,VLOOKUP($L$4,Master!$D$9:$G$20,4,FALSE),FALSE)</f>
        <v>11366.580000000002</v>
      </c>
      <c r="M165" s="154">
        <f t="shared" si="26"/>
        <v>2.2357973968943515E-2</v>
      </c>
      <c r="N165" s="154">
        <f t="shared" si="27"/>
        <v>1.4269942501318203E-6</v>
      </c>
      <c r="O165" s="83">
        <f t="shared" si="28"/>
        <v>-497023.85000000003</v>
      </c>
      <c r="P165" s="87">
        <f t="shared" si="29"/>
        <v>-0.97764202603105643</v>
      </c>
      <c r="Q165" s="78"/>
    </row>
    <row r="166" spans="2:17" s="79" customFormat="1" ht="12.75" x14ac:dyDescent="0.2">
      <c r="B166" s="72"/>
      <c r="C166" s="80" t="s">
        <v>182</v>
      </c>
      <c r="D166" s="81" t="s">
        <v>403</v>
      </c>
      <c r="E166" s="82">
        <f>IFERROR(VLOOKUP($C166,'2025'!$C$273:$U$528,19,FALSE),0)</f>
        <v>1293508.9800000002</v>
      </c>
      <c r="F166" s="83">
        <f>IFERROR(VLOOKUP($C166,'2025'!$C$8:$U$263,19,FALSE),0)</f>
        <v>87508.609999999986</v>
      </c>
      <c r="G166" s="84">
        <f t="shared" si="22"/>
        <v>6.7652108607703654E-2</v>
      </c>
      <c r="H166" s="85">
        <f t="shared" si="23"/>
        <v>1.0986091093981468E-5</v>
      </c>
      <c r="I166" s="86">
        <f t="shared" si="24"/>
        <v>-1206000.3700000001</v>
      </c>
      <c r="J166" s="87">
        <f t="shared" si="25"/>
        <v>-0.93234789139229624</v>
      </c>
      <c r="K166" s="82">
        <f>VLOOKUP($C166,'2025'!$C$273:$U$528,VLOOKUP($L$4,Master!$D$9:$G$20,4,FALSE),FALSE)</f>
        <v>1293508.9800000002</v>
      </c>
      <c r="L166" s="83">
        <f>VLOOKUP($C166,'2025'!$C$8:$U$263,VLOOKUP($L$4,Master!$D$9:$G$20,4,FALSE),FALSE)</f>
        <v>87508.609999999986</v>
      </c>
      <c r="M166" s="154">
        <f t="shared" si="26"/>
        <v>6.7652108607703654E-2</v>
      </c>
      <c r="N166" s="154">
        <f t="shared" si="27"/>
        <v>1.0986091093981468E-5</v>
      </c>
      <c r="O166" s="83">
        <f t="shared" si="28"/>
        <v>-1206000.3700000001</v>
      </c>
      <c r="P166" s="87">
        <f t="shared" si="29"/>
        <v>-0.93234789139229624</v>
      </c>
      <c r="Q166" s="78"/>
    </row>
    <row r="167" spans="2:17" s="79" customFormat="1" ht="25.5" x14ac:dyDescent="0.2">
      <c r="B167" s="72"/>
      <c r="C167" s="80" t="s">
        <v>183</v>
      </c>
      <c r="D167" s="81" t="s">
        <v>405</v>
      </c>
      <c r="E167" s="82">
        <f>IFERROR(VLOOKUP($C167,'2025'!$C$273:$U$528,19,FALSE),0)</f>
        <v>0</v>
      </c>
      <c r="F167" s="83">
        <f>IFERROR(VLOOKUP($C167,'2025'!$C$8:$U$263,19,FALSE),0)</f>
        <v>0</v>
      </c>
      <c r="G167" s="84">
        <f t="shared" si="22"/>
        <v>0</v>
      </c>
      <c r="H167" s="85">
        <f t="shared" si="23"/>
        <v>0</v>
      </c>
      <c r="I167" s="86">
        <f t="shared" si="24"/>
        <v>0</v>
      </c>
      <c r="J167" s="87">
        <f t="shared" si="25"/>
        <v>0</v>
      </c>
      <c r="K167" s="82">
        <f>VLOOKUP($C167,'2025'!$C$273:$U$528,VLOOKUP($L$4,Master!$D$9:$G$20,4,FALSE),FALSE)</f>
        <v>0</v>
      </c>
      <c r="L167" s="83">
        <f>VLOOKUP($C167,'2025'!$C$8:$U$263,VLOOKUP($L$4,Master!$D$9:$G$20,4,FALSE),FALSE)</f>
        <v>0</v>
      </c>
      <c r="M167" s="154">
        <f t="shared" si="26"/>
        <v>0</v>
      </c>
      <c r="N167" s="154">
        <f t="shared" si="27"/>
        <v>0</v>
      </c>
      <c r="O167" s="83">
        <f t="shared" si="28"/>
        <v>0</v>
      </c>
      <c r="P167" s="87">
        <f t="shared" si="29"/>
        <v>0</v>
      </c>
      <c r="Q167" s="78"/>
    </row>
    <row r="168" spans="2:17" s="79" customFormat="1" ht="12.75" x14ac:dyDescent="0.2">
      <c r="B168" s="72"/>
      <c r="C168" s="80" t="s">
        <v>184</v>
      </c>
      <c r="D168" s="81" t="s">
        <v>406</v>
      </c>
      <c r="E168" s="82">
        <f>IFERROR(VLOOKUP($C168,'2025'!$C$273:$U$528,19,FALSE),0)</f>
        <v>97143.250000000015</v>
      </c>
      <c r="F168" s="83">
        <f>IFERROR(VLOOKUP($C168,'2025'!$C$8:$U$263,19,FALSE),0)</f>
        <v>13377.82</v>
      </c>
      <c r="G168" s="84">
        <f t="shared" si="22"/>
        <v>0.13771229601644991</v>
      </c>
      <c r="H168" s="85">
        <f t="shared" si="23"/>
        <v>1.6794912998719462E-6</v>
      </c>
      <c r="I168" s="86">
        <f t="shared" si="24"/>
        <v>-83765.430000000022</v>
      </c>
      <c r="J168" s="87">
        <f t="shared" si="25"/>
        <v>-0.86228770398355015</v>
      </c>
      <c r="K168" s="82">
        <f>VLOOKUP($C168,'2025'!$C$273:$U$528,VLOOKUP($L$4,Master!$D$9:$G$20,4,FALSE),FALSE)</f>
        <v>97143.250000000015</v>
      </c>
      <c r="L168" s="83">
        <f>VLOOKUP($C168,'2025'!$C$8:$U$263,VLOOKUP($L$4,Master!$D$9:$G$20,4,FALSE),FALSE)</f>
        <v>13377.82</v>
      </c>
      <c r="M168" s="154">
        <f t="shared" si="26"/>
        <v>0.13771229601644991</v>
      </c>
      <c r="N168" s="154">
        <f t="shared" si="27"/>
        <v>1.6794912998719462E-6</v>
      </c>
      <c r="O168" s="83">
        <f t="shared" si="28"/>
        <v>-83765.430000000022</v>
      </c>
      <c r="P168" s="87">
        <f t="shared" si="29"/>
        <v>-0.86228770398355015</v>
      </c>
      <c r="Q168" s="78"/>
    </row>
    <row r="169" spans="2:17" s="79" customFormat="1" ht="12.75" x14ac:dyDescent="0.2">
      <c r="B169" s="72"/>
      <c r="C169" s="80" t="s">
        <v>185</v>
      </c>
      <c r="D169" s="81" t="s">
        <v>407</v>
      </c>
      <c r="E169" s="82">
        <f>IFERROR(VLOOKUP($C169,'2025'!$C$273:$U$528,19,FALSE),0)</f>
        <v>18451.560000000001</v>
      </c>
      <c r="F169" s="83">
        <f>IFERROR(VLOOKUP($C169,'2025'!$C$8:$U$263,19,FALSE),0)</f>
        <v>9970.0800000000017</v>
      </c>
      <c r="G169" s="84">
        <f t="shared" si="22"/>
        <v>0.54033805271749391</v>
      </c>
      <c r="H169" s="85">
        <f t="shared" si="23"/>
        <v>1.2516734878348862E-6</v>
      </c>
      <c r="I169" s="86">
        <f t="shared" si="24"/>
        <v>-8481.48</v>
      </c>
      <c r="J169" s="87">
        <f t="shared" si="25"/>
        <v>-0.45966194728250614</v>
      </c>
      <c r="K169" s="82">
        <f>VLOOKUP($C169,'2025'!$C$273:$U$528,VLOOKUP($L$4,Master!$D$9:$G$20,4,FALSE),FALSE)</f>
        <v>18451.560000000001</v>
      </c>
      <c r="L169" s="83">
        <f>VLOOKUP($C169,'2025'!$C$8:$U$263,VLOOKUP($L$4,Master!$D$9:$G$20,4,FALSE),FALSE)</f>
        <v>9970.0800000000017</v>
      </c>
      <c r="M169" s="154">
        <f t="shared" si="26"/>
        <v>0.54033805271749391</v>
      </c>
      <c r="N169" s="154">
        <f t="shared" si="27"/>
        <v>1.2516734878348862E-6</v>
      </c>
      <c r="O169" s="83">
        <f t="shared" si="28"/>
        <v>-8481.48</v>
      </c>
      <c r="P169" s="87">
        <f t="shared" si="29"/>
        <v>-0.45966194728250614</v>
      </c>
      <c r="Q169" s="78"/>
    </row>
    <row r="170" spans="2:17" s="79" customFormat="1" ht="12.75" x14ac:dyDescent="0.2">
      <c r="B170" s="72"/>
      <c r="C170" s="80" t="s">
        <v>186</v>
      </c>
      <c r="D170" s="81" t="s">
        <v>408</v>
      </c>
      <c r="E170" s="82">
        <f>IFERROR(VLOOKUP($C170,'2025'!$C$273:$U$528,19,FALSE),0)</f>
        <v>524879.07000000007</v>
      </c>
      <c r="F170" s="83">
        <f>IFERROR(VLOOKUP($C170,'2025'!$C$8:$U$263,19,FALSE),0)</f>
        <v>382968.05000000005</v>
      </c>
      <c r="G170" s="84">
        <f t="shared" si="22"/>
        <v>0.72963101767422356</v>
      </c>
      <c r="H170" s="85">
        <f t="shared" si="23"/>
        <v>4.8078947698797303E-5</v>
      </c>
      <c r="I170" s="86">
        <f t="shared" si="24"/>
        <v>-141911.02000000002</v>
      </c>
      <c r="J170" s="87">
        <f t="shared" si="25"/>
        <v>-0.2703689823257765</v>
      </c>
      <c r="K170" s="82">
        <f>VLOOKUP($C170,'2025'!$C$273:$U$528,VLOOKUP($L$4,Master!$D$9:$G$20,4,FALSE),FALSE)</f>
        <v>524879.07000000007</v>
      </c>
      <c r="L170" s="83">
        <f>VLOOKUP($C170,'2025'!$C$8:$U$263,VLOOKUP($L$4,Master!$D$9:$G$20,4,FALSE),FALSE)</f>
        <v>382968.05000000005</v>
      </c>
      <c r="M170" s="154">
        <f t="shared" si="26"/>
        <v>0.72963101767422356</v>
      </c>
      <c r="N170" s="154">
        <f t="shared" si="27"/>
        <v>4.8078947698797303E-5</v>
      </c>
      <c r="O170" s="83">
        <f t="shared" si="28"/>
        <v>-141911.02000000002</v>
      </c>
      <c r="P170" s="87">
        <f t="shared" si="29"/>
        <v>-0.2703689823257765</v>
      </c>
      <c r="Q170" s="78"/>
    </row>
    <row r="171" spans="2:17" s="79" customFormat="1" ht="12.75" x14ac:dyDescent="0.2">
      <c r="B171" s="72"/>
      <c r="C171" s="80" t="s">
        <v>187</v>
      </c>
      <c r="D171" s="81" t="s">
        <v>409</v>
      </c>
      <c r="E171" s="82">
        <f>IFERROR(VLOOKUP($C171,'2025'!$C$273:$U$528,19,FALSE),0)</f>
        <v>729716.47</v>
      </c>
      <c r="F171" s="83">
        <f>IFERROR(VLOOKUP($C171,'2025'!$C$8:$U$263,19,FALSE),0)</f>
        <v>665705.13</v>
      </c>
      <c r="G171" s="84">
        <f t="shared" si="22"/>
        <v>0.91227916234369777</v>
      </c>
      <c r="H171" s="85">
        <f t="shared" si="23"/>
        <v>8.3574601401059577E-5</v>
      </c>
      <c r="I171" s="86">
        <f t="shared" si="24"/>
        <v>-64011.339999999967</v>
      </c>
      <c r="J171" s="87">
        <f t="shared" si="25"/>
        <v>-8.7720837656302272E-2</v>
      </c>
      <c r="K171" s="82">
        <f>VLOOKUP($C171,'2025'!$C$273:$U$528,VLOOKUP($L$4,Master!$D$9:$G$20,4,FALSE),FALSE)</f>
        <v>729716.47</v>
      </c>
      <c r="L171" s="83">
        <f>VLOOKUP($C171,'2025'!$C$8:$U$263,VLOOKUP($L$4,Master!$D$9:$G$20,4,FALSE),FALSE)</f>
        <v>665705.13</v>
      </c>
      <c r="M171" s="154">
        <f t="shared" si="26"/>
        <v>0.91227916234369777</v>
      </c>
      <c r="N171" s="154">
        <f t="shared" si="27"/>
        <v>8.3574601401059577E-5</v>
      </c>
      <c r="O171" s="83">
        <f t="shared" si="28"/>
        <v>-64011.339999999967</v>
      </c>
      <c r="P171" s="87">
        <f t="shared" si="29"/>
        <v>-8.7720837656302272E-2</v>
      </c>
      <c r="Q171" s="78"/>
    </row>
    <row r="172" spans="2:17" s="79" customFormat="1" ht="12.75" x14ac:dyDescent="0.2">
      <c r="B172" s="72"/>
      <c r="C172" s="80" t="s">
        <v>188</v>
      </c>
      <c r="D172" s="81" t="s">
        <v>410</v>
      </c>
      <c r="E172" s="82">
        <f>IFERROR(VLOOKUP($C172,'2025'!$C$273:$U$528,19,FALSE),0)</f>
        <v>37253.79</v>
      </c>
      <c r="F172" s="83">
        <f>IFERROR(VLOOKUP($C172,'2025'!$C$8:$U$263,19,FALSE),0)</f>
        <v>22285.51</v>
      </c>
      <c r="G172" s="84">
        <f t="shared" si="22"/>
        <v>0.59820786019355343</v>
      </c>
      <c r="H172" s="85">
        <f t="shared" si="23"/>
        <v>2.7977891882391342E-6</v>
      </c>
      <c r="I172" s="86">
        <f t="shared" si="24"/>
        <v>-14968.280000000002</v>
      </c>
      <c r="J172" s="87">
        <f t="shared" si="25"/>
        <v>-0.40179213980644657</v>
      </c>
      <c r="K172" s="82">
        <f>VLOOKUP($C172,'2025'!$C$273:$U$528,VLOOKUP($L$4,Master!$D$9:$G$20,4,FALSE),FALSE)</f>
        <v>37253.79</v>
      </c>
      <c r="L172" s="83">
        <f>VLOOKUP($C172,'2025'!$C$8:$U$263,VLOOKUP($L$4,Master!$D$9:$G$20,4,FALSE),FALSE)</f>
        <v>22285.51</v>
      </c>
      <c r="M172" s="154">
        <f t="shared" si="26"/>
        <v>0.59820786019355343</v>
      </c>
      <c r="N172" s="154">
        <f t="shared" si="27"/>
        <v>2.7977891882391342E-6</v>
      </c>
      <c r="O172" s="83">
        <f t="shared" si="28"/>
        <v>-14968.280000000002</v>
      </c>
      <c r="P172" s="87">
        <f t="shared" si="29"/>
        <v>-0.40179213980644657</v>
      </c>
      <c r="Q172" s="78"/>
    </row>
    <row r="173" spans="2:17" s="79" customFormat="1" ht="25.5" x14ac:dyDescent="0.2">
      <c r="B173" s="72"/>
      <c r="C173" s="80" t="s">
        <v>189</v>
      </c>
      <c r="D173" s="81" t="s">
        <v>404</v>
      </c>
      <c r="E173" s="82">
        <f>IFERROR(VLOOKUP($C173,'2025'!$C$273:$U$528,19,FALSE),0)</f>
        <v>73228.09000000004</v>
      </c>
      <c r="F173" s="83">
        <f>IFERROR(VLOOKUP($C173,'2025'!$C$8:$U$263,19,FALSE),0)</f>
        <v>44244.94</v>
      </c>
      <c r="G173" s="84">
        <f t="shared" si="22"/>
        <v>0.60420721064826322</v>
      </c>
      <c r="H173" s="85">
        <f t="shared" si="23"/>
        <v>5.5546413237251113E-6</v>
      </c>
      <c r="I173" s="86">
        <f t="shared" si="24"/>
        <v>-28983.150000000038</v>
      </c>
      <c r="J173" s="87">
        <f t="shared" si="25"/>
        <v>-0.39579278935173678</v>
      </c>
      <c r="K173" s="82">
        <f>VLOOKUP($C173,'2025'!$C$273:$U$528,VLOOKUP($L$4,Master!$D$9:$G$20,4,FALSE),FALSE)</f>
        <v>73228.09000000004</v>
      </c>
      <c r="L173" s="83">
        <f>VLOOKUP($C173,'2025'!$C$8:$U$263,VLOOKUP($L$4,Master!$D$9:$G$20,4,FALSE),FALSE)</f>
        <v>44244.94</v>
      </c>
      <c r="M173" s="154">
        <f t="shared" si="26"/>
        <v>0.60420721064826322</v>
      </c>
      <c r="N173" s="154">
        <f t="shared" si="27"/>
        <v>5.5546413237251113E-6</v>
      </c>
      <c r="O173" s="83">
        <f t="shared" si="28"/>
        <v>-28983.150000000038</v>
      </c>
      <c r="P173" s="87">
        <f t="shared" si="29"/>
        <v>-0.39579278935173678</v>
      </c>
      <c r="Q173" s="78"/>
    </row>
    <row r="174" spans="2:17" s="79" customFormat="1" ht="12.75" x14ac:dyDescent="0.2">
      <c r="B174" s="72"/>
      <c r="C174" s="80" t="s">
        <v>190</v>
      </c>
      <c r="D174" s="81" t="s">
        <v>411</v>
      </c>
      <c r="E174" s="82">
        <f>IFERROR(VLOOKUP($C174,'2025'!$C$273:$U$528,19,FALSE),0)</f>
        <v>73912.55</v>
      </c>
      <c r="F174" s="83">
        <f>IFERROR(VLOOKUP($C174,'2025'!$C$8:$U$263,19,FALSE),0)</f>
        <v>52045.11</v>
      </c>
      <c r="G174" s="84">
        <f t="shared" si="22"/>
        <v>0.70414442472895333</v>
      </c>
      <c r="H174" s="85">
        <f t="shared" si="23"/>
        <v>6.5338978582368743E-6</v>
      </c>
      <c r="I174" s="86">
        <f t="shared" si="24"/>
        <v>-21867.440000000002</v>
      </c>
      <c r="J174" s="87">
        <f t="shared" si="25"/>
        <v>-0.29585557527104667</v>
      </c>
      <c r="K174" s="82">
        <f>VLOOKUP($C174,'2025'!$C$273:$U$528,VLOOKUP($L$4,Master!$D$9:$G$20,4,FALSE),FALSE)</f>
        <v>73912.55</v>
      </c>
      <c r="L174" s="83">
        <f>VLOOKUP($C174,'2025'!$C$8:$U$263,VLOOKUP($L$4,Master!$D$9:$G$20,4,FALSE),FALSE)</f>
        <v>52045.11</v>
      </c>
      <c r="M174" s="154">
        <f t="shared" si="26"/>
        <v>0.70414442472895333</v>
      </c>
      <c r="N174" s="154">
        <f t="shared" si="27"/>
        <v>6.5338978582368743E-6</v>
      </c>
      <c r="O174" s="83">
        <f t="shared" si="28"/>
        <v>-21867.440000000002</v>
      </c>
      <c r="P174" s="87">
        <f t="shared" si="29"/>
        <v>-0.29585557527104667</v>
      </c>
      <c r="Q174" s="78"/>
    </row>
    <row r="175" spans="2:17" s="79" customFormat="1" ht="12.75" x14ac:dyDescent="0.2">
      <c r="B175" s="72"/>
      <c r="C175" s="80" t="s">
        <v>191</v>
      </c>
      <c r="D175" s="81" t="s">
        <v>412</v>
      </c>
      <c r="E175" s="82">
        <f>IFERROR(VLOOKUP($C175,'2025'!$C$273:$U$528,19,FALSE),0)</f>
        <v>107502.09999999999</v>
      </c>
      <c r="F175" s="83">
        <f>IFERROR(VLOOKUP($C175,'2025'!$C$8:$U$263,19,FALSE),0)</f>
        <v>61992.7</v>
      </c>
      <c r="G175" s="84">
        <f t="shared" si="22"/>
        <v>0.5766650139857733</v>
      </c>
      <c r="H175" s="85">
        <f t="shared" si="23"/>
        <v>7.7827478846008992E-6</v>
      </c>
      <c r="I175" s="86">
        <f t="shared" si="24"/>
        <v>-45509.399999999994</v>
      </c>
      <c r="J175" s="87">
        <f t="shared" si="25"/>
        <v>-0.4233349860142267</v>
      </c>
      <c r="K175" s="82">
        <f>VLOOKUP($C175,'2025'!$C$273:$U$528,VLOOKUP($L$4,Master!$D$9:$G$20,4,FALSE),FALSE)</f>
        <v>107502.09999999999</v>
      </c>
      <c r="L175" s="83">
        <f>VLOOKUP($C175,'2025'!$C$8:$U$263,VLOOKUP($L$4,Master!$D$9:$G$20,4,FALSE),FALSE)</f>
        <v>61992.7</v>
      </c>
      <c r="M175" s="154">
        <f t="shared" si="26"/>
        <v>0.5766650139857733</v>
      </c>
      <c r="N175" s="154">
        <f t="shared" si="27"/>
        <v>7.7827478846008992E-6</v>
      </c>
      <c r="O175" s="83">
        <f t="shared" si="28"/>
        <v>-45509.399999999994</v>
      </c>
      <c r="P175" s="87">
        <f t="shared" si="29"/>
        <v>-0.4233349860142267</v>
      </c>
      <c r="Q175" s="78"/>
    </row>
    <row r="176" spans="2:17" s="79" customFormat="1" ht="12.75" x14ac:dyDescent="0.2">
      <c r="B176" s="72"/>
      <c r="C176" s="80" t="s">
        <v>192</v>
      </c>
      <c r="D176" s="81" t="s">
        <v>413</v>
      </c>
      <c r="E176" s="82">
        <f>IFERROR(VLOOKUP($C176,'2025'!$C$273:$U$528,19,FALSE),0)</f>
        <v>933527.33000000019</v>
      </c>
      <c r="F176" s="83">
        <f>IFERROR(VLOOKUP($C176,'2025'!$C$8:$U$263,19,FALSE),0)</f>
        <v>56023.970000000008</v>
      </c>
      <c r="G176" s="84">
        <f t="shared" si="22"/>
        <v>6.0013208183203375E-2</v>
      </c>
      <c r="H176" s="85">
        <f t="shared" si="23"/>
        <v>7.0334157732191738E-6</v>
      </c>
      <c r="I176" s="86">
        <f t="shared" si="24"/>
        <v>-877503.36000000022</v>
      </c>
      <c r="J176" s="87">
        <f t="shared" si="25"/>
        <v>-0.93998679181679667</v>
      </c>
      <c r="K176" s="82">
        <f>VLOOKUP($C176,'2025'!$C$273:$U$528,VLOOKUP($L$4,Master!$D$9:$G$20,4,FALSE),FALSE)</f>
        <v>933527.33000000019</v>
      </c>
      <c r="L176" s="83">
        <f>VLOOKUP($C176,'2025'!$C$8:$U$263,VLOOKUP($L$4,Master!$D$9:$G$20,4,FALSE),FALSE)</f>
        <v>56023.970000000008</v>
      </c>
      <c r="M176" s="154">
        <f t="shared" si="26"/>
        <v>6.0013208183203375E-2</v>
      </c>
      <c r="N176" s="154">
        <f t="shared" si="27"/>
        <v>7.0334157732191738E-6</v>
      </c>
      <c r="O176" s="83">
        <f t="shared" si="28"/>
        <v>-877503.36000000022</v>
      </c>
      <c r="P176" s="87">
        <f t="shared" si="29"/>
        <v>-0.93998679181679667</v>
      </c>
      <c r="Q176" s="78"/>
    </row>
    <row r="177" spans="2:17" s="79" customFormat="1" ht="12.75" x14ac:dyDescent="0.2">
      <c r="B177" s="72"/>
      <c r="C177" s="80" t="s">
        <v>193</v>
      </c>
      <c r="D177" s="81" t="s">
        <v>414</v>
      </c>
      <c r="E177" s="82">
        <f>IFERROR(VLOOKUP($C177,'2025'!$C$273:$U$528,19,FALSE),0)</f>
        <v>1292283.2300000002</v>
      </c>
      <c r="F177" s="83">
        <f>IFERROR(VLOOKUP($C177,'2025'!$C$8:$U$263,19,FALSE),0)</f>
        <v>14777.91</v>
      </c>
      <c r="G177" s="84">
        <f t="shared" si="22"/>
        <v>1.1435503964560461E-2</v>
      </c>
      <c r="H177" s="85">
        <f t="shared" si="23"/>
        <v>1.8552627614432419E-6</v>
      </c>
      <c r="I177" s="86">
        <f t="shared" si="24"/>
        <v>-1277505.3200000003</v>
      </c>
      <c r="J177" s="87">
        <f t="shared" si="25"/>
        <v>-0.98856449603543961</v>
      </c>
      <c r="K177" s="82">
        <f>VLOOKUP($C177,'2025'!$C$273:$U$528,VLOOKUP($L$4,Master!$D$9:$G$20,4,FALSE),FALSE)</f>
        <v>1292283.2300000002</v>
      </c>
      <c r="L177" s="83">
        <f>VLOOKUP($C177,'2025'!$C$8:$U$263,VLOOKUP($L$4,Master!$D$9:$G$20,4,FALSE),FALSE)</f>
        <v>14777.91</v>
      </c>
      <c r="M177" s="154">
        <f t="shared" si="26"/>
        <v>1.1435503964560461E-2</v>
      </c>
      <c r="N177" s="154">
        <f t="shared" si="27"/>
        <v>1.8552627614432419E-6</v>
      </c>
      <c r="O177" s="83">
        <f t="shared" si="28"/>
        <v>-1277505.3200000003</v>
      </c>
      <c r="P177" s="87">
        <f t="shared" si="29"/>
        <v>-0.98856449603543961</v>
      </c>
      <c r="Q177" s="78"/>
    </row>
    <row r="178" spans="2:17" s="79" customFormat="1" ht="12.75" x14ac:dyDescent="0.2">
      <c r="B178" s="72"/>
      <c r="C178" s="80" t="s">
        <v>194</v>
      </c>
      <c r="D178" s="81" t="s">
        <v>415</v>
      </c>
      <c r="E178" s="82">
        <f>IFERROR(VLOOKUP($C178,'2025'!$C$273:$U$528,19,FALSE),0)</f>
        <v>4944.9900000000007</v>
      </c>
      <c r="F178" s="83">
        <f>IFERROR(VLOOKUP($C178,'2025'!$C$8:$U$263,19,FALSE),0)</f>
        <v>0</v>
      </c>
      <c r="G178" s="84">
        <f t="shared" si="22"/>
        <v>0</v>
      </c>
      <c r="H178" s="85">
        <f t="shared" si="23"/>
        <v>0</v>
      </c>
      <c r="I178" s="86">
        <f t="shared" si="24"/>
        <v>-4944.9900000000007</v>
      </c>
      <c r="J178" s="87">
        <f t="shared" si="25"/>
        <v>-1</v>
      </c>
      <c r="K178" s="82">
        <f>VLOOKUP($C178,'2025'!$C$273:$U$528,VLOOKUP($L$4,Master!$D$9:$G$20,4,FALSE),FALSE)</f>
        <v>4944.9900000000007</v>
      </c>
      <c r="L178" s="83">
        <f>VLOOKUP($C178,'2025'!$C$8:$U$263,VLOOKUP($L$4,Master!$D$9:$G$20,4,FALSE),FALSE)</f>
        <v>0</v>
      </c>
      <c r="M178" s="154">
        <f t="shared" si="26"/>
        <v>0</v>
      </c>
      <c r="N178" s="154">
        <f t="shared" si="27"/>
        <v>0</v>
      </c>
      <c r="O178" s="83">
        <f t="shared" si="28"/>
        <v>-4944.9900000000007</v>
      </c>
      <c r="P178" s="87">
        <f t="shared" si="29"/>
        <v>-1</v>
      </c>
      <c r="Q178" s="78"/>
    </row>
    <row r="179" spans="2:17" s="79" customFormat="1" ht="12.75" x14ac:dyDescent="0.2">
      <c r="B179" s="72"/>
      <c r="C179" s="80" t="s">
        <v>195</v>
      </c>
      <c r="D179" s="81" t="s">
        <v>416</v>
      </c>
      <c r="E179" s="82">
        <f>IFERROR(VLOOKUP($C179,'2025'!$C$273:$U$528,19,FALSE),0)</f>
        <v>0</v>
      </c>
      <c r="F179" s="83">
        <f>IFERROR(VLOOKUP($C179,'2025'!$C$8:$U$263,19,FALSE),0)</f>
        <v>0</v>
      </c>
      <c r="G179" s="84">
        <f t="shared" si="22"/>
        <v>0</v>
      </c>
      <c r="H179" s="85">
        <f t="shared" si="23"/>
        <v>0</v>
      </c>
      <c r="I179" s="86">
        <f t="shared" si="24"/>
        <v>0</v>
      </c>
      <c r="J179" s="87">
        <f t="shared" si="25"/>
        <v>0</v>
      </c>
      <c r="K179" s="82">
        <f>VLOOKUP($C179,'2025'!$C$273:$U$528,VLOOKUP($L$4,Master!$D$9:$G$20,4,FALSE),FALSE)</f>
        <v>0</v>
      </c>
      <c r="L179" s="83">
        <f>VLOOKUP($C179,'2025'!$C$8:$U$263,VLOOKUP($L$4,Master!$D$9:$G$20,4,FALSE),FALSE)</f>
        <v>0</v>
      </c>
      <c r="M179" s="154">
        <f t="shared" si="26"/>
        <v>0</v>
      </c>
      <c r="N179" s="154">
        <f t="shared" si="27"/>
        <v>0</v>
      </c>
      <c r="O179" s="83">
        <f t="shared" si="28"/>
        <v>0</v>
      </c>
      <c r="P179" s="87">
        <f t="shared" si="29"/>
        <v>0</v>
      </c>
      <c r="Q179" s="78"/>
    </row>
    <row r="180" spans="2:17" s="79" customFormat="1" ht="12.75" x14ac:dyDescent="0.2">
      <c r="B180" s="72"/>
      <c r="C180" s="80" t="s">
        <v>196</v>
      </c>
      <c r="D180" s="81" t="s">
        <v>417</v>
      </c>
      <c r="E180" s="82">
        <f>IFERROR(VLOOKUP($C180,'2025'!$C$273:$U$528,19,FALSE),0)</f>
        <v>964500</v>
      </c>
      <c r="F180" s="83">
        <f>IFERROR(VLOOKUP($C180,'2025'!$C$8:$U$263,19,FALSE),0)</f>
        <v>0</v>
      </c>
      <c r="G180" s="84">
        <f t="shared" si="22"/>
        <v>0</v>
      </c>
      <c r="H180" s="85">
        <f t="shared" si="23"/>
        <v>0</v>
      </c>
      <c r="I180" s="86">
        <f t="shared" si="24"/>
        <v>-964500</v>
      </c>
      <c r="J180" s="87">
        <f t="shared" si="25"/>
        <v>-1</v>
      </c>
      <c r="K180" s="82">
        <f>VLOOKUP($C180,'2025'!$C$273:$U$528,VLOOKUP($L$4,Master!$D$9:$G$20,4,FALSE),FALSE)</f>
        <v>964500</v>
      </c>
      <c r="L180" s="83">
        <f>VLOOKUP($C180,'2025'!$C$8:$U$263,VLOOKUP($L$4,Master!$D$9:$G$20,4,FALSE),FALSE)</f>
        <v>0</v>
      </c>
      <c r="M180" s="154">
        <f t="shared" si="26"/>
        <v>0</v>
      </c>
      <c r="N180" s="154">
        <f t="shared" si="27"/>
        <v>0</v>
      </c>
      <c r="O180" s="83">
        <f t="shared" si="28"/>
        <v>-964500</v>
      </c>
      <c r="P180" s="87">
        <f t="shared" si="29"/>
        <v>-1</v>
      </c>
      <c r="Q180" s="78"/>
    </row>
    <row r="181" spans="2:17" s="79" customFormat="1" ht="12.75" x14ac:dyDescent="0.2">
      <c r="B181" s="72"/>
      <c r="C181" s="80" t="s">
        <v>197</v>
      </c>
      <c r="D181" s="81" t="s">
        <v>418</v>
      </c>
      <c r="E181" s="82">
        <f>IFERROR(VLOOKUP($C181,'2025'!$C$273:$U$528,19,FALSE),0)</f>
        <v>0</v>
      </c>
      <c r="F181" s="83">
        <f>IFERROR(VLOOKUP($C181,'2025'!$C$8:$U$263,19,FALSE),0)</f>
        <v>0</v>
      </c>
      <c r="G181" s="84">
        <f t="shared" si="22"/>
        <v>0</v>
      </c>
      <c r="H181" s="85">
        <f t="shared" si="23"/>
        <v>0</v>
      </c>
      <c r="I181" s="86">
        <f t="shared" si="24"/>
        <v>0</v>
      </c>
      <c r="J181" s="87">
        <f t="shared" si="25"/>
        <v>0</v>
      </c>
      <c r="K181" s="82">
        <f>VLOOKUP($C181,'2025'!$C$273:$U$528,VLOOKUP($L$4,Master!$D$9:$G$20,4,FALSE),FALSE)</f>
        <v>0</v>
      </c>
      <c r="L181" s="83">
        <f>VLOOKUP($C181,'2025'!$C$8:$U$263,VLOOKUP($L$4,Master!$D$9:$G$20,4,FALSE),FALSE)</f>
        <v>0</v>
      </c>
      <c r="M181" s="154">
        <f t="shared" si="26"/>
        <v>0</v>
      </c>
      <c r="N181" s="154">
        <f t="shared" si="27"/>
        <v>0</v>
      </c>
      <c r="O181" s="83">
        <f t="shared" si="28"/>
        <v>0</v>
      </c>
      <c r="P181" s="87">
        <f t="shared" si="29"/>
        <v>0</v>
      </c>
      <c r="Q181" s="78"/>
    </row>
    <row r="182" spans="2:17" s="79" customFormat="1" ht="12.75" x14ac:dyDescent="0.2">
      <c r="B182" s="72"/>
      <c r="C182" s="80" t="s">
        <v>198</v>
      </c>
      <c r="D182" s="81" t="s">
        <v>419</v>
      </c>
      <c r="E182" s="82">
        <f>IFERROR(VLOOKUP($C182,'2025'!$C$273:$U$528,19,FALSE),0)</f>
        <v>201400</v>
      </c>
      <c r="F182" s="83">
        <f>IFERROR(VLOOKUP($C182,'2025'!$C$8:$U$263,19,FALSE),0)</f>
        <v>0</v>
      </c>
      <c r="G182" s="84">
        <f t="shared" si="22"/>
        <v>0</v>
      </c>
      <c r="H182" s="85">
        <f t="shared" si="23"/>
        <v>0</v>
      </c>
      <c r="I182" s="86">
        <f t="shared" si="24"/>
        <v>-201400</v>
      </c>
      <c r="J182" s="87">
        <f t="shared" si="25"/>
        <v>-1</v>
      </c>
      <c r="K182" s="82">
        <f>VLOOKUP($C182,'2025'!$C$273:$U$528,VLOOKUP($L$4,Master!$D$9:$G$20,4,FALSE),FALSE)</f>
        <v>201400</v>
      </c>
      <c r="L182" s="83">
        <f>VLOOKUP($C182,'2025'!$C$8:$U$263,VLOOKUP($L$4,Master!$D$9:$G$20,4,FALSE),FALSE)</f>
        <v>0</v>
      </c>
      <c r="M182" s="154">
        <f t="shared" si="26"/>
        <v>0</v>
      </c>
      <c r="N182" s="154">
        <f t="shared" si="27"/>
        <v>0</v>
      </c>
      <c r="O182" s="83">
        <f t="shared" si="28"/>
        <v>-201400</v>
      </c>
      <c r="P182" s="87">
        <f t="shared" si="29"/>
        <v>-1</v>
      </c>
      <c r="Q182" s="78"/>
    </row>
    <row r="183" spans="2:17" s="79" customFormat="1" ht="12.75" x14ac:dyDescent="0.2">
      <c r="B183" s="72"/>
      <c r="C183" s="80" t="s">
        <v>199</v>
      </c>
      <c r="D183" s="81" t="s">
        <v>420</v>
      </c>
      <c r="E183" s="82">
        <f>IFERROR(VLOOKUP($C183,'2025'!$C$273:$U$528,19,FALSE),0)</f>
        <v>441000</v>
      </c>
      <c r="F183" s="83">
        <f>IFERROR(VLOOKUP($C183,'2025'!$C$8:$U$263,19,FALSE),0)</f>
        <v>4862.6499999999996</v>
      </c>
      <c r="G183" s="84">
        <f t="shared" si="22"/>
        <v>1.102641723356009E-2</v>
      </c>
      <c r="H183" s="85">
        <f t="shared" si="23"/>
        <v>6.1047153940793934E-7</v>
      </c>
      <c r="I183" s="86">
        <f t="shared" si="24"/>
        <v>-436137.35</v>
      </c>
      <c r="J183" s="87">
        <f t="shared" si="25"/>
        <v>-0.98897358276643987</v>
      </c>
      <c r="K183" s="82">
        <f>VLOOKUP($C183,'2025'!$C$273:$U$528,VLOOKUP($L$4,Master!$D$9:$G$20,4,FALSE),FALSE)</f>
        <v>441000</v>
      </c>
      <c r="L183" s="83">
        <f>VLOOKUP($C183,'2025'!$C$8:$U$263,VLOOKUP($L$4,Master!$D$9:$G$20,4,FALSE),FALSE)</f>
        <v>4862.6499999999996</v>
      </c>
      <c r="M183" s="154">
        <f t="shared" si="26"/>
        <v>1.102641723356009E-2</v>
      </c>
      <c r="N183" s="154">
        <f t="shared" si="27"/>
        <v>6.1047153940793934E-7</v>
      </c>
      <c r="O183" s="83">
        <f t="shared" si="28"/>
        <v>-436137.35</v>
      </c>
      <c r="P183" s="87">
        <f t="shared" si="29"/>
        <v>-0.98897358276643987</v>
      </c>
      <c r="Q183" s="78"/>
    </row>
    <row r="184" spans="2:17" s="79" customFormat="1" ht="25.5" x14ac:dyDescent="0.2">
      <c r="B184" s="72"/>
      <c r="C184" s="80" t="s">
        <v>200</v>
      </c>
      <c r="D184" s="81" t="s">
        <v>421</v>
      </c>
      <c r="E184" s="82">
        <f>IFERROR(VLOOKUP($C184,'2025'!$C$273:$U$528,19,FALSE),0)</f>
        <v>0</v>
      </c>
      <c r="F184" s="83">
        <f>IFERROR(VLOOKUP($C184,'2025'!$C$8:$U$263,19,FALSE),0)</f>
        <v>0</v>
      </c>
      <c r="G184" s="84">
        <f t="shared" si="22"/>
        <v>0</v>
      </c>
      <c r="H184" s="85">
        <f t="shared" si="23"/>
        <v>0</v>
      </c>
      <c r="I184" s="86">
        <f t="shared" si="24"/>
        <v>0</v>
      </c>
      <c r="J184" s="87">
        <f t="shared" si="25"/>
        <v>0</v>
      </c>
      <c r="K184" s="82">
        <f>VLOOKUP($C184,'2025'!$C$273:$U$528,VLOOKUP($L$4,Master!$D$9:$G$20,4,FALSE),FALSE)</f>
        <v>0</v>
      </c>
      <c r="L184" s="83">
        <f>VLOOKUP($C184,'2025'!$C$8:$U$263,VLOOKUP($L$4,Master!$D$9:$G$20,4,FALSE),FALSE)</f>
        <v>0</v>
      </c>
      <c r="M184" s="154">
        <f t="shared" si="26"/>
        <v>0</v>
      </c>
      <c r="N184" s="154">
        <f t="shared" si="27"/>
        <v>0</v>
      </c>
      <c r="O184" s="83">
        <f t="shared" si="28"/>
        <v>0</v>
      </c>
      <c r="P184" s="87">
        <f t="shared" si="29"/>
        <v>0</v>
      </c>
      <c r="Q184" s="78"/>
    </row>
    <row r="185" spans="2:17" s="79" customFormat="1" ht="12.75" x14ac:dyDescent="0.2">
      <c r="B185" s="72"/>
      <c r="C185" s="80" t="s">
        <v>512</v>
      </c>
      <c r="D185" s="81" t="s">
        <v>513</v>
      </c>
      <c r="E185" s="82">
        <f>IFERROR(VLOOKUP($C185,'2025'!$C$273:$U$528,19,FALSE),0)</f>
        <v>27728.480000000007</v>
      </c>
      <c r="F185" s="83">
        <f>IFERROR(VLOOKUP($C185,'2025'!$C$8:$U$263,19,FALSE),0)</f>
        <v>9619.7800000000007</v>
      </c>
      <c r="G185" s="84">
        <f t="shared" si="22"/>
        <v>0.34692777966913435</v>
      </c>
      <c r="H185" s="85">
        <f t="shared" si="23"/>
        <v>1.2076957842669546E-6</v>
      </c>
      <c r="I185" s="86">
        <f t="shared" si="24"/>
        <v>-18108.700000000004</v>
      </c>
      <c r="J185" s="87">
        <f t="shared" si="25"/>
        <v>-0.65307222033086554</v>
      </c>
      <c r="K185" s="82">
        <f>VLOOKUP($C185,'2025'!$C$273:$U$528,VLOOKUP($L$4,Master!$D$9:$G$20,4,FALSE),FALSE)</f>
        <v>27728.480000000007</v>
      </c>
      <c r="L185" s="83">
        <f>VLOOKUP($C185,'2025'!$C$8:$U$263,VLOOKUP($L$4,Master!$D$9:$G$20,4,FALSE),FALSE)</f>
        <v>9619.7800000000007</v>
      </c>
      <c r="M185" s="154">
        <f t="shared" si="26"/>
        <v>0.34692777966913435</v>
      </c>
      <c r="N185" s="154">
        <f t="shared" si="27"/>
        <v>1.2076957842669546E-6</v>
      </c>
      <c r="O185" s="83">
        <f t="shared" si="28"/>
        <v>-18108.700000000004</v>
      </c>
      <c r="P185" s="87">
        <f t="shared" si="29"/>
        <v>-0.65307222033086554</v>
      </c>
      <c r="Q185" s="78"/>
    </row>
    <row r="186" spans="2:17" s="79" customFormat="1" ht="12.75" x14ac:dyDescent="0.2">
      <c r="B186" s="72"/>
      <c r="C186" s="80" t="s">
        <v>546</v>
      </c>
      <c r="D186" s="81" t="s">
        <v>547</v>
      </c>
      <c r="E186" s="82">
        <f>IFERROR(VLOOKUP($C186,'2025'!$C$273:$U$528,19,FALSE),0)</f>
        <v>70823.440000000017</v>
      </c>
      <c r="F186" s="83">
        <f>IFERROR(VLOOKUP($C186,'2025'!$C$8:$U$263,19,FALSE),0)</f>
        <v>288774.56</v>
      </c>
      <c r="G186" s="84">
        <f t="shared" si="22"/>
        <v>4.0773868086610863</v>
      </c>
      <c r="H186" s="85">
        <f t="shared" si="23"/>
        <v>3.6253616893062498E-5</v>
      </c>
      <c r="I186" s="86">
        <f t="shared" si="24"/>
        <v>217951.12</v>
      </c>
      <c r="J186" s="87">
        <f t="shared" si="25"/>
        <v>3.0773868086610867</v>
      </c>
      <c r="K186" s="82">
        <f>VLOOKUP($C186,'2025'!$C$273:$U$528,VLOOKUP($L$4,Master!$D$9:$G$20,4,FALSE),FALSE)</f>
        <v>70823.440000000017</v>
      </c>
      <c r="L186" s="83">
        <f>VLOOKUP($C186,'2025'!$C$8:$U$263,VLOOKUP($L$4,Master!$D$9:$G$20,4,FALSE),FALSE)</f>
        <v>288774.56</v>
      </c>
      <c r="M186" s="154">
        <f t="shared" si="26"/>
        <v>4.0773868086610863</v>
      </c>
      <c r="N186" s="154">
        <f t="shared" si="27"/>
        <v>3.6253616893062498E-5</v>
      </c>
      <c r="O186" s="83">
        <f t="shared" si="28"/>
        <v>217951.12</v>
      </c>
      <c r="P186" s="87">
        <f t="shared" si="29"/>
        <v>3.0773868086610867</v>
      </c>
      <c r="Q186" s="78"/>
    </row>
    <row r="187" spans="2:17" s="79" customFormat="1" ht="12.75" x14ac:dyDescent="0.2">
      <c r="B187" s="72"/>
      <c r="C187" s="80" t="s">
        <v>548</v>
      </c>
      <c r="D187" s="81" t="s">
        <v>549</v>
      </c>
      <c r="E187" s="82">
        <f>IFERROR(VLOOKUP($C187,'2025'!$C$273:$U$528,19,FALSE),0)</f>
        <v>99341.620000000039</v>
      </c>
      <c r="F187" s="83">
        <f>IFERROR(VLOOKUP($C187,'2025'!$C$8:$U$263,19,FALSE),0)</f>
        <v>42293.220000000008</v>
      </c>
      <c r="G187" s="84">
        <f t="shared" si="22"/>
        <v>0.42573515511424104</v>
      </c>
      <c r="H187" s="85">
        <f t="shared" si="23"/>
        <v>5.3096165917593605E-6</v>
      </c>
      <c r="I187" s="86">
        <f t="shared" si="24"/>
        <v>-57048.400000000031</v>
      </c>
      <c r="J187" s="87">
        <f t="shared" si="25"/>
        <v>-0.57426484488575891</v>
      </c>
      <c r="K187" s="82">
        <f>VLOOKUP($C187,'2025'!$C$273:$U$528,VLOOKUP($L$4,Master!$D$9:$G$20,4,FALSE),FALSE)</f>
        <v>99341.620000000039</v>
      </c>
      <c r="L187" s="83">
        <f>VLOOKUP($C187,'2025'!$C$8:$U$263,VLOOKUP($L$4,Master!$D$9:$G$20,4,FALSE),FALSE)</f>
        <v>42293.220000000008</v>
      </c>
      <c r="M187" s="154">
        <f t="shared" si="26"/>
        <v>0.42573515511424104</v>
      </c>
      <c r="N187" s="154">
        <f t="shared" si="27"/>
        <v>5.3096165917593605E-6</v>
      </c>
      <c r="O187" s="83">
        <f t="shared" si="28"/>
        <v>-57048.400000000031</v>
      </c>
      <c r="P187" s="87">
        <f t="shared" si="29"/>
        <v>-0.57426484488575891</v>
      </c>
      <c r="Q187" s="78"/>
    </row>
    <row r="188" spans="2:17" s="79" customFormat="1" ht="12.75" x14ac:dyDescent="0.2">
      <c r="B188" s="72"/>
      <c r="C188" s="80" t="s">
        <v>201</v>
      </c>
      <c r="D188" s="81" t="s">
        <v>422</v>
      </c>
      <c r="E188" s="82">
        <f>IFERROR(VLOOKUP($C188,'2025'!$C$273:$U$528,19,FALSE),0)</f>
        <v>36835.919999999998</v>
      </c>
      <c r="F188" s="83">
        <f>IFERROR(VLOOKUP($C188,'2025'!$C$8:$U$263,19,FALSE),0)</f>
        <v>23998.699999999997</v>
      </c>
      <c r="G188" s="84">
        <f t="shared" si="22"/>
        <v>0.65150266370434073</v>
      </c>
      <c r="H188" s="85">
        <f t="shared" si="23"/>
        <v>3.0128681547693773E-6</v>
      </c>
      <c r="I188" s="86">
        <f t="shared" si="24"/>
        <v>-12837.220000000001</v>
      </c>
      <c r="J188" s="87">
        <f t="shared" si="25"/>
        <v>-0.34849733629565927</v>
      </c>
      <c r="K188" s="82">
        <f>VLOOKUP($C188,'2025'!$C$273:$U$528,VLOOKUP($L$4,Master!$D$9:$G$20,4,FALSE),FALSE)</f>
        <v>36835.919999999998</v>
      </c>
      <c r="L188" s="83">
        <f>VLOOKUP($C188,'2025'!$C$8:$U$263,VLOOKUP($L$4,Master!$D$9:$G$20,4,FALSE),FALSE)</f>
        <v>23998.699999999997</v>
      </c>
      <c r="M188" s="154">
        <f t="shared" si="26"/>
        <v>0.65150266370434073</v>
      </c>
      <c r="N188" s="154">
        <f t="shared" si="27"/>
        <v>3.0128681547693773E-6</v>
      </c>
      <c r="O188" s="83">
        <f t="shared" si="28"/>
        <v>-12837.220000000001</v>
      </c>
      <c r="P188" s="87">
        <f t="shared" si="29"/>
        <v>-0.34849733629565927</v>
      </c>
      <c r="Q188" s="78"/>
    </row>
    <row r="189" spans="2:17" s="79" customFormat="1" ht="12.75" x14ac:dyDescent="0.2">
      <c r="B189" s="72"/>
      <c r="C189" s="80" t="s">
        <v>202</v>
      </c>
      <c r="D189" s="81" t="s">
        <v>423</v>
      </c>
      <c r="E189" s="82">
        <f>IFERROR(VLOOKUP($C189,'2025'!$C$273:$U$528,19,FALSE),0)</f>
        <v>80950.09</v>
      </c>
      <c r="F189" s="83">
        <f>IFERROR(VLOOKUP($C189,'2025'!$C$8:$U$263,19,FALSE),0)</f>
        <v>10220.049999999999</v>
      </c>
      <c r="G189" s="84">
        <f t="shared" si="22"/>
        <v>0.1262512493809457</v>
      </c>
      <c r="H189" s="85">
        <f t="shared" si="23"/>
        <v>1.2830554648856302E-6</v>
      </c>
      <c r="I189" s="86">
        <f t="shared" si="24"/>
        <v>-70730.039999999994</v>
      </c>
      <c r="J189" s="87">
        <f t="shared" si="25"/>
        <v>-0.87374875061905422</v>
      </c>
      <c r="K189" s="82">
        <f>VLOOKUP($C189,'2025'!$C$273:$U$528,VLOOKUP($L$4,Master!$D$9:$G$20,4,FALSE),FALSE)</f>
        <v>80950.09</v>
      </c>
      <c r="L189" s="83">
        <f>VLOOKUP($C189,'2025'!$C$8:$U$263,VLOOKUP($L$4,Master!$D$9:$G$20,4,FALSE),FALSE)</f>
        <v>10220.049999999999</v>
      </c>
      <c r="M189" s="154">
        <f t="shared" si="26"/>
        <v>0.1262512493809457</v>
      </c>
      <c r="N189" s="154">
        <f t="shared" si="27"/>
        <v>1.2830554648856302E-6</v>
      </c>
      <c r="O189" s="83">
        <f t="shared" si="28"/>
        <v>-70730.039999999994</v>
      </c>
      <c r="P189" s="87">
        <f t="shared" si="29"/>
        <v>-0.87374875061905422</v>
      </c>
      <c r="Q189" s="78"/>
    </row>
    <row r="190" spans="2:17" s="79" customFormat="1" ht="12.75" x14ac:dyDescent="0.2">
      <c r="B190" s="72"/>
      <c r="C190" s="80" t="s">
        <v>203</v>
      </c>
      <c r="D190" s="81" t="s">
        <v>424</v>
      </c>
      <c r="E190" s="82">
        <f>IFERROR(VLOOKUP($C190,'2025'!$C$273:$U$528,19,FALSE),0)</f>
        <v>154771.62999999995</v>
      </c>
      <c r="F190" s="83">
        <f>IFERROR(VLOOKUP($C190,'2025'!$C$8:$U$263,19,FALSE),0)</f>
        <v>74416</v>
      </c>
      <c r="G190" s="84">
        <f t="shared" si="22"/>
        <v>0.48081163195089455</v>
      </c>
      <c r="H190" s="85">
        <f t="shared" si="23"/>
        <v>9.3424059055414661E-6</v>
      </c>
      <c r="I190" s="86">
        <f t="shared" si="24"/>
        <v>-80355.629999999946</v>
      </c>
      <c r="J190" s="87">
        <f t="shared" si="25"/>
        <v>-0.51918836804910551</v>
      </c>
      <c r="K190" s="82">
        <f>VLOOKUP($C190,'2025'!$C$273:$U$528,VLOOKUP($L$4,Master!$D$9:$G$20,4,FALSE),FALSE)</f>
        <v>154771.62999999995</v>
      </c>
      <c r="L190" s="83">
        <f>VLOOKUP($C190,'2025'!$C$8:$U$263,VLOOKUP($L$4,Master!$D$9:$G$20,4,FALSE),FALSE)</f>
        <v>74416</v>
      </c>
      <c r="M190" s="154">
        <f t="shared" si="26"/>
        <v>0.48081163195089455</v>
      </c>
      <c r="N190" s="154">
        <f t="shared" si="27"/>
        <v>9.3424059055414661E-6</v>
      </c>
      <c r="O190" s="83">
        <f t="shared" si="28"/>
        <v>-80355.629999999946</v>
      </c>
      <c r="P190" s="87">
        <f t="shared" si="29"/>
        <v>-0.51918836804910551</v>
      </c>
      <c r="Q190" s="78"/>
    </row>
    <row r="191" spans="2:17" s="79" customFormat="1" ht="12.75" x14ac:dyDescent="0.2">
      <c r="B191" s="72"/>
      <c r="C191" s="80" t="s">
        <v>204</v>
      </c>
      <c r="D191" s="81" t="s">
        <v>425</v>
      </c>
      <c r="E191" s="82">
        <f>IFERROR(VLOOKUP($C191,'2025'!$C$273:$U$528,19,FALSE),0)</f>
        <v>521500</v>
      </c>
      <c r="F191" s="83">
        <f>IFERROR(VLOOKUP($C191,'2025'!$C$8:$U$263,19,FALSE),0)</f>
        <v>0</v>
      </c>
      <c r="G191" s="84">
        <f t="shared" si="22"/>
        <v>0</v>
      </c>
      <c r="H191" s="85">
        <f t="shared" si="23"/>
        <v>0</v>
      </c>
      <c r="I191" s="86">
        <f t="shared" si="24"/>
        <v>-521500</v>
      </c>
      <c r="J191" s="87">
        <f t="shared" si="25"/>
        <v>-1</v>
      </c>
      <c r="K191" s="82">
        <f>VLOOKUP($C191,'2025'!$C$273:$U$528,VLOOKUP($L$4,Master!$D$9:$G$20,4,FALSE),FALSE)</f>
        <v>521500</v>
      </c>
      <c r="L191" s="83">
        <f>VLOOKUP($C191,'2025'!$C$8:$U$263,VLOOKUP($L$4,Master!$D$9:$G$20,4,FALSE),FALSE)</f>
        <v>0</v>
      </c>
      <c r="M191" s="154">
        <f t="shared" si="26"/>
        <v>0</v>
      </c>
      <c r="N191" s="154">
        <f t="shared" si="27"/>
        <v>0</v>
      </c>
      <c r="O191" s="83">
        <f t="shared" si="28"/>
        <v>-521500</v>
      </c>
      <c r="P191" s="87">
        <f t="shared" si="29"/>
        <v>-1</v>
      </c>
      <c r="Q191" s="78"/>
    </row>
    <row r="192" spans="2:17" s="79" customFormat="1" ht="12.75" x14ac:dyDescent="0.2">
      <c r="B192" s="72"/>
      <c r="C192" s="80" t="s">
        <v>205</v>
      </c>
      <c r="D192" s="81" t="s">
        <v>426</v>
      </c>
      <c r="E192" s="82">
        <f>IFERROR(VLOOKUP($C192,'2025'!$C$273:$U$528,19,FALSE),0)</f>
        <v>0</v>
      </c>
      <c r="F192" s="83">
        <f>IFERROR(VLOOKUP($C192,'2025'!$C$8:$U$263,19,FALSE),0)</f>
        <v>0</v>
      </c>
      <c r="G192" s="84">
        <f t="shared" si="22"/>
        <v>0</v>
      </c>
      <c r="H192" s="85">
        <f t="shared" si="23"/>
        <v>0</v>
      </c>
      <c r="I192" s="86">
        <f t="shared" si="24"/>
        <v>0</v>
      </c>
      <c r="J192" s="87">
        <f t="shared" si="25"/>
        <v>0</v>
      </c>
      <c r="K192" s="82">
        <f>VLOOKUP($C192,'2025'!$C$273:$U$528,VLOOKUP($L$4,Master!$D$9:$G$20,4,FALSE),FALSE)</f>
        <v>0</v>
      </c>
      <c r="L192" s="83">
        <f>VLOOKUP($C192,'2025'!$C$8:$U$263,VLOOKUP($L$4,Master!$D$9:$G$20,4,FALSE),FALSE)</f>
        <v>0</v>
      </c>
      <c r="M192" s="154">
        <f t="shared" si="26"/>
        <v>0</v>
      </c>
      <c r="N192" s="154">
        <f t="shared" si="27"/>
        <v>0</v>
      </c>
      <c r="O192" s="83">
        <f t="shared" si="28"/>
        <v>0</v>
      </c>
      <c r="P192" s="87">
        <f t="shared" si="29"/>
        <v>0</v>
      </c>
      <c r="Q192" s="78"/>
    </row>
    <row r="193" spans="2:17" s="79" customFormat="1" ht="12.75" x14ac:dyDescent="0.2">
      <c r="B193" s="72"/>
      <c r="C193" s="80" t="s">
        <v>206</v>
      </c>
      <c r="D193" s="81" t="s">
        <v>427</v>
      </c>
      <c r="E193" s="82">
        <f>IFERROR(VLOOKUP($C193,'2025'!$C$273:$U$528,19,FALSE),0)</f>
        <v>138373.96999999997</v>
      </c>
      <c r="F193" s="83">
        <f>IFERROR(VLOOKUP($C193,'2025'!$C$8:$U$263,19,FALSE),0)</f>
        <v>125319.25000000001</v>
      </c>
      <c r="G193" s="84">
        <f t="shared" si="22"/>
        <v>0.90565624445117854</v>
      </c>
      <c r="H193" s="85">
        <f t="shared" si="23"/>
        <v>1.5732951264217744E-5</v>
      </c>
      <c r="I193" s="86">
        <f t="shared" si="24"/>
        <v>-13054.719999999958</v>
      </c>
      <c r="J193" s="87">
        <f t="shared" si="25"/>
        <v>-9.4343755548821503E-2</v>
      </c>
      <c r="K193" s="82">
        <f>VLOOKUP($C193,'2025'!$C$273:$U$528,VLOOKUP($L$4,Master!$D$9:$G$20,4,FALSE),FALSE)</f>
        <v>138373.96999999997</v>
      </c>
      <c r="L193" s="83">
        <f>VLOOKUP($C193,'2025'!$C$8:$U$263,VLOOKUP($L$4,Master!$D$9:$G$20,4,FALSE),FALSE)</f>
        <v>125319.25000000001</v>
      </c>
      <c r="M193" s="154">
        <f t="shared" si="26"/>
        <v>0.90565624445117854</v>
      </c>
      <c r="N193" s="154">
        <f t="shared" si="27"/>
        <v>1.5732951264217744E-5</v>
      </c>
      <c r="O193" s="83">
        <f t="shared" si="28"/>
        <v>-13054.719999999958</v>
      </c>
      <c r="P193" s="87">
        <f t="shared" si="29"/>
        <v>-9.4343755548821503E-2</v>
      </c>
      <c r="Q193" s="78"/>
    </row>
    <row r="194" spans="2:17" s="79" customFormat="1" ht="12.75" x14ac:dyDescent="0.2">
      <c r="B194" s="72"/>
      <c r="C194" s="80" t="s">
        <v>207</v>
      </c>
      <c r="D194" s="81" t="s">
        <v>428</v>
      </c>
      <c r="E194" s="82">
        <f>IFERROR(VLOOKUP($C194,'2025'!$C$273:$U$528,19,FALSE),0)</f>
        <v>94467.19</v>
      </c>
      <c r="F194" s="83">
        <f>IFERROR(VLOOKUP($C194,'2025'!$C$8:$U$263,19,FALSE),0)</f>
        <v>63221.540000000008</v>
      </c>
      <c r="G194" s="84">
        <f t="shared" si="22"/>
        <v>0.66924336375412463</v>
      </c>
      <c r="H194" s="85">
        <f t="shared" si="23"/>
        <v>7.9370201119843338E-6</v>
      </c>
      <c r="I194" s="86">
        <f t="shared" si="24"/>
        <v>-31245.649999999994</v>
      </c>
      <c r="J194" s="87">
        <f t="shared" si="25"/>
        <v>-0.33075663624587537</v>
      </c>
      <c r="K194" s="82">
        <f>VLOOKUP($C194,'2025'!$C$273:$U$528,VLOOKUP($L$4,Master!$D$9:$G$20,4,FALSE),FALSE)</f>
        <v>94467.19</v>
      </c>
      <c r="L194" s="83">
        <f>VLOOKUP($C194,'2025'!$C$8:$U$263,VLOOKUP($L$4,Master!$D$9:$G$20,4,FALSE),FALSE)</f>
        <v>63221.540000000008</v>
      </c>
      <c r="M194" s="154">
        <f t="shared" si="26"/>
        <v>0.66924336375412463</v>
      </c>
      <c r="N194" s="154">
        <f t="shared" si="27"/>
        <v>7.9370201119843338E-6</v>
      </c>
      <c r="O194" s="83">
        <f t="shared" si="28"/>
        <v>-31245.649999999994</v>
      </c>
      <c r="P194" s="87">
        <f t="shared" si="29"/>
        <v>-0.33075663624587537</v>
      </c>
      <c r="Q194" s="78"/>
    </row>
    <row r="195" spans="2:17" s="79" customFormat="1" ht="12.75" x14ac:dyDescent="0.2">
      <c r="B195" s="72"/>
      <c r="C195" s="80" t="s">
        <v>208</v>
      </c>
      <c r="D195" s="81" t="s">
        <v>429</v>
      </c>
      <c r="E195" s="82">
        <f>IFERROR(VLOOKUP($C195,'2025'!$C$273:$U$528,19,FALSE),0)</f>
        <v>90229.38999999997</v>
      </c>
      <c r="F195" s="83">
        <f>IFERROR(VLOOKUP($C195,'2025'!$C$8:$U$263,19,FALSE),0)</f>
        <v>86358.50999999998</v>
      </c>
      <c r="G195" s="84">
        <f t="shared" si="22"/>
        <v>0.9570995658953253</v>
      </c>
      <c r="H195" s="85">
        <f t="shared" si="23"/>
        <v>1.0841704120320384E-5</v>
      </c>
      <c r="I195" s="86">
        <f t="shared" si="24"/>
        <v>-3870.8799999999901</v>
      </c>
      <c r="J195" s="87">
        <f t="shared" si="25"/>
        <v>-4.2900434104674666E-2</v>
      </c>
      <c r="K195" s="82">
        <f>VLOOKUP($C195,'2025'!$C$273:$U$528,VLOOKUP($L$4,Master!$D$9:$G$20,4,FALSE),FALSE)</f>
        <v>90229.38999999997</v>
      </c>
      <c r="L195" s="83">
        <f>VLOOKUP($C195,'2025'!$C$8:$U$263,VLOOKUP($L$4,Master!$D$9:$G$20,4,FALSE),FALSE)</f>
        <v>86358.50999999998</v>
      </c>
      <c r="M195" s="154">
        <f t="shared" si="26"/>
        <v>0.9570995658953253</v>
      </c>
      <c r="N195" s="154">
        <f t="shared" si="27"/>
        <v>1.0841704120320384E-5</v>
      </c>
      <c r="O195" s="83">
        <f t="shared" si="28"/>
        <v>-3870.8799999999901</v>
      </c>
      <c r="P195" s="87">
        <f t="shared" si="29"/>
        <v>-4.2900434104674666E-2</v>
      </c>
      <c r="Q195" s="78"/>
    </row>
    <row r="196" spans="2:17" s="79" customFormat="1" ht="12.75" x14ac:dyDescent="0.2">
      <c r="B196" s="72"/>
      <c r="C196" s="80" t="s">
        <v>554</v>
      </c>
      <c r="D196" s="81" t="s">
        <v>555</v>
      </c>
      <c r="E196" s="82">
        <f>IFERROR(VLOOKUP($C196,'2025'!$C$273:$U$528,19,FALSE),0)</f>
        <v>0</v>
      </c>
      <c r="F196" s="83">
        <f>IFERROR(VLOOKUP($C196,'2025'!$C$8:$U$263,19,FALSE),0)</f>
        <v>0</v>
      </c>
      <c r="G196" s="84">
        <f t="shared" si="22"/>
        <v>0</v>
      </c>
      <c r="H196" s="85">
        <f t="shared" si="23"/>
        <v>0</v>
      </c>
      <c r="I196" s="86">
        <f t="shared" si="24"/>
        <v>0</v>
      </c>
      <c r="J196" s="87">
        <f t="shared" si="25"/>
        <v>0</v>
      </c>
      <c r="K196" s="82">
        <f>VLOOKUP($C196,'2025'!$C$273:$U$528,VLOOKUP($L$4,Master!$D$9:$G$20,4,FALSE),FALSE)</f>
        <v>0</v>
      </c>
      <c r="L196" s="83">
        <f>VLOOKUP($C196,'2025'!$C$8:$U$263,VLOOKUP($L$4,Master!$D$9:$G$20,4,FALSE),FALSE)</f>
        <v>0</v>
      </c>
      <c r="M196" s="154">
        <f t="shared" si="26"/>
        <v>0</v>
      </c>
      <c r="N196" s="154">
        <f t="shared" si="27"/>
        <v>0</v>
      </c>
      <c r="O196" s="83">
        <f t="shared" si="28"/>
        <v>0</v>
      </c>
      <c r="P196" s="87">
        <f t="shared" si="29"/>
        <v>0</v>
      </c>
      <c r="Q196" s="78"/>
    </row>
    <row r="197" spans="2:17" s="79" customFormat="1" ht="12.75" x14ac:dyDescent="0.2">
      <c r="B197" s="72"/>
      <c r="C197" s="80" t="s">
        <v>209</v>
      </c>
      <c r="D197" s="81" t="s">
        <v>430</v>
      </c>
      <c r="E197" s="82">
        <f>IFERROR(VLOOKUP($C197,'2025'!$C$273:$U$528,19,FALSE),0)</f>
        <v>150290.32000000004</v>
      </c>
      <c r="F197" s="83">
        <f>IFERROR(VLOOKUP($C197,'2025'!$C$8:$U$263,19,FALSE),0)</f>
        <v>100198.88</v>
      </c>
      <c r="G197" s="84">
        <f t="shared" si="22"/>
        <v>0.66670215353856443</v>
      </c>
      <c r="H197" s="85">
        <f t="shared" si="23"/>
        <v>1.25792653225199E-5</v>
      </c>
      <c r="I197" s="86">
        <f t="shared" si="24"/>
        <v>-50091.440000000031</v>
      </c>
      <c r="J197" s="87">
        <f t="shared" si="25"/>
        <v>-0.33329784646143557</v>
      </c>
      <c r="K197" s="82">
        <f>VLOOKUP($C197,'2025'!$C$273:$U$528,VLOOKUP($L$4,Master!$D$9:$G$20,4,FALSE),FALSE)</f>
        <v>150290.32000000004</v>
      </c>
      <c r="L197" s="83">
        <f>VLOOKUP($C197,'2025'!$C$8:$U$263,VLOOKUP($L$4,Master!$D$9:$G$20,4,FALSE),FALSE)</f>
        <v>100198.88</v>
      </c>
      <c r="M197" s="154">
        <f t="shared" si="26"/>
        <v>0.66670215353856443</v>
      </c>
      <c r="N197" s="154">
        <f t="shared" si="27"/>
        <v>1.25792653225199E-5</v>
      </c>
      <c r="O197" s="83">
        <f t="shared" si="28"/>
        <v>-50091.440000000031</v>
      </c>
      <c r="P197" s="87">
        <f t="shared" si="29"/>
        <v>-0.33329784646143557</v>
      </c>
      <c r="Q197" s="78"/>
    </row>
    <row r="198" spans="2:17" s="79" customFormat="1" ht="12.75" x14ac:dyDescent="0.2">
      <c r="B198" s="72"/>
      <c r="C198" s="80" t="s">
        <v>210</v>
      </c>
      <c r="D198" s="81" t="s">
        <v>431</v>
      </c>
      <c r="E198" s="82">
        <f>IFERROR(VLOOKUP($C198,'2025'!$C$273:$U$528,19,FALSE),0)</f>
        <v>9660.66</v>
      </c>
      <c r="F198" s="83">
        <f>IFERROR(VLOOKUP($C198,'2025'!$C$8:$U$263,19,FALSE),0)</f>
        <v>6531.41</v>
      </c>
      <c r="G198" s="84">
        <f t="shared" si="22"/>
        <v>0.67608320756552864</v>
      </c>
      <c r="H198" s="85">
        <f t="shared" si="23"/>
        <v>8.199726316318075E-7</v>
      </c>
      <c r="I198" s="86">
        <f t="shared" si="24"/>
        <v>-3129.25</v>
      </c>
      <c r="J198" s="87">
        <f t="shared" si="25"/>
        <v>-0.32391679243447136</v>
      </c>
      <c r="K198" s="82">
        <f>VLOOKUP($C198,'2025'!$C$273:$U$528,VLOOKUP($L$4,Master!$D$9:$G$20,4,FALSE),FALSE)</f>
        <v>9660.66</v>
      </c>
      <c r="L198" s="83">
        <f>VLOOKUP($C198,'2025'!$C$8:$U$263,VLOOKUP($L$4,Master!$D$9:$G$20,4,FALSE),FALSE)</f>
        <v>6531.41</v>
      </c>
      <c r="M198" s="154">
        <f t="shared" si="26"/>
        <v>0.67608320756552864</v>
      </c>
      <c r="N198" s="154">
        <f t="shared" si="27"/>
        <v>8.199726316318075E-7</v>
      </c>
      <c r="O198" s="83">
        <f t="shared" si="28"/>
        <v>-3129.25</v>
      </c>
      <c r="P198" s="87">
        <f t="shared" si="29"/>
        <v>-0.32391679243447136</v>
      </c>
      <c r="Q198" s="78"/>
    </row>
    <row r="199" spans="2:17" s="79" customFormat="1" ht="25.5" x14ac:dyDescent="0.2">
      <c r="B199" s="72"/>
      <c r="C199" s="80" t="s">
        <v>503</v>
      </c>
      <c r="D199" s="81" t="s">
        <v>504</v>
      </c>
      <c r="E199" s="82">
        <f>IFERROR(VLOOKUP($C199,'2025'!$C$273:$U$528,19,FALSE),0)</f>
        <v>135601.20000000001</v>
      </c>
      <c r="F199" s="83">
        <f>IFERROR(VLOOKUP($C199,'2025'!$C$8:$U$263,19,FALSE),0)</f>
        <v>203199.95999999996</v>
      </c>
      <c r="G199" s="84">
        <f t="shared" si="22"/>
        <v>1.498511517597189</v>
      </c>
      <c r="H199" s="85">
        <f t="shared" si="23"/>
        <v>2.551032716498857E-5</v>
      </c>
      <c r="I199" s="86">
        <f t="shared" si="24"/>
        <v>67598.759999999951</v>
      </c>
      <c r="J199" s="87">
        <f t="shared" si="25"/>
        <v>0.49851151759718898</v>
      </c>
      <c r="K199" s="82">
        <f>VLOOKUP($C199,'2025'!$C$273:$U$528,VLOOKUP($L$4,Master!$D$9:$G$20,4,FALSE),FALSE)</f>
        <v>135601.20000000001</v>
      </c>
      <c r="L199" s="83">
        <f>VLOOKUP($C199,'2025'!$C$8:$U$263,VLOOKUP($L$4,Master!$D$9:$G$20,4,FALSE),FALSE)</f>
        <v>203199.95999999996</v>
      </c>
      <c r="M199" s="154">
        <f t="shared" si="26"/>
        <v>1.498511517597189</v>
      </c>
      <c r="N199" s="154">
        <f t="shared" si="27"/>
        <v>2.551032716498857E-5</v>
      </c>
      <c r="O199" s="83">
        <f t="shared" si="28"/>
        <v>67598.759999999951</v>
      </c>
      <c r="P199" s="87">
        <f t="shared" si="29"/>
        <v>0.49851151759718898</v>
      </c>
      <c r="Q199" s="78"/>
    </row>
    <row r="200" spans="2:17" s="79" customFormat="1" ht="12.75" x14ac:dyDescent="0.2">
      <c r="B200" s="72"/>
      <c r="C200" s="80" t="s">
        <v>505</v>
      </c>
      <c r="D200" s="81" t="s">
        <v>506</v>
      </c>
      <c r="E200" s="82">
        <f>IFERROR(VLOOKUP($C200,'2025'!$C$273:$U$528,19,FALSE),0)</f>
        <v>60140.190000000017</v>
      </c>
      <c r="F200" s="83">
        <f>IFERROR(VLOOKUP($C200,'2025'!$C$8:$U$263,19,FALSE),0)</f>
        <v>40656.249999999993</v>
      </c>
      <c r="G200" s="84">
        <f t="shared" si="22"/>
        <v>0.67602463510673949</v>
      </c>
      <c r="H200" s="85">
        <f t="shared" si="23"/>
        <v>5.1041065106585978E-6</v>
      </c>
      <c r="I200" s="86">
        <f t="shared" si="24"/>
        <v>-19483.940000000024</v>
      </c>
      <c r="J200" s="87">
        <f t="shared" si="25"/>
        <v>-0.32397536489326056</v>
      </c>
      <c r="K200" s="82">
        <f>VLOOKUP($C200,'2025'!$C$273:$U$528,VLOOKUP($L$4,Master!$D$9:$G$20,4,FALSE),FALSE)</f>
        <v>60140.190000000017</v>
      </c>
      <c r="L200" s="83">
        <f>VLOOKUP($C200,'2025'!$C$8:$U$263,VLOOKUP($L$4,Master!$D$9:$G$20,4,FALSE),FALSE)</f>
        <v>40656.249999999993</v>
      </c>
      <c r="M200" s="154">
        <f t="shared" si="26"/>
        <v>0.67602463510673949</v>
      </c>
      <c r="N200" s="154">
        <f t="shared" si="27"/>
        <v>5.1041065106585978E-6</v>
      </c>
      <c r="O200" s="83">
        <f t="shared" si="28"/>
        <v>-19483.940000000024</v>
      </c>
      <c r="P200" s="87">
        <f t="shared" si="29"/>
        <v>-0.32397536489326056</v>
      </c>
      <c r="Q200" s="78"/>
    </row>
    <row r="201" spans="2:17" s="79" customFormat="1" ht="12.75" x14ac:dyDescent="0.2">
      <c r="B201" s="72"/>
      <c r="C201" s="80" t="s">
        <v>507</v>
      </c>
      <c r="D201" s="81" t="s">
        <v>362</v>
      </c>
      <c r="E201" s="82">
        <f>IFERROR(VLOOKUP($C201,'2025'!$C$273:$U$528,19,FALSE),0)</f>
        <v>84941.469999999972</v>
      </c>
      <c r="F201" s="83">
        <f>IFERROR(VLOOKUP($C201,'2025'!$C$8:$U$263,19,FALSE),0)</f>
        <v>49190.239999999991</v>
      </c>
      <c r="G201" s="84">
        <f t="shared" si="22"/>
        <v>0.57910747247487016</v>
      </c>
      <c r="H201" s="85">
        <f t="shared" si="23"/>
        <v>6.1754889898812355E-6</v>
      </c>
      <c r="I201" s="86">
        <f t="shared" si="24"/>
        <v>-35751.229999999981</v>
      </c>
      <c r="J201" s="87">
        <f t="shared" si="25"/>
        <v>-0.42089252752512984</v>
      </c>
      <c r="K201" s="82">
        <f>VLOOKUP($C201,'2025'!$C$273:$U$528,VLOOKUP($L$4,Master!$D$9:$G$20,4,FALSE),FALSE)</f>
        <v>84941.469999999972</v>
      </c>
      <c r="L201" s="83">
        <f>VLOOKUP($C201,'2025'!$C$8:$U$263,VLOOKUP($L$4,Master!$D$9:$G$20,4,FALSE),FALSE)</f>
        <v>49190.239999999991</v>
      </c>
      <c r="M201" s="154">
        <f t="shared" si="26"/>
        <v>0.57910747247487016</v>
      </c>
      <c r="N201" s="154">
        <f t="shared" si="27"/>
        <v>6.1754889898812355E-6</v>
      </c>
      <c r="O201" s="83">
        <f t="shared" si="28"/>
        <v>-35751.229999999981</v>
      </c>
      <c r="P201" s="87">
        <f t="shared" si="29"/>
        <v>-0.42089252752512984</v>
      </c>
      <c r="Q201" s="78"/>
    </row>
    <row r="202" spans="2:17" s="79" customFormat="1" ht="12.75" x14ac:dyDescent="0.2">
      <c r="B202" s="72"/>
      <c r="C202" s="80" t="s">
        <v>508</v>
      </c>
      <c r="D202" s="81" t="s">
        <v>509</v>
      </c>
      <c r="E202" s="82">
        <f>IFERROR(VLOOKUP($C202,'2025'!$C$273:$U$528,19,FALSE),0)</f>
        <v>260796.92</v>
      </c>
      <c r="F202" s="83">
        <f>IFERROR(VLOOKUP($C202,'2025'!$C$8:$U$263,19,FALSE),0)</f>
        <v>176960.52000000002</v>
      </c>
      <c r="G202" s="84">
        <f t="shared" ref="G202:G251" si="30">IFERROR(F202/E202,0)</f>
        <v>0.67853761463133844</v>
      </c>
      <c r="H202" s="85">
        <f t="shared" ref="H202:H251" si="31">F202/$D$4</f>
        <v>2.2216149848093005E-5</v>
      </c>
      <c r="I202" s="86">
        <f t="shared" ref="I202:I251" si="32">F202-E202</f>
        <v>-83836.399999999994</v>
      </c>
      <c r="J202" s="87">
        <f t="shared" ref="J202:J251" si="33">IFERROR(I202/E202,0)</f>
        <v>-0.32146238536866151</v>
      </c>
      <c r="K202" s="82">
        <f>VLOOKUP($C202,'2025'!$C$273:$U$528,VLOOKUP($L$4,Master!$D$9:$G$20,4,FALSE),FALSE)</f>
        <v>260796.92</v>
      </c>
      <c r="L202" s="83">
        <f>VLOOKUP($C202,'2025'!$C$8:$U$263,VLOOKUP($L$4,Master!$D$9:$G$20,4,FALSE),FALSE)</f>
        <v>176960.52000000002</v>
      </c>
      <c r="M202" s="154">
        <f t="shared" ref="M202:M251" si="34">IFERROR(L202/K202,0)</f>
        <v>0.67853761463133844</v>
      </c>
      <c r="N202" s="154">
        <f t="shared" ref="N202:N251" si="35">L202/$D$4</f>
        <v>2.2216149848093005E-5</v>
      </c>
      <c r="O202" s="83">
        <f t="shared" ref="O202:O251" si="36">L202-K202</f>
        <v>-83836.399999999994</v>
      </c>
      <c r="P202" s="87">
        <f t="shared" ref="P202:P251" si="37">IFERROR(O202/K202,0)</f>
        <v>-0.32146238536866151</v>
      </c>
      <c r="Q202" s="78"/>
    </row>
    <row r="203" spans="2:17" s="79" customFormat="1" ht="25.5" x14ac:dyDescent="0.2">
      <c r="B203" s="72"/>
      <c r="C203" s="80" t="s">
        <v>516</v>
      </c>
      <c r="D203" s="81" t="s">
        <v>517</v>
      </c>
      <c r="E203" s="82">
        <f>IFERROR(VLOOKUP($C203,'2025'!$C$273:$U$528,19,FALSE),0)</f>
        <v>89478.500000000015</v>
      </c>
      <c r="F203" s="83">
        <f>IFERROR(VLOOKUP($C203,'2025'!$C$8:$U$263,19,FALSE),0)</f>
        <v>40615.969999999987</v>
      </c>
      <c r="G203" s="84">
        <f t="shared" si="30"/>
        <v>0.45391876260777708</v>
      </c>
      <c r="H203" s="85">
        <f t="shared" si="31"/>
        <v>5.0990496396916651E-6</v>
      </c>
      <c r="I203" s="86">
        <f t="shared" si="32"/>
        <v>-48862.530000000028</v>
      </c>
      <c r="J203" s="87">
        <f t="shared" si="33"/>
        <v>-0.54608123739222292</v>
      </c>
      <c r="K203" s="82">
        <f>VLOOKUP($C203,'2025'!$C$273:$U$528,VLOOKUP($L$4,Master!$D$9:$G$20,4,FALSE),FALSE)</f>
        <v>89478.500000000015</v>
      </c>
      <c r="L203" s="83">
        <f>VLOOKUP($C203,'2025'!$C$8:$U$263,VLOOKUP($L$4,Master!$D$9:$G$20,4,FALSE),FALSE)</f>
        <v>40615.969999999987</v>
      </c>
      <c r="M203" s="154">
        <f t="shared" si="34"/>
        <v>0.45391876260777708</v>
      </c>
      <c r="N203" s="154">
        <f t="shared" si="35"/>
        <v>5.0990496396916651E-6</v>
      </c>
      <c r="O203" s="83">
        <f t="shared" si="36"/>
        <v>-48862.530000000028</v>
      </c>
      <c r="P203" s="87">
        <f t="shared" si="37"/>
        <v>-0.54608123739222292</v>
      </c>
      <c r="Q203" s="78"/>
    </row>
    <row r="204" spans="2:17" s="79" customFormat="1" ht="12.75" x14ac:dyDescent="0.2">
      <c r="B204" s="72"/>
      <c r="C204" s="80" t="s">
        <v>211</v>
      </c>
      <c r="D204" s="81" t="s">
        <v>432</v>
      </c>
      <c r="E204" s="82">
        <f>IFERROR(VLOOKUP($C204,'2025'!$C$273:$U$528,19,FALSE),0)</f>
        <v>670435.10000000021</v>
      </c>
      <c r="F204" s="83">
        <f>IFERROR(VLOOKUP($C204,'2025'!$C$8:$U$263,19,FALSE),0)</f>
        <v>262820.45</v>
      </c>
      <c r="G204" s="84">
        <f t="shared" si="30"/>
        <v>0.39201475280754233</v>
      </c>
      <c r="H204" s="85">
        <f t="shared" si="31"/>
        <v>3.2995260752755669E-5</v>
      </c>
      <c r="I204" s="86">
        <f t="shared" si="32"/>
        <v>-407614.6500000002</v>
      </c>
      <c r="J204" s="87">
        <f t="shared" si="33"/>
        <v>-0.60798524719245761</v>
      </c>
      <c r="K204" s="82">
        <f>VLOOKUP($C204,'2025'!$C$273:$U$528,VLOOKUP($L$4,Master!$D$9:$G$20,4,FALSE),FALSE)</f>
        <v>670435.10000000021</v>
      </c>
      <c r="L204" s="83">
        <f>VLOOKUP($C204,'2025'!$C$8:$U$263,VLOOKUP($L$4,Master!$D$9:$G$20,4,FALSE),FALSE)</f>
        <v>262820.45</v>
      </c>
      <c r="M204" s="154">
        <f t="shared" si="34"/>
        <v>0.39201475280754233</v>
      </c>
      <c r="N204" s="154">
        <f t="shared" si="35"/>
        <v>3.2995260752755669E-5</v>
      </c>
      <c r="O204" s="83">
        <f t="shared" si="36"/>
        <v>-407614.6500000002</v>
      </c>
      <c r="P204" s="87">
        <f t="shared" si="37"/>
        <v>-0.60798524719245761</v>
      </c>
      <c r="Q204" s="78"/>
    </row>
    <row r="205" spans="2:17" s="79" customFormat="1" ht="12.75" x14ac:dyDescent="0.2">
      <c r="B205" s="72"/>
      <c r="C205" s="80" t="s">
        <v>212</v>
      </c>
      <c r="D205" s="81" t="s">
        <v>433</v>
      </c>
      <c r="E205" s="82">
        <f>IFERROR(VLOOKUP($C205,'2025'!$C$273:$U$528,19,FALSE),0)</f>
        <v>238739.88</v>
      </c>
      <c r="F205" s="83">
        <f>IFERROR(VLOOKUP($C205,'2025'!$C$8:$U$263,19,FALSE),0)</f>
        <v>67671.8</v>
      </c>
      <c r="G205" s="84">
        <f t="shared" si="30"/>
        <v>0.28345410913333791</v>
      </c>
      <c r="H205" s="85">
        <f t="shared" si="31"/>
        <v>8.4957189846084315E-6</v>
      </c>
      <c r="I205" s="86">
        <f t="shared" si="32"/>
        <v>-171068.08000000002</v>
      </c>
      <c r="J205" s="87">
        <f t="shared" si="33"/>
        <v>-0.71654589086666209</v>
      </c>
      <c r="K205" s="82">
        <f>VLOOKUP($C205,'2025'!$C$273:$U$528,VLOOKUP($L$4,Master!$D$9:$G$20,4,FALSE),FALSE)</f>
        <v>238739.88</v>
      </c>
      <c r="L205" s="83">
        <f>VLOOKUP($C205,'2025'!$C$8:$U$263,VLOOKUP($L$4,Master!$D$9:$G$20,4,FALSE),FALSE)</f>
        <v>67671.8</v>
      </c>
      <c r="M205" s="154">
        <f t="shared" si="34"/>
        <v>0.28345410913333791</v>
      </c>
      <c r="N205" s="154">
        <f t="shared" si="35"/>
        <v>8.4957189846084315E-6</v>
      </c>
      <c r="O205" s="83">
        <f t="shared" si="36"/>
        <v>-171068.08000000002</v>
      </c>
      <c r="P205" s="87">
        <f t="shared" si="37"/>
        <v>-0.71654589086666209</v>
      </c>
      <c r="Q205" s="78"/>
    </row>
    <row r="206" spans="2:17" s="79" customFormat="1" ht="12.75" x14ac:dyDescent="0.2">
      <c r="B206" s="72"/>
      <c r="C206" s="80" t="s">
        <v>213</v>
      </c>
      <c r="D206" s="81" t="s">
        <v>434</v>
      </c>
      <c r="E206" s="82">
        <f>IFERROR(VLOOKUP($C206,'2025'!$C$273:$U$528,19,FALSE),0)</f>
        <v>116410.61000000003</v>
      </c>
      <c r="F206" s="83">
        <f>IFERROR(VLOOKUP($C206,'2025'!$C$8:$U$263,19,FALSE),0)</f>
        <v>67379.639999999985</v>
      </c>
      <c r="G206" s="84">
        <f t="shared" si="30"/>
        <v>0.57881012735866577</v>
      </c>
      <c r="H206" s="85">
        <f t="shared" si="31"/>
        <v>8.4590403495116362E-6</v>
      </c>
      <c r="I206" s="86">
        <f t="shared" si="32"/>
        <v>-49030.970000000045</v>
      </c>
      <c r="J206" s="87">
        <f t="shared" si="33"/>
        <v>-0.42118987264133428</v>
      </c>
      <c r="K206" s="82">
        <f>VLOOKUP($C206,'2025'!$C$273:$U$528,VLOOKUP($L$4,Master!$D$9:$G$20,4,FALSE),FALSE)</f>
        <v>116410.61000000003</v>
      </c>
      <c r="L206" s="83">
        <f>VLOOKUP($C206,'2025'!$C$8:$U$263,VLOOKUP($L$4,Master!$D$9:$G$20,4,FALSE),FALSE)</f>
        <v>67379.639999999985</v>
      </c>
      <c r="M206" s="154">
        <f t="shared" si="34"/>
        <v>0.57881012735866577</v>
      </c>
      <c r="N206" s="154">
        <f t="shared" si="35"/>
        <v>8.4590403495116362E-6</v>
      </c>
      <c r="O206" s="83">
        <f t="shared" si="36"/>
        <v>-49030.970000000045</v>
      </c>
      <c r="P206" s="87">
        <f t="shared" si="37"/>
        <v>-0.42118987264133428</v>
      </c>
      <c r="Q206" s="78"/>
    </row>
    <row r="207" spans="2:17" s="79" customFormat="1" ht="12.75" x14ac:dyDescent="0.2">
      <c r="B207" s="72"/>
      <c r="C207" s="80" t="s">
        <v>214</v>
      </c>
      <c r="D207" s="81" t="s">
        <v>435</v>
      </c>
      <c r="E207" s="82">
        <f>IFERROR(VLOOKUP($C207,'2025'!$C$273:$U$528,19,FALSE),0)</f>
        <v>98666.42</v>
      </c>
      <c r="F207" s="83">
        <f>IFERROR(VLOOKUP($C207,'2025'!$C$8:$U$263,19,FALSE),0)</f>
        <v>45781.150000000016</v>
      </c>
      <c r="G207" s="84">
        <f t="shared" si="30"/>
        <v>0.46399930189014676</v>
      </c>
      <c r="H207" s="85">
        <f t="shared" si="31"/>
        <v>5.7475016948301423E-6</v>
      </c>
      <c r="I207" s="86">
        <f t="shared" si="32"/>
        <v>-52885.269999999982</v>
      </c>
      <c r="J207" s="87">
        <f t="shared" si="33"/>
        <v>-0.53600069810985318</v>
      </c>
      <c r="K207" s="82">
        <f>VLOOKUP($C207,'2025'!$C$273:$U$528,VLOOKUP($L$4,Master!$D$9:$G$20,4,FALSE),FALSE)</f>
        <v>98666.42</v>
      </c>
      <c r="L207" s="83">
        <f>VLOOKUP($C207,'2025'!$C$8:$U$263,VLOOKUP($L$4,Master!$D$9:$G$20,4,FALSE),FALSE)</f>
        <v>45781.150000000016</v>
      </c>
      <c r="M207" s="154">
        <f t="shared" si="34"/>
        <v>0.46399930189014676</v>
      </c>
      <c r="N207" s="154">
        <f t="shared" si="35"/>
        <v>5.7475016948301423E-6</v>
      </c>
      <c r="O207" s="83">
        <f t="shared" si="36"/>
        <v>-52885.269999999982</v>
      </c>
      <c r="P207" s="87">
        <f t="shared" si="37"/>
        <v>-0.53600069810985318</v>
      </c>
      <c r="Q207" s="78"/>
    </row>
    <row r="208" spans="2:17" s="79" customFormat="1" ht="12.75" x14ac:dyDescent="0.2">
      <c r="B208" s="72"/>
      <c r="C208" s="80" t="s">
        <v>215</v>
      </c>
      <c r="D208" s="81" t="s">
        <v>436</v>
      </c>
      <c r="E208" s="82">
        <f>IFERROR(VLOOKUP($C208,'2025'!$C$273:$U$528,19,FALSE),0)</f>
        <v>46773.259999999995</v>
      </c>
      <c r="F208" s="83">
        <f>IFERROR(VLOOKUP($C208,'2025'!$C$8:$U$263,19,FALSE),0)</f>
        <v>30707.709999999995</v>
      </c>
      <c r="G208" s="84">
        <f t="shared" si="30"/>
        <v>0.6565227653578134</v>
      </c>
      <c r="H208" s="85">
        <f t="shared" si="31"/>
        <v>3.8551372184698821E-6</v>
      </c>
      <c r="I208" s="86">
        <f t="shared" si="32"/>
        <v>-16065.55</v>
      </c>
      <c r="J208" s="87">
        <f t="shared" si="33"/>
        <v>-0.3434772346421866</v>
      </c>
      <c r="K208" s="82">
        <f>VLOOKUP($C208,'2025'!$C$273:$U$528,VLOOKUP($L$4,Master!$D$9:$G$20,4,FALSE),FALSE)</f>
        <v>46773.259999999995</v>
      </c>
      <c r="L208" s="83">
        <f>VLOOKUP($C208,'2025'!$C$8:$U$263,VLOOKUP($L$4,Master!$D$9:$G$20,4,FALSE),FALSE)</f>
        <v>30707.709999999995</v>
      </c>
      <c r="M208" s="154">
        <f t="shared" si="34"/>
        <v>0.6565227653578134</v>
      </c>
      <c r="N208" s="154">
        <f t="shared" si="35"/>
        <v>3.8551372184698821E-6</v>
      </c>
      <c r="O208" s="83">
        <f t="shared" si="36"/>
        <v>-16065.55</v>
      </c>
      <c r="P208" s="87">
        <f t="shared" si="37"/>
        <v>-0.3434772346421866</v>
      </c>
      <c r="Q208" s="78"/>
    </row>
    <row r="209" spans="2:17" s="79" customFormat="1" ht="25.5" x14ac:dyDescent="0.2">
      <c r="B209" s="72"/>
      <c r="C209" s="80" t="s">
        <v>216</v>
      </c>
      <c r="D209" s="81" t="s">
        <v>437</v>
      </c>
      <c r="E209" s="82">
        <f>IFERROR(VLOOKUP($C209,'2025'!$C$273:$U$528,19,FALSE),0)</f>
        <v>24190.37</v>
      </c>
      <c r="F209" s="83">
        <f>IFERROR(VLOOKUP($C209,'2025'!$C$8:$U$263,19,FALSE),0)</f>
        <v>16947.210000000003</v>
      </c>
      <c r="G209" s="84">
        <f t="shared" si="30"/>
        <v>0.70057671709858116</v>
      </c>
      <c r="H209" s="85">
        <f t="shared" si="31"/>
        <v>2.1276031335526153E-6</v>
      </c>
      <c r="I209" s="86">
        <f t="shared" si="32"/>
        <v>-7243.1599999999962</v>
      </c>
      <c r="J209" s="87">
        <f t="shared" si="33"/>
        <v>-0.2994232829014189</v>
      </c>
      <c r="K209" s="82">
        <f>VLOOKUP($C209,'2025'!$C$273:$U$528,VLOOKUP($L$4,Master!$D$9:$G$20,4,FALSE),FALSE)</f>
        <v>24190.37</v>
      </c>
      <c r="L209" s="83">
        <f>VLOOKUP($C209,'2025'!$C$8:$U$263,VLOOKUP($L$4,Master!$D$9:$G$20,4,FALSE),FALSE)</f>
        <v>16947.210000000003</v>
      </c>
      <c r="M209" s="154">
        <f t="shared" si="34"/>
        <v>0.70057671709858116</v>
      </c>
      <c r="N209" s="154">
        <f t="shared" si="35"/>
        <v>2.1276031335526153E-6</v>
      </c>
      <c r="O209" s="83">
        <f t="shared" si="36"/>
        <v>-7243.1599999999962</v>
      </c>
      <c r="P209" s="87">
        <f t="shared" si="37"/>
        <v>-0.2994232829014189</v>
      </c>
      <c r="Q209" s="78"/>
    </row>
    <row r="210" spans="2:17" s="79" customFormat="1" ht="12.75" x14ac:dyDescent="0.2">
      <c r="B210" s="72"/>
      <c r="C210" s="80" t="s">
        <v>217</v>
      </c>
      <c r="D210" s="81" t="s">
        <v>439</v>
      </c>
      <c r="E210" s="82">
        <f>IFERROR(VLOOKUP($C210,'2025'!$C$273:$U$528,19,FALSE),0)</f>
        <v>0</v>
      </c>
      <c r="F210" s="83">
        <f>IFERROR(VLOOKUP($C210,'2025'!$C$8:$U$263,19,FALSE),0)</f>
        <v>0</v>
      </c>
      <c r="G210" s="84">
        <f t="shared" si="30"/>
        <v>0</v>
      </c>
      <c r="H210" s="85">
        <f t="shared" si="31"/>
        <v>0</v>
      </c>
      <c r="I210" s="86">
        <f t="shared" si="32"/>
        <v>0</v>
      </c>
      <c r="J210" s="87">
        <f t="shared" si="33"/>
        <v>0</v>
      </c>
      <c r="K210" s="82">
        <f>VLOOKUP($C210,'2025'!$C$273:$U$528,VLOOKUP($L$4,Master!$D$9:$G$20,4,FALSE),FALSE)</f>
        <v>0</v>
      </c>
      <c r="L210" s="83">
        <f>VLOOKUP($C210,'2025'!$C$8:$U$263,VLOOKUP($L$4,Master!$D$9:$G$20,4,FALSE),FALSE)</f>
        <v>0</v>
      </c>
      <c r="M210" s="154">
        <f t="shared" si="34"/>
        <v>0</v>
      </c>
      <c r="N210" s="154">
        <f t="shared" si="35"/>
        <v>0</v>
      </c>
      <c r="O210" s="83">
        <f t="shared" si="36"/>
        <v>0</v>
      </c>
      <c r="P210" s="87">
        <f t="shared" si="37"/>
        <v>0</v>
      </c>
      <c r="Q210" s="78"/>
    </row>
    <row r="211" spans="2:17" s="79" customFormat="1" ht="12.75" x14ac:dyDescent="0.2">
      <c r="B211" s="72"/>
      <c r="C211" s="80" t="s">
        <v>218</v>
      </c>
      <c r="D211" s="81" t="s">
        <v>440</v>
      </c>
      <c r="E211" s="82">
        <f>IFERROR(VLOOKUP($C211,'2025'!$C$273:$U$528,19,FALSE),0)</f>
        <v>323826</v>
      </c>
      <c r="F211" s="83">
        <f>IFERROR(VLOOKUP($C211,'2025'!$C$8:$U$263,19,FALSE),0)</f>
        <v>32375.51</v>
      </c>
      <c r="G211" s="84">
        <f t="shared" si="30"/>
        <v>9.9978105525807062E-2</v>
      </c>
      <c r="H211" s="85">
        <f t="shared" si="31"/>
        <v>4.0645177894393245E-6</v>
      </c>
      <c r="I211" s="86">
        <f t="shared" si="32"/>
        <v>-291450.49</v>
      </c>
      <c r="J211" s="87">
        <f t="shared" si="33"/>
        <v>-0.9000218944741929</v>
      </c>
      <c r="K211" s="82">
        <f>VLOOKUP($C211,'2025'!$C$273:$U$528,VLOOKUP($L$4,Master!$D$9:$G$20,4,FALSE),FALSE)</f>
        <v>323826</v>
      </c>
      <c r="L211" s="83">
        <f>VLOOKUP($C211,'2025'!$C$8:$U$263,VLOOKUP($L$4,Master!$D$9:$G$20,4,FALSE),FALSE)</f>
        <v>32375.51</v>
      </c>
      <c r="M211" s="154">
        <f t="shared" si="34"/>
        <v>9.9978105525807062E-2</v>
      </c>
      <c r="N211" s="154">
        <f t="shared" si="35"/>
        <v>4.0645177894393245E-6</v>
      </c>
      <c r="O211" s="83">
        <f t="shared" si="36"/>
        <v>-291450.49</v>
      </c>
      <c r="P211" s="87">
        <f t="shared" si="37"/>
        <v>-0.9000218944741929</v>
      </c>
      <c r="Q211" s="78"/>
    </row>
    <row r="212" spans="2:17" s="79" customFormat="1" ht="12.75" x14ac:dyDescent="0.2">
      <c r="B212" s="72"/>
      <c r="C212" s="80" t="s">
        <v>219</v>
      </c>
      <c r="D212" s="81" t="s">
        <v>441</v>
      </c>
      <c r="E212" s="82">
        <f>IFERROR(VLOOKUP($C212,'2025'!$C$273:$U$528,19,FALSE),0)</f>
        <v>3568713.71</v>
      </c>
      <c r="F212" s="83">
        <f>IFERROR(VLOOKUP($C212,'2025'!$C$8:$U$263,19,FALSE),0)</f>
        <v>3396445.6100000008</v>
      </c>
      <c r="G212" s="84">
        <f t="shared" si="30"/>
        <v>0.95172823767922832</v>
      </c>
      <c r="H212" s="85">
        <f t="shared" si="31"/>
        <v>4.2639988073417542E-4</v>
      </c>
      <c r="I212" s="86">
        <f t="shared" si="32"/>
        <v>-172268.09999999916</v>
      </c>
      <c r="J212" s="87">
        <f t="shared" si="33"/>
        <v>-4.8271762320771641E-2</v>
      </c>
      <c r="K212" s="82">
        <f>VLOOKUP($C212,'2025'!$C$273:$U$528,VLOOKUP($L$4,Master!$D$9:$G$20,4,FALSE),FALSE)</f>
        <v>3568713.71</v>
      </c>
      <c r="L212" s="83">
        <f>VLOOKUP($C212,'2025'!$C$8:$U$263,VLOOKUP($L$4,Master!$D$9:$G$20,4,FALSE),FALSE)</f>
        <v>3396445.6100000008</v>
      </c>
      <c r="M212" s="154">
        <f t="shared" si="34"/>
        <v>0.95172823767922832</v>
      </c>
      <c r="N212" s="154">
        <f t="shared" si="35"/>
        <v>4.2639988073417542E-4</v>
      </c>
      <c r="O212" s="83">
        <f t="shared" si="36"/>
        <v>-172268.09999999916</v>
      </c>
      <c r="P212" s="87">
        <f t="shared" si="37"/>
        <v>-4.8271762320771641E-2</v>
      </c>
      <c r="Q212" s="78"/>
    </row>
    <row r="213" spans="2:17" s="79" customFormat="1" ht="12.75" x14ac:dyDescent="0.2">
      <c r="B213" s="72"/>
      <c r="C213" s="80" t="s">
        <v>220</v>
      </c>
      <c r="D213" s="81" t="s">
        <v>442</v>
      </c>
      <c r="E213" s="82">
        <f>IFERROR(VLOOKUP($C213,'2025'!$C$273:$U$528,19,FALSE),0)</f>
        <v>10139649.820000002</v>
      </c>
      <c r="F213" s="83">
        <f>IFERROR(VLOOKUP($C213,'2025'!$C$8:$U$263,19,FALSE),0)</f>
        <v>9722959.7100000009</v>
      </c>
      <c r="G213" s="84">
        <f t="shared" si="30"/>
        <v>0.95890488158889875</v>
      </c>
      <c r="H213" s="85">
        <f t="shared" si="31"/>
        <v>1.2206492718507547E-3</v>
      </c>
      <c r="I213" s="86">
        <f t="shared" si="32"/>
        <v>-416690.11000000127</v>
      </c>
      <c r="J213" s="87">
        <f t="shared" si="33"/>
        <v>-4.1095118411101222E-2</v>
      </c>
      <c r="K213" s="82">
        <f>VLOOKUP($C213,'2025'!$C$273:$U$528,VLOOKUP($L$4,Master!$D$9:$G$20,4,FALSE),FALSE)</f>
        <v>10139649.820000002</v>
      </c>
      <c r="L213" s="83">
        <f>VLOOKUP($C213,'2025'!$C$8:$U$263,VLOOKUP($L$4,Master!$D$9:$G$20,4,FALSE),FALSE)</f>
        <v>9722959.7100000009</v>
      </c>
      <c r="M213" s="154">
        <f t="shared" si="34"/>
        <v>0.95890488158889875</v>
      </c>
      <c r="N213" s="154">
        <f t="shared" si="35"/>
        <v>1.2206492718507547E-3</v>
      </c>
      <c r="O213" s="83">
        <f t="shared" si="36"/>
        <v>-416690.11000000127</v>
      </c>
      <c r="P213" s="87">
        <f t="shared" si="37"/>
        <v>-4.1095118411101222E-2</v>
      </c>
      <c r="Q213" s="78"/>
    </row>
    <row r="214" spans="2:17" s="79" customFormat="1" ht="12.75" x14ac:dyDescent="0.2">
      <c r="B214" s="72"/>
      <c r="C214" s="80" t="s">
        <v>221</v>
      </c>
      <c r="D214" s="81" t="s">
        <v>443</v>
      </c>
      <c r="E214" s="82">
        <f>IFERROR(VLOOKUP($C214,'2025'!$C$273:$U$528,19,FALSE),0)</f>
        <v>4027785.5300000012</v>
      </c>
      <c r="F214" s="83">
        <f>IFERROR(VLOOKUP($C214,'2025'!$C$8:$U$263,19,FALSE),0)</f>
        <v>3788034.62</v>
      </c>
      <c r="G214" s="84">
        <f t="shared" si="30"/>
        <v>0.94047575070363765</v>
      </c>
      <c r="H214" s="85">
        <f t="shared" si="31"/>
        <v>4.7556112938458838E-4</v>
      </c>
      <c r="I214" s="86">
        <f t="shared" si="32"/>
        <v>-239750.91000000108</v>
      </c>
      <c r="J214" s="87">
        <f t="shared" si="33"/>
        <v>-5.9524249296362367E-2</v>
      </c>
      <c r="K214" s="82">
        <f>VLOOKUP($C214,'2025'!$C$273:$U$528,VLOOKUP($L$4,Master!$D$9:$G$20,4,FALSE),FALSE)</f>
        <v>4027785.5300000012</v>
      </c>
      <c r="L214" s="83">
        <f>VLOOKUP($C214,'2025'!$C$8:$U$263,VLOOKUP($L$4,Master!$D$9:$G$20,4,FALSE),FALSE)</f>
        <v>3788034.62</v>
      </c>
      <c r="M214" s="154">
        <f t="shared" si="34"/>
        <v>0.94047575070363765</v>
      </c>
      <c r="N214" s="154">
        <f t="shared" si="35"/>
        <v>4.7556112938458838E-4</v>
      </c>
      <c r="O214" s="83">
        <f t="shared" si="36"/>
        <v>-239750.91000000108</v>
      </c>
      <c r="P214" s="87">
        <f t="shared" si="37"/>
        <v>-5.9524249296362367E-2</v>
      </c>
      <c r="Q214" s="78"/>
    </row>
    <row r="215" spans="2:17" s="79" customFormat="1" ht="12.75" x14ac:dyDescent="0.2">
      <c r="B215" s="72"/>
      <c r="C215" s="80" t="s">
        <v>222</v>
      </c>
      <c r="D215" s="81" t="s">
        <v>444</v>
      </c>
      <c r="E215" s="82">
        <f>IFERROR(VLOOKUP($C215,'2025'!$C$273:$U$528,19,FALSE),0)</f>
        <v>1316151.76</v>
      </c>
      <c r="F215" s="83">
        <f>IFERROR(VLOOKUP($C215,'2025'!$C$8:$U$263,19,FALSE),0)</f>
        <v>0</v>
      </c>
      <c r="G215" s="84">
        <f t="shared" si="30"/>
        <v>0</v>
      </c>
      <c r="H215" s="85">
        <f t="shared" si="31"/>
        <v>0</v>
      </c>
      <c r="I215" s="86">
        <f t="shared" si="32"/>
        <v>-1316151.76</v>
      </c>
      <c r="J215" s="87">
        <f t="shared" si="33"/>
        <v>-1</v>
      </c>
      <c r="K215" s="82">
        <f>VLOOKUP($C215,'2025'!$C$273:$U$528,VLOOKUP($L$4,Master!$D$9:$G$20,4,FALSE),FALSE)</f>
        <v>1316151.76</v>
      </c>
      <c r="L215" s="83">
        <f>VLOOKUP($C215,'2025'!$C$8:$U$263,VLOOKUP($L$4,Master!$D$9:$G$20,4,FALSE),FALSE)</f>
        <v>0</v>
      </c>
      <c r="M215" s="154">
        <f t="shared" si="34"/>
        <v>0</v>
      </c>
      <c r="N215" s="154">
        <f t="shared" si="35"/>
        <v>0</v>
      </c>
      <c r="O215" s="83">
        <f t="shared" si="36"/>
        <v>-1316151.76</v>
      </c>
      <c r="P215" s="87">
        <f t="shared" si="37"/>
        <v>-1</v>
      </c>
      <c r="Q215" s="78"/>
    </row>
    <row r="216" spans="2:17" s="79" customFormat="1" ht="12.75" x14ac:dyDescent="0.2">
      <c r="B216" s="72"/>
      <c r="C216" s="80" t="s">
        <v>223</v>
      </c>
      <c r="D216" s="81" t="s">
        <v>445</v>
      </c>
      <c r="E216" s="82">
        <f>IFERROR(VLOOKUP($C216,'2025'!$C$273:$U$528,19,FALSE),0)</f>
        <v>3038979.4499999997</v>
      </c>
      <c r="F216" s="83">
        <f>IFERROR(VLOOKUP($C216,'2025'!$C$8:$U$263,19,FALSE),0)</f>
        <v>2944177.87</v>
      </c>
      <c r="G216" s="84">
        <f t="shared" si="30"/>
        <v>0.9688047972815349</v>
      </c>
      <c r="H216" s="85">
        <f t="shared" si="31"/>
        <v>3.6962084389986695E-4</v>
      </c>
      <c r="I216" s="86">
        <f t="shared" si="32"/>
        <v>-94801.579999999609</v>
      </c>
      <c r="J216" s="87">
        <f t="shared" si="33"/>
        <v>-3.1195202718465116E-2</v>
      </c>
      <c r="K216" s="82">
        <f>VLOOKUP($C216,'2025'!$C$273:$U$528,VLOOKUP($L$4,Master!$D$9:$G$20,4,FALSE),FALSE)</f>
        <v>3038979.4499999997</v>
      </c>
      <c r="L216" s="83">
        <f>VLOOKUP($C216,'2025'!$C$8:$U$263,VLOOKUP($L$4,Master!$D$9:$G$20,4,FALSE),FALSE)</f>
        <v>2944177.87</v>
      </c>
      <c r="M216" s="154">
        <f t="shared" si="34"/>
        <v>0.9688047972815349</v>
      </c>
      <c r="N216" s="154">
        <f t="shared" si="35"/>
        <v>3.6962084389986695E-4</v>
      </c>
      <c r="O216" s="83">
        <f t="shared" si="36"/>
        <v>-94801.579999999609</v>
      </c>
      <c r="P216" s="87">
        <f t="shared" si="37"/>
        <v>-3.1195202718465116E-2</v>
      </c>
      <c r="Q216" s="78"/>
    </row>
    <row r="217" spans="2:17" s="79" customFormat="1" ht="12.75" x14ac:dyDescent="0.2">
      <c r="B217" s="72"/>
      <c r="C217" s="80" t="s">
        <v>224</v>
      </c>
      <c r="D217" s="81" t="s">
        <v>446</v>
      </c>
      <c r="E217" s="82">
        <f>IFERROR(VLOOKUP($C217,'2025'!$C$273:$U$528,19,FALSE),0)</f>
        <v>175530.03000000003</v>
      </c>
      <c r="F217" s="83">
        <f>IFERROR(VLOOKUP($C217,'2025'!$C$8:$U$263,19,FALSE),0)</f>
        <v>0</v>
      </c>
      <c r="G217" s="84">
        <f t="shared" si="30"/>
        <v>0</v>
      </c>
      <c r="H217" s="85">
        <f t="shared" si="31"/>
        <v>0</v>
      </c>
      <c r="I217" s="86">
        <f t="shared" si="32"/>
        <v>-175530.03000000003</v>
      </c>
      <c r="J217" s="87">
        <f t="shared" si="33"/>
        <v>-1</v>
      </c>
      <c r="K217" s="82">
        <f>VLOOKUP($C217,'2025'!$C$273:$U$528,VLOOKUP($L$4,Master!$D$9:$G$20,4,FALSE),FALSE)</f>
        <v>175530.03000000003</v>
      </c>
      <c r="L217" s="83">
        <f>VLOOKUP($C217,'2025'!$C$8:$U$263,VLOOKUP($L$4,Master!$D$9:$G$20,4,FALSE),FALSE)</f>
        <v>0</v>
      </c>
      <c r="M217" s="154">
        <f t="shared" si="34"/>
        <v>0</v>
      </c>
      <c r="N217" s="154">
        <f t="shared" si="35"/>
        <v>0</v>
      </c>
      <c r="O217" s="83">
        <f t="shared" si="36"/>
        <v>-175530.03000000003</v>
      </c>
      <c r="P217" s="87">
        <f t="shared" si="37"/>
        <v>-1</v>
      </c>
      <c r="Q217" s="78"/>
    </row>
    <row r="218" spans="2:17" s="79" customFormat="1" ht="12.75" x14ac:dyDescent="0.2">
      <c r="B218" s="72"/>
      <c r="C218" s="80" t="s">
        <v>225</v>
      </c>
      <c r="D218" s="81" t="s">
        <v>447</v>
      </c>
      <c r="E218" s="82">
        <f>IFERROR(VLOOKUP($C218,'2025'!$C$273:$U$528,19,FALSE),0)</f>
        <v>322984.38000000006</v>
      </c>
      <c r="F218" s="83">
        <f>IFERROR(VLOOKUP($C218,'2025'!$C$8:$U$263,19,FALSE),0)</f>
        <v>257001.93999999997</v>
      </c>
      <c r="G218" s="84">
        <f t="shared" si="30"/>
        <v>0.79571012071853109</v>
      </c>
      <c r="H218" s="85">
        <f t="shared" si="31"/>
        <v>3.2264787706832048E-5</v>
      </c>
      <c r="I218" s="86">
        <f t="shared" si="32"/>
        <v>-65982.44000000009</v>
      </c>
      <c r="J218" s="87">
        <f t="shared" si="33"/>
        <v>-0.20428987928146888</v>
      </c>
      <c r="K218" s="82">
        <f>VLOOKUP($C218,'2025'!$C$273:$U$528,VLOOKUP($L$4,Master!$D$9:$G$20,4,FALSE),FALSE)</f>
        <v>322984.38000000006</v>
      </c>
      <c r="L218" s="83">
        <f>VLOOKUP($C218,'2025'!$C$8:$U$263,VLOOKUP($L$4,Master!$D$9:$G$20,4,FALSE),FALSE)</f>
        <v>257001.93999999997</v>
      </c>
      <c r="M218" s="154">
        <f t="shared" si="34"/>
        <v>0.79571012071853109</v>
      </c>
      <c r="N218" s="154">
        <f t="shared" si="35"/>
        <v>3.2264787706832048E-5</v>
      </c>
      <c r="O218" s="83">
        <f t="shared" si="36"/>
        <v>-65982.44000000009</v>
      </c>
      <c r="P218" s="87">
        <f t="shared" si="37"/>
        <v>-0.20428987928146888</v>
      </c>
      <c r="Q218" s="78"/>
    </row>
    <row r="219" spans="2:17" s="79" customFormat="1" ht="12.75" x14ac:dyDescent="0.2">
      <c r="B219" s="72"/>
      <c r="C219" s="80" t="s">
        <v>226</v>
      </c>
      <c r="D219" s="81" t="s">
        <v>448</v>
      </c>
      <c r="E219" s="82">
        <f>IFERROR(VLOOKUP($C219,'2025'!$C$273:$U$528,19,FALSE),0)</f>
        <v>168186.75</v>
      </c>
      <c r="F219" s="83">
        <f>IFERROR(VLOOKUP($C219,'2025'!$C$8:$U$263,19,FALSE),0)</f>
        <v>41500.71</v>
      </c>
      <c r="G219" s="84">
        <f t="shared" si="30"/>
        <v>0.24675374249160531</v>
      </c>
      <c r="H219" s="85">
        <f t="shared" si="31"/>
        <v>5.2101225299419991E-6</v>
      </c>
      <c r="I219" s="86">
        <f t="shared" si="32"/>
        <v>-126686.04000000001</v>
      </c>
      <c r="J219" s="87">
        <f t="shared" si="33"/>
        <v>-0.75324625750839469</v>
      </c>
      <c r="K219" s="82">
        <f>VLOOKUP($C219,'2025'!$C$273:$U$528,VLOOKUP($L$4,Master!$D$9:$G$20,4,FALSE),FALSE)</f>
        <v>168186.75</v>
      </c>
      <c r="L219" s="83">
        <f>VLOOKUP($C219,'2025'!$C$8:$U$263,VLOOKUP($L$4,Master!$D$9:$G$20,4,FALSE),FALSE)</f>
        <v>41500.71</v>
      </c>
      <c r="M219" s="154">
        <f t="shared" si="34"/>
        <v>0.24675374249160531</v>
      </c>
      <c r="N219" s="154">
        <f t="shared" si="35"/>
        <v>5.2101225299419991E-6</v>
      </c>
      <c r="O219" s="83">
        <f t="shared" si="36"/>
        <v>-126686.04000000001</v>
      </c>
      <c r="P219" s="87">
        <f t="shared" si="37"/>
        <v>-0.75324625750839469</v>
      </c>
      <c r="Q219" s="78"/>
    </row>
    <row r="220" spans="2:17" s="79" customFormat="1" ht="12.75" x14ac:dyDescent="0.2">
      <c r="B220" s="72"/>
      <c r="C220" s="80" t="s">
        <v>227</v>
      </c>
      <c r="D220" s="81" t="s">
        <v>449</v>
      </c>
      <c r="E220" s="82">
        <f>IFERROR(VLOOKUP($C220,'2025'!$C$273:$U$528,19,FALSE),0)</f>
        <v>544858.95000000007</v>
      </c>
      <c r="F220" s="83">
        <f>IFERROR(VLOOKUP($C220,'2025'!$C$8:$U$263,19,FALSE),0)</f>
        <v>0</v>
      </c>
      <c r="G220" s="84">
        <f t="shared" si="30"/>
        <v>0</v>
      </c>
      <c r="H220" s="85">
        <f t="shared" si="31"/>
        <v>0</v>
      </c>
      <c r="I220" s="86">
        <f t="shared" si="32"/>
        <v>-544858.95000000007</v>
      </c>
      <c r="J220" s="87">
        <f t="shared" si="33"/>
        <v>-1</v>
      </c>
      <c r="K220" s="82">
        <f>VLOOKUP($C220,'2025'!$C$273:$U$528,VLOOKUP($L$4,Master!$D$9:$G$20,4,FALSE),FALSE)</f>
        <v>544858.95000000007</v>
      </c>
      <c r="L220" s="83">
        <f>VLOOKUP($C220,'2025'!$C$8:$U$263,VLOOKUP($L$4,Master!$D$9:$G$20,4,FALSE),FALSE)</f>
        <v>0</v>
      </c>
      <c r="M220" s="154">
        <f t="shared" si="34"/>
        <v>0</v>
      </c>
      <c r="N220" s="154">
        <f t="shared" si="35"/>
        <v>0</v>
      </c>
      <c r="O220" s="83">
        <f t="shared" si="36"/>
        <v>-544858.95000000007</v>
      </c>
      <c r="P220" s="87">
        <f t="shared" si="37"/>
        <v>-1</v>
      </c>
      <c r="Q220" s="78"/>
    </row>
    <row r="221" spans="2:17" s="79" customFormat="1" ht="12.75" x14ac:dyDescent="0.2">
      <c r="B221" s="72"/>
      <c r="C221" s="80" t="s">
        <v>228</v>
      </c>
      <c r="D221" s="81" t="s">
        <v>438</v>
      </c>
      <c r="E221" s="82">
        <f>IFERROR(VLOOKUP($C221,'2025'!$C$273:$U$528,19,FALSE),0)</f>
        <v>0</v>
      </c>
      <c r="F221" s="83">
        <f>IFERROR(VLOOKUP($C221,'2025'!$C$8:$U$263,19,FALSE),0)</f>
        <v>0</v>
      </c>
      <c r="G221" s="84">
        <f t="shared" si="30"/>
        <v>0</v>
      </c>
      <c r="H221" s="85">
        <f t="shared" si="31"/>
        <v>0</v>
      </c>
      <c r="I221" s="86">
        <f t="shared" si="32"/>
        <v>0</v>
      </c>
      <c r="J221" s="87">
        <f t="shared" si="33"/>
        <v>0</v>
      </c>
      <c r="K221" s="82">
        <f>VLOOKUP($C221,'2025'!$C$273:$U$528,VLOOKUP($L$4,Master!$D$9:$G$20,4,FALSE),FALSE)</f>
        <v>0</v>
      </c>
      <c r="L221" s="83">
        <f>VLOOKUP($C221,'2025'!$C$8:$U$263,VLOOKUP($L$4,Master!$D$9:$G$20,4,FALSE),FALSE)</f>
        <v>0</v>
      </c>
      <c r="M221" s="154">
        <f t="shared" si="34"/>
        <v>0</v>
      </c>
      <c r="N221" s="154">
        <f t="shared" si="35"/>
        <v>0</v>
      </c>
      <c r="O221" s="83">
        <f t="shared" si="36"/>
        <v>0</v>
      </c>
      <c r="P221" s="87">
        <f t="shared" si="37"/>
        <v>0</v>
      </c>
      <c r="Q221" s="78"/>
    </row>
    <row r="222" spans="2:17" s="79" customFormat="1" ht="12.75" x14ac:dyDescent="0.2">
      <c r="B222" s="72"/>
      <c r="C222" s="80" t="s">
        <v>229</v>
      </c>
      <c r="D222" s="81" t="s">
        <v>451</v>
      </c>
      <c r="E222" s="82">
        <f>IFERROR(VLOOKUP($C222,'2025'!$C$273:$U$528,19,FALSE),0)</f>
        <v>22930.590000000004</v>
      </c>
      <c r="F222" s="83">
        <f>IFERROR(VLOOKUP($C222,'2025'!$C$8:$U$263,19,FALSE),0)</f>
        <v>0</v>
      </c>
      <c r="G222" s="84">
        <f t="shared" si="30"/>
        <v>0</v>
      </c>
      <c r="H222" s="85">
        <f t="shared" si="31"/>
        <v>0</v>
      </c>
      <c r="I222" s="86">
        <f t="shared" si="32"/>
        <v>-22930.590000000004</v>
      </c>
      <c r="J222" s="87">
        <f t="shared" si="33"/>
        <v>-1</v>
      </c>
      <c r="K222" s="82">
        <f>VLOOKUP($C222,'2025'!$C$273:$U$528,VLOOKUP($L$4,Master!$D$9:$G$20,4,FALSE),FALSE)</f>
        <v>22930.590000000004</v>
      </c>
      <c r="L222" s="83">
        <f>VLOOKUP($C222,'2025'!$C$8:$U$263,VLOOKUP($L$4,Master!$D$9:$G$20,4,FALSE),FALSE)</f>
        <v>0</v>
      </c>
      <c r="M222" s="154">
        <f t="shared" si="34"/>
        <v>0</v>
      </c>
      <c r="N222" s="154">
        <f t="shared" si="35"/>
        <v>0</v>
      </c>
      <c r="O222" s="83">
        <f t="shared" si="36"/>
        <v>-22930.590000000004</v>
      </c>
      <c r="P222" s="87">
        <f t="shared" si="37"/>
        <v>-1</v>
      </c>
      <c r="Q222" s="78"/>
    </row>
    <row r="223" spans="2:17" s="79" customFormat="1" ht="12.75" x14ac:dyDescent="0.2">
      <c r="B223" s="72"/>
      <c r="C223" s="80" t="s">
        <v>230</v>
      </c>
      <c r="D223" s="81" t="s">
        <v>452</v>
      </c>
      <c r="E223" s="82">
        <f>IFERROR(VLOOKUP($C223,'2025'!$C$273:$U$528,19,FALSE),0)</f>
        <v>132294.91</v>
      </c>
      <c r="F223" s="83">
        <f>IFERROR(VLOOKUP($C223,'2025'!$C$8:$U$263,19,FALSE),0)</f>
        <v>16560.650000000001</v>
      </c>
      <c r="G223" s="84">
        <f t="shared" si="30"/>
        <v>0.12517979716679956</v>
      </c>
      <c r="H223" s="85">
        <f t="shared" si="31"/>
        <v>2.0790732417706585E-6</v>
      </c>
      <c r="I223" s="86">
        <f t="shared" si="32"/>
        <v>-115734.26000000001</v>
      </c>
      <c r="J223" s="87">
        <f t="shared" si="33"/>
        <v>-0.8748202028332005</v>
      </c>
      <c r="K223" s="82">
        <f>VLOOKUP($C223,'2025'!$C$273:$U$528,VLOOKUP($L$4,Master!$D$9:$G$20,4,FALSE),FALSE)</f>
        <v>132294.91</v>
      </c>
      <c r="L223" s="83">
        <f>VLOOKUP($C223,'2025'!$C$8:$U$263,VLOOKUP($L$4,Master!$D$9:$G$20,4,FALSE),FALSE)</f>
        <v>16560.650000000001</v>
      </c>
      <c r="M223" s="154">
        <f t="shared" si="34"/>
        <v>0.12517979716679956</v>
      </c>
      <c r="N223" s="154">
        <f t="shared" si="35"/>
        <v>2.0790732417706585E-6</v>
      </c>
      <c r="O223" s="83">
        <f t="shared" si="36"/>
        <v>-115734.26000000001</v>
      </c>
      <c r="P223" s="87">
        <f t="shared" si="37"/>
        <v>-0.8748202028332005</v>
      </c>
      <c r="Q223" s="78"/>
    </row>
    <row r="224" spans="2:17" s="79" customFormat="1" ht="12.75" x14ac:dyDescent="0.2">
      <c r="B224" s="72"/>
      <c r="C224" s="80" t="s">
        <v>231</v>
      </c>
      <c r="D224" s="81" t="s">
        <v>453</v>
      </c>
      <c r="E224" s="82">
        <f>IFERROR(VLOOKUP($C224,'2025'!$C$273:$U$528,19,FALSE),0)</f>
        <v>0</v>
      </c>
      <c r="F224" s="83">
        <f>IFERROR(VLOOKUP($C224,'2025'!$C$8:$U$263,19,FALSE),0)</f>
        <v>0</v>
      </c>
      <c r="G224" s="84">
        <f t="shared" si="30"/>
        <v>0</v>
      </c>
      <c r="H224" s="85">
        <f t="shared" si="31"/>
        <v>0</v>
      </c>
      <c r="I224" s="86">
        <f t="shared" si="32"/>
        <v>0</v>
      </c>
      <c r="J224" s="87">
        <f t="shared" si="33"/>
        <v>0</v>
      </c>
      <c r="K224" s="82">
        <f>VLOOKUP($C224,'2025'!$C$273:$U$528,VLOOKUP($L$4,Master!$D$9:$G$20,4,FALSE),FALSE)</f>
        <v>0</v>
      </c>
      <c r="L224" s="83">
        <f>VLOOKUP($C224,'2025'!$C$8:$U$263,VLOOKUP($L$4,Master!$D$9:$G$20,4,FALSE),FALSE)</f>
        <v>0</v>
      </c>
      <c r="M224" s="154">
        <f t="shared" si="34"/>
        <v>0</v>
      </c>
      <c r="N224" s="154">
        <f t="shared" si="35"/>
        <v>0</v>
      </c>
      <c r="O224" s="83">
        <f t="shared" si="36"/>
        <v>0</v>
      </c>
      <c r="P224" s="87">
        <f t="shared" si="37"/>
        <v>0</v>
      </c>
      <c r="Q224" s="78"/>
    </row>
    <row r="225" spans="2:17" s="79" customFormat="1" ht="12.75" x14ac:dyDescent="0.2">
      <c r="B225" s="72"/>
      <c r="C225" s="80" t="s">
        <v>232</v>
      </c>
      <c r="D225" s="81" t="s">
        <v>450</v>
      </c>
      <c r="E225" s="82">
        <f>IFERROR(VLOOKUP($C225,'2025'!$C$273:$U$528,19,FALSE),0)</f>
        <v>58604.460000000006</v>
      </c>
      <c r="F225" s="83">
        <f>IFERROR(VLOOKUP($C225,'2025'!$C$8:$U$263,19,FALSE),0)</f>
        <v>40815.56</v>
      </c>
      <c r="G225" s="84">
        <f t="shared" si="30"/>
        <v>0.69645825590748545</v>
      </c>
      <c r="H225" s="85">
        <f t="shared" si="31"/>
        <v>5.1241067617445446E-6</v>
      </c>
      <c r="I225" s="86">
        <f t="shared" si="32"/>
        <v>-17788.900000000009</v>
      </c>
      <c r="J225" s="87">
        <f t="shared" si="33"/>
        <v>-0.30354174409251455</v>
      </c>
      <c r="K225" s="82">
        <f>VLOOKUP($C225,'2025'!$C$273:$U$528,VLOOKUP($L$4,Master!$D$9:$G$20,4,FALSE),FALSE)</f>
        <v>58604.460000000006</v>
      </c>
      <c r="L225" s="83">
        <f>VLOOKUP($C225,'2025'!$C$8:$U$263,VLOOKUP($L$4,Master!$D$9:$G$20,4,FALSE),FALSE)</f>
        <v>40815.56</v>
      </c>
      <c r="M225" s="154">
        <f t="shared" si="34"/>
        <v>0.69645825590748545</v>
      </c>
      <c r="N225" s="154">
        <f t="shared" si="35"/>
        <v>5.1241067617445446E-6</v>
      </c>
      <c r="O225" s="83">
        <f t="shared" si="36"/>
        <v>-17788.900000000009</v>
      </c>
      <c r="P225" s="87">
        <f t="shared" si="37"/>
        <v>-0.30354174409251455</v>
      </c>
      <c r="Q225" s="78"/>
    </row>
    <row r="226" spans="2:17" s="79" customFormat="1" ht="25.5" x14ac:dyDescent="0.2">
      <c r="B226" s="72"/>
      <c r="C226" s="80" t="s">
        <v>510</v>
      </c>
      <c r="D226" s="81" t="s">
        <v>511</v>
      </c>
      <c r="E226" s="82">
        <f>IFERROR(VLOOKUP($C226,'2025'!$C$273:$U$528,19,FALSE),0)</f>
        <v>479655.29</v>
      </c>
      <c r="F226" s="83">
        <f>IFERROR(VLOOKUP($C226,'2025'!$C$8:$U$263,19,FALSE),0)</f>
        <v>174406.84000000003</v>
      </c>
      <c r="G226" s="84">
        <f t="shared" si="30"/>
        <v>0.36360870741152473</v>
      </c>
      <c r="H226" s="85">
        <f t="shared" si="31"/>
        <v>2.1895553267883601E-5</v>
      </c>
      <c r="I226" s="86">
        <f t="shared" si="32"/>
        <v>-305248.44999999995</v>
      </c>
      <c r="J226" s="87">
        <f t="shared" si="33"/>
        <v>-0.63639129258847527</v>
      </c>
      <c r="K226" s="82">
        <f>VLOOKUP($C226,'2025'!$C$273:$U$528,VLOOKUP($L$4,Master!$D$9:$G$20,4,FALSE),FALSE)</f>
        <v>479655.29</v>
      </c>
      <c r="L226" s="83">
        <f>VLOOKUP($C226,'2025'!$C$8:$U$263,VLOOKUP($L$4,Master!$D$9:$G$20,4,FALSE),FALSE)</f>
        <v>174406.84000000003</v>
      </c>
      <c r="M226" s="154">
        <f t="shared" si="34"/>
        <v>0.36360870741152473</v>
      </c>
      <c r="N226" s="154">
        <f t="shared" si="35"/>
        <v>2.1895553267883601E-5</v>
      </c>
      <c r="O226" s="83">
        <f t="shared" si="36"/>
        <v>-305248.44999999995</v>
      </c>
      <c r="P226" s="87">
        <f t="shared" si="37"/>
        <v>-0.63639129258847527</v>
      </c>
      <c r="Q226" s="78"/>
    </row>
    <row r="227" spans="2:17" s="79" customFormat="1" ht="12.75" x14ac:dyDescent="0.2">
      <c r="B227" s="72"/>
      <c r="C227" s="80" t="s">
        <v>233</v>
      </c>
      <c r="D227" s="81" t="s">
        <v>454</v>
      </c>
      <c r="E227" s="82">
        <f>IFERROR(VLOOKUP($C227,'2025'!$C$273:$U$528,19,FALSE),0)</f>
        <v>132623.37000000002</v>
      </c>
      <c r="F227" s="83">
        <f>IFERROR(VLOOKUP($C227,'2025'!$C$8:$U$263,19,FALSE),0)</f>
        <v>4540.17</v>
      </c>
      <c r="G227" s="84">
        <f t="shared" si="30"/>
        <v>3.4233559288985034E-2</v>
      </c>
      <c r="H227" s="85">
        <f t="shared" si="31"/>
        <v>5.6998644135887716E-7</v>
      </c>
      <c r="I227" s="86">
        <f t="shared" si="32"/>
        <v>-128083.20000000003</v>
      </c>
      <c r="J227" s="87">
        <f t="shared" si="33"/>
        <v>-0.96576644071101503</v>
      </c>
      <c r="K227" s="82">
        <f>VLOOKUP($C227,'2025'!$C$273:$U$528,VLOOKUP($L$4,Master!$D$9:$G$20,4,FALSE),FALSE)</f>
        <v>132623.37000000002</v>
      </c>
      <c r="L227" s="83">
        <f>VLOOKUP($C227,'2025'!$C$8:$U$263,VLOOKUP($L$4,Master!$D$9:$G$20,4,FALSE),FALSE)</f>
        <v>4540.17</v>
      </c>
      <c r="M227" s="154">
        <f t="shared" si="34"/>
        <v>3.4233559288985034E-2</v>
      </c>
      <c r="N227" s="154">
        <f t="shared" si="35"/>
        <v>5.6998644135887716E-7</v>
      </c>
      <c r="O227" s="83">
        <f t="shared" si="36"/>
        <v>-128083.20000000003</v>
      </c>
      <c r="P227" s="87">
        <f t="shared" si="37"/>
        <v>-0.96576644071101503</v>
      </c>
      <c r="Q227" s="78"/>
    </row>
    <row r="228" spans="2:17" s="79" customFormat="1" ht="12.75" x14ac:dyDescent="0.2">
      <c r="B228" s="72"/>
      <c r="C228" s="80" t="s">
        <v>234</v>
      </c>
      <c r="D228" s="81" t="s">
        <v>455</v>
      </c>
      <c r="E228" s="82">
        <f>IFERROR(VLOOKUP($C228,'2025'!$C$273:$U$528,19,FALSE),0)</f>
        <v>580718.6100000015</v>
      </c>
      <c r="F228" s="83">
        <f>IFERROR(VLOOKUP($C228,'2025'!$C$8:$U$263,19,FALSE),0)</f>
        <v>317742.67999999993</v>
      </c>
      <c r="G228" s="84">
        <f t="shared" si="30"/>
        <v>0.54715429216225586</v>
      </c>
      <c r="H228" s="85">
        <f t="shared" si="31"/>
        <v>3.9890360810505428E-5</v>
      </c>
      <c r="I228" s="86">
        <f t="shared" si="32"/>
        <v>-262975.93000000156</v>
      </c>
      <c r="J228" s="87">
        <f t="shared" si="33"/>
        <v>-0.45284570783774414</v>
      </c>
      <c r="K228" s="82">
        <f>VLOOKUP($C228,'2025'!$C$273:$U$528,VLOOKUP($L$4,Master!$D$9:$G$20,4,FALSE),FALSE)</f>
        <v>580718.6100000015</v>
      </c>
      <c r="L228" s="83">
        <f>VLOOKUP($C228,'2025'!$C$8:$U$263,VLOOKUP($L$4,Master!$D$9:$G$20,4,FALSE),FALSE)</f>
        <v>317742.67999999993</v>
      </c>
      <c r="M228" s="154">
        <f t="shared" si="34"/>
        <v>0.54715429216225586</v>
      </c>
      <c r="N228" s="154">
        <f t="shared" si="35"/>
        <v>3.9890360810505428E-5</v>
      </c>
      <c r="O228" s="83">
        <f t="shared" si="36"/>
        <v>-262975.93000000156</v>
      </c>
      <c r="P228" s="87">
        <f t="shared" si="37"/>
        <v>-0.45284570783774414</v>
      </c>
      <c r="Q228" s="78"/>
    </row>
    <row r="229" spans="2:17" s="79" customFormat="1" ht="12.75" x14ac:dyDescent="0.2">
      <c r="B229" s="72"/>
      <c r="C229" s="80" t="s">
        <v>235</v>
      </c>
      <c r="D229" s="81" t="s">
        <v>456</v>
      </c>
      <c r="E229" s="82">
        <f>IFERROR(VLOOKUP($C229,'2025'!$C$273:$U$528,19,FALSE),0)</f>
        <v>123193.44</v>
      </c>
      <c r="F229" s="83">
        <f>IFERROR(VLOOKUP($C229,'2025'!$C$8:$U$263,19,FALSE),0)</f>
        <v>984.97</v>
      </c>
      <c r="G229" s="84">
        <f t="shared" si="30"/>
        <v>7.9953120880462466E-3</v>
      </c>
      <c r="H229" s="85">
        <f t="shared" si="31"/>
        <v>1.2365606247018353E-7</v>
      </c>
      <c r="I229" s="86">
        <f t="shared" si="32"/>
        <v>-122208.47</v>
      </c>
      <c r="J229" s="87">
        <f t="shared" si="33"/>
        <v>-0.99200468791195373</v>
      </c>
      <c r="K229" s="82">
        <f>VLOOKUP($C229,'2025'!$C$273:$U$528,VLOOKUP($L$4,Master!$D$9:$G$20,4,FALSE),FALSE)</f>
        <v>123193.44</v>
      </c>
      <c r="L229" s="83">
        <f>VLOOKUP($C229,'2025'!$C$8:$U$263,VLOOKUP($L$4,Master!$D$9:$G$20,4,FALSE),FALSE)</f>
        <v>984.97</v>
      </c>
      <c r="M229" s="154">
        <f t="shared" si="34"/>
        <v>7.9953120880462466E-3</v>
      </c>
      <c r="N229" s="154">
        <f t="shared" si="35"/>
        <v>1.2365606247018353E-7</v>
      </c>
      <c r="O229" s="83">
        <f t="shared" si="36"/>
        <v>-122208.47</v>
      </c>
      <c r="P229" s="87">
        <f t="shared" si="37"/>
        <v>-0.99200468791195373</v>
      </c>
      <c r="Q229" s="78"/>
    </row>
    <row r="230" spans="2:17" s="79" customFormat="1" ht="12.75" x14ac:dyDescent="0.2">
      <c r="B230" s="72"/>
      <c r="C230" s="80" t="s">
        <v>236</v>
      </c>
      <c r="D230" s="81" t="s">
        <v>458</v>
      </c>
      <c r="E230" s="82">
        <f>IFERROR(VLOOKUP($C230,'2025'!$C$273:$U$528,19,FALSE),0)</f>
        <v>40192.189999999995</v>
      </c>
      <c r="F230" s="83">
        <f>IFERROR(VLOOKUP($C230,'2025'!$C$8:$U$263,19,FALSE),0)</f>
        <v>2820.51</v>
      </c>
      <c r="G230" s="84">
        <f t="shared" si="30"/>
        <v>7.0175573911249942E-2</v>
      </c>
      <c r="H230" s="85">
        <f t="shared" si="31"/>
        <v>3.5409521179099607E-7</v>
      </c>
      <c r="I230" s="86">
        <f t="shared" si="32"/>
        <v>-37371.679999999993</v>
      </c>
      <c r="J230" s="87">
        <f t="shared" si="33"/>
        <v>-0.92982442608875004</v>
      </c>
      <c r="K230" s="82">
        <f>VLOOKUP($C230,'2025'!$C$273:$U$528,VLOOKUP($L$4,Master!$D$9:$G$20,4,FALSE),FALSE)</f>
        <v>40192.189999999995</v>
      </c>
      <c r="L230" s="83">
        <f>VLOOKUP($C230,'2025'!$C$8:$U$263,VLOOKUP($L$4,Master!$D$9:$G$20,4,FALSE),FALSE)</f>
        <v>2820.51</v>
      </c>
      <c r="M230" s="154">
        <f t="shared" si="34"/>
        <v>7.0175573911249942E-2</v>
      </c>
      <c r="N230" s="154">
        <f t="shared" si="35"/>
        <v>3.5409521179099607E-7</v>
      </c>
      <c r="O230" s="83">
        <f t="shared" si="36"/>
        <v>-37371.679999999993</v>
      </c>
      <c r="P230" s="87">
        <f t="shared" si="37"/>
        <v>-0.92982442608875004</v>
      </c>
      <c r="Q230" s="78"/>
    </row>
    <row r="231" spans="2:17" s="79" customFormat="1" ht="12.75" x14ac:dyDescent="0.2">
      <c r="B231" s="72"/>
      <c r="C231" s="80" t="s">
        <v>237</v>
      </c>
      <c r="D231" s="81" t="s">
        <v>459</v>
      </c>
      <c r="E231" s="82">
        <f>IFERROR(VLOOKUP($C231,'2025'!$C$273:$U$528,19,FALSE),0)</f>
        <v>341783.00000000023</v>
      </c>
      <c r="F231" s="83">
        <f>IFERROR(VLOOKUP($C231,'2025'!$C$8:$U$263,19,FALSE),0)</f>
        <v>233000.74000000002</v>
      </c>
      <c r="G231" s="84">
        <f t="shared" si="30"/>
        <v>0.68172126758791352</v>
      </c>
      <c r="H231" s="85">
        <f t="shared" si="31"/>
        <v>2.9251605694629274E-5</v>
      </c>
      <c r="I231" s="86">
        <f t="shared" si="32"/>
        <v>-108782.26000000021</v>
      </c>
      <c r="J231" s="87">
        <f t="shared" si="33"/>
        <v>-0.31827873241208643</v>
      </c>
      <c r="K231" s="82">
        <f>VLOOKUP($C231,'2025'!$C$273:$U$528,VLOOKUP($L$4,Master!$D$9:$G$20,4,FALSE),FALSE)</f>
        <v>341783.00000000023</v>
      </c>
      <c r="L231" s="83">
        <f>VLOOKUP($C231,'2025'!$C$8:$U$263,VLOOKUP($L$4,Master!$D$9:$G$20,4,FALSE),FALSE)</f>
        <v>233000.74000000002</v>
      </c>
      <c r="M231" s="154">
        <f t="shared" si="34"/>
        <v>0.68172126758791352</v>
      </c>
      <c r="N231" s="154">
        <f t="shared" si="35"/>
        <v>2.9251605694629274E-5</v>
      </c>
      <c r="O231" s="83">
        <f t="shared" si="36"/>
        <v>-108782.26000000021</v>
      </c>
      <c r="P231" s="87">
        <f t="shared" si="37"/>
        <v>-0.31827873241208643</v>
      </c>
      <c r="Q231" s="78"/>
    </row>
    <row r="232" spans="2:17" s="79" customFormat="1" ht="12.75" x14ac:dyDescent="0.2">
      <c r="B232" s="72"/>
      <c r="C232" s="80" t="s">
        <v>238</v>
      </c>
      <c r="D232" s="81" t="s">
        <v>460</v>
      </c>
      <c r="E232" s="82">
        <f>IFERROR(VLOOKUP($C232,'2025'!$C$273:$U$528,19,FALSE),0)</f>
        <v>131869.29000000004</v>
      </c>
      <c r="F232" s="83">
        <f>IFERROR(VLOOKUP($C232,'2025'!$C$8:$U$263,19,FALSE),0)</f>
        <v>102788.00000000001</v>
      </c>
      <c r="G232" s="84">
        <f t="shared" si="30"/>
        <v>0.7794688209817463</v>
      </c>
      <c r="H232" s="85">
        <f t="shared" si="31"/>
        <v>1.2904311145705177E-5</v>
      </c>
      <c r="I232" s="86">
        <f t="shared" si="32"/>
        <v>-29081.290000000023</v>
      </c>
      <c r="J232" s="87">
        <f t="shared" si="33"/>
        <v>-0.22053117901825373</v>
      </c>
      <c r="K232" s="82">
        <f>VLOOKUP($C232,'2025'!$C$273:$U$528,VLOOKUP($L$4,Master!$D$9:$G$20,4,FALSE),FALSE)</f>
        <v>131869.29000000004</v>
      </c>
      <c r="L232" s="83">
        <f>VLOOKUP($C232,'2025'!$C$8:$U$263,VLOOKUP($L$4,Master!$D$9:$G$20,4,FALSE),FALSE)</f>
        <v>102788.00000000001</v>
      </c>
      <c r="M232" s="154">
        <f t="shared" si="34"/>
        <v>0.7794688209817463</v>
      </c>
      <c r="N232" s="154">
        <f t="shared" si="35"/>
        <v>1.2904311145705177E-5</v>
      </c>
      <c r="O232" s="83">
        <f t="shared" si="36"/>
        <v>-29081.290000000023</v>
      </c>
      <c r="P232" s="87">
        <f t="shared" si="37"/>
        <v>-0.22053117901825373</v>
      </c>
      <c r="Q232" s="78"/>
    </row>
    <row r="233" spans="2:17" s="79" customFormat="1" ht="12.75" x14ac:dyDescent="0.2">
      <c r="B233" s="72"/>
      <c r="C233" s="80" t="s">
        <v>239</v>
      </c>
      <c r="D233" s="81" t="s">
        <v>461</v>
      </c>
      <c r="E233" s="82">
        <f>IFERROR(VLOOKUP($C233,'2025'!$C$273:$U$528,19,FALSE),0)</f>
        <v>84709.719999999987</v>
      </c>
      <c r="F233" s="83">
        <f>IFERROR(VLOOKUP($C233,'2025'!$C$8:$U$263,19,FALSE),0)</f>
        <v>66754.610000000015</v>
      </c>
      <c r="G233" s="84">
        <f t="shared" si="30"/>
        <v>0.78803955437463402</v>
      </c>
      <c r="H233" s="85">
        <f t="shared" si="31"/>
        <v>8.380572224872576E-6</v>
      </c>
      <c r="I233" s="86">
        <f t="shared" si="32"/>
        <v>-17955.109999999971</v>
      </c>
      <c r="J233" s="87">
        <f t="shared" si="33"/>
        <v>-0.21196044562536595</v>
      </c>
      <c r="K233" s="82">
        <f>VLOOKUP($C233,'2025'!$C$273:$U$528,VLOOKUP($L$4,Master!$D$9:$G$20,4,FALSE),FALSE)</f>
        <v>84709.719999999987</v>
      </c>
      <c r="L233" s="83">
        <f>VLOOKUP($C233,'2025'!$C$8:$U$263,VLOOKUP($L$4,Master!$D$9:$G$20,4,FALSE),FALSE)</f>
        <v>66754.610000000015</v>
      </c>
      <c r="M233" s="154">
        <f t="shared" si="34"/>
        <v>0.78803955437463402</v>
      </c>
      <c r="N233" s="154">
        <f t="shared" si="35"/>
        <v>8.380572224872576E-6</v>
      </c>
      <c r="O233" s="83">
        <f t="shared" si="36"/>
        <v>-17955.109999999971</v>
      </c>
      <c r="P233" s="87">
        <f t="shared" si="37"/>
        <v>-0.21196044562536595</v>
      </c>
      <c r="Q233" s="78"/>
    </row>
    <row r="234" spans="2:17" s="79" customFormat="1" ht="12.75" x14ac:dyDescent="0.2">
      <c r="B234" s="72"/>
      <c r="C234" s="80" t="s">
        <v>240</v>
      </c>
      <c r="D234" s="81" t="s">
        <v>462</v>
      </c>
      <c r="E234" s="82">
        <f>IFERROR(VLOOKUP($C234,'2025'!$C$273:$U$528,19,FALSE),0)</f>
        <v>166770.64999999994</v>
      </c>
      <c r="F234" s="83">
        <f>IFERROR(VLOOKUP($C234,'2025'!$C$8:$U$263,19,FALSE),0)</f>
        <v>150913.10000000003</v>
      </c>
      <c r="G234" s="84">
        <f t="shared" si="30"/>
        <v>0.90491402414033939</v>
      </c>
      <c r="H234" s="85">
        <f t="shared" si="31"/>
        <v>1.8946079292941978E-5</v>
      </c>
      <c r="I234" s="86">
        <f t="shared" si="32"/>
        <v>-15857.549999999901</v>
      </c>
      <c r="J234" s="87">
        <f t="shared" si="33"/>
        <v>-9.5085975859660596E-2</v>
      </c>
      <c r="K234" s="82">
        <f>VLOOKUP($C234,'2025'!$C$273:$U$528,VLOOKUP($L$4,Master!$D$9:$G$20,4,FALSE),FALSE)</f>
        <v>166770.64999999994</v>
      </c>
      <c r="L234" s="83">
        <f>VLOOKUP($C234,'2025'!$C$8:$U$263,VLOOKUP($L$4,Master!$D$9:$G$20,4,FALSE),FALSE)</f>
        <v>150913.10000000003</v>
      </c>
      <c r="M234" s="154">
        <f t="shared" si="34"/>
        <v>0.90491402414033939</v>
      </c>
      <c r="N234" s="154">
        <f t="shared" si="35"/>
        <v>1.8946079292941978E-5</v>
      </c>
      <c r="O234" s="83">
        <f t="shared" si="36"/>
        <v>-15857.549999999901</v>
      </c>
      <c r="P234" s="87">
        <f t="shared" si="37"/>
        <v>-9.5085975859660596E-2</v>
      </c>
      <c r="Q234" s="78"/>
    </row>
    <row r="235" spans="2:17" s="79" customFormat="1" ht="12.75" x14ac:dyDescent="0.2">
      <c r="B235" s="72"/>
      <c r="C235" s="80" t="s">
        <v>241</v>
      </c>
      <c r="D235" s="81" t="s">
        <v>463</v>
      </c>
      <c r="E235" s="82">
        <f>IFERROR(VLOOKUP($C235,'2025'!$C$273:$U$528,19,FALSE),0)</f>
        <v>46451.189999999995</v>
      </c>
      <c r="F235" s="83">
        <f>IFERROR(VLOOKUP($C235,'2025'!$C$8:$U$263,19,FALSE),0)</f>
        <v>34106.83</v>
      </c>
      <c r="G235" s="84">
        <f t="shared" si="30"/>
        <v>0.7342509416873928</v>
      </c>
      <c r="H235" s="85">
        <f t="shared" si="31"/>
        <v>4.2818728500765811E-6</v>
      </c>
      <c r="I235" s="86">
        <f t="shared" si="32"/>
        <v>-12344.359999999993</v>
      </c>
      <c r="J235" s="87">
        <f t="shared" si="33"/>
        <v>-0.26574905831260714</v>
      </c>
      <c r="K235" s="82">
        <f>VLOOKUP($C235,'2025'!$C$273:$U$528,VLOOKUP($L$4,Master!$D$9:$G$20,4,FALSE),FALSE)</f>
        <v>46451.189999999995</v>
      </c>
      <c r="L235" s="83">
        <f>VLOOKUP($C235,'2025'!$C$8:$U$263,VLOOKUP($L$4,Master!$D$9:$G$20,4,FALSE),FALSE)</f>
        <v>34106.83</v>
      </c>
      <c r="M235" s="154">
        <f t="shared" si="34"/>
        <v>0.7342509416873928</v>
      </c>
      <c r="N235" s="154">
        <f t="shared" si="35"/>
        <v>4.2818728500765811E-6</v>
      </c>
      <c r="O235" s="83">
        <f t="shared" si="36"/>
        <v>-12344.359999999993</v>
      </c>
      <c r="P235" s="87">
        <f t="shared" si="37"/>
        <v>-0.26574905831260714</v>
      </c>
      <c r="Q235" s="78"/>
    </row>
    <row r="236" spans="2:17" s="79" customFormat="1" ht="12.75" x14ac:dyDescent="0.2">
      <c r="B236" s="72"/>
      <c r="C236" s="80" t="s">
        <v>242</v>
      </c>
      <c r="D236" s="81" t="s">
        <v>464</v>
      </c>
      <c r="E236" s="82">
        <f>IFERROR(VLOOKUP($C236,'2025'!$C$273:$U$528,19,FALSE),0)</f>
        <v>27979.63</v>
      </c>
      <c r="F236" s="83">
        <f>IFERROR(VLOOKUP($C236,'2025'!$C$8:$U$263,19,FALSE),0)</f>
        <v>27979.63</v>
      </c>
      <c r="G236" s="84">
        <f t="shared" si="30"/>
        <v>1</v>
      </c>
      <c r="H236" s="85">
        <f t="shared" si="31"/>
        <v>3.5126459437065309E-6</v>
      </c>
      <c r="I236" s="86">
        <f t="shared" si="32"/>
        <v>0</v>
      </c>
      <c r="J236" s="87">
        <f t="shared" si="33"/>
        <v>0</v>
      </c>
      <c r="K236" s="82">
        <f>VLOOKUP($C236,'2025'!$C$273:$U$528,VLOOKUP($L$4,Master!$D$9:$G$20,4,FALSE),FALSE)</f>
        <v>27979.63</v>
      </c>
      <c r="L236" s="83">
        <f>VLOOKUP($C236,'2025'!$C$8:$U$263,VLOOKUP($L$4,Master!$D$9:$G$20,4,FALSE),FALSE)</f>
        <v>27979.63</v>
      </c>
      <c r="M236" s="154">
        <f t="shared" si="34"/>
        <v>1</v>
      </c>
      <c r="N236" s="154">
        <f t="shared" si="35"/>
        <v>3.5126459437065309E-6</v>
      </c>
      <c r="O236" s="83">
        <f t="shared" si="36"/>
        <v>0</v>
      </c>
      <c r="P236" s="87">
        <f t="shared" si="37"/>
        <v>0</v>
      </c>
      <c r="Q236" s="78"/>
    </row>
    <row r="237" spans="2:17" s="79" customFormat="1" ht="12.75" x14ac:dyDescent="0.2">
      <c r="B237" s="72"/>
      <c r="C237" s="80" t="s">
        <v>243</v>
      </c>
      <c r="D237" s="81" t="s">
        <v>465</v>
      </c>
      <c r="E237" s="82">
        <f>IFERROR(VLOOKUP($C237,'2025'!$C$273:$U$528,19,FALSE),0)</f>
        <v>16343.41</v>
      </c>
      <c r="F237" s="83">
        <f>IFERROR(VLOOKUP($C237,'2025'!$C$8:$U$263,19,FALSE),0)</f>
        <v>11506.26</v>
      </c>
      <c r="G237" s="84">
        <f t="shared" si="30"/>
        <v>0.70403055421114691</v>
      </c>
      <c r="H237" s="85">
        <f t="shared" si="31"/>
        <v>1.4445300926507144E-6</v>
      </c>
      <c r="I237" s="86">
        <f t="shared" si="32"/>
        <v>-4837.1499999999996</v>
      </c>
      <c r="J237" s="87">
        <f t="shared" si="33"/>
        <v>-0.29596944578885309</v>
      </c>
      <c r="K237" s="82">
        <f>VLOOKUP($C237,'2025'!$C$273:$U$528,VLOOKUP($L$4,Master!$D$9:$G$20,4,FALSE),FALSE)</f>
        <v>16343.41</v>
      </c>
      <c r="L237" s="83">
        <f>VLOOKUP($C237,'2025'!$C$8:$U$263,VLOOKUP($L$4,Master!$D$9:$G$20,4,FALSE),FALSE)</f>
        <v>11506.26</v>
      </c>
      <c r="M237" s="154">
        <f t="shared" si="34"/>
        <v>0.70403055421114691</v>
      </c>
      <c r="N237" s="154">
        <f t="shared" si="35"/>
        <v>1.4445300926507144E-6</v>
      </c>
      <c r="O237" s="83">
        <f t="shared" si="36"/>
        <v>-4837.1499999999996</v>
      </c>
      <c r="P237" s="87">
        <f t="shared" si="37"/>
        <v>-0.29596944578885309</v>
      </c>
      <c r="Q237" s="78"/>
    </row>
    <row r="238" spans="2:17" s="79" customFormat="1" ht="12.75" x14ac:dyDescent="0.2">
      <c r="B238" s="72"/>
      <c r="C238" s="80" t="s">
        <v>244</v>
      </c>
      <c r="D238" s="81" t="s">
        <v>466</v>
      </c>
      <c r="E238" s="82">
        <f>IFERROR(VLOOKUP($C238,'2025'!$C$273:$U$528,19,FALSE),0)</f>
        <v>24000</v>
      </c>
      <c r="F238" s="83">
        <f>IFERROR(VLOOKUP($C238,'2025'!$C$8:$U$263,19,FALSE),0)</f>
        <v>0</v>
      </c>
      <c r="G238" s="84">
        <f t="shared" si="30"/>
        <v>0</v>
      </c>
      <c r="H238" s="85">
        <f t="shared" si="31"/>
        <v>0</v>
      </c>
      <c r="I238" s="86">
        <f t="shared" si="32"/>
        <v>-24000</v>
      </c>
      <c r="J238" s="87">
        <f t="shared" si="33"/>
        <v>-1</v>
      </c>
      <c r="K238" s="82">
        <f>VLOOKUP($C238,'2025'!$C$273:$U$528,VLOOKUP($L$4,Master!$D$9:$G$20,4,FALSE),FALSE)</f>
        <v>24000</v>
      </c>
      <c r="L238" s="83">
        <f>VLOOKUP($C238,'2025'!$C$8:$U$263,VLOOKUP($L$4,Master!$D$9:$G$20,4,FALSE),FALSE)</f>
        <v>0</v>
      </c>
      <c r="M238" s="154">
        <f t="shared" si="34"/>
        <v>0</v>
      </c>
      <c r="N238" s="154">
        <f t="shared" si="35"/>
        <v>0</v>
      </c>
      <c r="O238" s="83">
        <f t="shared" si="36"/>
        <v>-24000</v>
      </c>
      <c r="P238" s="87">
        <f t="shared" si="37"/>
        <v>-1</v>
      </c>
      <c r="Q238" s="78"/>
    </row>
    <row r="239" spans="2:17" s="79" customFormat="1" ht="12.75" x14ac:dyDescent="0.2">
      <c r="B239" s="72"/>
      <c r="C239" s="80" t="s">
        <v>245</v>
      </c>
      <c r="D239" s="81" t="s">
        <v>467</v>
      </c>
      <c r="E239" s="82">
        <f>IFERROR(VLOOKUP($C239,'2025'!$C$273:$U$528,19,FALSE),0)</f>
        <v>7012.5800000000008</v>
      </c>
      <c r="F239" s="83">
        <f>IFERROR(VLOOKUP($C239,'2025'!$C$8:$U$263,19,FALSE),0)</f>
        <v>4962.8499999999995</v>
      </c>
      <c r="G239" s="84">
        <f t="shared" si="30"/>
        <v>0.70770672134934631</v>
      </c>
      <c r="H239" s="85">
        <f t="shared" si="31"/>
        <v>6.2305094533858929E-7</v>
      </c>
      <c r="I239" s="86">
        <f t="shared" si="32"/>
        <v>-2049.7300000000014</v>
      </c>
      <c r="J239" s="87">
        <f t="shared" si="33"/>
        <v>-0.29229327865065369</v>
      </c>
      <c r="K239" s="82">
        <f>VLOOKUP($C239,'2025'!$C$273:$U$528,VLOOKUP($L$4,Master!$D$9:$G$20,4,FALSE),FALSE)</f>
        <v>7012.5800000000008</v>
      </c>
      <c r="L239" s="83">
        <f>VLOOKUP($C239,'2025'!$C$8:$U$263,VLOOKUP($L$4,Master!$D$9:$G$20,4,FALSE),FALSE)</f>
        <v>4962.8499999999995</v>
      </c>
      <c r="M239" s="154">
        <f t="shared" si="34"/>
        <v>0.70770672134934631</v>
      </c>
      <c r="N239" s="154">
        <f t="shared" si="35"/>
        <v>6.2305094533858929E-7</v>
      </c>
      <c r="O239" s="83">
        <f t="shared" si="36"/>
        <v>-2049.7300000000014</v>
      </c>
      <c r="P239" s="87">
        <f t="shared" si="37"/>
        <v>-0.29229327865065369</v>
      </c>
      <c r="Q239" s="78"/>
    </row>
    <row r="240" spans="2:17" s="79" customFormat="1" ht="12.75" x14ac:dyDescent="0.2">
      <c r="B240" s="72"/>
      <c r="C240" s="80" t="s">
        <v>246</v>
      </c>
      <c r="D240" s="81" t="s">
        <v>457</v>
      </c>
      <c r="E240" s="82">
        <f>IFERROR(VLOOKUP($C240,'2025'!$C$273:$U$528,19,FALSE),0)</f>
        <v>145026.50999999998</v>
      </c>
      <c r="F240" s="83">
        <f>IFERROR(VLOOKUP($C240,'2025'!$C$8:$U$263,19,FALSE),0)</f>
        <v>63049.159999999996</v>
      </c>
      <c r="G240" s="84">
        <f t="shared" si="30"/>
        <v>0.43474231021624948</v>
      </c>
      <c r="H240" s="85">
        <f t="shared" si="31"/>
        <v>7.915379014236572E-6</v>
      </c>
      <c r="I240" s="86">
        <f t="shared" si="32"/>
        <v>-81977.349999999977</v>
      </c>
      <c r="J240" s="87">
        <f t="shared" si="33"/>
        <v>-0.56525768978375046</v>
      </c>
      <c r="K240" s="82">
        <f>VLOOKUP($C240,'2025'!$C$273:$U$528,VLOOKUP($L$4,Master!$D$9:$G$20,4,FALSE),FALSE)</f>
        <v>145026.50999999998</v>
      </c>
      <c r="L240" s="83">
        <f>VLOOKUP($C240,'2025'!$C$8:$U$263,VLOOKUP($L$4,Master!$D$9:$G$20,4,FALSE),FALSE)</f>
        <v>63049.159999999996</v>
      </c>
      <c r="M240" s="154">
        <f t="shared" si="34"/>
        <v>0.43474231021624948</v>
      </c>
      <c r="N240" s="154">
        <f t="shared" si="35"/>
        <v>7.915379014236572E-6</v>
      </c>
      <c r="O240" s="83">
        <f t="shared" si="36"/>
        <v>-81977.349999999977</v>
      </c>
      <c r="P240" s="87">
        <f t="shared" si="37"/>
        <v>-0.56525768978375046</v>
      </c>
      <c r="Q240" s="78"/>
    </row>
    <row r="241" spans="2:17" s="79" customFormat="1" ht="12.75" x14ac:dyDescent="0.2">
      <c r="B241" s="72"/>
      <c r="C241" s="80" t="s">
        <v>247</v>
      </c>
      <c r="D241" s="81" t="s">
        <v>468</v>
      </c>
      <c r="E241" s="82">
        <f>IFERROR(VLOOKUP($C241,'2025'!$C$273:$U$528,19,FALSE),0)</f>
        <v>5260.67</v>
      </c>
      <c r="F241" s="83">
        <f>IFERROR(VLOOKUP($C241,'2025'!$C$8:$U$263,19,FALSE),0)</f>
        <v>0</v>
      </c>
      <c r="G241" s="84">
        <f t="shared" si="30"/>
        <v>0</v>
      </c>
      <c r="H241" s="85">
        <f t="shared" si="31"/>
        <v>0</v>
      </c>
      <c r="I241" s="86">
        <f t="shared" si="32"/>
        <v>-5260.67</v>
      </c>
      <c r="J241" s="87">
        <f t="shared" si="33"/>
        <v>-1</v>
      </c>
      <c r="K241" s="82">
        <f>VLOOKUP($C241,'2025'!$C$273:$U$528,VLOOKUP($L$4,Master!$D$9:$G$20,4,FALSE),FALSE)</f>
        <v>5260.67</v>
      </c>
      <c r="L241" s="83">
        <f>VLOOKUP($C241,'2025'!$C$8:$U$263,VLOOKUP($L$4,Master!$D$9:$G$20,4,FALSE),FALSE)</f>
        <v>0</v>
      </c>
      <c r="M241" s="154">
        <f t="shared" si="34"/>
        <v>0</v>
      </c>
      <c r="N241" s="154">
        <f t="shared" si="35"/>
        <v>0</v>
      </c>
      <c r="O241" s="83">
        <f t="shared" si="36"/>
        <v>-5260.67</v>
      </c>
      <c r="P241" s="87">
        <f t="shared" si="37"/>
        <v>-1</v>
      </c>
      <c r="Q241" s="78"/>
    </row>
    <row r="242" spans="2:17" s="79" customFormat="1" ht="12.75" x14ac:dyDescent="0.2">
      <c r="B242" s="72"/>
      <c r="C242" s="80" t="s">
        <v>248</v>
      </c>
      <c r="D242" s="81" t="s">
        <v>469</v>
      </c>
      <c r="E242" s="82">
        <f>IFERROR(VLOOKUP($C242,'2025'!$C$273:$U$528,19,FALSE),0)</f>
        <v>105547.90000000001</v>
      </c>
      <c r="F242" s="83">
        <f>IFERROR(VLOOKUP($C242,'2025'!$C$8:$U$263,19,FALSE),0)</f>
        <v>0</v>
      </c>
      <c r="G242" s="84">
        <f t="shared" si="30"/>
        <v>0</v>
      </c>
      <c r="H242" s="85">
        <f t="shared" si="31"/>
        <v>0</v>
      </c>
      <c r="I242" s="86">
        <f t="shared" si="32"/>
        <v>-105547.90000000001</v>
      </c>
      <c r="J242" s="87">
        <f t="shared" si="33"/>
        <v>-1</v>
      </c>
      <c r="K242" s="82">
        <f>VLOOKUP($C242,'2025'!$C$273:$U$528,VLOOKUP($L$4,Master!$D$9:$G$20,4,FALSE),FALSE)</f>
        <v>105547.90000000001</v>
      </c>
      <c r="L242" s="83">
        <f>VLOOKUP($C242,'2025'!$C$8:$U$263,VLOOKUP($L$4,Master!$D$9:$G$20,4,FALSE),FALSE)</f>
        <v>0</v>
      </c>
      <c r="M242" s="154">
        <f t="shared" si="34"/>
        <v>0</v>
      </c>
      <c r="N242" s="154">
        <f t="shared" si="35"/>
        <v>0</v>
      </c>
      <c r="O242" s="83">
        <f t="shared" si="36"/>
        <v>-105547.90000000001</v>
      </c>
      <c r="P242" s="87">
        <f t="shared" si="37"/>
        <v>-1</v>
      </c>
      <c r="Q242" s="78"/>
    </row>
    <row r="243" spans="2:17" s="79" customFormat="1" ht="12.75" x14ac:dyDescent="0.2">
      <c r="B243" s="72"/>
      <c r="C243" s="80" t="s">
        <v>249</v>
      </c>
      <c r="D243" s="81" t="s">
        <v>470</v>
      </c>
      <c r="E243" s="82">
        <f>IFERROR(VLOOKUP($C243,'2025'!$C$273:$U$528,19,FALSE),0)</f>
        <v>16765690.020000005</v>
      </c>
      <c r="F243" s="83">
        <f>IFERROR(VLOOKUP($C243,'2025'!$C$8:$U$263,19,FALSE),0)</f>
        <v>13227834.549999999</v>
      </c>
      <c r="G243" s="84">
        <f t="shared" si="30"/>
        <v>0.78898241195085594</v>
      </c>
      <c r="H243" s="85">
        <f t="shared" si="31"/>
        <v>1.6606616805182413E-3</v>
      </c>
      <c r="I243" s="86">
        <f t="shared" si="32"/>
        <v>-3537855.4700000063</v>
      </c>
      <c r="J243" s="87">
        <f t="shared" si="33"/>
        <v>-0.21101758804914403</v>
      </c>
      <c r="K243" s="82">
        <f>VLOOKUP($C243,'2025'!$C$273:$U$528,VLOOKUP($L$4,Master!$D$9:$G$20,4,FALSE),FALSE)</f>
        <v>16765690.020000005</v>
      </c>
      <c r="L243" s="83">
        <f>VLOOKUP($C243,'2025'!$C$8:$U$263,VLOOKUP($L$4,Master!$D$9:$G$20,4,FALSE),FALSE)</f>
        <v>13227834.549999999</v>
      </c>
      <c r="M243" s="154">
        <f t="shared" si="34"/>
        <v>0.78898241195085594</v>
      </c>
      <c r="N243" s="154">
        <f t="shared" si="35"/>
        <v>1.6606616805182413E-3</v>
      </c>
      <c r="O243" s="83">
        <f t="shared" si="36"/>
        <v>-3537855.4700000063</v>
      </c>
      <c r="P243" s="87">
        <f t="shared" si="37"/>
        <v>-0.21101758804914403</v>
      </c>
      <c r="Q243" s="78"/>
    </row>
    <row r="244" spans="2:17" s="79" customFormat="1" ht="12.75" x14ac:dyDescent="0.2">
      <c r="B244" s="72"/>
      <c r="C244" s="80" t="s">
        <v>250</v>
      </c>
      <c r="D244" s="81" t="s">
        <v>471</v>
      </c>
      <c r="E244" s="82">
        <f>IFERROR(VLOOKUP($C244,'2025'!$C$273:$U$528,19,FALSE),0)</f>
        <v>2311467.8000000003</v>
      </c>
      <c r="F244" s="83">
        <f>IFERROR(VLOOKUP($C244,'2025'!$C$8:$U$263,19,FALSE),0)</f>
        <v>0</v>
      </c>
      <c r="G244" s="84">
        <f t="shared" si="30"/>
        <v>0</v>
      </c>
      <c r="H244" s="85">
        <f t="shared" si="31"/>
        <v>0</v>
      </c>
      <c r="I244" s="86">
        <f t="shared" si="32"/>
        <v>-2311467.8000000003</v>
      </c>
      <c r="J244" s="87">
        <f t="shared" si="33"/>
        <v>-1</v>
      </c>
      <c r="K244" s="82">
        <f>VLOOKUP($C244,'2025'!$C$273:$U$528,VLOOKUP($L$4,Master!$D$9:$G$20,4,FALSE),FALSE)</f>
        <v>2311467.8000000003</v>
      </c>
      <c r="L244" s="83">
        <f>VLOOKUP($C244,'2025'!$C$8:$U$263,VLOOKUP($L$4,Master!$D$9:$G$20,4,FALSE),FALSE)</f>
        <v>0</v>
      </c>
      <c r="M244" s="154">
        <f t="shared" si="34"/>
        <v>0</v>
      </c>
      <c r="N244" s="154">
        <f t="shared" si="35"/>
        <v>0</v>
      </c>
      <c r="O244" s="83">
        <f t="shared" si="36"/>
        <v>-2311467.8000000003</v>
      </c>
      <c r="P244" s="87">
        <f t="shared" si="37"/>
        <v>-1</v>
      </c>
      <c r="Q244" s="78"/>
    </row>
    <row r="245" spans="2:17" s="79" customFormat="1" ht="12.75" x14ac:dyDescent="0.2">
      <c r="B245" s="72"/>
      <c r="C245" s="80" t="s">
        <v>251</v>
      </c>
      <c r="D245" s="81" t="s">
        <v>472</v>
      </c>
      <c r="E245" s="82">
        <f>IFERROR(VLOOKUP($C245,'2025'!$C$273:$U$528,19,FALSE),0)</f>
        <v>405017.12999999989</v>
      </c>
      <c r="F245" s="83">
        <f>IFERROR(VLOOKUP($C245,'2025'!$C$8:$U$263,19,FALSE),0)</f>
        <v>230867.4</v>
      </c>
      <c r="G245" s="84">
        <f t="shared" si="30"/>
        <v>0.57001885327665047</v>
      </c>
      <c r="H245" s="85">
        <f t="shared" si="31"/>
        <v>2.8983779847841916E-5</v>
      </c>
      <c r="I245" s="86">
        <f t="shared" si="32"/>
        <v>-174149.72999999989</v>
      </c>
      <c r="J245" s="87">
        <f t="shared" si="33"/>
        <v>-0.42998114672334958</v>
      </c>
      <c r="K245" s="82">
        <f>VLOOKUP($C245,'2025'!$C$273:$U$528,VLOOKUP($L$4,Master!$D$9:$G$20,4,FALSE),FALSE)</f>
        <v>405017.12999999989</v>
      </c>
      <c r="L245" s="83">
        <f>VLOOKUP($C245,'2025'!$C$8:$U$263,VLOOKUP($L$4,Master!$D$9:$G$20,4,FALSE),FALSE)</f>
        <v>230867.4</v>
      </c>
      <c r="M245" s="154">
        <f t="shared" si="34"/>
        <v>0.57001885327665047</v>
      </c>
      <c r="N245" s="154">
        <f t="shared" si="35"/>
        <v>2.8983779847841916E-5</v>
      </c>
      <c r="O245" s="83">
        <f t="shared" si="36"/>
        <v>-174149.72999999989</v>
      </c>
      <c r="P245" s="87">
        <f t="shared" si="37"/>
        <v>-0.42998114672334958</v>
      </c>
      <c r="Q245" s="78"/>
    </row>
    <row r="246" spans="2:17" s="79" customFormat="1" ht="12.75" x14ac:dyDescent="0.2">
      <c r="B246" s="72"/>
      <c r="C246" s="80" t="s">
        <v>252</v>
      </c>
      <c r="D246" s="81" t="s">
        <v>473</v>
      </c>
      <c r="E246" s="82">
        <f>IFERROR(VLOOKUP($C246,'2025'!$C$273:$U$528,19,FALSE),0)</f>
        <v>480327.5500000001</v>
      </c>
      <c r="F246" s="83">
        <f>IFERROR(VLOOKUP($C246,'2025'!$C$8:$U$263,19,FALSE),0)</f>
        <v>370332.51000000007</v>
      </c>
      <c r="G246" s="84">
        <f t="shared" si="30"/>
        <v>0.77099993535661238</v>
      </c>
      <c r="H246" s="85">
        <f t="shared" si="31"/>
        <v>4.6492644437190861E-5</v>
      </c>
      <c r="I246" s="86">
        <f t="shared" si="32"/>
        <v>-109995.04000000004</v>
      </c>
      <c r="J246" s="87">
        <f t="shared" si="33"/>
        <v>-0.22900006464338765</v>
      </c>
      <c r="K246" s="82">
        <f>VLOOKUP($C246,'2025'!$C$273:$U$528,VLOOKUP($L$4,Master!$D$9:$G$20,4,FALSE),FALSE)</f>
        <v>480327.5500000001</v>
      </c>
      <c r="L246" s="83">
        <f>VLOOKUP($C246,'2025'!$C$8:$U$263,VLOOKUP($L$4,Master!$D$9:$G$20,4,FALSE),FALSE)</f>
        <v>370332.51000000007</v>
      </c>
      <c r="M246" s="154">
        <f t="shared" si="34"/>
        <v>0.77099993535661238</v>
      </c>
      <c r="N246" s="154">
        <f t="shared" si="35"/>
        <v>4.6492644437190861E-5</v>
      </c>
      <c r="O246" s="83">
        <f t="shared" si="36"/>
        <v>-109995.04000000004</v>
      </c>
      <c r="P246" s="87">
        <f t="shared" si="37"/>
        <v>-0.22900006464338765</v>
      </c>
      <c r="Q246" s="78"/>
    </row>
    <row r="247" spans="2:17" s="79" customFormat="1" ht="25.5" x14ac:dyDescent="0.2">
      <c r="B247" s="72"/>
      <c r="C247" s="80" t="s">
        <v>550</v>
      </c>
      <c r="D247" s="81" t="s">
        <v>551</v>
      </c>
      <c r="E247" s="82">
        <f>IFERROR(VLOOKUP($C247,'2025'!$C$273:$U$528,19,FALSE),0)</f>
        <v>10384648.869999999</v>
      </c>
      <c r="F247" s="83">
        <f>IFERROR(VLOOKUP($C247,'2025'!$C$8:$U$263,19,FALSE),0)</f>
        <v>660992.79</v>
      </c>
      <c r="G247" s="84">
        <f t="shared" si="30"/>
        <v>6.3650952311881115E-2</v>
      </c>
      <c r="H247" s="85">
        <f t="shared" si="31"/>
        <v>8.298300022597736E-5</v>
      </c>
      <c r="I247" s="86">
        <f t="shared" si="32"/>
        <v>-9723656.0799999982</v>
      </c>
      <c r="J247" s="87">
        <f t="shared" si="33"/>
        <v>-0.93634904768811877</v>
      </c>
      <c r="K247" s="82">
        <f>VLOOKUP($C247,'2025'!$C$273:$U$528,VLOOKUP($L$4,Master!$D$9:$G$20,4,FALSE),FALSE)</f>
        <v>10384648.869999999</v>
      </c>
      <c r="L247" s="83">
        <f>VLOOKUP($C247,'2025'!$C$8:$U$263,VLOOKUP($L$4,Master!$D$9:$G$20,4,FALSE),FALSE)</f>
        <v>660992.79</v>
      </c>
      <c r="M247" s="154">
        <f t="shared" si="34"/>
        <v>6.3650952311881115E-2</v>
      </c>
      <c r="N247" s="154">
        <f t="shared" si="35"/>
        <v>8.298300022597736E-5</v>
      </c>
      <c r="O247" s="83">
        <f t="shared" si="36"/>
        <v>-9723656.0799999982</v>
      </c>
      <c r="P247" s="87">
        <f t="shared" si="37"/>
        <v>-0.93634904768811877</v>
      </c>
      <c r="Q247" s="78"/>
    </row>
    <row r="248" spans="2:17" s="79" customFormat="1" ht="12.75" x14ac:dyDescent="0.2">
      <c r="B248" s="72"/>
      <c r="C248" s="80" t="s">
        <v>253</v>
      </c>
      <c r="D248" s="81" t="s">
        <v>474</v>
      </c>
      <c r="E248" s="82">
        <f>IFERROR(VLOOKUP($C248,'2025'!$C$273:$U$528,19,FALSE),0)</f>
        <v>105000</v>
      </c>
      <c r="F248" s="83">
        <f>IFERROR(VLOOKUP($C248,'2025'!$C$8:$U$263,19,FALSE),0)</f>
        <v>0</v>
      </c>
      <c r="G248" s="84">
        <f t="shared" si="30"/>
        <v>0</v>
      </c>
      <c r="H248" s="85">
        <f t="shared" si="31"/>
        <v>0</v>
      </c>
      <c r="I248" s="86">
        <f t="shared" si="32"/>
        <v>-105000</v>
      </c>
      <c r="J248" s="87">
        <f t="shared" si="33"/>
        <v>-1</v>
      </c>
      <c r="K248" s="82">
        <f>VLOOKUP($C248,'2025'!$C$273:$U$528,VLOOKUP($L$4,Master!$D$9:$G$20,4,FALSE),FALSE)</f>
        <v>105000</v>
      </c>
      <c r="L248" s="83">
        <f>VLOOKUP($C248,'2025'!$C$8:$U$263,VLOOKUP($L$4,Master!$D$9:$G$20,4,FALSE),FALSE)</f>
        <v>0</v>
      </c>
      <c r="M248" s="154">
        <f t="shared" si="34"/>
        <v>0</v>
      </c>
      <c r="N248" s="154">
        <f t="shared" si="35"/>
        <v>0</v>
      </c>
      <c r="O248" s="83">
        <f t="shared" si="36"/>
        <v>-105000</v>
      </c>
      <c r="P248" s="87">
        <f t="shared" si="37"/>
        <v>-1</v>
      </c>
      <c r="Q248" s="78"/>
    </row>
    <row r="249" spans="2:17" s="79" customFormat="1" ht="12.75" x14ac:dyDescent="0.2">
      <c r="B249" s="72"/>
      <c r="C249" s="80" t="s">
        <v>254</v>
      </c>
      <c r="D249" s="81" t="s">
        <v>475</v>
      </c>
      <c r="E249" s="82">
        <f>IFERROR(VLOOKUP($C249,'2025'!$C$273:$U$528,19,FALSE),0)</f>
        <v>0</v>
      </c>
      <c r="F249" s="83">
        <f>IFERROR(VLOOKUP($C249,'2025'!$C$8:$U$263,19,FALSE),0)</f>
        <v>0</v>
      </c>
      <c r="G249" s="84">
        <f t="shared" si="30"/>
        <v>0</v>
      </c>
      <c r="H249" s="85">
        <f t="shared" si="31"/>
        <v>0</v>
      </c>
      <c r="I249" s="86">
        <f t="shared" si="32"/>
        <v>0</v>
      </c>
      <c r="J249" s="87">
        <f t="shared" si="33"/>
        <v>0</v>
      </c>
      <c r="K249" s="82">
        <f>VLOOKUP($C249,'2025'!$C$273:$U$528,VLOOKUP($L$4,Master!$D$9:$G$20,4,FALSE),FALSE)</f>
        <v>0</v>
      </c>
      <c r="L249" s="83">
        <f>VLOOKUP($C249,'2025'!$C$8:$U$263,VLOOKUP($L$4,Master!$D$9:$G$20,4,FALSE),FALSE)</f>
        <v>0</v>
      </c>
      <c r="M249" s="154">
        <f t="shared" si="34"/>
        <v>0</v>
      </c>
      <c r="N249" s="154">
        <f t="shared" si="35"/>
        <v>0</v>
      </c>
      <c r="O249" s="83">
        <f t="shared" si="36"/>
        <v>0</v>
      </c>
      <c r="P249" s="87">
        <f t="shared" si="37"/>
        <v>0</v>
      </c>
      <c r="Q249" s="78"/>
    </row>
    <row r="250" spans="2:17" s="79" customFormat="1" ht="12.75" x14ac:dyDescent="0.2">
      <c r="B250" s="72"/>
      <c r="C250" s="80" t="s">
        <v>255</v>
      </c>
      <c r="D250" s="81" t="s">
        <v>476</v>
      </c>
      <c r="E250" s="82">
        <f>IFERROR(VLOOKUP($C250,'2025'!$C$273:$U$528,19,FALSE),0)</f>
        <v>204382.90999999997</v>
      </c>
      <c r="F250" s="83">
        <f>IFERROR(VLOOKUP($C250,'2025'!$C$8:$U$263,19,FALSE),0)</f>
        <v>151525.41</v>
      </c>
      <c r="G250" s="84">
        <f t="shared" si="30"/>
        <v>0.74138004004346558</v>
      </c>
      <c r="H250" s="85">
        <f t="shared" si="31"/>
        <v>1.9022950510959904E-5</v>
      </c>
      <c r="I250" s="86">
        <f t="shared" si="32"/>
        <v>-52857.499999999971</v>
      </c>
      <c r="J250" s="87">
        <f t="shared" si="33"/>
        <v>-0.25861995995653442</v>
      </c>
      <c r="K250" s="82">
        <f>VLOOKUP($C250,'2025'!$C$273:$U$528,VLOOKUP($L$4,Master!$D$9:$G$20,4,FALSE),FALSE)</f>
        <v>204382.90999999997</v>
      </c>
      <c r="L250" s="83">
        <f>VLOOKUP($C250,'2025'!$C$8:$U$263,VLOOKUP($L$4,Master!$D$9:$G$20,4,FALSE),FALSE)</f>
        <v>151525.41</v>
      </c>
      <c r="M250" s="154">
        <f t="shared" si="34"/>
        <v>0.74138004004346558</v>
      </c>
      <c r="N250" s="154">
        <f t="shared" si="35"/>
        <v>1.9022950510959904E-5</v>
      </c>
      <c r="O250" s="83">
        <f t="shared" si="36"/>
        <v>-52857.499999999971</v>
      </c>
      <c r="P250" s="87">
        <f t="shared" si="37"/>
        <v>-0.25861995995653442</v>
      </c>
      <c r="Q250" s="78"/>
    </row>
    <row r="251" spans="2:17" s="79" customFormat="1" ht="12.75" x14ac:dyDescent="0.2">
      <c r="B251" s="72"/>
      <c r="C251" s="80" t="s">
        <v>256</v>
      </c>
      <c r="D251" s="81" t="s">
        <v>477</v>
      </c>
      <c r="E251" s="82">
        <f>IFERROR(VLOOKUP($C251,'2025'!$C$273:$U$528,19,FALSE),0)</f>
        <v>63002630.409999996</v>
      </c>
      <c r="F251" s="83">
        <f>IFERROR(VLOOKUP($C251,'2025'!$C$8:$U$263,19,FALSE),0)</f>
        <v>62931303.339999996</v>
      </c>
      <c r="G251" s="84">
        <f t="shared" si="30"/>
        <v>0.99886787155495216</v>
      </c>
      <c r="H251" s="85">
        <f t="shared" si="31"/>
        <v>7.9005829387099203E-3</v>
      </c>
      <c r="I251" s="86">
        <f t="shared" si="32"/>
        <v>-71327.070000000298</v>
      </c>
      <c r="J251" s="87">
        <f t="shared" si="33"/>
        <v>-1.1321284450478916E-3</v>
      </c>
      <c r="K251" s="82">
        <f>VLOOKUP($C251,'2025'!$C$273:$U$528,VLOOKUP($L$4,Master!$D$9:$G$20,4,FALSE),FALSE)</f>
        <v>63002630.409999996</v>
      </c>
      <c r="L251" s="83">
        <f>VLOOKUP($C251,'2025'!$C$8:$U$263,VLOOKUP($L$4,Master!$D$9:$G$20,4,FALSE),FALSE)</f>
        <v>62931303.339999996</v>
      </c>
      <c r="M251" s="154">
        <f t="shared" si="34"/>
        <v>0.99886787155495216</v>
      </c>
      <c r="N251" s="154">
        <f t="shared" si="35"/>
        <v>7.9005829387099203E-3</v>
      </c>
      <c r="O251" s="83">
        <f t="shared" si="36"/>
        <v>-71327.070000000298</v>
      </c>
      <c r="P251" s="87">
        <f t="shared" si="37"/>
        <v>-1.1321284450478916E-3</v>
      </c>
      <c r="Q251" s="78"/>
    </row>
    <row r="252" spans="2:17" s="79" customFormat="1" ht="12.75" x14ac:dyDescent="0.2">
      <c r="B252" s="72"/>
      <c r="C252" s="80" t="s">
        <v>257</v>
      </c>
      <c r="D252" s="81" t="s">
        <v>478</v>
      </c>
      <c r="E252" s="82">
        <f>IFERROR(VLOOKUP($C252,'2025'!$C$273:$U$528,19,FALSE),0)</f>
        <v>82860.290000000008</v>
      </c>
      <c r="F252" s="83">
        <f>IFERROR(VLOOKUP($C252,'2025'!$C$8:$U$263,19,FALSE),0)</f>
        <v>0</v>
      </c>
      <c r="G252" s="84">
        <f t="shared" ref="G252:G261" si="38">IFERROR(F252/E252,0)</f>
        <v>0</v>
      </c>
      <c r="H252" s="85">
        <f t="shared" ref="H252:H261" si="39">F252/$D$4</f>
        <v>0</v>
      </c>
      <c r="I252" s="86">
        <f t="shared" ref="I252:I261" si="40">F252-E252</f>
        <v>-82860.290000000008</v>
      </c>
      <c r="J252" s="87">
        <f t="shared" ref="J252:J261" si="41">IFERROR(I252/E252,0)</f>
        <v>-1</v>
      </c>
      <c r="K252" s="82">
        <f>VLOOKUP($C252,'2025'!$C$273:$U$528,VLOOKUP($L$4,Master!$D$9:$G$20,4,FALSE),FALSE)</f>
        <v>82860.290000000008</v>
      </c>
      <c r="L252" s="83">
        <f>VLOOKUP($C252,'2025'!$C$8:$U$263,VLOOKUP($L$4,Master!$D$9:$G$20,4,FALSE),FALSE)</f>
        <v>0</v>
      </c>
      <c r="M252" s="154">
        <f t="shared" ref="M252:M261" si="42">IFERROR(L252/K252,0)</f>
        <v>0</v>
      </c>
      <c r="N252" s="154">
        <f t="shared" ref="N252:N261" si="43">L252/$D$4</f>
        <v>0</v>
      </c>
      <c r="O252" s="83">
        <f t="shared" ref="O252:O261" si="44">L252-K252</f>
        <v>-82860.290000000008</v>
      </c>
      <c r="P252" s="87">
        <f t="shared" ref="P252:P261" si="45">IFERROR(O252/K252,0)</f>
        <v>-1</v>
      </c>
      <c r="Q252" s="78"/>
    </row>
    <row r="253" spans="2:17" s="79" customFormat="1" ht="25.5" x14ac:dyDescent="0.2">
      <c r="B253" s="72"/>
      <c r="C253" s="80" t="s">
        <v>258</v>
      </c>
      <c r="D253" s="81" t="s">
        <v>479</v>
      </c>
      <c r="E253" s="82">
        <f>IFERROR(VLOOKUP($C253,'2025'!$C$273:$U$528,19,FALSE),0)</f>
        <v>279683.52</v>
      </c>
      <c r="F253" s="83">
        <f>IFERROR(VLOOKUP($C253,'2025'!$C$8:$U$263,19,FALSE),0)</f>
        <v>217401.71</v>
      </c>
      <c r="G253" s="84">
        <f t="shared" si="38"/>
        <v>0.77731326464998718</v>
      </c>
      <c r="H253" s="85">
        <f t="shared" si="39"/>
        <v>2.7293257086900845E-5</v>
      </c>
      <c r="I253" s="86">
        <f t="shared" si="40"/>
        <v>-62281.810000000027</v>
      </c>
      <c r="J253" s="87">
        <f t="shared" si="41"/>
        <v>-0.22268673535001285</v>
      </c>
      <c r="K253" s="82">
        <f>VLOOKUP($C253,'2025'!$C$273:$U$528,VLOOKUP($L$4,Master!$D$9:$G$20,4,FALSE),FALSE)</f>
        <v>279683.52</v>
      </c>
      <c r="L253" s="83">
        <f>VLOOKUP($C253,'2025'!$C$8:$U$263,VLOOKUP($L$4,Master!$D$9:$G$20,4,FALSE),FALSE)</f>
        <v>217401.71</v>
      </c>
      <c r="M253" s="154">
        <f t="shared" si="42"/>
        <v>0.77731326464998718</v>
      </c>
      <c r="N253" s="154">
        <f t="shared" si="43"/>
        <v>2.7293257086900845E-5</v>
      </c>
      <c r="O253" s="83">
        <f t="shared" si="44"/>
        <v>-62281.810000000027</v>
      </c>
      <c r="P253" s="87">
        <f t="shared" si="45"/>
        <v>-0.22268673535001285</v>
      </c>
      <c r="Q253" s="78"/>
    </row>
    <row r="254" spans="2:17" s="79" customFormat="1" ht="12.75" x14ac:dyDescent="0.2">
      <c r="B254" s="72"/>
      <c r="C254" s="80" t="s">
        <v>259</v>
      </c>
      <c r="D254" s="81" t="s">
        <v>480</v>
      </c>
      <c r="E254" s="82">
        <f>IFERROR(VLOOKUP($C254,'2025'!$C$273:$U$528,19,FALSE),0)</f>
        <v>38923.85</v>
      </c>
      <c r="F254" s="83">
        <f>IFERROR(VLOOKUP($C254,'2025'!$C$8:$U$263,19,FALSE),0)</f>
        <v>37564.020000000011</v>
      </c>
      <c r="G254" s="84">
        <f t="shared" si="38"/>
        <v>0.96506435000648738</v>
      </c>
      <c r="H254" s="85">
        <f t="shared" si="39"/>
        <v>4.7158987621462838E-6</v>
      </c>
      <c r="I254" s="86">
        <f t="shared" si="40"/>
        <v>-1359.8299999999872</v>
      </c>
      <c r="J254" s="87">
        <f t="shared" si="41"/>
        <v>-3.4935649993512646E-2</v>
      </c>
      <c r="K254" s="82">
        <f>VLOOKUP($C254,'2025'!$C$273:$U$528,VLOOKUP($L$4,Master!$D$9:$G$20,4,FALSE),FALSE)</f>
        <v>38923.85</v>
      </c>
      <c r="L254" s="83">
        <f>VLOOKUP($C254,'2025'!$C$8:$U$263,VLOOKUP($L$4,Master!$D$9:$G$20,4,FALSE),FALSE)</f>
        <v>37564.020000000011</v>
      </c>
      <c r="M254" s="154">
        <f t="shared" si="42"/>
        <v>0.96506435000648738</v>
      </c>
      <c r="N254" s="154">
        <f t="shared" si="43"/>
        <v>4.7158987621462838E-6</v>
      </c>
      <c r="O254" s="83">
        <f t="shared" si="44"/>
        <v>-1359.8299999999872</v>
      </c>
      <c r="P254" s="87">
        <f t="shared" si="45"/>
        <v>-3.4935649993512646E-2</v>
      </c>
      <c r="Q254" s="78"/>
    </row>
    <row r="255" spans="2:17" s="79" customFormat="1" ht="12.75" x14ac:dyDescent="0.2">
      <c r="B255" s="72"/>
      <c r="C255" s="80" t="s">
        <v>260</v>
      </c>
      <c r="D255" s="81" t="s">
        <v>481</v>
      </c>
      <c r="E255" s="82">
        <f>IFERROR(VLOOKUP($C255,'2025'!$C$273:$U$528,19,FALSE),0)</f>
        <v>1288026.4500000011</v>
      </c>
      <c r="F255" s="83">
        <f>IFERROR(VLOOKUP($C255,'2025'!$C$8:$U$263,19,FALSE),0)</f>
        <v>1183338.4000000001</v>
      </c>
      <c r="G255" s="84">
        <f t="shared" si="38"/>
        <v>0.9187221271737076</v>
      </c>
      <c r="H255" s="85">
        <f t="shared" si="39"/>
        <v>1.4855982122680594E-4</v>
      </c>
      <c r="I255" s="86">
        <f t="shared" si="40"/>
        <v>-104688.05000000098</v>
      </c>
      <c r="J255" s="87">
        <f t="shared" si="41"/>
        <v>-8.1277872826292411E-2</v>
      </c>
      <c r="K255" s="82">
        <f>VLOOKUP($C255,'2025'!$C$273:$U$528,VLOOKUP($L$4,Master!$D$9:$G$20,4,FALSE),FALSE)</f>
        <v>1288026.4500000011</v>
      </c>
      <c r="L255" s="83">
        <f>VLOOKUP($C255,'2025'!$C$8:$U$263,VLOOKUP($L$4,Master!$D$9:$G$20,4,FALSE),FALSE)</f>
        <v>1183338.4000000001</v>
      </c>
      <c r="M255" s="154">
        <f t="shared" si="42"/>
        <v>0.9187221271737076</v>
      </c>
      <c r="N255" s="154">
        <f t="shared" si="43"/>
        <v>1.4855982122680594E-4</v>
      </c>
      <c r="O255" s="83">
        <f t="shared" si="44"/>
        <v>-104688.05000000098</v>
      </c>
      <c r="P255" s="87">
        <f t="shared" si="45"/>
        <v>-8.1277872826292411E-2</v>
      </c>
      <c r="Q255" s="78"/>
    </row>
    <row r="256" spans="2:17" s="79" customFormat="1" ht="12.75" x14ac:dyDescent="0.2">
      <c r="B256" s="72"/>
      <c r="C256" s="80" t="s">
        <v>261</v>
      </c>
      <c r="D256" s="81" t="s">
        <v>482</v>
      </c>
      <c r="E256" s="82">
        <f>IFERROR(VLOOKUP($C256,'2025'!$C$273:$U$528,19,FALSE),0)</f>
        <v>19506607.66</v>
      </c>
      <c r="F256" s="83">
        <f>IFERROR(VLOOKUP($C256,'2025'!$C$8:$U$263,19,FALSE),0)</f>
        <v>19254945.610000003</v>
      </c>
      <c r="G256" s="84">
        <f t="shared" si="38"/>
        <v>0.98709862553312888</v>
      </c>
      <c r="H256" s="85">
        <f t="shared" si="39"/>
        <v>2.4173231237602636E-3</v>
      </c>
      <c r="I256" s="86">
        <f t="shared" si="40"/>
        <v>-251662.04999999702</v>
      </c>
      <c r="J256" s="87">
        <f t="shared" si="41"/>
        <v>-1.2901374466871141E-2</v>
      </c>
      <c r="K256" s="82">
        <f>VLOOKUP($C256,'2025'!$C$273:$U$528,VLOOKUP($L$4,Master!$D$9:$G$20,4,FALSE),FALSE)</f>
        <v>19506607.66</v>
      </c>
      <c r="L256" s="83">
        <f>VLOOKUP($C256,'2025'!$C$8:$U$263,VLOOKUP($L$4,Master!$D$9:$G$20,4,FALSE),FALSE)</f>
        <v>19254945.610000003</v>
      </c>
      <c r="M256" s="154">
        <f t="shared" si="42"/>
        <v>0.98709862553312888</v>
      </c>
      <c r="N256" s="154">
        <f t="shared" si="43"/>
        <v>2.4173231237602636E-3</v>
      </c>
      <c r="O256" s="83">
        <f t="shared" si="44"/>
        <v>-251662.04999999702</v>
      </c>
      <c r="P256" s="87">
        <f t="shared" si="45"/>
        <v>-1.2901374466871141E-2</v>
      </c>
      <c r="Q256" s="78"/>
    </row>
    <row r="257" spans="2:17" s="79" customFormat="1" ht="12.75" x14ac:dyDescent="0.2">
      <c r="B257" s="72"/>
      <c r="C257" s="80" t="s">
        <v>262</v>
      </c>
      <c r="D257" s="81" t="s">
        <v>483</v>
      </c>
      <c r="E257" s="82">
        <f>IFERROR(VLOOKUP($C257,'2025'!$C$273:$U$528,19,FALSE),0)</f>
        <v>4197.8500000000004</v>
      </c>
      <c r="F257" s="83">
        <f>IFERROR(VLOOKUP($C257,'2025'!$C$8:$U$263,19,FALSE),0)</f>
        <v>1456.37</v>
      </c>
      <c r="G257" s="84">
        <f t="shared" si="38"/>
        <v>0.34693235823099916</v>
      </c>
      <c r="H257" s="85">
        <f t="shared" si="39"/>
        <v>1.8283702011198432E-7</v>
      </c>
      <c r="I257" s="86">
        <f t="shared" si="40"/>
        <v>-2741.4800000000005</v>
      </c>
      <c r="J257" s="87">
        <f t="shared" si="41"/>
        <v>-0.6530676417690009</v>
      </c>
      <c r="K257" s="82">
        <f>VLOOKUP($C257,'2025'!$C$273:$U$528,VLOOKUP($L$4,Master!$D$9:$G$20,4,FALSE),FALSE)</f>
        <v>4197.8500000000004</v>
      </c>
      <c r="L257" s="83">
        <f>VLOOKUP($C257,'2025'!$C$8:$U$263,VLOOKUP($L$4,Master!$D$9:$G$20,4,FALSE),FALSE)</f>
        <v>1456.37</v>
      </c>
      <c r="M257" s="154">
        <f t="shared" si="42"/>
        <v>0.34693235823099916</v>
      </c>
      <c r="N257" s="154">
        <f t="shared" si="43"/>
        <v>1.8283702011198432E-7</v>
      </c>
      <c r="O257" s="83">
        <f t="shared" si="44"/>
        <v>-2741.4800000000005</v>
      </c>
      <c r="P257" s="87">
        <f t="shared" si="45"/>
        <v>-0.6530676417690009</v>
      </c>
      <c r="Q257" s="78"/>
    </row>
    <row r="258" spans="2:17" s="79" customFormat="1" ht="12.75" x14ac:dyDescent="0.2">
      <c r="B258" s="72"/>
      <c r="C258" s="80" t="s">
        <v>263</v>
      </c>
      <c r="D258" s="81" t="s">
        <v>484</v>
      </c>
      <c r="E258" s="82">
        <f>IFERROR(VLOOKUP($C258,'2025'!$C$273:$U$528,19,FALSE),0)</f>
        <v>25946.540000000005</v>
      </c>
      <c r="F258" s="83">
        <f>IFERROR(VLOOKUP($C258,'2025'!$C$8:$U$263,19,FALSE),0)</f>
        <v>20706.839999999997</v>
      </c>
      <c r="G258" s="84">
        <f t="shared" si="38"/>
        <v>0.79805785280041164</v>
      </c>
      <c r="H258" s="85">
        <f t="shared" si="39"/>
        <v>2.5995982624852481E-6</v>
      </c>
      <c r="I258" s="86">
        <f t="shared" si="40"/>
        <v>-5239.700000000008</v>
      </c>
      <c r="J258" s="87">
        <f t="shared" si="41"/>
        <v>-0.20194214719958836</v>
      </c>
      <c r="K258" s="82">
        <f>VLOOKUP($C258,'2025'!$C$273:$U$528,VLOOKUP($L$4,Master!$D$9:$G$20,4,FALSE),FALSE)</f>
        <v>25946.540000000005</v>
      </c>
      <c r="L258" s="83">
        <f>VLOOKUP($C258,'2025'!$C$8:$U$263,VLOOKUP($L$4,Master!$D$9:$G$20,4,FALSE),FALSE)</f>
        <v>20706.839999999997</v>
      </c>
      <c r="M258" s="154">
        <f t="shared" si="42"/>
        <v>0.79805785280041164</v>
      </c>
      <c r="N258" s="154">
        <f t="shared" si="43"/>
        <v>2.5995982624852481E-6</v>
      </c>
      <c r="O258" s="83">
        <f t="shared" si="44"/>
        <v>-5239.700000000008</v>
      </c>
      <c r="P258" s="87">
        <f t="shared" si="45"/>
        <v>-0.20194214719958836</v>
      </c>
      <c r="Q258" s="78"/>
    </row>
    <row r="259" spans="2:17" s="79" customFormat="1" ht="12.75" x14ac:dyDescent="0.2">
      <c r="B259" s="72"/>
      <c r="C259" s="80" t="s">
        <v>264</v>
      </c>
      <c r="D259" s="81" t="s">
        <v>485</v>
      </c>
      <c r="E259" s="82">
        <f>IFERROR(VLOOKUP($C259,'2025'!$C$273:$U$528,19,FALSE),0)</f>
        <v>85000</v>
      </c>
      <c r="F259" s="83">
        <f>IFERROR(VLOOKUP($C259,'2025'!$C$8:$U$263,19,FALSE),0)</f>
        <v>21771.05</v>
      </c>
      <c r="G259" s="84">
        <f t="shared" si="38"/>
        <v>0.25612999999999997</v>
      </c>
      <c r="H259" s="85">
        <f t="shared" si="39"/>
        <v>2.7332023501644614E-6</v>
      </c>
      <c r="I259" s="86">
        <f t="shared" si="40"/>
        <v>-63228.95</v>
      </c>
      <c r="J259" s="87">
        <f t="shared" si="41"/>
        <v>-0.74386999999999992</v>
      </c>
      <c r="K259" s="82">
        <f>VLOOKUP($C259,'2025'!$C$273:$U$528,VLOOKUP($L$4,Master!$D$9:$G$20,4,FALSE),FALSE)</f>
        <v>85000</v>
      </c>
      <c r="L259" s="83">
        <f>VLOOKUP($C259,'2025'!$C$8:$U$263,VLOOKUP($L$4,Master!$D$9:$G$20,4,FALSE),FALSE)</f>
        <v>21771.05</v>
      </c>
      <c r="M259" s="154">
        <f t="shared" si="42"/>
        <v>0.25612999999999997</v>
      </c>
      <c r="N259" s="154">
        <f t="shared" si="43"/>
        <v>2.7332023501644614E-6</v>
      </c>
      <c r="O259" s="83">
        <f t="shared" si="44"/>
        <v>-63228.95</v>
      </c>
      <c r="P259" s="87">
        <f t="shared" si="45"/>
        <v>-0.74386999999999992</v>
      </c>
      <c r="Q259" s="78"/>
    </row>
    <row r="260" spans="2:17" s="79" customFormat="1" ht="25.5" x14ac:dyDescent="0.2">
      <c r="B260" s="72"/>
      <c r="C260" s="80" t="s">
        <v>514</v>
      </c>
      <c r="D260" s="81" t="s">
        <v>515</v>
      </c>
      <c r="E260" s="82">
        <f>IFERROR(VLOOKUP($C260,'2025'!$C$273:$U$528,19,FALSE),0)</f>
        <v>75574.870000000024</v>
      </c>
      <c r="F260" s="83">
        <f>IFERROR(VLOOKUP($C260,'2025'!$C$8:$U$263,19,FALSE),0)</f>
        <v>55041.640000000007</v>
      </c>
      <c r="G260" s="84">
        <f t="shared" si="38"/>
        <v>0.72830611551167723</v>
      </c>
      <c r="H260" s="85">
        <f t="shared" si="39"/>
        <v>6.9100911441986599E-6</v>
      </c>
      <c r="I260" s="86">
        <f t="shared" si="40"/>
        <v>-20533.230000000018</v>
      </c>
      <c r="J260" s="87">
        <f t="shared" si="41"/>
        <v>-0.27169388448832277</v>
      </c>
      <c r="K260" s="82">
        <f>VLOOKUP($C260,'2025'!$C$273:$U$528,VLOOKUP($L$4,Master!$D$9:$G$20,4,FALSE),FALSE)</f>
        <v>75574.870000000024</v>
      </c>
      <c r="L260" s="83">
        <f>VLOOKUP($C260,'2025'!$C$8:$U$263,VLOOKUP($L$4,Master!$D$9:$G$20,4,FALSE),FALSE)</f>
        <v>55041.640000000007</v>
      </c>
      <c r="M260" s="154">
        <f t="shared" si="42"/>
        <v>0.72830611551167723</v>
      </c>
      <c r="N260" s="154">
        <f t="shared" si="43"/>
        <v>6.9100911441986599E-6</v>
      </c>
      <c r="O260" s="83">
        <f t="shared" si="44"/>
        <v>-20533.230000000018</v>
      </c>
      <c r="P260" s="87">
        <f t="shared" si="45"/>
        <v>-0.27169388448832277</v>
      </c>
      <c r="Q260" s="78"/>
    </row>
    <row r="261" spans="2:17" s="79" customFormat="1" ht="26.25" thickBot="1" x14ac:dyDescent="0.25">
      <c r="B261" s="72"/>
      <c r="C261" s="80" t="s">
        <v>552</v>
      </c>
      <c r="D261" s="81" t="s">
        <v>553</v>
      </c>
      <c r="E261" s="82">
        <f>IFERROR(VLOOKUP($C261,'2025'!$C$273:$U$528,19,FALSE),0)</f>
        <v>76260.87000000001</v>
      </c>
      <c r="F261" s="83">
        <f>IFERROR(VLOOKUP($C261,'2025'!$C$8:$U$263,19,FALSE),0)</f>
        <v>29544.499999999996</v>
      </c>
      <c r="G261" s="84">
        <f t="shared" si="38"/>
        <v>0.38741362378897581</v>
      </c>
      <c r="H261" s="85">
        <f t="shared" si="39"/>
        <v>3.709104376428051E-6</v>
      </c>
      <c r="I261" s="86">
        <f t="shared" si="40"/>
        <v>-46716.37000000001</v>
      </c>
      <c r="J261" s="87">
        <f t="shared" si="41"/>
        <v>-0.61258637621102419</v>
      </c>
      <c r="K261" s="82">
        <f>VLOOKUP($C261,'2025'!$C$273:$U$528,VLOOKUP($L$4,Master!$D$9:$G$20,4,FALSE),FALSE)</f>
        <v>76260.87000000001</v>
      </c>
      <c r="L261" s="83">
        <f>VLOOKUP($C261,'2025'!$C$8:$U$263,VLOOKUP($L$4,Master!$D$9:$G$20,4,FALSE),FALSE)</f>
        <v>29544.499999999996</v>
      </c>
      <c r="M261" s="154">
        <f t="shared" si="42"/>
        <v>0.38741362378897581</v>
      </c>
      <c r="N261" s="154">
        <f t="shared" si="43"/>
        <v>3.709104376428051E-6</v>
      </c>
      <c r="O261" s="83">
        <f t="shared" si="44"/>
        <v>-46716.37000000001</v>
      </c>
      <c r="P261" s="87">
        <f t="shared" si="45"/>
        <v>-0.61258637621102419</v>
      </c>
      <c r="Q261" s="78"/>
    </row>
    <row r="262" spans="2:17" s="79" customFormat="1" ht="14.25" thickTop="1" thickBot="1" x14ac:dyDescent="0.25">
      <c r="B262" s="88"/>
      <c r="C262" s="89"/>
      <c r="D262" s="90"/>
      <c r="E262" s="91"/>
      <c r="F262" s="91"/>
      <c r="G262" s="92"/>
      <c r="H262" s="92"/>
      <c r="I262" s="91"/>
      <c r="J262" s="92"/>
      <c r="K262" s="93"/>
      <c r="L262" s="91"/>
      <c r="M262" s="91"/>
      <c r="N262" s="92"/>
      <c r="O262" s="91"/>
      <c r="P262" s="92"/>
      <c r="Q262" s="94"/>
    </row>
    <row r="263" spans="2:17" s="79" customFormat="1" ht="13.5" thickTop="1" x14ac:dyDescent="0.2">
      <c r="B263" s="26"/>
      <c r="C263" s="95"/>
      <c r="D263" s="96"/>
      <c r="E263" s="97"/>
      <c r="F263" s="97"/>
      <c r="G263" s="98"/>
      <c r="H263" s="98"/>
      <c r="I263" s="97"/>
      <c r="J263" s="98"/>
      <c r="K263" s="99"/>
      <c r="L263" s="97"/>
      <c r="M263" s="97"/>
      <c r="N263" s="98"/>
      <c r="O263" s="97"/>
      <c r="P263" s="98"/>
      <c r="Q263" s="26"/>
    </row>
    <row r="264" spans="2:17" s="79" customFormat="1" ht="12.75" x14ac:dyDescent="0.2">
      <c r="B264" s="26"/>
      <c r="C264" s="95"/>
      <c r="D264" s="96"/>
      <c r="E264" s="100"/>
      <c r="F264" s="100"/>
      <c r="G264" s="101"/>
      <c r="H264" s="101"/>
      <c r="I264" s="102"/>
      <c r="J264" s="101"/>
      <c r="K264" s="100"/>
      <c r="L264" s="100"/>
      <c r="M264" s="100"/>
      <c r="N264" s="101"/>
      <c r="O264" s="102"/>
      <c r="P264" s="101"/>
      <c r="Q264" s="26"/>
    </row>
    <row r="265" spans="2:17" x14ac:dyDescent="0.2">
      <c r="E265" s="103"/>
      <c r="F265" s="103"/>
    </row>
  </sheetData>
  <sheetProtection algorithmName="SHA-512" hashValue="jjf8xVtRu8epLtA2VzrnlYCsOB/CwqE4hzvetOKo9twhjkxbRRovURQk6Zod9/J4P1jjtKTmFcbC3wZ9A7VMfw==" saltValue="pKKX/3zDGV8LbsAOy924SA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530"/>
  <sheetViews>
    <sheetView showGridLines="0" zoomScale="80" zoomScaleNormal="80" workbookViewId="0">
      <selection activeCell="D2" sqref="D2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7109375" style="26" customWidth="1"/>
    <col min="19" max="19" width="3.85546875" style="26" hidden="1" customWidth="1"/>
    <col min="20" max="20" width="3.5703125" style="26" hidden="1" customWidth="1"/>
    <col min="21" max="21" width="0.42578125" style="97" hidden="1" customWidth="1"/>
    <col min="22" max="22" width="0.140625" style="26" hidden="1" customWidth="1"/>
    <col min="23" max="23" width="12" style="26" customWidth="1"/>
    <col min="24" max="24" width="11.28515625" style="26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68" t="s">
        <v>557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0"/>
      <c r="R4" s="54"/>
      <c r="S4" s="105"/>
      <c r="T4" s="50"/>
      <c r="V4" s="54"/>
    </row>
    <row r="5" spans="2:22" s="106" customFormat="1" ht="43.5" customHeigh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489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1" t="s">
        <v>31</v>
      </c>
      <c r="D7" s="172"/>
      <c r="E7" s="114">
        <f>SUM(E8:E260)</f>
        <v>188797419.13000003</v>
      </c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>
        <f t="shared" ref="Q7" si="0">SUM(Q8:Q263)</f>
        <v>188797419.13000003</v>
      </c>
      <c r="R7" s="115"/>
      <c r="S7" s="116"/>
      <c r="T7" s="113"/>
      <c r="U7" s="114">
        <f>SUM(U8:U263)</f>
        <v>188797419.13000003</v>
      </c>
      <c r="V7" s="115"/>
    </row>
    <row r="8" spans="2:22" x14ac:dyDescent="0.2">
      <c r="B8" s="113"/>
      <c r="C8" s="117" t="s">
        <v>45</v>
      </c>
      <c r="D8" s="118" t="s">
        <v>265</v>
      </c>
      <c r="E8" s="119">
        <v>18686.749999999996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>
        <f t="shared" ref="Q8:Q71" si="1">SUM(E8:P8)</f>
        <v>18686.749999999996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18686.749999999996</v>
      </c>
      <c r="V8" s="115"/>
    </row>
    <row r="9" spans="2:22" ht="25.5" x14ac:dyDescent="0.2">
      <c r="B9" s="113"/>
      <c r="C9" s="117" t="s">
        <v>46</v>
      </c>
      <c r="D9" s="118" t="s">
        <v>266</v>
      </c>
      <c r="E9" s="119">
        <v>2880</v>
      </c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>
        <f t="shared" si="1"/>
        <v>2880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2880</v>
      </c>
      <c r="V9" s="115"/>
    </row>
    <row r="10" spans="2:22" x14ac:dyDescent="0.2">
      <c r="B10" s="113"/>
      <c r="C10" s="117" t="s">
        <v>47</v>
      </c>
      <c r="D10" s="118" t="s">
        <v>267</v>
      </c>
      <c r="E10" s="119">
        <v>64166.959999999992</v>
      </c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>
        <f t="shared" si="1"/>
        <v>64166.959999999992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64166.959999999992</v>
      </c>
      <c r="V10" s="115"/>
    </row>
    <row r="11" spans="2:22" x14ac:dyDescent="0.2">
      <c r="B11" s="113"/>
      <c r="C11" s="117" t="s">
        <v>48</v>
      </c>
      <c r="D11" s="118" t="s">
        <v>268</v>
      </c>
      <c r="E11" s="119">
        <v>13903.600000000002</v>
      </c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>
        <f t="shared" si="1"/>
        <v>13903.600000000002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13903.600000000002</v>
      </c>
      <c r="V11" s="115"/>
    </row>
    <row r="12" spans="2:22" x14ac:dyDescent="0.2">
      <c r="B12" s="113"/>
      <c r="C12" s="117" t="s">
        <v>49</v>
      </c>
      <c r="D12" s="118" t="s">
        <v>269</v>
      </c>
      <c r="E12" s="119">
        <v>112584.57999999999</v>
      </c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>
        <f t="shared" si="1"/>
        <v>112584.57999999999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112584.57999999999</v>
      </c>
      <c r="V12" s="115"/>
    </row>
    <row r="13" spans="2:22" ht="25.5" x14ac:dyDescent="0.2">
      <c r="B13" s="113"/>
      <c r="C13" s="117" t="s">
        <v>50</v>
      </c>
      <c r="D13" s="118" t="s">
        <v>270</v>
      </c>
      <c r="E13" s="119">
        <v>32892.01</v>
      </c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>
        <f t="shared" si="1"/>
        <v>32892.01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32892.01</v>
      </c>
      <c r="V13" s="115"/>
    </row>
    <row r="14" spans="2:22" x14ac:dyDescent="0.2">
      <c r="B14" s="113"/>
      <c r="C14" s="117" t="s">
        <v>51</v>
      </c>
      <c r="D14" s="118" t="s">
        <v>271</v>
      </c>
      <c r="E14" s="119">
        <v>43267.249999999993</v>
      </c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>
        <f t="shared" si="1"/>
        <v>43267.249999999993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43267.249999999993</v>
      </c>
      <c r="V14" s="115"/>
    </row>
    <row r="15" spans="2:22" x14ac:dyDescent="0.2">
      <c r="B15" s="113"/>
      <c r="C15" s="117" t="s">
        <v>52</v>
      </c>
      <c r="D15" s="118" t="s">
        <v>272</v>
      </c>
      <c r="E15" s="119">
        <v>0</v>
      </c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>
        <f t="shared" si="1"/>
        <v>0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115"/>
    </row>
    <row r="16" spans="2:22" x14ac:dyDescent="0.2">
      <c r="B16" s="113"/>
      <c r="C16" s="117" t="s">
        <v>53</v>
      </c>
      <c r="D16" s="118" t="s">
        <v>273</v>
      </c>
      <c r="E16" s="119">
        <v>59450.610000000008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>
        <f t="shared" si="1"/>
        <v>59450.610000000008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59450.610000000008</v>
      </c>
      <c r="V16" s="115"/>
    </row>
    <row r="17" spans="2:22" ht="25.5" x14ac:dyDescent="0.2">
      <c r="B17" s="113"/>
      <c r="C17" s="117" t="s">
        <v>54</v>
      </c>
      <c r="D17" s="118" t="s">
        <v>274</v>
      </c>
      <c r="E17" s="119">
        <v>168696.99000000002</v>
      </c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>
        <f t="shared" si="1"/>
        <v>168696.99000000002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168696.99000000002</v>
      </c>
      <c r="V17" s="115"/>
    </row>
    <row r="18" spans="2:22" x14ac:dyDescent="0.2">
      <c r="B18" s="113"/>
      <c r="C18" s="117" t="s">
        <v>55</v>
      </c>
      <c r="D18" s="118" t="s">
        <v>275</v>
      </c>
      <c r="E18" s="119">
        <v>295133.46000000002</v>
      </c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>
        <f t="shared" si="1"/>
        <v>295133.46000000002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295133.46000000002</v>
      </c>
      <c r="V18" s="115"/>
    </row>
    <row r="19" spans="2:22" x14ac:dyDescent="0.2">
      <c r="B19" s="113"/>
      <c r="C19" s="117" t="s">
        <v>56</v>
      </c>
      <c r="D19" s="118" t="s">
        <v>276</v>
      </c>
      <c r="E19" s="119">
        <v>225517.49000000005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>
        <f t="shared" si="1"/>
        <v>225517.49000000005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225517.49000000005</v>
      </c>
      <c r="V19" s="115"/>
    </row>
    <row r="20" spans="2:22" ht="25.5" x14ac:dyDescent="0.2">
      <c r="B20" s="113"/>
      <c r="C20" s="117" t="s">
        <v>57</v>
      </c>
      <c r="D20" s="118" t="s">
        <v>277</v>
      </c>
      <c r="E20" s="119">
        <v>11008.73</v>
      </c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>
        <f t="shared" si="1"/>
        <v>11008.73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11008.73</v>
      </c>
      <c r="V20" s="115"/>
    </row>
    <row r="21" spans="2:22" x14ac:dyDescent="0.2">
      <c r="B21" s="113"/>
      <c r="C21" s="117" t="s">
        <v>58</v>
      </c>
      <c r="D21" s="118" t="s">
        <v>278</v>
      </c>
      <c r="E21" s="119">
        <v>0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>
        <f t="shared" si="1"/>
        <v>0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15"/>
    </row>
    <row r="22" spans="2:22" x14ac:dyDescent="0.2">
      <c r="B22" s="113"/>
      <c r="C22" s="117" t="s">
        <v>59</v>
      </c>
      <c r="D22" s="118" t="s">
        <v>279</v>
      </c>
      <c r="E22" s="119">
        <v>46666.020000000004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>
        <f t="shared" si="1"/>
        <v>46666.020000000004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46666.020000000004</v>
      </c>
      <c r="V22" s="115"/>
    </row>
    <row r="23" spans="2:22" x14ac:dyDescent="0.2">
      <c r="B23" s="113"/>
      <c r="C23" s="117" t="s">
        <v>60</v>
      </c>
      <c r="D23" s="118" t="s">
        <v>280</v>
      </c>
      <c r="E23" s="119">
        <v>0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>
        <f t="shared" si="1"/>
        <v>0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115"/>
    </row>
    <row r="24" spans="2:22" x14ac:dyDescent="0.2">
      <c r="B24" s="113"/>
      <c r="C24" s="117" t="s">
        <v>61</v>
      </c>
      <c r="D24" s="118" t="s">
        <v>281</v>
      </c>
      <c r="E24" s="119">
        <v>27500.77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>
        <f t="shared" si="1"/>
        <v>27500.77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27500.77</v>
      </c>
      <c r="V24" s="115"/>
    </row>
    <row r="25" spans="2:22" x14ac:dyDescent="0.2">
      <c r="B25" s="113"/>
      <c r="C25" s="117" t="s">
        <v>62</v>
      </c>
      <c r="D25" s="118" t="s">
        <v>282</v>
      </c>
      <c r="E25" s="119">
        <v>0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>
        <f t="shared" si="1"/>
        <v>0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0</v>
      </c>
      <c r="V25" s="115"/>
    </row>
    <row r="26" spans="2:22" x14ac:dyDescent="0.2">
      <c r="B26" s="113"/>
      <c r="C26" s="117" t="s">
        <v>63</v>
      </c>
      <c r="D26" s="118" t="s">
        <v>283</v>
      </c>
      <c r="E26" s="119">
        <v>0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>
        <f t="shared" si="1"/>
        <v>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0</v>
      </c>
      <c r="V26" s="115"/>
    </row>
    <row r="27" spans="2:22" x14ac:dyDescent="0.2">
      <c r="B27" s="113"/>
      <c r="C27" s="117" t="s">
        <v>64</v>
      </c>
      <c r="D27" s="118" t="s">
        <v>284</v>
      </c>
      <c r="E27" s="119">
        <v>0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>
        <f t="shared" si="1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65</v>
      </c>
      <c r="D28" s="118" t="s">
        <v>285</v>
      </c>
      <c r="E28" s="119">
        <v>575496.43000000005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>
        <f t="shared" si="1"/>
        <v>575496.43000000005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575496.43000000005</v>
      </c>
      <c r="V28" s="115"/>
    </row>
    <row r="29" spans="2:22" x14ac:dyDescent="0.2">
      <c r="B29" s="113"/>
      <c r="C29" s="117" t="s">
        <v>66</v>
      </c>
      <c r="D29" s="118" t="s">
        <v>286</v>
      </c>
      <c r="E29" s="119">
        <v>135168.82999999996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>
        <f t="shared" si="1"/>
        <v>135168.82999999996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135168.82999999996</v>
      </c>
      <c r="V29" s="115"/>
    </row>
    <row r="30" spans="2:22" x14ac:dyDescent="0.2">
      <c r="B30" s="113"/>
      <c r="C30" s="117" t="s">
        <v>67</v>
      </c>
      <c r="D30" s="118" t="s">
        <v>287</v>
      </c>
      <c r="E30" s="119">
        <v>0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>
        <f t="shared" si="1"/>
        <v>0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0</v>
      </c>
      <c r="V30" s="115"/>
    </row>
    <row r="31" spans="2:22" ht="25.5" x14ac:dyDescent="0.2">
      <c r="B31" s="113"/>
      <c r="C31" s="117" t="s">
        <v>68</v>
      </c>
      <c r="D31" s="118" t="s">
        <v>288</v>
      </c>
      <c r="E31" s="119">
        <v>0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>
        <f t="shared" si="1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2">
      <c r="B32" s="113"/>
      <c r="C32" s="117" t="s">
        <v>491</v>
      </c>
      <c r="D32" s="118" t="s">
        <v>492</v>
      </c>
      <c r="E32" s="119">
        <v>0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>
        <f t="shared" si="1"/>
        <v>0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0</v>
      </c>
      <c r="V32" s="115"/>
    </row>
    <row r="33" spans="2:22" x14ac:dyDescent="0.2">
      <c r="B33" s="113"/>
      <c r="C33" s="117" t="s">
        <v>69</v>
      </c>
      <c r="D33" s="118" t="s">
        <v>289</v>
      </c>
      <c r="E33" s="119">
        <v>56477.81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>
        <f t="shared" si="1"/>
        <v>56477.81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56477.81</v>
      </c>
      <c r="V33" s="115"/>
    </row>
    <row r="34" spans="2:22" x14ac:dyDescent="0.2">
      <c r="B34" s="113"/>
      <c r="C34" s="117" t="s">
        <v>70</v>
      </c>
      <c r="D34" s="118" t="s">
        <v>290</v>
      </c>
      <c r="E34" s="119">
        <v>0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>
        <f t="shared" si="1"/>
        <v>0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115"/>
    </row>
    <row r="35" spans="2:22" x14ac:dyDescent="0.2">
      <c r="B35" s="113"/>
      <c r="C35" s="117" t="s">
        <v>71</v>
      </c>
      <c r="D35" s="118" t="s">
        <v>293</v>
      </c>
      <c r="E35" s="119">
        <v>1509476.36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>
        <f t="shared" si="1"/>
        <v>1509476.36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1509476.36</v>
      </c>
      <c r="V35" s="115"/>
    </row>
    <row r="36" spans="2:22" x14ac:dyDescent="0.2">
      <c r="B36" s="113"/>
      <c r="C36" s="117" t="s">
        <v>72</v>
      </c>
      <c r="D36" s="118" t="s">
        <v>291</v>
      </c>
      <c r="E36" s="119">
        <v>6993.329999999999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>
        <f t="shared" si="1"/>
        <v>6993.329999999999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6993.329999999999</v>
      </c>
      <c r="V36" s="115"/>
    </row>
    <row r="37" spans="2:22" x14ac:dyDescent="0.2">
      <c r="B37" s="113"/>
      <c r="C37" s="117" t="s">
        <v>73</v>
      </c>
      <c r="D37" s="118" t="s">
        <v>294</v>
      </c>
      <c r="E37" s="119">
        <v>59345.850000000006</v>
      </c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>
        <f t="shared" si="1"/>
        <v>59345.850000000006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59345.850000000006</v>
      </c>
      <c r="V37" s="115"/>
    </row>
    <row r="38" spans="2:22" x14ac:dyDescent="0.2">
      <c r="B38" s="113"/>
      <c r="C38" s="117" t="s">
        <v>74</v>
      </c>
      <c r="D38" s="118" t="s">
        <v>292</v>
      </c>
      <c r="E38" s="119">
        <v>77037.250000000015</v>
      </c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>
        <f t="shared" si="1"/>
        <v>77037.250000000015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77037.250000000015</v>
      </c>
      <c r="V38" s="115"/>
    </row>
    <row r="39" spans="2:22" x14ac:dyDescent="0.2">
      <c r="B39" s="113"/>
      <c r="C39" s="117" t="s">
        <v>524</v>
      </c>
      <c r="D39" s="118" t="s">
        <v>525</v>
      </c>
      <c r="E39" s="119">
        <v>17725.03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>
        <f t="shared" si="1"/>
        <v>17725.03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17725.03</v>
      </c>
      <c r="V39" s="115"/>
    </row>
    <row r="40" spans="2:22" x14ac:dyDescent="0.2">
      <c r="B40" s="113"/>
      <c r="C40" s="117" t="s">
        <v>526</v>
      </c>
      <c r="D40" s="118" t="s">
        <v>527</v>
      </c>
      <c r="E40" s="119">
        <v>0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>
        <f t="shared" si="1"/>
        <v>0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0</v>
      </c>
      <c r="V40" s="115"/>
    </row>
    <row r="41" spans="2:22" x14ac:dyDescent="0.2">
      <c r="B41" s="113"/>
      <c r="C41" s="117" t="s">
        <v>528</v>
      </c>
      <c r="D41" s="118" t="s">
        <v>529</v>
      </c>
      <c r="E41" s="119">
        <v>0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>
        <f t="shared" si="1"/>
        <v>0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0</v>
      </c>
      <c r="V41" s="115"/>
    </row>
    <row r="42" spans="2:22" x14ac:dyDescent="0.2">
      <c r="B42" s="113"/>
      <c r="C42" s="117" t="s">
        <v>75</v>
      </c>
      <c r="D42" s="118" t="s">
        <v>295</v>
      </c>
      <c r="E42" s="119">
        <v>67858.290000000008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>
        <f t="shared" si="1"/>
        <v>67858.290000000008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67858.290000000008</v>
      </c>
      <c r="V42" s="115"/>
    </row>
    <row r="43" spans="2:22" x14ac:dyDescent="0.2">
      <c r="B43" s="113"/>
      <c r="C43" s="117" t="s">
        <v>76</v>
      </c>
      <c r="D43" s="118" t="s">
        <v>296</v>
      </c>
      <c r="E43" s="119">
        <v>159507.20000000004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>
        <f t="shared" si="1"/>
        <v>159507.20000000004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159507.20000000004</v>
      </c>
      <c r="V43" s="115"/>
    </row>
    <row r="44" spans="2:22" x14ac:dyDescent="0.2">
      <c r="B44" s="113"/>
      <c r="C44" s="117" t="s">
        <v>77</v>
      </c>
      <c r="D44" s="118" t="s">
        <v>297</v>
      </c>
      <c r="E44" s="119">
        <v>180597.91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>
        <f t="shared" si="1"/>
        <v>180597.91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180597.91</v>
      </c>
      <c r="V44" s="115"/>
    </row>
    <row r="45" spans="2:22" x14ac:dyDescent="0.2">
      <c r="B45" s="113"/>
      <c r="C45" s="117" t="s">
        <v>78</v>
      </c>
      <c r="D45" s="118" t="s">
        <v>298</v>
      </c>
      <c r="E45" s="119">
        <v>363097.37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>
        <f t="shared" si="1"/>
        <v>363097.37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363097.37</v>
      </c>
      <c r="V45" s="115"/>
    </row>
    <row r="46" spans="2:22" x14ac:dyDescent="0.2">
      <c r="B46" s="113"/>
      <c r="C46" s="117" t="s">
        <v>79</v>
      </c>
      <c r="D46" s="118" t="s">
        <v>299</v>
      </c>
      <c r="E46" s="119">
        <v>834428.33000000031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>
        <f t="shared" si="1"/>
        <v>834428.33000000031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834428.33000000031</v>
      </c>
      <c r="V46" s="115"/>
    </row>
    <row r="47" spans="2:22" x14ac:dyDescent="0.2">
      <c r="B47" s="113"/>
      <c r="C47" s="117" t="s">
        <v>80</v>
      </c>
      <c r="D47" s="118" t="s">
        <v>300</v>
      </c>
      <c r="E47" s="119">
        <v>413454.17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>
        <f t="shared" si="1"/>
        <v>413454.17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413454.17</v>
      </c>
      <c r="V47" s="115"/>
    </row>
    <row r="48" spans="2:22" x14ac:dyDescent="0.2">
      <c r="B48" s="113"/>
      <c r="C48" s="117" t="s">
        <v>81</v>
      </c>
      <c r="D48" s="118" t="s">
        <v>301</v>
      </c>
      <c r="E48" s="119">
        <v>392987.20999999973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>
        <f t="shared" si="1"/>
        <v>392987.20999999973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392987.20999999973</v>
      </c>
      <c r="V48" s="115"/>
    </row>
    <row r="49" spans="2:22" x14ac:dyDescent="0.2">
      <c r="B49" s="113"/>
      <c r="C49" s="117" t="s">
        <v>82</v>
      </c>
      <c r="D49" s="118" t="s">
        <v>302</v>
      </c>
      <c r="E49" s="119">
        <v>105812.46000000004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>
        <f t="shared" si="1"/>
        <v>105812.46000000004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105812.46000000004</v>
      </c>
      <c r="V49" s="115"/>
    </row>
    <row r="50" spans="2:22" x14ac:dyDescent="0.2">
      <c r="B50" s="113"/>
      <c r="C50" s="117" t="s">
        <v>83</v>
      </c>
      <c r="D50" s="118" t="s">
        <v>303</v>
      </c>
      <c r="E50" s="119">
        <v>151155.07999999996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>
        <f t="shared" si="1"/>
        <v>151155.07999999996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151155.07999999996</v>
      </c>
      <c r="V50" s="115"/>
    </row>
    <row r="51" spans="2:22" x14ac:dyDescent="0.2">
      <c r="B51" s="113"/>
      <c r="C51" s="117" t="s">
        <v>84</v>
      </c>
      <c r="D51" s="118" t="s">
        <v>304</v>
      </c>
      <c r="E51" s="119">
        <v>80403.59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>
        <f t="shared" si="1"/>
        <v>80403.59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80403.59</v>
      </c>
      <c r="V51" s="115"/>
    </row>
    <row r="52" spans="2:22" x14ac:dyDescent="0.2">
      <c r="B52" s="113"/>
      <c r="C52" s="117" t="s">
        <v>85</v>
      </c>
      <c r="D52" s="118" t="s">
        <v>305</v>
      </c>
      <c r="E52" s="119">
        <v>732653.75999999989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>
        <f t="shared" si="1"/>
        <v>732653.75999999989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732653.75999999989</v>
      </c>
      <c r="V52" s="115"/>
    </row>
    <row r="53" spans="2:22" ht="25.5" x14ac:dyDescent="0.2">
      <c r="B53" s="113"/>
      <c r="C53" s="117" t="s">
        <v>86</v>
      </c>
      <c r="D53" s="118" t="s">
        <v>306</v>
      </c>
      <c r="E53" s="119">
        <v>16353.670000000004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>
        <f t="shared" si="1"/>
        <v>16353.670000000004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16353.670000000004</v>
      </c>
      <c r="V53" s="115"/>
    </row>
    <row r="54" spans="2:22" x14ac:dyDescent="0.2">
      <c r="B54" s="113"/>
      <c r="C54" s="117" t="s">
        <v>87</v>
      </c>
      <c r="D54" s="118" t="s">
        <v>307</v>
      </c>
      <c r="E54" s="119">
        <v>46043.1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>
        <f t="shared" si="1"/>
        <v>46043.1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46043.1</v>
      </c>
      <c r="V54" s="115"/>
    </row>
    <row r="55" spans="2:22" ht="25.5" x14ac:dyDescent="0.2">
      <c r="B55" s="113"/>
      <c r="C55" s="117" t="s">
        <v>88</v>
      </c>
      <c r="D55" s="118" t="s">
        <v>308</v>
      </c>
      <c r="E55" s="119">
        <v>79158.880000000005</v>
      </c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>
        <f t="shared" si="1"/>
        <v>79158.880000000005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79158.880000000005</v>
      </c>
      <c r="V55" s="115"/>
    </row>
    <row r="56" spans="2:22" x14ac:dyDescent="0.2">
      <c r="B56" s="113"/>
      <c r="C56" s="117" t="s">
        <v>89</v>
      </c>
      <c r="D56" s="118" t="s">
        <v>309</v>
      </c>
      <c r="E56" s="119">
        <v>51791.519999999997</v>
      </c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>
        <f t="shared" si="1"/>
        <v>51791.519999999997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51791.519999999997</v>
      </c>
      <c r="V56" s="115"/>
    </row>
    <row r="57" spans="2:22" x14ac:dyDescent="0.2">
      <c r="B57" s="113"/>
      <c r="C57" s="117" t="s">
        <v>90</v>
      </c>
      <c r="D57" s="118" t="s">
        <v>310</v>
      </c>
      <c r="E57" s="119">
        <v>57199.570000000007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>
        <f t="shared" si="1"/>
        <v>57199.570000000007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57199.570000000007</v>
      </c>
      <c r="V57" s="115"/>
    </row>
    <row r="58" spans="2:22" x14ac:dyDescent="0.2">
      <c r="B58" s="113"/>
      <c r="C58" s="117" t="s">
        <v>91</v>
      </c>
      <c r="D58" s="118" t="s">
        <v>311</v>
      </c>
      <c r="E58" s="119">
        <v>35240.970000000016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>
        <f t="shared" si="1"/>
        <v>35240.970000000016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35240.970000000016</v>
      </c>
      <c r="V58" s="115"/>
    </row>
    <row r="59" spans="2:22" x14ac:dyDescent="0.2">
      <c r="B59" s="113"/>
      <c r="C59" s="117" t="s">
        <v>92</v>
      </c>
      <c r="D59" s="118" t="s">
        <v>312</v>
      </c>
      <c r="E59" s="119">
        <v>17588.43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>
        <f t="shared" si="1"/>
        <v>17588.43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17588.43</v>
      </c>
      <c r="V59" s="115"/>
    </row>
    <row r="60" spans="2:22" ht="25.5" x14ac:dyDescent="0.2">
      <c r="B60" s="113"/>
      <c r="C60" s="117" t="s">
        <v>93</v>
      </c>
      <c r="D60" s="118" t="s">
        <v>313</v>
      </c>
      <c r="E60" s="119">
        <v>16578.71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>
        <f t="shared" si="1"/>
        <v>16578.71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16578.71</v>
      </c>
      <c r="V60" s="115"/>
    </row>
    <row r="61" spans="2:22" x14ac:dyDescent="0.2">
      <c r="B61" s="113"/>
      <c r="C61" s="117" t="s">
        <v>94</v>
      </c>
      <c r="D61" s="118" t="s">
        <v>314</v>
      </c>
      <c r="E61" s="119">
        <v>0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>
        <f t="shared" si="1"/>
        <v>0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0</v>
      </c>
      <c r="V61" s="115"/>
    </row>
    <row r="62" spans="2:22" ht="25.5" x14ac:dyDescent="0.2">
      <c r="B62" s="113"/>
      <c r="C62" s="117" t="s">
        <v>95</v>
      </c>
      <c r="D62" s="118" t="s">
        <v>315</v>
      </c>
      <c r="E62" s="119">
        <v>0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>
        <f t="shared" si="1"/>
        <v>0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0</v>
      </c>
      <c r="V62" s="115"/>
    </row>
    <row r="63" spans="2:22" x14ac:dyDescent="0.2">
      <c r="B63" s="113"/>
      <c r="C63" s="117" t="s">
        <v>96</v>
      </c>
      <c r="D63" s="118" t="s">
        <v>316</v>
      </c>
      <c r="E63" s="119">
        <v>0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>
        <f t="shared" si="1"/>
        <v>0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115"/>
    </row>
    <row r="64" spans="2:22" x14ac:dyDescent="0.2">
      <c r="B64" s="113"/>
      <c r="C64" s="117" t="s">
        <v>97</v>
      </c>
      <c r="D64" s="118" t="s">
        <v>317</v>
      </c>
      <c r="E64" s="119">
        <v>32050.539999999997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>
        <f t="shared" si="1"/>
        <v>32050.539999999997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32050.539999999997</v>
      </c>
      <c r="V64" s="115"/>
    </row>
    <row r="65" spans="2:22" x14ac:dyDescent="0.2">
      <c r="B65" s="113"/>
      <c r="C65" s="117" t="s">
        <v>98</v>
      </c>
      <c r="D65" s="118" t="s">
        <v>318</v>
      </c>
      <c r="E65" s="119">
        <v>15769.849999999999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>
        <f t="shared" si="1"/>
        <v>15769.849999999999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15769.849999999999</v>
      </c>
      <c r="V65" s="115"/>
    </row>
    <row r="66" spans="2:22" x14ac:dyDescent="0.2">
      <c r="B66" s="113"/>
      <c r="C66" s="117" t="s">
        <v>99</v>
      </c>
      <c r="D66" s="118" t="s">
        <v>319</v>
      </c>
      <c r="E66" s="119">
        <v>64809.56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>
        <f t="shared" si="1"/>
        <v>64809.56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64809.56</v>
      </c>
      <c r="V66" s="115"/>
    </row>
    <row r="67" spans="2:22" x14ac:dyDescent="0.2">
      <c r="B67" s="113"/>
      <c r="C67" s="117" t="s">
        <v>100</v>
      </c>
      <c r="D67" s="118" t="s">
        <v>320</v>
      </c>
      <c r="E67" s="119">
        <v>0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>
        <f t="shared" si="1"/>
        <v>0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115"/>
    </row>
    <row r="68" spans="2:22" ht="25.5" x14ac:dyDescent="0.2">
      <c r="B68" s="113"/>
      <c r="C68" s="117" t="s">
        <v>101</v>
      </c>
      <c r="D68" s="118" t="s">
        <v>321</v>
      </c>
      <c r="E68" s="119">
        <v>222399.77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>
        <f t="shared" si="1"/>
        <v>222399.77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222399.77</v>
      </c>
      <c r="V68" s="115"/>
    </row>
    <row r="69" spans="2:22" x14ac:dyDescent="0.2">
      <c r="B69" s="113"/>
      <c r="C69" s="117" t="s">
        <v>102</v>
      </c>
      <c r="D69" s="118" t="s">
        <v>322</v>
      </c>
      <c r="E69" s="119">
        <v>31330.66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>
        <f t="shared" si="1"/>
        <v>31330.66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31330.66</v>
      </c>
      <c r="V69" s="115"/>
    </row>
    <row r="70" spans="2:22" x14ac:dyDescent="0.2">
      <c r="B70" s="113"/>
      <c r="C70" s="117" t="s">
        <v>103</v>
      </c>
      <c r="D70" s="118" t="s">
        <v>323</v>
      </c>
      <c r="E70" s="119">
        <v>695023.25999999989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>
        <f t="shared" si="1"/>
        <v>695023.25999999989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695023.25999999989</v>
      </c>
      <c r="V70" s="115"/>
    </row>
    <row r="71" spans="2:22" ht="25.5" x14ac:dyDescent="0.2">
      <c r="B71" s="113"/>
      <c r="C71" s="117" t="s">
        <v>104</v>
      </c>
      <c r="D71" s="118" t="s">
        <v>324</v>
      </c>
      <c r="E71" s="119">
        <v>21472.03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>
        <f t="shared" si="1"/>
        <v>21472.03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21472.03</v>
      </c>
      <c r="V71" s="115"/>
    </row>
    <row r="72" spans="2:22" x14ac:dyDescent="0.2">
      <c r="B72" s="113"/>
      <c r="C72" s="117" t="s">
        <v>105</v>
      </c>
      <c r="D72" s="118" t="s">
        <v>325</v>
      </c>
      <c r="E72" s="119">
        <v>621149.81000000006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>
        <f t="shared" ref="Q72:Q135" si="2">SUM(E72:P72)</f>
        <v>621149.81000000006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621149.81000000006</v>
      </c>
      <c r="V72" s="115"/>
    </row>
    <row r="73" spans="2:22" x14ac:dyDescent="0.2">
      <c r="B73" s="113"/>
      <c r="C73" s="117" t="s">
        <v>106</v>
      </c>
      <c r="D73" s="118" t="s">
        <v>327</v>
      </c>
      <c r="E73" s="119">
        <v>5490429.7700000014</v>
      </c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>
        <f t="shared" si="2"/>
        <v>5490429.7700000014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5490429.7700000014</v>
      </c>
      <c r="V73" s="115"/>
    </row>
    <row r="74" spans="2:22" ht="25.5" x14ac:dyDescent="0.2">
      <c r="B74" s="113"/>
      <c r="C74" s="117" t="s">
        <v>107</v>
      </c>
      <c r="D74" s="118" t="s">
        <v>328</v>
      </c>
      <c r="E74" s="119">
        <v>0</v>
      </c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>
        <f t="shared" si="2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ht="25.5" x14ac:dyDescent="0.2">
      <c r="B75" s="113"/>
      <c r="C75" s="117" t="s">
        <v>108</v>
      </c>
      <c r="D75" s="118" t="s">
        <v>330</v>
      </c>
      <c r="E75" s="119">
        <v>70.5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>
        <f t="shared" si="2"/>
        <v>70.5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70.5</v>
      </c>
      <c r="V75" s="115"/>
    </row>
    <row r="76" spans="2:22" ht="25.5" x14ac:dyDescent="0.2">
      <c r="B76" s="113"/>
      <c r="C76" s="117" t="s">
        <v>109</v>
      </c>
      <c r="D76" s="118" t="s">
        <v>331</v>
      </c>
      <c r="E76" s="119">
        <v>278156.71999999997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>
        <f t="shared" si="2"/>
        <v>278156.71999999997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278156.71999999997</v>
      </c>
      <c r="V76" s="115"/>
    </row>
    <row r="77" spans="2:22" x14ac:dyDescent="0.2">
      <c r="B77" s="113"/>
      <c r="C77" s="117" t="s">
        <v>110</v>
      </c>
      <c r="D77" s="118" t="s">
        <v>326</v>
      </c>
      <c r="E77" s="119">
        <v>0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>
        <f t="shared" si="2"/>
        <v>0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0</v>
      </c>
      <c r="V77" s="115"/>
    </row>
    <row r="78" spans="2:22" x14ac:dyDescent="0.2">
      <c r="B78" s="113"/>
      <c r="C78" s="117" t="s">
        <v>111</v>
      </c>
      <c r="D78" s="118" t="s">
        <v>329</v>
      </c>
      <c r="E78" s="119">
        <v>500909.4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>
        <f t="shared" si="2"/>
        <v>500909.4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500909.4</v>
      </c>
      <c r="V78" s="115"/>
    </row>
    <row r="79" spans="2:22" x14ac:dyDescent="0.2">
      <c r="B79" s="113"/>
      <c r="C79" s="117" t="s">
        <v>112</v>
      </c>
      <c r="D79" s="118" t="s">
        <v>332</v>
      </c>
      <c r="E79" s="119">
        <v>33441.11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>
        <f t="shared" si="2"/>
        <v>33441.11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33441.11</v>
      </c>
      <c r="V79" s="115"/>
    </row>
    <row r="80" spans="2:22" x14ac:dyDescent="0.2">
      <c r="B80" s="113"/>
      <c r="C80" s="117" t="s">
        <v>113</v>
      </c>
      <c r="D80" s="118" t="s">
        <v>333</v>
      </c>
      <c r="E80" s="119">
        <v>0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>
        <f t="shared" si="2"/>
        <v>0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0</v>
      </c>
      <c r="V80" s="115"/>
    </row>
    <row r="81" spans="2:22" x14ac:dyDescent="0.2">
      <c r="B81" s="113"/>
      <c r="C81" s="117" t="s">
        <v>114</v>
      </c>
      <c r="D81" s="118" t="s">
        <v>334</v>
      </c>
      <c r="E81" s="119">
        <v>2610373.7400000007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>
        <f t="shared" si="2"/>
        <v>2610373.7400000007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2610373.7400000007</v>
      </c>
      <c r="V81" s="115"/>
    </row>
    <row r="82" spans="2:22" x14ac:dyDescent="0.2">
      <c r="B82" s="113"/>
      <c r="C82" s="117" t="s">
        <v>115</v>
      </c>
      <c r="D82" s="118" t="s">
        <v>335</v>
      </c>
      <c r="E82" s="119">
        <v>17160.79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>
        <f t="shared" si="2"/>
        <v>17160.79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17160.79</v>
      </c>
      <c r="V82" s="115"/>
    </row>
    <row r="83" spans="2:22" x14ac:dyDescent="0.2">
      <c r="B83" s="113"/>
      <c r="C83" s="117" t="s">
        <v>116</v>
      </c>
      <c r="D83" s="118" t="s">
        <v>336</v>
      </c>
      <c r="E83" s="119">
        <v>0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>
        <f t="shared" si="2"/>
        <v>0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115"/>
    </row>
    <row r="84" spans="2:22" x14ac:dyDescent="0.2">
      <c r="B84" s="113"/>
      <c r="C84" s="117" t="s">
        <v>117</v>
      </c>
      <c r="D84" s="118" t="s">
        <v>337</v>
      </c>
      <c r="E84" s="119">
        <v>0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>
        <f t="shared" si="2"/>
        <v>0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0</v>
      </c>
      <c r="V84" s="115"/>
    </row>
    <row r="85" spans="2:22" x14ac:dyDescent="0.2">
      <c r="B85" s="113"/>
      <c r="C85" s="117" t="s">
        <v>118</v>
      </c>
      <c r="D85" s="118" t="s">
        <v>338</v>
      </c>
      <c r="E85" s="119">
        <v>0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>
        <f t="shared" si="2"/>
        <v>0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0</v>
      </c>
      <c r="V85" s="115"/>
    </row>
    <row r="86" spans="2:22" ht="25.5" x14ac:dyDescent="0.2">
      <c r="B86" s="113"/>
      <c r="C86" s="117" t="s">
        <v>119</v>
      </c>
      <c r="D86" s="118" t="s">
        <v>339</v>
      </c>
      <c r="E86" s="119">
        <v>126943.6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>
        <f t="shared" si="2"/>
        <v>126943.6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126943.6</v>
      </c>
      <c r="V86" s="115"/>
    </row>
    <row r="87" spans="2:22" x14ac:dyDescent="0.2">
      <c r="B87" s="113"/>
      <c r="C87" s="117" t="s">
        <v>120</v>
      </c>
      <c r="D87" s="118" t="s">
        <v>340</v>
      </c>
      <c r="E87" s="119">
        <v>25515.200000000001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>
        <f t="shared" si="2"/>
        <v>25515.200000000001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25515.200000000001</v>
      </c>
      <c r="V87" s="115"/>
    </row>
    <row r="88" spans="2:22" x14ac:dyDescent="0.2">
      <c r="B88" s="113"/>
      <c r="C88" s="117" t="s">
        <v>121</v>
      </c>
      <c r="D88" s="118" t="s">
        <v>341</v>
      </c>
      <c r="E88" s="119">
        <v>51225.22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>
        <f t="shared" si="2"/>
        <v>51225.22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51225.22</v>
      </c>
      <c r="V88" s="115"/>
    </row>
    <row r="89" spans="2:22" x14ac:dyDescent="0.2">
      <c r="B89" s="113"/>
      <c r="C89" s="117" t="s">
        <v>122</v>
      </c>
      <c r="D89" s="118" t="s">
        <v>342</v>
      </c>
      <c r="E89" s="119">
        <v>696993.27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>
        <f t="shared" si="2"/>
        <v>696993.27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696993.27</v>
      </c>
      <c r="V89" s="115"/>
    </row>
    <row r="90" spans="2:22" x14ac:dyDescent="0.2">
      <c r="B90" s="113"/>
      <c r="C90" s="117" t="s">
        <v>123</v>
      </c>
      <c r="D90" s="118" t="s">
        <v>343</v>
      </c>
      <c r="E90" s="119">
        <v>44312.79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>
        <f t="shared" si="2"/>
        <v>44312.79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44312.79</v>
      </c>
      <c r="V90" s="115"/>
    </row>
    <row r="91" spans="2:22" x14ac:dyDescent="0.2">
      <c r="B91" s="113"/>
      <c r="C91" s="117" t="s">
        <v>124</v>
      </c>
      <c r="D91" s="118" t="s">
        <v>344</v>
      </c>
      <c r="E91" s="119">
        <v>0</v>
      </c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>
        <f t="shared" si="2"/>
        <v>0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115"/>
    </row>
    <row r="92" spans="2:22" x14ac:dyDescent="0.2">
      <c r="B92" s="113"/>
      <c r="C92" s="117" t="s">
        <v>125</v>
      </c>
      <c r="D92" s="118" t="s">
        <v>345</v>
      </c>
      <c r="E92" s="119">
        <v>42558554.68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>
        <f t="shared" si="2"/>
        <v>42558554.68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42558554.68</v>
      </c>
      <c r="V92" s="115"/>
    </row>
    <row r="93" spans="2:22" ht="25.5" x14ac:dyDescent="0.2">
      <c r="B93" s="113"/>
      <c r="C93" s="117" t="s">
        <v>126</v>
      </c>
      <c r="D93" s="118" t="s">
        <v>346</v>
      </c>
      <c r="E93" s="119">
        <v>56388.82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>
        <f t="shared" si="2"/>
        <v>56388.82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56388.82</v>
      </c>
      <c r="V93" s="115"/>
    </row>
    <row r="94" spans="2:22" x14ac:dyDescent="0.2">
      <c r="B94" s="113"/>
      <c r="C94" s="117" t="s">
        <v>127</v>
      </c>
      <c r="D94" s="118" t="s">
        <v>347</v>
      </c>
      <c r="E94" s="119">
        <v>107285.05999999998</v>
      </c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>
        <f t="shared" si="2"/>
        <v>107285.05999999998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107285.05999999998</v>
      </c>
      <c r="V94" s="115"/>
    </row>
    <row r="95" spans="2:22" ht="25.5" x14ac:dyDescent="0.2">
      <c r="B95" s="113"/>
      <c r="C95" s="117" t="s">
        <v>128</v>
      </c>
      <c r="D95" s="118" t="s">
        <v>348</v>
      </c>
      <c r="E95" s="119">
        <v>24355.820000000007</v>
      </c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>
        <f t="shared" si="2"/>
        <v>24355.820000000007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24355.820000000007</v>
      </c>
      <c r="V95" s="115"/>
    </row>
    <row r="96" spans="2:22" x14ac:dyDescent="0.2">
      <c r="B96" s="113"/>
      <c r="C96" s="117" t="s">
        <v>129</v>
      </c>
      <c r="D96" s="118" t="s">
        <v>349</v>
      </c>
      <c r="E96" s="119">
        <v>35007</v>
      </c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>
        <f t="shared" si="2"/>
        <v>35007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35007</v>
      </c>
      <c r="V96" s="115"/>
    </row>
    <row r="97" spans="2:22" x14ac:dyDescent="0.2">
      <c r="B97" s="113"/>
      <c r="C97" s="117" t="s">
        <v>130</v>
      </c>
      <c r="D97" s="118" t="s">
        <v>350</v>
      </c>
      <c r="E97" s="119">
        <v>311.69</v>
      </c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>
        <f t="shared" si="2"/>
        <v>311.69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311.69</v>
      </c>
      <c r="V97" s="115"/>
    </row>
    <row r="98" spans="2:22" x14ac:dyDescent="0.2">
      <c r="B98" s="113"/>
      <c r="C98" s="117" t="s">
        <v>131</v>
      </c>
      <c r="D98" s="118" t="s">
        <v>351</v>
      </c>
      <c r="E98" s="119">
        <v>57073.24</v>
      </c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>
        <f t="shared" si="2"/>
        <v>57073.24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57073.24</v>
      </c>
      <c r="V98" s="115"/>
    </row>
    <row r="99" spans="2:22" x14ac:dyDescent="0.2">
      <c r="B99" s="113"/>
      <c r="C99" s="117" t="s">
        <v>132</v>
      </c>
      <c r="D99" s="118" t="s">
        <v>356</v>
      </c>
      <c r="E99" s="119">
        <v>9562.86</v>
      </c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>
        <f t="shared" si="2"/>
        <v>9562.86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9562.86</v>
      </c>
      <c r="V99" s="115"/>
    </row>
    <row r="100" spans="2:22" x14ac:dyDescent="0.2">
      <c r="B100" s="113"/>
      <c r="C100" s="117" t="s">
        <v>133</v>
      </c>
      <c r="D100" s="118" t="s">
        <v>357</v>
      </c>
      <c r="E100" s="119">
        <v>60847.479999999996</v>
      </c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>
        <f t="shared" si="2"/>
        <v>60847.479999999996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60847.479999999996</v>
      </c>
      <c r="V100" s="115"/>
    </row>
    <row r="101" spans="2:22" x14ac:dyDescent="0.2">
      <c r="B101" s="113"/>
      <c r="C101" s="117" t="s">
        <v>134</v>
      </c>
      <c r="D101" s="118" t="s">
        <v>358</v>
      </c>
      <c r="E101" s="119">
        <v>123458.98999999999</v>
      </c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>
        <f t="shared" si="2"/>
        <v>123458.98999999999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123458.98999999999</v>
      </c>
      <c r="V101" s="115"/>
    </row>
    <row r="102" spans="2:22" x14ac:dyDescent="0.2">
      <c r="B102" s="113"/>
      <c r="C102" s="117" t="s">
        <v>135</v>
      </c>
      <c r="D102" s="118" t="s">
        <v>359</v>
      </c>
      <c r="E102" s="119">
        <v>0</v>
      </c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>
        <f t="shared" si="2"/>
        <v>0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115"/>
    </row>
    <row r="103" spans="2:22" x14ac:dyDescent="0.2">
      <c r="B103" s="113"/>
      <c r="C103" s="117" t="s">
        <v>136</v>
      </c>
      <c r="D103" s="118" t="s">
        <v>360</v>
      </c>
      <c r="E103" s="119">
        <v>21573.77</v>
      </c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>
        <f t="shared" si="2"/>
        <v>21573.77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21573.77</v>
      </c>
      <c r="V103" s="115"/>
    </row>
    <row r="104" spans="2:22" x14ac:dyDescent="0.2">
      <c r="B104" s="113"/>
      <c r="C104" s="117" t="s">
        <v>137</v>
      </c>
      <c r="D104" s="118" t="s">
        <v>361</v>
      </c>
      <c r="E104" s="119">
        <v>182492.41</v>
      </c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>
        <f t="shared" si="2"/>
        <v>182492.41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182492.41</v>
      </c>
      <c r="V104" s="115"/>
    </row>
    <row r="105" spans="2:22" ht="25.5" x14ac:dyDescent="0.2">
      <c r="B105" s="113"/>
      <c r="C105" s="117" t="s">
        <v>493</v>
      </c>
      <c r="D105" s="118" t="s">
        <v>494</v>
      </c>
      <c r="E105" s="119">
        <v>29640.879999999997</v>
      </c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>
        <f t="shared" si="2"/>
        <v>29640.879999999997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29640.879999999997</v>
      </c>
      <c r="V105" s="115"/>
    </row>
    <row r="106" spans="2:22" x14ac:dyDescent="0.2">
      <c r="B106" s="113"/>
      <c r="C106" s="117" t="s">
        <v>138</v>
      </c>
      <c r="D106" s="118" t="s">
        <v>363</v>
      </c>
      <c r="E106" s="119">
        <v>192909.46</v>
      </c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>
        <f t="shared" si="2"/>
        <v>192909.46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192909.46</v>
      </c>
      <c r="V106" s="115"/>
    </row>
    <row r="107" spans="2:22" x14ac:dyDescent="0.2">
      <c r="B107" s="113"/>
      <c r="C107" s="117" t="s">
        <v>139</v>
      </c>
      <c r="D107" s="118" t="s">
        <v>352</v>
      </c>
      <c r="E107" s="119">
        <v>318963.03999999998</v>
      </c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>
        <f t="shared" si="2"/>
        <v>318963.03999999998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318963.03999999998</v>
      </c>
      <c r="V107" s="115"/>
    </row>
    <row r="108" spans="2:22" x14ac:dyDescent="0.2">
      <c r="B108" s="113"/>
      <c r="C108" s="117" t="s">
        <v>140</v>
      </c>
      <c r="D108" s="118" t="s">
        <v>353</v>
      </c>
      <c r="E108" s="119">
        <v>28892.239999999994</v>
      </c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>
        <f t="shared" si="2"/>
        <v>28892.239999999994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28892.239999999994</v>
      </c>
      <c r="V108" s="115"/>
    </row>
    <row r="109" spans="2:22" x14ac:dyDescent="0.2">
      <c r="B109" s="113"/>
      <c r="C109" s="117" t="s">
        <v>141</v>
      </c>
      <c r="D109" s="118" t="s">
        <v>354</v>
      </c>
      <c r="E109" s="119">
        <v>71171.710000000006</v>
      </c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>
        <f t="shared" si="2"/>
        <v>71171.710000000006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71171.710000000006</v>
      </c>
      <c r="V109" s="115"/>
    </row>
    <row r="110" spans="2:22" x14ac:dyDescent="0.2">
      <c r="B110" s="113"/>
      <c r="C110" s="117" t="s">
        <v>142</v>
      </c>
      <c r="D110" s="118" t="s">
        <v>355</v>
      </c>
      <c r="E110" s="119">
        <v>372159.50999999995</v>
      </c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>
        <f t="shared" si="2"/>
        <v>372159.50999999995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372159.50999999995</v>
      </c>
      <c r="V110" s="115"/>
    </row>
    <row r="111" spans="2:22" x14ac:dyDescent="0.2">
      <c r="B111" s="113"/>
      <c r="C111" s="117" t="s">
        <v>143</v>
      </c>
      <c r="D111" s="118" t="s">
        <v>364</v>
      </c>
      <c r="E111" s="119">
        <v>71065.279999999999</v>
      </c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>
        <f t="shared" si="2"/>
        <v>71065.279999999999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71065.279999999999</v>
      </c>
      <c r="V111" s="115"/>
    </row>
    <row r="112" spans="2:22" x14ac:dyDescent="0.2">
      <c r="B112" s="113"/>
      <c r="C112" s="117" t="s">
        <v>144</v>
      </c>
      <c r="D112" s="118" t="s">
        <v>365</v>
      </c>
      <c r="E112" s="119">
        <v>21979.03</v>
      </c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>
        <f t="shared" si="2"/>
        <v>21979.03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21979.03</v>
      </c>
      <c r="V112" s="115"/>
    </row>
    <row r="113" spans="2:22" x14ac:dyDescent="0.2">
      <c r="B113" s="113"/>
      <c r="C113" s="117" t="s">
        <v>530</v>
      </c>
      <c r="D113" s="118" t="s">
        <v>531</v>
      </c>
      <c r="E113" s="119">
        <v>0</v>
      </c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>
        <f t="shared" si="2"/>
        <v>0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115"/>
    </row>
    <row r="114" spans="2:22" x14ac:dyDescent="0.2">
      <c r="B114" s="113"/>
      <c r="C114" s="117" t="s">
        <v>495</v>
      </c>
      <c r="D114" s="118" t="s">
        <v>496</v>
      </c>
      <c r="E114" s="119">
        <v>76531.760000000009</v>
      </c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>
        <f t="shared" si="2"/>
        <v>76531.760000000009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76531.760000000009</v>
      </c>
      <c r="V114" s="115"/>
    </row>
    <row r="115" spans="2:22" x14ac:dyDescent="0.2">
      <c r="B115" s="113"/>
      <c r="C115" s="117" t="s">
        <v>497</v>
      </c>
      <c r="D115" s="118" t="s">
        <v>498</v>
      </c>
      <c r="E115" s="119">
        <v>99897.02</v>
      </c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>
        <f t="shared" si="2"/>
        <v>99897.02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99897.02</v>
      </c>
      <c r="V115" s="115"/>
    </row>
    <row r="116" spans="2:22" x14ac:dyDescent="0.2">
      <c r="B116" s="113"/>
      <c r="C116" s="117" t="s">
        <v>499</v>
      </c>
      <c r="D116" s="118" t="s">
        <v>500</v>
      </c>
      <c r="E116" s="119">
        <v>153611.26999999999</v>
      </c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>
        <f t="shared" si="2"/>
        <v>153611.26999999999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153611.26999999999</v>
      </c>
      <c r="V116" s="115"/>
    </row>
    <row r="117" spans="2:22" x14ac:dyDescent="0.2">
      <c r="B117" s="113"/>
      <c r="C117" s="117" t="s">
        <v>145</v>
      </c>
      <c r="D117" s="118" t="s">
        <v>366</v>
      </c>
      <c r="E117" s="119">
        <v>35465.859999999993</v>
      </c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>
        <f t="shared" si="2"/>
        <v>35465.859999999993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35465.859999999993</v>
      </c>
      <c r="V117" s="115"/>
    </row>
    <row r="118" spans="2:22" x14ac:dyDescent="0.2">
      <c r="B118" s="113"/>
      <c r="C118" s="117" t="s">
        <v>146</v>
      </c>
      <c r="D118" s="118" t="s">
        <v>367</v>
      </c>
      <c r="E118" s="119">
        <v>112954.04000000001</v>
      </c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>
        <f t="shared" si="2"/>
        <v>112954.04000000001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112954.04000000001</v>
      </c>
      <c r="V118" s="115"/>
    </row>
    <row r="119" spans="2:22" ht="25.5" x14ac:dyDescent="0.2">
      <c r="B119" s="113"/>
      <c r="C119" s="117" t="s">
        <v>147</v>
      </c>
      <c r="D119" s="118" t="s">
        <v>368</v>
      </c>
      <c r="E119" s="119">
        <v>42420.590000000004</v>
      </c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>
        <f t="shared" si="2"/>
        <v>42420.590000000004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42420.590000000004</v>
      </c>
      <c r="V119" s="115"/>
    </row>
    <row r="120" spans="2:22" x14ac:dyDescent="0.2">
      <c r="B120" s="113"/>
      <c r="C120" s="117" t="s">
        <v>148</v>
      </c>
      <c r="D120" s="118" t="s">
        <v>369</v>
      </c>
      <c r="E120" s="119">
        <v>0</v>
      </c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>
        <f t="shared" si="2"/>
        <v>0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0</v>
      </c>
      <c r="V120" s="115"/>
    </row>
    <row r="121" spans="2:22" ht="25.5" x14ac:dyDescent="0.2">
      <c r="B121" s="113"/>
      <c r="C121" s="117" t="s">
        <v>532</v>
      </c>
      <c r="D121" s="118" t="s">
        <v>533</v>
      </c>
      <c r="E121" s="119">
        <v>14074.530000000002</v>
      </c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>
        <f t="shared" si="2"/>
        <v>14074.530000000002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14074.530000000002</v>
      </c>
      <c r="V121" s="115"/>
    </row>
    <row r="122" spans="2:22" ht="25.5" x14ac:dyDescent="0.2">
      <c r="B122" s="113"/>
      <c r="C122" s="117" t="s">
        <v>534</v>
      </c>
      <c r="D122" s="118" t="s">
        <v>535</v>
      </c>
      <c r="E122" s="119">
        <v>0</v>
      </c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>
        <f t="shared" si="2"/>
        <v>0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0</v>
      </c>
      <c r="V122" s="115"/>
    </row>
    <row r="123" spans="2:22" x14ac:dyDescent="0.2">
      <c r="B123" s="113"/>
      <c r="C123" s="117" t="s">
        <v>149</v>
      </c>
      <c r="D123" s="118" t="s">
        <v>370</v>
      </c>
      <c r="E123" s="119">
        <v>33252.85</v>
      </c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>
        <f t="shared" si="2"/>
        <v>33252.85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33252.85</v>
      </c>
      <c r="V123" s="115"/>
    </row>
    <row r="124" spans="2:22" x14ac:dyDescent="0.2">
      <c r="B124" s="113"/>
      <c r="C124" s="117" t="s">
        <v>150</v>
      </c>
      <c r="D124" s="118" t="s">
        <v>371</v>
      </c>
      <c r="E124" s="119">
        <v>0</v>
      </c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>
        <f t="shared" si="2"/>
        <v>0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115"/>
    </row>
    <row r="125" spans="2:22" x14ac:dyDescent="0.2">
      <c r="B125" s="113"/>
      <c r="C125" s="117" t="s">
        <v>151</v>
      </c>
      <c r="D125" s="118" t="s">
        <v>372</v>
      </c>
      <c r="E125" s="119">
        <v>0</v>
      </c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>
        <f t="shared" si="2"/>
        <v>0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115"/>
    </row>
    <row r="126" spans="2:22" x14ac:dyDescent="0.2">
      <c r="B126" s="113"/>
      <c r="C126" s="117" t="s">
        <v>152</v>
      </c>
      <c r="D126" s="118" t="s">
        <v>373</v>
      </c>
      <c r="E126" s="119">
        <v>152</v>
      </c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>
        <f t="shared" si="2"/>
        <v>152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152</v>
      </c>
      <c r="V126" s="115"/>
    </row>
    <row r="127" spans="2:22" x14ac:dyDescent="0.2">
      <c r="B127" s="113"/>
      <c r="C127" s="117" t="s">
        <v>153</v>
      </c>
      <c r="D127" s="118" t="s">
        <v>374</v>
      </c>
      <c r="E127" s="119">
        <v>32868.57</v>
      </c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>
        <f t="shared" si="2"/>
        <v>32868.57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32868.57</v>
      </c>
      <c r="V127" s="115"/>
    </row>
    <row r="128" spans="2:22" x14ac:dyDescent="0.2">
      <c r="B128" s="113"/>
      <c r="C128" s="117" t="s">
        <v>154</v>
      </c>
      <c r="D128" s="118" t="s">
        <v>375</v>
      </c>
      <c r="E128" s="119">
        <v>3805.2799999999997</v>
      </c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>
        <f t="shared" si="2"/>
        <v>3805.2799999999997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3805.2799999999997</v>
      </c>
      <c r="V128" s="115"/>
    </row>
    <row r="129" spans="2:22" x14ac:dyDescent="0.2">
      <c r="B129" s="113"/>
      <c r="C129" s="117" t="s">
        <v>155</v>
      </c>
      <c r="D129" s="118" t="s">
        <v>376</v>
      </c>
      <c r="E129" s="119">
        <v>82033.51999999999</v>
      </c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>
        <f t="shared" si="2"/>
        <v>82033.51999999999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82033.51999999999</v>
      </c>
      <c r="V129" s="115"/>
    </row>
    <row r="130" spans="2:22" x14ac:dyDescent="0.2">
      <c r="B130" s="113"/>
      <c r="C130" s="117" t="s">
        <v>156</v>
      </c>
      <c r="D130" s="118" t="s">
        <v>377</v>
      </c>
      <c r="E130" s="119">
        <v>652762.92999999982</v>
      </c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>
        <f t="shared" si="2"/>
        <v>652762.92999999982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652762.92999999982</v>
      </c>
      <c r="V130" s="115"/>
    </row>
    <row r="131" spans="2:22" x14ac:dyDescent="0.2">
      <c r="B131" s="113"/>
      <c r="C131" s="117" t="s">
        <v>157</v>
      </c>
      <c r="D131" s="118" t="s">
        <v>378</v>
      </c>
      <c r="E131" s="119">
        <v>75572.299999999988</v>
      </c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>
        <f t="shared" si="2"/>
        <v>75572.299999999988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75572.299999999988</v>
      </c>
      <c r="V131" s="115"/>
    </row>
    <row r="132" spans="2:22" x14ac:dyDescent="0.2">
      <c r="B132" s="113"/>
      <c r="C132" s="117" t="s">
        <v>158</v>
      </c>
      <c r="D132" s="118" t="s">
        <v>379</v>
      </c>
      <c r="E132" s="119">
        <v>344831.59</v>
      </c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>
        <f t="shared" si="2"/>
        <v>344831.59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344831.59</v>
      </c>
      <c r="V132" s="115"/>
    </row>
    <row r="133" spans="2:22" x14ac:dyDescent="0.2">
      <c r="B133" s="113"/>
      <c r="C133" s="117" t="s">
        <v>159</v>
      </c>
      <c r="D133" s="118" t="s">
        <v>380</v>
      </c>
      <c r="E133" s="119">
        <v>40500</v>
      </c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>
        <f t="shared" si="2"/>
        <v>40500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40500</v>
      </c>
      <c r="V133" s="115"/>
    </row>
    <row r="134" spans="2:22" x14ac:dyDescent="0.2">
      <c r="B134" s="113"/>
      <c r="C134" s="117" t="s">
        <v>160</v>
      </c>
      <c r="D134" s="118" t="s">
        <v>381</v>
      </c>
      <c r="E134" s="119">
        <v>10937.970000000001</v>
      </c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>
        <f t="shared" si="2"/>
        <v>10937.970000000001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10937.970000000001</v>
      </c>
      <c r="V134" s="115"/>
    </row>
    <row r="135" spans="2:22" x14ac:dyDescent="0.2">
      <c r="B135" s="113"/>
      <c r="C135" s="117" t="s">
        <v>161</v>
      </c>
      <c r="D135" s="118" t="s">
        <v>382</v>
      </c>
      <c r="E135" s="119">
        <v>20093.939999999999</v>
      </c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>
        <f t="shared" si="2"/>
        <v>20093.939999999999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20093.939999999999</v>
      </c>
      <c r="V135" s="115"/>
    </row>
    <row r="136" spans="2:22" x14ac:dyDescent="0.2">
      <c r="B136" s="113"/>
      <c r="C136" s="117" t="s">
        <v>162</v>
      </c>
      <c r="D136" s="118" t="s">
        <v>383</v>
      </c>
      <c r="E136" s="119">
        <v>0</v>
      </c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>
        <f t="shared" ref="Q136:Q199" si="3">SUM(E136:P136)</f>
        <v>0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115"/>
    </row>
    <row r="137" spans="2:22" x14ac:dyDescent="0.2">
      <c r="B137" s="113"/>
      <c r="C137" s="117" t="s">
        <v>163</v>
      </c>
      <c r="D137" s="118" t="s">
        <v>384</v>
      </c>
      <c r="E137" s="119">
        <v>13923.58</v>
      </c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>
        <f t="shared" si="3"/>
        <v>13923.58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13923.58</v>
      </c>
      <c r="V137" s="115"/>
    </row>
    <row r="138" spans="2:22" ht="25.5" x14ac:dyDescent="0.2">
      <c r="B138" s="113"/>
      <c r="C138" s="117" t="s">
        <v>164</v>
      </c>
      <c r="D138" s="118" t="s">
        <v>385</v>
      </c>
      <c r="E138" s="119">
        <v>0</v>
      </c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>
        <f t="shared" si="3"/>
        <v>0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0</v>
      </c>
      <c r="V138" s="115"/>
    </row>
    <row r="139" spans="2:22" x14ac:dyDescent="0.2">
      <c r="B139" s="113"/>
      <c r="C139" s="117" t="s">
        <v>165</v>
      </c>
      <c r="D139" s="118" t="s">
        <v>386</v>
      </c>
      <c r="E139" s="119">
        <v>25444.860000000008</v>
      </c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>
        <f t="shared" si="3"/>
        <v>25444.860000000008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25444.860000000008</v>
      </c>
      <c r="V139" s="115"/>
    </row>
    <row r="140" spans="2:22" x14ac:dyDescent="0.2">
      <c r="B140" s="113"/>
      <c r="C140" s="117" t="s">
        <v>166</v>
      </c>
      <c r="D140" s="118" t="s">
        <v>387</v>
      </c>
      <c r="E140" s="119">
        <v>34623.94</v>
      </c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>
        <f t="shared" si="3"/>
        <v>34623.94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34623.94</v>
      </c>
      <c r="V140" s="115"/>
    </row>
    <row r="141" spans="2:22" ht="25.5" x14ac:dyDescent="0.2">
      <c r="B141" s="113"/>
      <c r="C141" s="117" t="s">
        <v>167</v>
      </c>
      <c r="D141" s="118" t="s">
        <v>388</v>
      </c>
      <c r="E141" s="119">
        <v>13447.9</v>
      </c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>
        <f t="shared" si="3"/>
        <v>13447.9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13447.9</v>
      </c>
      <c r="V141" s="115"/>
    </row>
    <row r="142" spans="2:22" x14ac:dyDescent="0.2">
      <c r="B142" s="113"/>
      <c r="C142" s="117" t="s">
        <v>168</v>
      </c>
      <c r="D142" s="118" t="s">
        <v>389</v>
      </c>
      <c r="E142" s="119">
        <v>39726.89</v>
      </c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>
        <f t="shared" si="3"/>
        <v>39726.89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39726.89</v>
      </c>
      <c r="V142" s="115"/>
    </row>
    <row r="143" spans="2:22" x14ac:dyDescent="0.2">
      <c r="B143" s="113"/>
      <c r="C143" s="117" t="s">
        <v>169</v>
      </c>
      <c r="D143" s="118" t="s">
        <v>390</v>
      </c>
      <c r="E143" s="119">
        <v>56903.58</v>
      </c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>
        <f t="shared" si="3"/>
        <v>56903.58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56903.58</v>
      </c>
      <c r="V143" s="115"/>
    </row>
    <row r="144" spans="2:22" x14ac:dyDescent="0.2">
      <c r="B144" s="113"/>
      <c r="C144" s="117" t="s">
        <v>170</v>
      </c>
      <c r="D144" s="118" t="s">
        <v>391</v>
      </c>
      <c r="E144" s="119">
        <v>11332.51</v>
      </c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>
        <f t="shared" si="3"/>
        <v>11332.51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11332.51</v>
      </c>
      <c r="V144" s="115"/>
    </row>
    <row r="145" spans="2:22" x14ac:dyDescent="0.2">
      <c r="B145" s="113"/>
      <c r="C145" s="117" t="s">
        <v>171</v>
      </c>
      <c r="D145" s="118" t="s">
        <v>392</v>
      </c>
      <c r="E145" s="119">
        <v>10014.16</v>
      </c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>
        <f t="shared" si="3"/>
        <v>10014.16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10014.16</v>
      </c>
      <c r="V145" s="115"/>
    </row>
    <row r="146" spans="2:22" x14ac:dyDescent="0.2">
      <c r="B146" s="113"/>
      <c r="C146" s="117" t="s">
        <v>520</v>
      </c>
      <c r="D146" s="118" t="s">
        <v>521</v>
      </c>
      <c r="E146" s="119">
        <v>0</v>
      </c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>
        <f t="shared" si="3"/>
        <v>0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0</v>
      </c>
      <c r="V146" s="115"/>
    </row>
    <row r="147" spans="2:22" x14ac:dyDescent="0.2">
      <c r="B147" s="113"/>
      <c r="C147" s="117" t="s">
        <v>172</v>
      </c>
      <c r="D147" s="118" t="s">
        <v>393</v>
      </c>
      <c r="E147" s="119">
        <v>12087.4</v>
      </c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>
        <f t="shared" si="3"/>
        <v>12087.4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12087.4</v>
      </c>
      <c r="V147" s="115"/>
    </row>
    <row r="148" spans="2:22" x14ac:dyDescent="0.2">
      <c r="B148" s="113"/>
      <c r="C148" s="117" t="s">
        <v>173</v>
      </c>
      <c r="D148" s="118" t="s">
        <v>394</v>
      </c>
      <c r="E148" s="119">
        <v>0</v>
      </c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>
        <f t="shared" si="3"/>
        <v>0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115"/>
    </row>
    <row r="149" spans="2:22" ht="25.5" x14ac:dyDescent="0.2">
      <c r="B149" s="113"/>
      <c r="C149" s="117" t="s">
        <v>174</v>
      </c>
      <c r="D149" s="118" t="s">
        <v>395</v>
      </c>
      <c r="E149" s="119">
        <v>0</v>
      </c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>
        <f t="shared" si="3"/>
        <v>0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115"/>
    </row>
    <row r="150" spans="2:22" x14ac:dyDescent="0.2">
      <c r="B150" s="113"/>
      <c r="C150" s="117" t="s">
        <v>175</v>
      </c>
      <c r="D150" s="118" t="s">
        <v>396</v>
      </c>
      <c r="E150" s="119">
        <v>8136.7599999999993</v>
      </c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>
        <f t="shared" si="3"/>
        <v>8136.7599999999993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8136.7599999999993</v>
      </c>
      <c r="V150" s="115"/>
    </row>
    <row r="151" spans="2:22" ht="25.5" x14ac:dyDescent="0.2">
      <c r="B151" s="113"/>
      <c r="C151" s="117" t="s">
        <v>176</v>
      </c>
      <c r="D151" s="118" t="s">
        <v>397</v>
      </c>
      <c r="E151" s="119">
        <v>0</v>
      </c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>
        <f t="shared" si="3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2">
      <c r="B152" s="113"/>
      <c r="C152" s="117" t="s">
        <v>177</v>
      </c>
      <c r="D152" s="118" t="s">
        <v>398</v>
      </c>
      <c r="E152" s="119">
        <v>11658.76</v>
      </c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>
        <f t="shared" si="3"/>
        <v>11658.76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11658.76</v>
      </c>
      <c r="V152" s="115"/>
    </row>
    <row r="153" spans="2:22" x14ac:dyDescent="0.2">
      <c r="B153" s="113"/>
      <c r="C153" s="117" t="s">
        <v>178</v>
      </c>
      <c r="D153" s="118" t="s">
        <v>399</v>
      </c>
      <c r="E153" s="119">
        <v>0</v>
      </c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>
        <f t="shared" si="3"/>
        <v>0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0</v>
      </c>
      <c r="V153" s="115"/>
    </row>
    <row r="154" spans="2:22" x14ac:dyDescent="0.2">
      <c r="B154" s="113"/>
      <c r="C154" s="117" t="s">
        <v>501</v>
      </c>
      <c r="D154" s="118" t="s">
        <v>502</v>
      </c>
      <c r="E154" s="119">
        <v>35001.050000000003</v>
      </c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>
        <f t="shared" si="3"/>
        <v>35001.050000000003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35001.050000000003</v>
      </c>
      <c r="V154" s="115"/>
    </row>
    <row r="155" spans="2:22" x14ac:dyDescent="0.2">
      <c r="B155" s="113"/>
      <c r="C155" s="117" t="s">
        <v>536</v>
      </c>
      <c r="D155" s="118" t="s">
        <v>537</v>
      </c>
      <c r="E155" s="119">
        <v>12112.109999999999</v>
      </c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>
        <f t="shared" si="3"/>
        <v>12112.109999999999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12112.109999999999</v>
      </c>
      <c r="V155" s="115"/>
    </row>
    <row r="156" spans="2:22" x14ac:dyDescent="0.2">
      <c r="B156" s="113"/>
      <c r="C156" s="117" t="s">
        <v>538</v>
      </c>
      <c r="D156" s="118" t="s">
        <v>539</v>
      </c>
      <c r="E156" s="119">
        <v>9615.9</v>
      </c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>
        <f t="shared" si="3"/>
        <v>9615.9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9615.9</v>
      </c>
      <c r="V156" s="115"/>
    </row>
    <row r="157" spans="2:22" x14ac:dyDescent="0.2">
      <c r="B157" s="113"/>
      <c r="C157" s="117" t="s">
        <v>540</v>
      </c>
      <c r="D157" s="118" t="s">
        <v>541</v>
      </c>
      <c r="E157" s="119">
        <v>10015.67</v>
      </c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>
        <f t="shared" si="3"/>
        <v>10015.67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10015.67</v>
      </c>
      <c r="V157" s="115"/>
    </row>
    <row r="158" spans="2:22" x14ac:dyDescent="0.2">
      <c r="B158" s="113"/>
      <c r="C158" s="117" t="s">
        <v>518</v>
      </c>
      <c r="D158" s="118" t="s">
        <v>519</v>
      </c>
      <c r="E158" s="119">
        <v>14123.16</v>
      </c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>
        <f t="shared" si="3"/>
        <v>14123.16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14123.16</v>
      </c>
      <c r="V158" s="115"/>
    </row>
    <row r="159" spans="2:22" ht="25.5" x14ac:dyDescent="0.2">
      <c r="B159" s="113"/>
      <c r="C159" s="117" t="s">
        <v>522</v>
      </c>
      <c r="D159" s="118" t="s">
        <v>523</v>
      </c>
      <c r="E159" s="119">
        <v>16505.740000000002</v>
      </c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>
        <f t="shared" si="3"/>
        <v>16505.740000000002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16505.740000000002</v>
      </c>
      <c r="V159" s="115"/>
    </row>
    <row r="160" spans="2:22" x14ac:dyDescent="0.2">
      <c r="B160" s="113"/>
      <c r="C160" s="117" t="s">
        <v>542</v>
      </c>
      <c r="D160" s="118" t="s">
        <v>543</v>
      </c>
      <c r="E160" s="119">
        <v>47762.30000000001</v>
      </c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>
        <f t="shared" si="3"/>
        <v>47762.30000000001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47762.30000000001</v>
      </c>
      <c r="V160" s="115"/>
    </row>
    <row r="161" spans="2:22" x14ac:dyDescent="0.2">
      <c r="B161" s="113"/>
      <c r="C161" s="117" t="s">
        <v>544</v>
      </c>
      <c r="D161" s="118" t="s">
        <v>545</v>
      </c>
      <c r="E161" s="119">
        <v>24115.310000000005</v>
      </c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>
        <f t="shared" si="3"/>
        <v>24115.310000000005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24115.310000000005</v>
      </c>
      <c r="V161" s="115"/>
    </row>
    <row r="162" spans="2:22" x14ac:dyDescent="0.2">
      <c r="B162" s="113"/>
      <c r="C162" s="117" t="s">
        <v>179</v>
      </c>
      <c r="D162" s="118" t="s">
        <v>400</v>
      </c>
      <c r="E162" s="119">
        <v>69134.310000000012</v>
      </c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>
        <f t="shared" si="3"/>
        <v>69134.310000000012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69134.310000000012</v>
      </c>
      <c r="V162" s="115"/>
    </row>
    <row r="163" spans="2:22" x14ac:dyDescent="0.2">
      <c r="B163" s="113"/>
      <c r="C163" s="117" t="s">
        <v>180</v>
      </c>
      <c r="D163" s="118" t="s">
        <v>401</v>
      </c>
      <c r="E163" s="119">
        <v>114683.79999999999</v>
      </c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>
        <f t="shared" si="3"/>
        <v>114683.79999999999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114683.79999999999</v>
      </c>
      <c r="V163" s="115"/>
    </row>
    <row r="164" spans="2:22" x14ac:dyDescent="0.2">
      <c r="B164" s="113"/>
      <c r="C164" s="117" t="s">
        <v>181</v>
      </c>
      <c r="D164" s="118" t="s">
        <v>402</v>
      </c>
      <c r="E164" s="119">
        <v>11366.580000000002</v>
      </c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>
        <f t="shared" si="3"/>
        <v>11366.580000000002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11366.580000000002</v>
      </c>
      <c r="V164" s="115"/>
    </row>
    <row r="165" spans="2:22" x14ac:dyDescent="0.2">
      <c r="B165" s="113"/>
      <c r="C165" s="117" t="s">
        <v>182</v>
      </c>
      <c r="D165" s="118" t="s">
        <v>403</v>
      </c>
      <c r="E165" s="119">
        <v>87508.609999999986</v>
      </c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>
        <f t="shared" si="3"/>
        <v>87508.609999999986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87508.609999999986</v>
      </c>
      <c r="V165" s="115"/>
    </row>
    <row r="166" spans="2:22" ht="25.5" x14ac:dyDescent="0.2">
      <c r="B166" s="113"/>
      <c r="C166" s="117" t="s">
        <v>183</v>
      </c>
      <c r="D166" s="118" t="s">
        <v>405</v>
      </c>
      <c r="E166" s="119">
        <v>0</v>
      </c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>
        <f t="shared" si="3"/>
        <v>0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0</v>
      </c>
      <c r="V166" s="115"/>
    </row>
    <row r="167" spans="2:22" x14ac:dyDescent="0.2">
      <c r="B167" s="113"/>
      <c r="C167" s="117" t="s">
        <v>184</v>
      </c>
      <c r="D167" s="118" t="s">
        <v>406</v>
      </c>
      <c r="E167" s="119">
        <v>13377.82</v>
      </c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>
        <f t="shared" si="3"/>
        <v>13377.82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13377.82</v>
      </c>
      <c r="V167" s="115"/>
    </row>
    <row r="168" spans="2:22" x14ac:dyDescent="0.2">
      <c r="B168" s="113"/>
      <c r="C168" s="117" t="s">
        <v>185</v>
      </c>
      <c r="D168" s="118" t="s">
        <v>407</v>
      </c>
      <c r="E168" s="119">
        <v>9970.0800000000017</v>
      </c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>
        <f t="shared" si="3"/>
        <v>9970.0800000000017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9970.0800000000017</v>
      </c>
      <c r="V168" s="115"/>
    </row>
    <row r="169" spans="2:22" x14ac:dyDescent="0.2">
      <c r="B169" s="113"/>
      <c r="C169" s="117" t="s">
        <v>186</v>
      </c>
      <c r="D169" s="118" t="s">
        <v>408</v>
      </c>
      <c r="E169" s="119">
        <v>382968.05000000005</v>
      </c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>
        <f t="shared" si="3"/>
        <v>382968.05000000005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382968.05000000005</v>
      </c>
      <c r="V169" s="115"/>
    </row>
    <row r="170" spans="2:22" x14ac:dyDescent="0.2">
      <c r="B170" s="113"/>
      <c r="C170" s="117" t="s">
        <v>187</v>
      </c>
      <c r="D170" s="118" t="s">
        <v>409</v>
      </c>
      <c r="E170" s="119">
        <v>665705.13</v>
      </c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>
        <f t="shared" si="3"/>
        <v>665705.13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665705.13</v>
      </c>
      <c r="V170" s="115"/>
    </row>
    <row r="171" spans="2:22" x14ac:dyDescent="0.2">
      <c r="B171" s="113"/>
      <c r="C171" s="117" t="s">
        <v>188</v>
      </c>
      <c r="D171" s="118" t="s">
        <v>410</v>
      </c>
      <c r="E171" s="119">
        <v>22285.51</v>
      </c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>
        <f t="shared" si="3"/>
        <v>22285.51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22285.51</v>
      </c>
      <c r="V171" s="115"/>
    </row>
    <row r="172" spans="2:22" ht="25.5" x14ac:dyDescent="0.2">
      <c r="B172" s="113"/>
      <c r="C172" s="117" t="s">
        <v>189</v>
      </c>
      <c r="D172" s="118" t="s">
        <v>404</v>
      </c>
      <c r="E172" s="119">
        <v>44244.94</v>
      </c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>
        <f t="shared" si="3"/>
        <v>44244.94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44244.94</v>
      </c>
      <c r="V172" s="115"/>
    </row>
    <row r="173" spans="2:22" x14ac:dyDescent="0.2">
      <c r="B173" s="113"/>
      <c r="C173" s="117" t="s">
        <v>190</v>
      </c>
      <c r="D173" s="118" t="s">
        <v>411</v>
      </c>
      <c r="E173" s="119">
        <v>52045.11</v>
      </c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>
        <f t="shared" si="3"/>
        <v>52045.11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52045.11</v>
      </c>
      <c r="V173" s="115"/>
    </row>
    <row r="174" spans="2:22" x14ac:dyDescent="0.2">
      <c r="B174" s="113"/>
      <c r="C174" s="117" t="s">
        <v>191</v>
      </c>
      <c r="D174" s="118" t="s">
        <v>412</v>
      </c>
      <c r="E174" s="119">
        <v>61992.7</v>
      </c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>
        <f t="shared" si="3"/>
        <v>61992.7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61992.7</v>
      </c>
      <c r="V174" s="115"/>
    </row>
    <row r="175" spans="2:22" x14ac:dyDescent="0.2">
      <c r="B175" s="113"/>
      <c r="C175" s="117" t="s">
        <v>192</v>
      </c>
      <c r="D175" s="118" t="s">
        <v>413</v>
      </c>
      <c r="E175" s="119">
        <v>56023.970000000008</v>
      </c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>
        <f t="shared" si="3"/>
        <v>56023.970000000008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56023.970000000008</v>
      </c>
      <c r="V175" s="115"/>
    </row>
    <row r="176" spans="2:22" x14ac:dyDescent="0.2">
      <c r="B176" s="113"/>
      <c r="C176" s="117" t="s">
        <v>193</v>
      </c>
      <c r="D176" s="118" t="s">
        <v>414</v>
      </c>
      <c r="E176" s="119">
        <v>14777.91</v>
      </c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>
        <f t="shared" si="3"/>
        <v>14777.91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14777.91</v>
      </c>
      <c r="V176" s="115"/>
    </row>
    <row r="177" spans="2:22" x14ac:dyDescent="0.2">
      <c r="B177" s="113"/>
      <c r="C177" s="117" t="s">
        <v>194</v>
      </c>
      <c r="D177" s="118" t="s">
        <v>415</v>
      </c>
      <c r="E177" s="119">
        <v>0</v>
      </c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>
        <f t="shared" si="3"/>
        <v>0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115"/>
    </row>
    <row r="178" spans="2:22" x14ac:dyDescent="0.2">
      <c r="B178" s="113"/>
      <c r="C178" s="117" t="s">
        <v>195</v>
      </c>
      <c r="D178" s="118" t="s">
        <v>416</v>
      </c>
      <c r="E178" s="119">
        <v>0</v>
      </c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>
        <f t="shared" si="3"/>
        <v>0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115"/>
    </row>
    <row r="179" spans="2:22" x14ac:dyDescent="0.2">
      <c r="B179" s="113"/>
      <c r="C179" s="117" t="s">
        <v>196</v>
      </c>
      <c r="D179" s="118" t="s">
        <v>417</v>
      </c>
      <c r="E179" s="119">
        <v>0</v>
      </c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>
        <f t="shared" si="3"/>
        <v>0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115"/>
    </row>
    <row r="180" spans="2:22" x14ac:dyDescent="0.2">
      <c r="B180" s="113"/>
      <c r="C180" s="117" t="s">
        <v>197</v>
      </c>
      <c r="D180" s="118" t="s">
        <v>418</v>
      </c>
      <c r="E180" s="119">
        <v>0</v>
      </c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>
        <f t="shared" si="3"/>
        <v>0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0</v>
      </c>
      <c r="V180" s="115"/>
    </row>
    <row r="181" spans="2:22" x14ac:dyDescent="0.2">
      <c r="B181" s="113"/>
      <c r="C181" s="117" t="s">
        <v>198</v>
      </c>
      <c r="D181" s="118" t="s">
        <v>419</v>
      </c>
      <c r="E181" s="119">
        <v>0</v>
      </c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>
        <f t="shared" si="3"/>
        <v>0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0</v>
      </c>
      <c r="V181" s="115"/>
    </row>
    <row r="182" spans="2:22" x14ac:dyDescent="0.2">
      <c r="B182" s="113"/>
      <c r="C182" s="117" t="s">
        <v>199</v>
      </c>
      <c r="D182" s="118" t="s">
        <v>420</v>
      </c>
      <c r="E182" s="119">
        <v>4862.6499999999996</v>
      </c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>
        <f t="shared" si="3"/>
        <v>4862.6499999999996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4862.6499999999996</v>
      </c>
      <c r="V182" s="115"/>
    </row>
    <row r="183" spans="2:22" ht="25.5" x14ac:dyDescent="0.2">
      <c r="B183" s="113"/>
      <c r="C183" s="117" t="s">
        <v>200</v>
      </c>
      <c r="D183" s="118" t="s">
        <v>421</v>
      </c>
      <c r="E183" s="119">
        <v>0</v>
      </c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>
        <f t="shared" si="3"/>
        <v>0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115"/>
    </row>
    <row r="184" spans="2:22" x14ac:dyDescent="0.2">
      <c r="B184" s="113"/>
      <c r="C184" s="117" t="s">
        <v>512</v>
      </c>
      <c r="D184" s="118" t="s">
        <v>513</v>
      </c>
      <c r="E184" s="119">
        <v>9619.7800000000007</v>
      </c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>
        <f t="shared" si="3"/>
        <v>9619.7800000000007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9619.7800000000007</v>
      </c>
      <c r="V184" s="115"/>
    </row>
    <row r="185" spans="2:22" x14ac:dyDescent="0.2">
      <c r="B185" s="113"/>
      <c r="C185" s="117" t="s">
        <v>546</v>
      </c>
      <c r="D185" s="118" t="s">
        <v>547</v>
      </c>
      <c r="E185" s="119">
        <v>288774.56</v>
      </c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>
        <f t="shared" si="3"/>
        <v>288774.56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288774.56</v>
      </c>
      <c r="V185" s="115"/>
    </row>
    <row r="186" spans="2:22" x14ac:dyDescent="0.2">
      <c r="B186" s="113"/>
      <c r="C186" s="117" t="s">
        <v>548</v>
      </c>
      <c r="D186" s="118" t="s">
        <v>549</v>
      </c>
      <c r="E186" s="119">
        <v>42293.220000000008</v>
      </c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>
        <f t="shared" si="3"/>
        <v>42293.220000000008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42293.220000000008</v>
      </c>
      <c r="V186" s="115"/>
    </row>
    <row r="187" spans="2:22" x14ac:dyDescent="0.2">
      <c r="B187" s="113"/>
      <c r="C187" s="117" t="s">
        <v>201</v>
      </c>
      <c r="D187" s="118" t="s">
        <v>422</v>
      </c>
      <c r="E187" s="119">
        <v>23998.699999999997</v>
      </c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>
        <f t="shared" si="3"/>
        <v>23998.699999999997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23998.699999999997</v>
      </c>
      <c r="V187" s="115"/>
    </row>
    <row r="188" spans="2:22" x14ac:dyDescent="0.2">
      <c r="B188" s="113"/>
      <c r="C188" s="117" t="s">
        <v>202</v>
      </c>
      <c r="D188" s="118" t="s">
        <v>423</v>
      </c>
      <c r="E188" s="119">
        <v>10220.049999999999</v>
      </c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>
        <f t="shared" si="3"/>
        <v>10220.049999999999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10220.049999999999</v>
      </c>
      <c r="V188" s="115"/>
    </row>
    <row r="189" spans="2:22" x14ac:dyDescent="0.2">
      <c r="B189" s="113"/>
      <c r="C189" s="117" t="s">
        <v>203</v>
      </c>
      <c r="D189" s="118" t="s">
        <v>424</v>
      </c>
      <c r="E189" s="119">
        <v>74416</v>
      </c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>
        <f t="shared" si="3"/>
        <v>74416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74416</v>
      </c>
      <c r="V189" s="115"/>
    </row>
    <row r="190" spans="2:22" x14ac:dyDescent="0.2">
      <c r="B190" s="113"/>
      <c r="C190" s="117" t="s">
        <v>204</v>
      </c>
      <c r="D190" s="118" t="s">
        <v>425</v>
      </c>
      <c r="E190" s="119">
        <v>0</v>
      </c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>
        <f t="shared" si="3"/>
        <v>0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0</v>
      </c>
      <c r="V190" s="115"/>
    </row>
    <row r="191" spans="2:22" x14ac:dyDescent="0.2">
      <c r="B191" s="113"/>
      <c r="C191" s="117" t="s">
        <v>205</v>
      </c>
      <c r="D191" s="118" t="s">
        <v>426</v>
      </c>
      <c r="E191" s="119">
        <v>0</v>
      </c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>
        <f t="shared" si="3"/>
        <v>0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0</v>
      </c>
      <c r="V191" s="115"/>
    </row>
    <row r="192" spans="2:22" x14ac:dyDescent="0.2">
      <c r="B192" s="113"/>
      <c r="C192" s="117" t="s">
        <v>206</v>
      </c>
      <c r="D192" s="118" t="s">
        <v>427</v>
      </c>
      <c r="E192" s="119">
        <v>125319.25000000001</v>
      </c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>
        <f t="shared" si="3"/>
        <v>125319.25000000001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125319.25000000001</v>
      </c>
      <c r="V192" s="115"/>
    </row>
    <row r="193" spans="2:22" x14ac:dyDescent="0.2">
      <c r="B193" s="113"/>
      <c r="C193" s="117" t="s">
        <v>207</v>
      </c>
      <c r="D193" s="118" t="s">
        <v>428</v>
      </c>
      <c r="E193" s="119">
        <v>63221.540000000008</v>
      </c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>
        <f t="shared" si="3"/>
        <v>63221.540000000008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63221.540000000008</v>
      </c>
      <c r="V193" s="115"/>
    </row>
    <row r="194" spans="2:22" x14ac:dyDescent="0.2">
      <c r="B194" s="113"/>
      <c r="C194" s="117" t="s">
        <v>208</v>
      </c>
      <c r="D194" s="118" t="s">
        <v>429</v>
      </c>
      <c r="E194" s="119">
        <v>86358.50999999998</v>
      </c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>
        <f t="shared" si="3"/>
        <v>86358.50999999998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86358.50999999998</v>
      </c>
      <c r="V194" s="115"/>
    </row>
    <row r="195" spans="2:22" x14ac:dyDescent="0.2">
      <c r="B195" s="113"/>
      <c r="C195" s="117" t="s">
        <v>554</v>
      </c>
      <c r="D195" s="118" t="e">
        <v>#N/A</v>
      </c>
      <c r="E195" s="119">
        <v>0</v>
      </c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>
        <f t="shared" si="3"/>
        <v>0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0</v>
      </c>
      <c r="V195" s="115"/>
    </row>
    <row r="196" spans="2:22" x14ac:dyDescent="0.2">
      <c r="B196" s="113"/>
      <c r="C196" s="117" t="s">
        <v>209</v>
      </c>
      <c r="D196" s="118" t="s">
        <v>430</v>
      </c>
      <c r="E196" s="119">
        <v>100198.88</v>
      </c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>
        <f t="shared" si="3"/>
        <v>100198.88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100198.88</v>
      </c>
      <c r="V196" s="115"/>
    </row>
    <row r="197" spans="2:22" x14ac:dyDescent="0.2">
      <c r="B197" s="113"/>
      <c r="C197" s="117" t="s">
        <v>210</v>
      </c>
      <c r="D197" s="118" t="s">
        <v>431</v>
      </c>
      <c r="E197" s="119">
        <v>6531.41</v>
      </c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>
        <f t="shared" si="3"/>
        <v>6531.41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6531.41</v>
      </c>
      <c r="V197" s="115"/>
    </row>
    <row r="198" spans="2:22" ht="25.5" x14ac:dyDescent="0.2">
      <c r="B198" s="113"/>
      <c r="C198" s="117" t="s">
        <v>503</v>
      </c>
      <c r="D198" s="118" t="s">
        <v>504</v>
      </c>
      <c r="E198" s="119">
        <v>203199.95999999996</v>
      </c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>
        <f t="shared" si="3"/>
        <v>203199.95999999996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203199.95999999996</v>
      </c>
      <c r="V198" s="115"/>
    </row>
    <row r="199" spans="2:22" x14ac:dyDescent="0.2">
      <c r="B199" s="113"/>
      <c r="C199" s="117" t="s">
        <v>505</v>
      </c>
      <c r="D199" s="118" t="s">
        <v>506</v>
      </c>
      <c r="E199" s="119">
        <v>40656.249999999993</v>
      </c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>
        <f t="shared" si="3"/>
        <v>40656.249999999993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40656.249999999993</v>
      </c>
      <c r="V199" s="115"/>
    </row>
    <row r="200" spans="2:22" x14ac:dyDescent="0.2">
      <c r="B200" s="113"/>
      <c r="C200" s="117" t="s">
        <v>507</v>
      </c>
      <c r="D200" s="118" t="s">
        <v>362</v>
      </c>
      <c r="E200" s="119">
        <v>49190.239999999991</v>
      </c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>
        <f t="shared" ref="Q200:Q260" si="4">SUM(E200:P200)</f>
        <v>49190.239999999991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49190.239999999991</v>
      </c>
      <c r="V200" s="115"/>
    </row>
    <row r="201" spans="2:22" x14ac:dyDescent="0.2">
      <c r="B201" s="113"/>
      <c r="C201" s="117" t="s">
        <v>508</v>
      </c>
      <c r="D201" s="118" t="s">
        <v>509</v>
      </c>
      <c r="E201" s="119">
        <v>176960.52000000002</v>
      </c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>
        <f t="shared" si="4"/>
        <v>176960.52000000002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176960.52000000002</v>
      </c>
      <c r="V201" s="115"/>
    </row>
    <row r="202" spans="2:22" ht="25.5" x14ac:dyDescent="0.2">
      <c r="B202" s="113"/>
      <c r="C202" s="117" t="s">
        <v>516</v>
      </c>
      <c r="D202" s="118" t="s">
        <v>517</v>
      </c>
      <c r="E202" s="119">
        <v>40615.969999999987</v>
      </c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>
        <f t="shared" si="4"/>
        <v>40615.969999999987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40615.969999999987</v>
      </c>
      <c r="V202" s="115"/>
    </row>
    <row r="203" spans="2:22" x14ac:dyDescent="0.2">
      <c r="B203" s="113"/>
      <c r="C203" s="117" t="s">
        <v>211</v>
      </c>
      <c r="D203" s="118" t="s">
        <v>432</v>
      </c>
      <c r="E203" s="119">
        <v>262820.45</v>
      </c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>
        <f t="shared" si="4"/>
        <v>262820.45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262820.45</v>
      </c>
      <c r="V203" s="115"/>
    </row>
    <row r="204" spans="2:22" x14ac:dyDescent="0.2">
      <c r="B204" s="113"/>
      <c r="C204" s="117" t="s">
        <v>212</v>
      </c>
      <c r="D204" s="118" t="s">
        <v>433</v>
      </c>
      <c r="E204" s="119">
        <v>67671.8</v>
      </c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>
        <f t="shared" si="4"/>
        <v>67671.8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67671.8</v>
      </c>
      <c r="V204" s="115"/>
    </row>
    <row r="205" spans="2:22" x14ac:dyDescent="0.2">
      <c r="B205" s="113"/>
      <c r="C205" s="117" t="s">
        <v>213</v>
      </c>
      <c r="D205" s="118" t="s">
        <v>434</v>
      </c>
      <c r="E205" s="119">
        <v>67379.639999999985</v>
      </c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>
        <f t="shared" si="4"/>
        <v>67379.639999999985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67379.639999999985</v>
      </c>
      <c r="V205" s="115"/>
    </row>
    <row r="206" spans="2:22" x14ac:dyDescent="0.2">
      <c r="B206" s="113"/>
      <c r="C206" s="117" t="s">
        <v>214</v>
      </c>
      <c r="D206" s="118" t="s">
        <v>435</v>
      </c>
      <c r="E206" s="119">
        <v>45781.150000000016</v>
      </c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>
        <f t="shared" si="4"/>
        <v>45781.150000000016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45781.150000000016</v>
      </c>
      <c r="V206" s="115"/>
    </row>
    <row r="207" spans="2:22" x14ac:dyDescent="0.2">
      <c r="B207" s="113"/>
      <c r="C207" s="117" t="s">
        <v>215</v>
      </c>
      <c r="D207" s="118" t="s">
        <v>436</v>
      </c>
      <c r="E207" s="119">
        <v>30707.709999999995</v>
      </c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>
        <f t="shared" si="4"/>
        <v>30707.709999999995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30707.709999999995</v>
      </c>
      <c r="V207" s="115"/>
    </row>
    <row r="208" spans="2:22" ht="25.5" x14ac:dyDescent="0.2">
      <c r="B208" s="113"/>
      <c r="C208" s="117" t="s">
        <v>216</v>
      </c>
      <c r="D208" s="118" t="s">
        <v>437</v>
      </c>
      <c r="E208" s="119">
        <v>16947.210000000003</v>
      </c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>
        <f t="shared" si="4"/>
        <v>16947.210000000003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16947.210000000003</v>
      </c>
      <c r="V208" s="115"/>
    </row>
    <row r="209" spans="2:22" x14ac:dyDescent="0.2">
      <c r="B209" s="113"/>
      <c r="C209" s="117" t="s">
        <v>217</v>
      </c>
      <c r="D209" s="118" t="s">
        <v>439</v>
      </c>
      <c r="E209" s="119">
        <v>0</v>
      </c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>
        <f t="shared" si="4"/>
        <v>0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0</v>
      </c>
      <c r="V209" s="115"/>
    </row>
    <row r="210" spans="2:22" x14ac:dyDescent="0.2">
      <c r="B210" s="113"/>
      <c r="C210" s="117" t="s">
        <v>218</v>
      </c>
      <c r="D210" s="118" t="s">
        <v>440</v>
      </c>
      <c r="E210" s="119">
        <v>32375.51</v>
      </c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>
        <f t="shared" si="4"/>
        <v>32375.51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32375.51</v>
      </c>
      <c r="V210" s="115"/>
    </row>
    <row r="211" spans="2:22" x14ac:dyDescent="0.2">
      <c r="B211" s="113"/>
      <c r="C211" s="117" t="s">
        <v>219</v>
      </c>
      <c r="D211" s="118" t="s">
        <v>441</v>
      </c>
      <c r="E211" s="119">
        <v>3396445.6100000008</v>
      </c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>
        <f t="shared" si="4"/>
        <v>3396445.6100000008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3396445.6100000008</v>
      </c>
      <c r="V211" s="115"/>
    </row>
    <row r="212" spans="2:22" x14ac:dyDescent="0.2">
      <c r="B212" s="113"/>
      <c r="C212" s="117" t="s">
        <v>220</v>
      </c>
      <c r="D212" s="118" t="s">
        <v>442</v>
      </c>
      <c r="E212" s="119">
        <v>9722959.7100000009</v>
      </c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>
        <f t="shared" si="4"/>
        <v>9722959.7100000009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9722959.7100000009</v>
      </c>
      <c r="V212" s="115"/>
    </row>
    <row r="213" spans="2:22" x14ac:dyDescent="0.2">
      <c r="B213" s="113"/>
      <c r="C213" s="117" t="s">
        <v>221</v>
      </c>
      <c r="D213" s="118" t="s">
        <v>443</v>
      </c>
      <c r="E213" s="119">
        <v>3788034.62</v>
      </c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>
        <f t="shared" si="4"/>
        <v>3788034.62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3788034.62</v>
      </c>
      <c r="V213" s="115"/>
    </row>
    <row r="214" spans="2:22" x14ac:dyDescent="0.2">
      <c r="B214" s="113"/>
      <c r="C214" s="117" t="s">
        <v>222</v>
      </c>
      <c r="D214" s="118" t="s">
        <v>444</v>
      </c>
      <c r="E214" s="119">
        <v>0</v>
      </c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>
        <f t="shared" si="4"/>
        <v>0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0</v>
      </c>
      <c r="V214" s="115"/>
    </row>
    <row r="215" spans="2:22" x14ac:dyDescent="0.2">
      <c r="B215" s="113"/>
      <c r="C215" s="117" t="s">
        <v>223</v>
      </c>
      <c r="D215" s="118" t="s">
        <v>445</v>
      </c>
      <c r="E215" s="119">
        <v>2944177.87</v>
      </c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>
        <f t="shared" si="4"/>
        <v>2944177.87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2944177.87</v>
      </c>
      <c r="V215" s="115"/>
    </row>
    <row r="216" spans="2:22" x14ac:dyDescent="0.2">
      <c r="B216" s="113"/>
      <c r="C216" s="117" t="s">
        <v>224</v>
      </c>
      <c r="D216" s="118" t="s">
        <v>446</v>
      </c>
      <c r="E216" s="119">
        <v>0</v>
      </c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>
        <f t="shared" si="4"/>
        <v>0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0</v>
      </c>
      <c r="V216" s="115"/>
    </row>
    <row r="217" spans="2:22" x14ac:dyDescent="0.2">
      <c r="B217" s="113"/>
      <c r="C217" s="117" t="s">
        <v>225</v>
      </c>
      <c r="D217" s="118" t="s">
        <v>447</v>
      </c>
      <c r="E217" s="119">
        <v>257001.93999999997</v>
      </c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>
        <f t="shared" si="4"/>
        <v>257001.93999999997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257001.93999999997</v>
      </c>
      <c r="V217" s="115"/>
    </row>
    <row r="218" spans="2:22" x14ac:dyDescent="0.2">
      <c r="B218" s="113"/>
      <c r="C218" s="117" t="s">
        <v>226</v>
      </c>
      <c r="D218" s="118" t="s">
        <v>448</v>
      </c>
      <c r="E218" s="119">
        <v>41500.71</v>
      </c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>
        <f t="shared" si="4"/>
        <v>41500.71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41500.71</v>
      </c>
      <c r="V218" s="115"/>
    </row>
    <row r="219" spans="2:22" x14ac:dyDescent="0.2">
      <c r="B219" s="113"/>
      <c r="C219" s="117" t="s">
        <v>227</v>
      </c>
      <c r="D219" s="118" t="s">
        <v>449</v>
      </c>
      <c r="E219" s="119">
        <v>0</v>
      </c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>
        <f t="shared" si="4"/>
        <v>0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115"/>
    </row>
    <row r="220" spans="2:22" x14ac:dyDescent="0.2">
      <c r="B220" s="113"/>
      <c r="C220" s="117" t="s">
        <v>228</v>
      </c>
      <c r="D220" s="118" t="s">
        <v>438</v>
      </c>
      <c r="E220" s="119">
        <v>0</v>
      </c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>
        <f t="shared" si="4"/>
        <v>0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115"/>
    </row>
    <row r="221" spans="2:22" x14ac:dyDescent="0.2">
      <c r="B221" s="113"/>
      <c r="C221" s="117" t="s">
        <v>229</v>
      </c>
      <c r="D221" s="118" t="s">
        <v>451</v>
      </c>
      <c r="E221" s="119">
        <v>0</v>
      </c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>
        <f t="shared" si="4"/>
        <v>0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0</v>
      </c>
      <c r="V221" s="115"/>
    </row>
    <row r="222" spans="2:22" x14ac:dyDescent="0.2">
      <c r="B222" s="113"/>
      <c r="C222" s="117" t="s">
        <v>230</v>
      </c>
      <c r="D222" s="118" t="s">
        <v>452</v>
      </c>
      <c r="E222" s="119">
        <v>16560.650000000001</v>
      </c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>
        <f t="shared" si="4"/>
        <v>16560.650000000001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16560.650000000001</v>
      </c>
      <c r="V222" s="115"/>
    </row>
    <row r="223" spans="2:22" x14ac:dyDescent="0.2">
      <c r="B223" s="113"/>
      <c r="C223" s="117" t="s">
        <v>231</v>
      </c>
      <c r="D223" s="118" t="s">
        <v>453</v>
      </c>
      <c r="E223" s="119">
        <v>0</v>
      </c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>
        <f t="shared" si="4"/>
        <v>0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0</v>
      </c>
      <c r="V223" s="115"/>
    </row>
    <row r="224" spans="2:22" x14ac:dyDescent="0.2">
      <c r="B224" s="113"/>
      <c r="C224" s="117" t="s">
        <v>232</v>
      </c>
      <c r="D224" s="118" t="s">
        <v>450</v>
      </c>
      <c r="E224" s="119">
        <v>40815.56</v>
      </c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>
        <f t="shared" si="4"/>
        <v>40815.56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40815.56</v>
      </c>
      <c r="V224" s="115"/>
    </row>
    <row r="225" spans="2:22" ht="25.5" x14ac:dyDescent="0.2">
      <c r="B225" s="113"/>
      <c r="C225" s="117" t="s">
        <v>510</v>
      </c>
      <c r="D225" s="118" t="s">
        <v>511</v>
      </c>
      <c r="E225" s="119">
        <v>174406.84000000003</v>
      </c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>
        <f t="shared" si="4"/>
        <v>174406.84000000003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174406.84000000003</v>
      </c>
      <c r="V225" s="115"/>
    </row>
    <row r="226" spans="2:22" x14ac:dyDescent="0.2">
      <c r="B226" s="113"/>
      <c r="C226" s="117" t="s">
        <v>233</v>
      </c>
      <c r="D226" s="118" t="s">
        <v>454</v>
      </c>
      <c r="E226" s="119">
        <v>4540.17</v>
      </c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>
        <f t="shared" si="4"/>
        <v>4540.17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4540.17</v>
      </c>
      <c r="V226" s="115"/>
    </row>
    <row r="227" spans="2:22" x14ac:dyDescent="0.2">
      <c r="B227" s="113"/>
      <c r="C227" s="117" t="s">
        <v>234</v>
      </c>
      <c r="D227" s="118" t="s">
        <v>455</v>
      </c>
      <c r="E227" s="119">
        <v>317742.67999999993</v>
      </c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>
        <f t="shared" si="4"/>
        <v>317742.67999999993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317742.67999999993</v>
      </c>
      <c r="V227" s="115"/>
    </row>
    <row r="228" spans="2:22" x14ac:dyDescent="0.2">
      <c r="B228" s="113"/>
      <c r="C228" s="117" t="s">
        <v>235</v>
      </c>
      <c r="D228" s="118" t="s">
        <v>456</v>
      </c>
      <c r="E228" s="119">
        <v>984.97</v>
      </c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>
        <f t="shared" si="4"/>
        <v>984.97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984.97</v>
      </c>
      <c r="V228" s="115"/>
    </row>
    <row r="229" spans="2:22" x14ac:dyDescent="0.2">
      <c r="B229" s="113"/>
      <c r="C229" s="117" t="s">
        <v>236</v>
      </c>
      <c r="D229" s="118" t="s">
        <v>458</v>
      </c>
      <c r="E229" s="119">
        <v>2820.51</v>
      </c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>
        <f t="shared" si="4"/>
        <v>2820.51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2820.51</v>
      </c>
      <c r="V229" s="115"/>
    </row>
    <row r="230" spans="2:22" x14ac:dyDescent="0.2">
      <c r="B230" s="113"/>
      <c r="C230" s="117" t="s">
        <v>237</v>
      </c>
      <c r="D230" s="118" t="s">
        <v>459</v>
      </c>
      <c r="E230" s="119">
        <v>233000.74000000002</v>
      </c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>
        <f t="shared" si="4"/>
        <v>233000.74000000002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233000.74000000002</v>
      </c>
      <c r="V230" s="115"/>
    </row>
    <row r="231" spans="2:22" x14ac:dyDescent="0.2">
      <c r="B231" s="113"/>
      <c r="C231" s="117" t="s">
        <v>238</v>
      </c>
      <c r="D231" s="118" t="s">
        <v>460</v>
      </c>
      <c r="E231" s="119">
        <v>102788.00000000001</v>
      </c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>
        <f t="shared" si="4"/>
        <v>102788.00000000001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102788.00000000001</v>
      </c>
      <c r="V231" s="115"/>
    </row>
    <row r="232" spans="2:22" x14ac:dyDescent="0.2">
      <c r="B232" s="113"/>
      <c r="C232" s="117" t="s">
        <v>239</v>
      </c>
      <c r="D232" s="118" t="s">
        <v>461</v>
      </c>
      <c r="E232" s="119">
        <v>66754.610000000015</v>
      </c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>
        <f t="shared" si="4"/>
        <v>66754.610000000015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66754.610000000015</v>
      </c>
      <c r="V232" s="115"/>
    </row>
    <row r="233" spans="2:22" x14ac:dyDescent="0.2">
      <c r="B233" s="113"/>
      <c r="C233" s="117" t="s">
        <v>240</v>
      </c>
      <c r="D233" s="118" t="s">
        <v>462</v>
      </c>
      <c r="E233" s="119">
        <v>150913.10000000003</v>
      </c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>
        <f t="shared" si="4"/>
        <v>150913.10000000003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150913.10000000003</v>
      </c>
      <c r="V233" s="115"/>
    </row>
    <row r="234" spans="2:22" x14ac:dyDescent="0.2">
      <c r="B234" s="113"/>
      <c r="C234" s="117" t="s">
        <v>241</v>
      </c>
      <c r="D234" s="118" t="s">
        <v>463</v>
      </c>
      <c r="E234" s="119">
        <v>34106.83</v>
      </c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>
        <f t="shared" si="4"/>
        <v>34106.83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34106.83</v>
      </c>
      <c r="V234" s="115"/>
    </row>
    <row r="235" spans="2:22" x14ac:dyDescent="0.2">
      <c r="B235" s="113"/>
      <c r="C235" s="117" t="s">
        <v>242</v>
      </c>
      <c r="D235" s="118" t="s">
        <v>464</v>
      </c>
      <c r="E235" s="119">
        <v>27979.63</v>
      </c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>
        <f t="shared" si="4"/>
        <v>27979.63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27979.63</v>
      </c>
      <c r="V235" s="115"/>
    </row>
    <row r="236" spans="2:22" x14ac:dyDescent="0.2">
      <c r="B236" s="113"/>
      <c r="C236" s="117" t="s">
        <v>243</v>
      </c>
      <c r="D236" s="118" t="s">
        <v>465</v>
      </c>
      <c r="E236" s="119">
        <v>11506.26</v>
      </c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>
        <f t="shared" si="4"/>
        <v>11506.26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11506.26</v>
      </c>
      <c r="V236" s="115"/>
    </row>
    <row r="237" spans="2:22" x14ac:dyDescent="0.2">
      <c r="B237" s="113"/>
      <c r="C237" s="117" t="s">
        <v>244</v>
      </c>
      <c r="D237" s="118" t="s">
        <v>466</v>
      </c>
      <c r="E237" s="119">
        <v>0</v>
      </c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>
        <f t="shared" si="4"/>
        <v>0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0</v>
      </c>
      <c r="V237" s="115"/>
    </row>
    <row r="238" spans="2:22" x14ac:dyDescent="0.2">
      <c r="B238" s="113"/>
      <c r="C238" s="117" t="s">
        <v>245</v>
      </c>
      <c r="D238" s="118" t="s">
        <v>467</v>
      </c>
      <c r="E238" s="119">
        <v>4962.8499999999995</v>
      </c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>
        <f t="shared" si="4"/>
        <v>4962.8499999999995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4962.8499999999995</v>
      </c>
      <c r="V238" s="115"/>
    </row>
    <row r="239" spans="2:22" x14ac:dyDescent="0.2">
      <c r="B239" s="113"/>
      <c r="C239" s="117" t="s">
        <v>246</v>
      </c>
      <c r="D239" s="118" t="s">
        <v>457</v>
      </c>
      <c r="E239" s="119">
        <v>63049.159999999996</v>
      </c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>
        <f t="shared" si="4"/>
        <v>63049.159999999996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63049.159999999996</v>
      </c>
      <c r="V239" s="115"/>
    </row>
    <row r="240" spans="2:22" x14ac:dyDescent="0.2">
      <c r="B240" s="113"/>
      <c r="C240" s="117" t="s">
        <v>247</v>
      </c>
      <c r="D240" s="118" t="s">
        <v>468</v>
      </c>
      <c r="E240" s="119">
        <v>0</v>
      </c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>
        <f t="shared" si="4"/>
        <v>0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0</v>
      </c>
      <c r="V240" s="115"/>
    </row>
    <row r="241" spans="2:22" x14ac:dyDescent="0.2">
      <c r="B241" s="113"/>
      <c r="C241" s="117" t="s">
        <v>248</v>
      </c>
      <c r="D241" s="118" t="s">
        <v>469</v>
      </c>
      <c r="E241" s="119">
        <v>0</v>
      </c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>
        <f t="shared" si="4"/>
        <v>0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115"/>
    </row>
    <row r="242" spans="2:22" x14ac:dyDescent="0.2">
      <c r="B242" s="113"/>
      <c r="C242" s="117" t="s">
        <v>249</v>
      </c>
      <c r="D242" s="118" t="s">
        <v>470</v>
      </c>
      <c r="E242" s="119">
        <v>13227834.549999999</v>
      </c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>
        <f t="shared" si="4"/>
        <v>13227834.549999999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13227834.549999999</v>
      </c>
      <c r="V242" s="115"/>
    </row>
    <row r="243" spans="2:22" x14ac:dyDescent="0.2">
      <c r="B243" s="113"/>
      <c r="C243" s="117" t="s">
        <v>250</v>
      </c>
      <c r="D243" s="118" t="s">
        <v>471</v>
      </c>
      <c r="E243" s="119">
        <v>0</v>
      </c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>
        <f t="shared" si="4"/>
        <v>0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0</v>
      </c>
      <c r="V243" s="115"/>
    </row>
    <row r="244" spans="2:22" x14ac:dyDescent="0.2">
      <c r="B244" s="113"/>
      <c r="C244" s="117" t="s">
        <v>251</v>
      </c>
      <c r="D244" s="118" t="s">
        <v>472</v>
      </c>
      <c r="E244" s="119">
        <v>230867.4</v>
      </c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>
        <f t="shared" si="4"/>
        <v>230867.4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230867.4</v>
      </c>
      <c r="V244" s="115"/>
    </row>
    <row r="245" spans="2:22" x14ac:dyDescent="0.2">
      <c r="B245" s="113"/>
      <c r="C245" s="117" t="s">
        <v>252</v>
      </c>
      <c r="D245" s="118" t="s">
        <v>473</v>
      </c>
      <c r="E245" s="119">
        <v>370332.51000000007</v>
      </c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>
        <f t="shared" si="4"/>
        <v>370332.51000000007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370332.51000000007</v>
      </c>
      <c r="V245" s="115"/>
    </row>
    <row r="246" spans="2:22" ht="25.5" x14ac:dyDescent="0.2">
      <c r="B246" s="113"/>
      <c r="C246" s="117" t="s">
        <v>550</v>
      </c>
      <c r="D246" s="118" t="s">
        <v>551</v>
      </c>
      <c r="E246" s="119">
        <v>660992.79</v>
      </c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>
        <f t="shared" si="4"/>
        <v>660992.79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660992.79</v>
      </c>
      <c r="V246" s="115"/>
    </row>
    <row r="247" spans="2:22" x14ac:dyDescent="0.2">
      <c r="B247" s="113"/>
      <c r="C247" s="117" t="s">
        <v>253</v>
      </c>
      <c r="D247" s="118" t="s">
        <v>474</v>
      </c>
      <c r="E247" s="119">
        <v>0</v>
      </c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>
        <f t="shared" si="4"/>
        <v>0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115"/>
    </row>
    <row r="248" spans="2:22" x14ac:dyDescent="0.2">
      <c r="B248" s="113"/>
      <c r="C248" s="117" t="s">
        <v>254</v>
      </c>
      <c r="D248" s="118" t="s">
        <v>475</v>
      </c>
      <c r="E248" s="119">
        <v>0</v>
      </c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>
        <f t="shared" si="4"/>
        <v>0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115"/>
    </row>
    <row r="249" spans="2:22" x14ac:dyDescent="0.2">
      <c r="B249" s="113"/>
      <c r="C249" s="117" t="s">
        <v>255</v>
      </c>
      <c r="D249" s="118" t="s">
        <v>476</v>
      </c>
      <c r="E249" s="119">
        <v>151525.41</v>
      </c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>
        <f t="shared" si="4"/>
        <v>151525.41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151525.41</v>
      </c>
      <c r="V249" s="115"/>
    </row>
    <row r="250" spans="2:22" x14ac:dyDescent="0.2">
      <c r="B250" s="113"/>
      <c r="C250" s="117" t="s">
        <v>256</v>
      </c>
      <c r="D250" s="118" t="s">
        <v>477</v>
      </c>
      <c r="E250" s="119">
        <v>62931303.339999996</v>
      </c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>
        <f t="shared" si="4"/>
        <v>62931303.339999996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62931303.339999996</v>
      </c>
      <c r="V250" s="115"/>
    </row>
    <row r="251" spans="2:22" x14ac:dyDescent="0.2">
      <c r="B251" s="113"/>
      <c r="C251" s="117" t="s">
        <v>257</v>
      </c>
      <c r="D251" s="118" t="s">
        <v>478</v>
      </c>
      <c r="E251" s="119">
        <v>0</v>
      </c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>
        <f t="shared" si="4"/>
        <v>0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0</v>
      </c>
      <c r="V251" s="115"/>
    </row>
    <row r="252" spans="2:22" ht="25.5" x14ac:dyDescent="0.2">
      <c r="B252" s="113"/>
      <c r="C252" s="117" t="s">
        <v>258</v>
      </c>
      <c r="D252" s="118" t="s">
        <v>479</v>
      </c>
      <c r="E252" s="119">
        <v>217401.71</v>
      </c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>
        <f t="shared" si="4"/>
        <v>217401.71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217401.71</v>
      </c>
      <c r="V252" s="115"/>
    </row>
    <row r="253" spans="2:22" x14ac:dyDescent="0.2">
      <c r="B253" s="113"/>
      <c r="C253" s="117" t="s">
        <v>259</v>
      </c>
      <c r="D253" s="118" t="s">
        <v>480</v>
      </c>
      <c r="E253" s="119">
        <v>37564.020000000011</v>
      </c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>
        <f t="shared" si="4"/>
        <v>37564.020000000011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37564.020000000011</v>
      </c>
      <c r="V253" s="115"/>
    </row>
    <row r="254" spans="2:22" x14ac:dyDescent="0.2">
      <c r="B254" s="113"/>
      <c r="C254" s="117" t="s">
        <v>260</v>
      </c>
      <c r="D254" s="118" t="s">
        <v>481</v>
      </c>
      <c r="E254" s="119">
        <v>1183338.4000000001</v>
      </c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>
        <f t="shared" si="4"/>
        <v>1183338.4000000001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1183338.4000000001</v>
      </c>
      <c r="V254" s="115"/>
    </row>
    <row r="255" spans="2:22" x14ac:dyDescent="0.2">
      <c r="B255" s="113"/>
      <c r="C255" s="117" t="s">
        <v>261</v>
      </c>
      <c r="D255" s="118" t="s">
        <v>482</v>
      </c>
      <c r="E255" s="119">
        <v>19254945.610000003</v>
      </c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>
        <f t="shared" si="4"/>
        <v>19254945.610000003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19254945.610000003</v>
      </c>
      <c r="V255" s="115"/>
    </row>
    <row r="256" spans="2:22" x14ac:dyDescent="0.2">
      <c r="B256" s="113"/>
      <c r="C256" s="117" t="s">
        <v>262</v>
      </c>
      <c r="D256" s="118" t="s">
        <v>483</v>
      </c>
      <c r="E256" s="119">
        <v>1456.37</v>
      </c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>
        <f t="shared" si="4"/>
        <v>1456.37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1456.37</v>
      </c>
      <c r="V256" s="115"/>
    </row>
    <row r="257" spans="2:22" x14ac:dyDescent="0.2">
      <c r="B257" s="113"/>
      <c r="C257" s="117" t="s">
        <v>263</v>
      </c>
      <c r="D257" s="118" t="s">
        <v>484</v>
      </c>
      <c r="E257" s="119">
        <v>20706.839999999997</v>
      </c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>
        <f t="shared" si="4"/>
        <v>20706.839999999997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20706.839999999997</v>
      </c>
      <c r="V257" s="115"/>
    </row>
    <row r="258" spans="2:22" x14ac:dyDescent="0.2">
      <c r="B258" s="113"/>
      <c r="C258" s="117" t="s">
        <v>264</v>
      </c>
      <c r="D258" s="118" t="s">
        <v>485</v>
      </c>
      <c r="E258" s="119">
        <v>21771.05</v>
      </c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>
        <f t="shared" si="4"/>
        <v>21771.05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21771.05</v>
      </c>
      <c r="V258" s="115"/>
    </row>
    <row r="259" spans="2:22" ht="25.5" x14ac:dyDescent="0.2">
      <c r="B259" s="113"/>
      <c r="C259" s="117" t="s">
        <v>514</v>
      </c>
      <c r="D259" s="118" t="s">
        <v>515</v>
      </c>
      <c r="E259" s="119">
        <v>55041.640000000007</v>
      </c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>
        <f t="shared" si="4"/>
        <v>55041.640000000007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55041.640000000007</v>
      </c>
      <c r="V259" s="115"/>
    </row>
    <row r="260" spans="2:22" ht="25.5" x14ac:dyDescent="0.2">
      <c r="B260" s="113"/>
      <c r="C260" s="117" t="s">
        <v>552</v>
      </c>
      <c r="D260" s="118" t="s">
        <v>553</v>
      </c>
      <c r="E260" s="119">
        <v>29544.499999999996</v>
      </c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>
        <f t="shared" si="4"/>
        <v>29544.499999999996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29544.499999999996</v>
      </c>
      <c r="V260" s="115"/>
    </row>
    <row r="261" spans="2:22" x14ac:dyDescent="0.2">
      <c r="B261" s="113"/>
      <c r="C261" s="117"/>
      <c r="D261" s="118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0</v>
      </c>
      <c r="V261" s="115"/>
    </row>
    <row r="262" spans="2:22" x14ac:dyDescent="0.2">
      <c r="B262" s="113"/>
      <c r="C262" s="117"/>
      <c r="D262" s="118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115"/>
    </row>
    <row r="263" spans="2:22" x14ac:dyDescent="0.2">
      <c r="B263" s="113"/>
      <c r="C263" s="117"/>
      <c r="D263" s="118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115"/>
    </row>
    <row r="264" spans="2:22" ht="13.5" thickBot="1" x14ac:dyDescent="0.25">
      <c r="B264" s="88"/>
      <c r="C264" s="120"/>
      <c r="D264" s="121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94"/>
      <c r="S264" s="116"/>
      <c r="T264" s="88"/>
      <c r="U264" s="122"/>
      <c r="V264" s="94"/>
    </row>
    <row r="265" spans="2:22" ht="13.5" thickTop="1" x14ac:dyDescent="0.2"/>
    <row r="267" spans="2:22" ht="13.5" thickBot="1" x14ac:dyDescent="0.25"/>
    <row r="268" spans="2:22" s="106" customFormat="1" ht="14.25" thickTop="1" thickBot="1" x14ac:dyDescent="0.25">
      <c r="B268" s="33"/>
      <c r="C268" s="35"/>
      <c r="D268" s="35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39"/>
      <c r="S268" s="105"/>
      <c r="T268" s="33"/>
      <c r="U268" s="104"/>
      <c r="V268" s="39"/>
    </row>
    <row r="269" spans="2:22" s="106" customFormat="1" ht="19.5" thickBot="1" x14ac:dyDescent="0.25">
      <c r="B269" s="50"/>
      <c r="C269" s="52"/>
      <c r="D269" s="52"/>
      <c r="E269" s="165" t="s">
        <v>556</v>
      </c>
      <c r="F269" s="166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7"/>
      <c r="R269" s="54"/>
      <c r="S269" s="105"/>
      <c r="T269" s="50"/>
      <c r="V269" s="54"/>
    </row>
    <row r="270" spans="2:22" s="106" customFormat="1" ht="63.75" x14ac:dyDescent="0.2">
      <c r="B270" s="50"/>
      <c r="C270" s="52"/>
      <c r="D270" s="52"/>
      <c r="E270" s="107" t="s">
        <v>4</v>
      </c>
      <c r="F270" s="107" t="s">
        <v>15</v>
      </c>
      <c r="G270" s="107" t="s">
        <v>16</v>
      </c>
      <c r="H270" s="107" t="s">
        <v>17</v>
      </c>
      <c r="I270" s="107" t="s">
        <v>18</v>
      </c>
      <c r="J270" s="107" t="s">
        <v>19</v>
      </c>
      <c r="K270" s="107" t="s">
        <v>20</v>
      </c>
      <c r="L270" s="107" t="s">
        <v>21</v>
      </c>
      <c r="M270" s="107" t="s">
        <v>22</v>
      </c>
      <c r="N270" s="107" t="s">
        <v>23</v>
      </c>
      <c r="O270" s="107" t="s">
        <v>24</v>
      </c>
      <c r="P270" s="107" t="s">
        <v>25</v>
      </c>
      <c r="Q270" s="107" t="s">
        <v>26</v>
      </c>
      <c r="R270" s="54"/>
      <c r="S270" s="105"/>
      <c r="T270" s="50"/>
      <c r="U270" s="107" t="s">
        <v>26</v>
      </c>
      <c r="V270" s="54"/>
    </row>
    <row r="271" spans="2:22" s="112" customFormat="1" ht="13.5" thickBot="1" x14ac:dyDescent="0.3">
      <c r="B271" s="66"/>
      <c r="C271" s="108" t="s">
        <v>489</v>
      </c>
      <c r="D271" s="109" t="s">
        <v>27</v>
      </c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71"/>
      <c r="S271" s="111"/>
      <c r="T271" s="66"/>
      <c r="U271" s="110"/>
      <c r="V271" s="71"/>
    </row>
    <row r="272" spans="2:22" ht="13.5" thickBot="1" x14ac:dyDescent="0.25">
      <c r="B272" s="113"/>
      <c r="C272" s="171" t="s">
        <v>31</v>
      </c>
      <c r="D272" s="172"/>
      <c r="E272" s="114">
        <v>246090421.58000001</v>
      </c>
      <c r="F272" s="114">
        <v>230879610.05000001</v>
      </c>
      <c r="G272" s="114">
        <v>330372277.63999999</v>
      </c>
      <c r="H272" s="114">
        <v>343399602.21999985</v>
      </c>
      <c r="I272" s="114">
        <v>314170111.83999991</v>
      </c>
      <c r="J272" s="114">
        <v>326606322.56000006</v>
      </c>
      <c r="K272" s="114">
        <v>360885215.18999994</v>
      </c>
      <c r="L272" s="114">
        <v>308159300.92000014</v>
      </c>
      <c r="M272" s="114">
        <v>342313493.73999977</v>
      </c>
      <c r="N272" s="114">
        <v>347111603.36999995</v>
      </c>
      <c r="O272" s="114">
        <v>352105977.63999975</v>
      </c>
      <c r="P272" s="114">
        <v>524741086.04999989</v>
      </c>
      <c r="Q272" s="114">
        <v>4026835022.7999983</v>
      </c>
      <c r="R272" s="115"/>
      <c r="S272" s="116"/>
      <c r="T272" s="113"/>
      <c r="U272" s="114">
        <f>SUM(U273:U528)</f>
        <v>246090421.58000001</v>
      </c>
      <c r="V272" s="115"/>
    </row>
    <row r="273" spans="2:22" x14ac:dyDescent="0.2">
      <c r="B273" s="113"/>
      <c r="C273" s="117" t="s">
        <v>45</v>
      </c>
      <c r="D273" s="118" t="s">
        <v>265</v>
      </c>
      <c r="E273" s="119">
        <v>29367.499999999996</v>
      </c>
      <c r="F273" s="119">
        <v>29367.499999999996</v>
      </c>
      <c r="G273" s="119">
        <v>46807.87</v>
      </c>
      <c r="H273" s="119">
        <v>43704.889999999978</v>
      </c>
      <c r="I273" s="119">
        <v>45936</v>
      </c>
      <c r="J273" s="119">
        <v>42519.640000000007</v>
      </c>
      <c r="K273" s="119">
        <v>46505.369999999981</v>
      </c>
      <c r="L273" s="119">
        <v>40754.30999999999</v>
      </c>
      <c r="M273" s="119">
        <v>41232.390000000014</v>
      </c>
      <c r="N273" s="119">
        <v>45950.330000000009</v>
      </c>
      <c r="O273" s="119">
        <v>47071.18</v>
      </c>
      <c r="P273" s="119">
        <v>66573.26999999999</v>
      </c>
      <c r="Q273" s="119">
        <v>525790.25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29367.499999999996</v>
      </c>
      <c r="V273" s="115"/>
    </row>
    <row r="274" spans="2:22" ht="25.5" x14ac:dyDescent="0.2">
      <c r="B274" s="113"/>
      <c r="C274" s="117" t="s">
        <v>46</v>
      </c>
      <c r="D274" s="118" t="s">
        <v>266</v>
      </c>
      <c r="E274" s="119">
        <v>3600.8500000000004</v>
      </c>
      <c r="F274" s="119">
        <v>3600.8500000000004</v>
      </c>
      <c r="G274" s="119">
        <v>3688.6699999999996</v>
      </c>
      <c r="H274" s="119">
        <v>3661.52</v>
      </c>
      <c r="I274" s="119">
        <v>3632.32</v>
      </c>
      <c r="J274" s="119">
        <v>3594.25</v>
      </c>
      <c r="K274" s="119">
        <v>3611.05</v>
      </c>
      <c r="L274" s="119">
        <v>3607.31</v>
      </c>
      <c r="M274" s="119">
        <v>3608.7200000000003</v>
      </c>
      <c r="N274" s="119">
        <v>3655.6600000000003</v>
      </c>
      <c r="O274" s="119">
        <v>3690.88</v>
      </c>
      <c r="P274" s="119">
        <v>3948.9199999999996</v>
      </c>
      <c r="Q274" s="119">
        <v>43901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3600.8500000000004</v>
      </c>
      <c r="V274" s="115"/>
    </row>
    <row r="275" spans="2:22" ht="25.5" x14ac:dyDescent="0.2">
      <c r="B275" s="113"/>
      <c r="C275" s="117" t="s">
        <v>47</v>
      </c>
      <c r="D275" s="118" t="s">
        <v>267</v>
      </c>
      <c r="E275" s="119">
        <v>119914.55000000002</v>
      </c>
      <c r="F275" s="119">
        <v>119914.55000000002</v>
      </c>
      <c r="G275" s="119">
        <v>186973.45999999993</v>
      </c>
      <c r="H275" s="119">
        <v>194229.46999999988</v>
      </c>
      <c r="I275" s="119">
        <v>159167.06999999992</v>
      </c>
      <c r="J275" s="119">
        <v>188227.63999999987</v>
      </c>
      <c r="K275" s="119">
        <v>193111.43999999992</v>
      </c>
      <c r="L275" s="119">
        <v>150908.72999999995</v>
      </c>
      <c r="M275" s="119">
        <v>166717.85999999999</v>
      </c>
      <c r="N275" s="119">
        <v>200681.58999999988</v>
      </c>
      <c r="O275" s="119">
        <v>201581.74999999994</v>
      </c>
      <c r="P275" s="119">
        <v>439910.54000000004</v>
      </c>
      <c r="Q275" s="119">
        <v>2321338.6499999994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119914.55000000002</v>
      </c>
      <c r="V275" s="115"/>
    </row>
    <row r="276" spans="2:22" x14ac:dyDescent="0.2">
      <c r="B276" s="113"/>
      <c r="C276" s="117" t="s">
        <v>48</v>
      </c>
      <c r="D276" s="118" t="s">
        <v>268</v>
      </c>
      <c r="E276" s="119">
        <v>30256.650000000009</v>
      </c>
      <c r="F276" s="119">
        <v>30256.650000000009</v>
      </c>
      <c r="G276" s="119">
        <v>43578.86000000003</v>
      </c>
      <c r="H276" s="119">
        <v>46141.430000000008</v>
      </c>
      <c r="I276" s="119">
        <v>42787.760000000017</v>
      </c>
      <c r="J276" s="119">
        <v>43411.679999999986</v>
      </c>
      <c r="K276" s="119">
        <v>47989.10000000002</v>
      </c>
      <c r="L276" s="119">
        <v>40730.749999999993</v>
      </c>
      <c r="M276" s="119">
        <v>43923.44999999999</v>
      </c>
      <c r="N276" s="119">
        <v>46685.520000000011</v>
      </c>
      <c r="O276" s="119">
        <v>47111.12000000001</v>
      </c>
      <c r="P276" s="119">
        <v>73868.190000000017</v>
      </c>
      <c r="Q276" s="119">
        <v>536741.16000000015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30256.650000000009</v>
      </c>
      <c r="V276" s="115"/>
    </row>
    <row r="277" spans="2:22" x14ac:dyDescent="0.2">
      <c r="B277" s="113"/>
      <c r="C277" s="117" t="s">
        <v>49</v>
      </c>
      <c r="D277" s="118" t="s">
        <v>269</v>
      </c>
      <c r="E277" s="119">
        <v>113528.24</v>
      </c>
      <c r="F277" s="119">
        <v>113528.24</v>
      </c>
      <c r="G277" s="119">
        <v>194761.88999999996</v>
      </c>
      <c r="H277" s="119">
        <v>189729.96000000005</v>
      </c>
      <c r="I277" s="119">
        <v>187549.01000000007</v>
      </c>
      <c r="J277" s="119">
        <v>182320.08999999988</v>
      </c>
      <c r="K277" s="119">
        <v>204990.87000000002</v>
      </c>
      <c r="L277" s="119">
        <v>158560.9599999999</v>
      </c>
      <c r="M277" s="119">
        <v>165642.52999999997</v>
      </c>
      <c r="N277" s="119">
        <v>209015.46999999997</v>
      </c>
      <c r="O277" s="119">
        <v>217248.18</v>
      </c>
      <c r="P277" s="119">
        <v>390013.68000000005</v>
      </c>
      <c r="Q277" s="119">
        <v>2326889.12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113528.24</v>
      </c>
      <c r="V277" s="115"/>
    </row>
    <row r="278" spans="2:22" ht="25.5" x14ac:dyDescent="0.2">
      <c r="B278" s="113"/>
      <c r="C278" s="117" t="s">
        <v>50</v>
      </c>
      <c r="D278" s="118" t="s">
        <v>270</v>
      </c>
      <c r="E278" s="119">
        <v>56138.940000000017</v>
      </c>
      <c r="F278" s="119">
        <v>54638.940000000017</v>
      </c>
      <c r="G278" s="119">
        <v>92541.489999999976</v>
      </c>
      <c r="H278" s="119">
        <v>87459.550000000017</v>
      </c>
      <c r="I278" s="119">
        <v>90001.299999999988</v>
      </c>
      <c r="J278" s="119">
        <v>84960.539999999979</v>
      </c>
      <c r="K278" s="119">
        <v>101412.38000000002</v>
      </c>
      <c r="L278" s="119">
        <v>76422.440000000017</v>
      </c>
      <c r="M278" s="119">
        <v>78092.489999999976</v>
      </c>
      <c r="N278" s="119">
        <v>95583.840000000026</v>
      </c>
      <c r="O278" s="119">
        <v>98972.619999999981</v>
      </c>
      <c r="P278" s="119">
        <v>180768.24</v>
      </c>
      <c r="Q278" s="119">
        <v>1096992.77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56138.940000000017</v>
      </c>
      <c r="V278" s="115"/>
    </row>
    <row r="279" spans="2:22" x14ac:dyDescent="0.2">
      <c r="B279" s="113"/>
      <c r="C279" s="117" t="s">
        <v>51</v>
      </c>
      <c r="D279" s="118" t="s">
        <v>271</v>
      </c>
      <c r="E279" s="119">
        <v>59527.44</v>
      </c>
      <c r="F279" s="119">
        <v>59527.44</v>
      </c>
      <c r="G279" s="119">
        <v>102167.85</v>
      </c>
      <c r="H279" s="119">
        <v>79399.73</v>
      </c>
      <c r="I279" s="119">
        <v>84759.4</v>
      </c>
      <c r="J279" s="119">
        <v>75847.38</v>
      </c>
      <c r="K279" s="119">
        <v>89573.45</v>
      </c>
      <c r="L279" s="119">
        <v>72721.48</v>
      </c>
      <c r="M279" s="119">
        <v>74202.03</v>
      </c>
      <c r="N279" s="119">
        <v>96300.889999999985</v>
      </c>
      <c r="O279" s="119">
        <v>93011.310000000012</v>
      </c>
      <c r="P279" s="119">
        <v>145962.82</v>
      </c>
      <c r="Q279" s="119">
        <v>1033001.22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59527.44</v>
      </c>
      <c r="V279" s="115"/>
    </row>
    <row r="280" spans="2:22" x14ac:dyDescent="0.2">
      <c r="B280" s="113"/>
      <c r="C280" s="117" t="s">
        <v>52</v>
      </c>
      <c r="D280" s="118" t="s">
        <v>272</v>
      </c>
      <c r="E280" s="119">
        <v>9936.2000000000007</v>
      </c>
      <c r="F280" s="119">
        <v>9936.2000000000007</v>
      </c>
      <c r="G280" s="119">
        <v>22487.97</v>
      </c>
      <c r="H280" s="119">
        <v>17447.29</v>
      </c>
      <c r="I280" s="119">
        <v>14657.14</v>
      </c>
      <c r="J280" s="119">
        <v>18722.439999999999</v>
      </c>
      <c r="K280" s="119">
        <v>20148.29</v>
      </c>
      <c r="L280" s="119">
        <v>11510.31</v>
      </c>
      <c r="M280" s="119">
        <v>14034.34</v>
      </c>
      <c r="N280" s="119">
        <v>25122.25</v>
      </c>
      <c r="O280" s="119">
        <v>23070.92</v>
      </c>
      <c r="P280" s="119">
        <v>67926.649999999994</v>
      </c>
      <c r="Q280" s="119">
        <v>254999.99999999997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9936.2000000000007</v>
      </c>
      <c r="V280" s="115"/>
    </row>
    <row r="281" spans="2:22" x14ac:dyDescent="0.2">
      <c r="B281" s="113"/>
      <c r="C281" s="117" t="s">
        <v>53</v>
      </c>
      <c r="D281" s="118" t="s">
        <v>273</v>
      </c>
      <c r="E281" s="119">
        <v>95062.19</v>
      </c>
      <c r="F281" s="119">
        <v>95062.19</v>
      </c>
      <c r="G281" s="119">
        <v>129783.55</v>
      </c>
      <c r="H281" s="119">
        <v>139601.68000000002</v>
      </c>
      <c r="I281" s="119">
        <v>128603.94</v>
      </c>
      <c r="J281" s="119">
        <v>136944.15999999997</v>
      </c>
      <c r="K281" s="119">
        <v>146236.51</v>
      </c>
      <c r="L281" s="119">
        <v>121671.39999999995</v>
      </c>
      <c r="M281" s="119">
        <v>131969.94</v>
      </c>
      <c r="N281" s="119">
        <v>146459.64999999997</v>
      </c>
      <c r="O281" s="119">
        <v>149134.99</v>
      </c>
      <c r="P281" s="119">
        <v>256302.37999999998</v>
      </c>
      <c r="Q281" s="119">
        <v>1676832.5799999996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95062.19</v>
      </c>
      <c r="V281" s="115"/>
    </row>
    <row r="282" spans="2:22" ht="25.5" x14ac:dyDescent="0.2">
      <c r="B282" s="113"/>
      <c r="C282" s="117" t="s">
        <v>54</v>
      </c>
      <c r="D282" s="118" t="s">
        <v>274</v>
      </c>
      <c r="E282" s="119">
        <v>322584.54000000004</v>
      </c>
      <c r="F282" s="119">
        <v>325989.15000000002</v>
      </c>
      <c r="G282" s="119">
        <v>660404.60000000021</v>
      </c>
      <c r="H282" s="119">
        <v>675901.77000000037</v>
      </c>
      <c r="I282" s="119">
        <v>595818.5</v>
      </c>
      <c r="J282" s="119">
        <v>647042.41000000027</v>
      </c>
      <c r="K282" s="119">
        <v>716054.86000000022</v>
      </c>
      <c r="L282" s="119">
        <v>515964.0199999999</v>
      </c>
      <c r="M282" s="119">
        <v>586575.22999999986</v>
      </c>
      <c r="N282" s="119">
        <v>763141.6</v>
      </c>
      <c r="O282" s="119">
        <v>732813.23999999987</v>
      </c>
      <c r="P282" s="119">
        <v>1594474.56</v>
      </c>
      <c r="Q282" s="119">
        <v>8136764.4800000004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322584.54000000004</v>
      </c>
      <c r="V282" s="115"/>
    </row>
    <row r="283" spans="2:22" x14ac:dyDescent="0.2">
      <c r="B283" s="113"/>
      <c r="C283" s="117" t="s">
        <v>55</v>
      </c>
      <c r="D283" s="118" t="s">
        <v>275</v>
      </c>
      <c r="E283" s="119">
        <v>384981.81</v>
      </c>
      <c r="F283" s="119">
        <v>381577.19999999995</v>
      </c>
      <c r="G283" s="119">
        <v>479555.89999999991</v>
      </c>
      <c r="H283" s="119">
        <v>540564.8600000001</v>
      </c>
      <c r="I283" s="119">
        <v>482425.90999999992</v>
      </c>
      <c r="J283" s="119">
        <v>551660.27</v>
      </c>
      <c r="K283" s="119">
        <v>533470.25999999989</v>
      </c>
      <c r="L283" s="119">
        <v>472093.51000000013</v>
      </c>
      <c r="M283" s="119">
        <v>516809.61999999988</v>
      </c>
      <c r="N283" s="119">
        <v>572874.01</v>
      </c>
      <c r="O283" s="119">
        <v>509258.54999999993</v>
      </c>
      <c r="P283" s="119">
        <v>931469.58</v>
      </c>
      <c r="Q283" s="119">
        <v>6356741.4799999995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384981.81</v>
      </c>
      <c r="V283" s="115"/>
    </row>
    <row r="284" spans="2:22" x14ac:dyDescent="0.2">
      <c r="B284" s="113"/>
      <c r="C284" s="117" t="s">
        <v>56</v>
      </c>
      <c r="D284" s="118" t="s">
        <v>276</v>
      </c>
      <c r="E284" s="119">
        <v>340250.43</v>
      </c>
      <c r="F284" s="119">
        <v>340250.43</v>
      </c>
      <c r="G284" s="119">
        <v>448433.75000000006</v>
      </c>
      <c r="H284" s="119">
        <v>451933.08999999985</v>
      </c>
      <c r="I284" s="119">
        <v>420202.41999999993</v>
      </c>
      <c r="J284" s="119">
        <v>439867.16999999975</v>
      </c>
      <c r="K284" s="119">
        <v>594076.4099999998</v>
      </c>
      <c r="L284" s="119">
        <v>456199.80000000016</v>
      </c>
      <c r="M284" s="119">
        <v>449935.00999999989</v>
      </c>
      <c r="N284" s="119">
        <v>490598.03999999986</v>
      </c>
      <c r="O284" s="119">
        <v>471062.26000000007</v>
      </c>
      <c r="P284" s="119">
        <v>794509.57000000065</v>
      </c>
      <c r="Q284" s="119">
        <v>5697318.379999999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340250.43</v>
      </c>
      <c r="V284" s="115"/>
    </row>
    <row r="285" spans="2:22" ht="25.5" x14ac:dyDescent="0.2">
      <c r="B285" s="113"/>
      <c r="C285" s="117" t="s">
        <v>57</v>
      </c>
      <c r="D285" s="118" t="s">
        <v>277</v>
      </c>
      <c r="E285" s="119">
        <v>12059.300000000001</v>
      </c>
      <c r="F285" s="119">
        <v>12059.300000000001</v>
      </c>
      <c r="G285" s="119">
        <v>15616.619999999995</v>
      </c>
      <c r="H285" s="119">
        <v>15688.079999999996</v>
      </c>
      <c r="I285" s="119">
        <v>15131.179999999998</v>
      </c>
      <c r="J285" s="119">
        <v>15513.539999999995</v>
      </c>
      <c r="K285" s="119">
        <v>15699.73</v>
      </c>
      <c r="L285" s="119">
        <v>14971.75</v>
      </c>
      <c r="M285" s="119">
        <v>15636.29</v>
      </c>
      <c r="N285" s="119">
        <v>16079.739999999998</v>
      </c>
      <c r="O285" s="119">
        <v>16400.719999999998</v>
      </c>
      <c r="P285" s="119">
        <v>18530.939999999999</v>
      </c>
      <c r="Q285" s="119">
        <v>183387.18999999997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12059.300000000001</v>
      </c>
      <c r="V285" s="115"/>
    </row>
    <row r="286" spans="2:22" x14ac:dyDescent="0.2">
      <c r="B286" s="113"/>
      <c r="C286" s="117" t="s">
        <v>58</v>
      </c>
      <c r="D286" s="118" t="s">
        <v>278</v>
      </c>
      <c r="E286" s="119">
        <v>3542.75</v>
      </c>
      <c r="F286" s="119">
        <v>4789.9000000000005</v>
      </c>
      <c r="G286" s="119">
        <v>4293.22</v>
      </c>
      <c r="H286" s="119">
        <v>4312.670000000001</v>
      </c>
      <c r="I286" s="119">
        <v>4285.4800000000005</v>
      </c>
      <c r="J286" s="119">
        <v>4306.17</v>
      </c>
      <c r="K286" s="119">
        <v>4295.32</v>
      </c>
      <c r="L286" s="119">
        <v>4271.4599999999991</v>
      </c>
      <c r="M286" s="119">
        <v>4289.2099999999991</v>
      </c>
      <c r="N286" s="119">
        <v>4310.4099999999989</v>
      </c>
      <c r="O286" s="119">
        <v>3692.4800000000005</v>
      </c>
      <c r="P286" s="119">
        <v>3938.93</v>
      </c>
      <c r="Q286" s="119">
        <v>50328</v>
      </c>
      <c r="R286" s="115"/>
      <c r="S286" s="116"/>
      <c r="T286" s="113"/>
      <c r="U286" s="119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3542.75</v>
      </c>
      <c r="V286" s="115"/>
    </row>
    <row r="287" spans="2:22" x14ac:dyDescent="0.2">
      <c r="B287" s="113"/>
      <c r="C287" s="117" t="s">
        <v>59</v>
      </c>
      <c r="D287" s="118" t="s">
        <v>279</v>
      </c>
      <c r="E287" s="119">
        <v>55430.200000000004</v>
      </c>
      <c r="F287" s="119">
        <v>65430.200000000004</v>
      </c>
      <c r="G287" s="119">
        <v>108758.44000000005</v>
      </c>
      <c r="H287" s="119">
        <v>112362.52</v>
      </c>
      <c r="I287" s="119">
        <v>104947.51999999999</v>
      </c>
      <c r="J287" s="119">
        <v>111812.92999999998</v>
      </c>
      <c r="K287" s="119">
        <v>112526.86000000002</v>
      </c>
      <c r="L287" s="119">
        <v>102601.72999999998</v>
      </c>
      <c r="M287" s="119">
        <v>106545.33000000003</v>
      </c>
      <c r="N287" s="119">
        <v>114081.57000000002</v>
      </c>
      <c r="O287" s="119">
        <v>116538.48</v>
      </c>
      <c r="P287" s="119">
        <v>156670.37999999998</v>
      </c>
      <c r="Q287" s="119">
        <v>1267706.1599999999</v>
      </c>
      <c r="R287" s="115"/>
      <c r="S287" s="116"/>
      <c r="T287" s="113"/>
      <c r="U287" s="119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55430.200000000004</v>
      </c>
      <c r="V287" s="115"/>
    </row>
    <row r="288" spans="2:22" x14ac:dyDescent="0.2">
      <c r="B288" s="113"/>
      <c r="C288" s="117" t="s">
        <v>60</v>
      </c>
      <c r="D288" s="118" t="s">
        <v>280</v>
      </c>
      <c r="E288" s="119">
        <v>36314.699999999997</v>
      </c>
      <c r="F288" s="119">
        <v>36314.699999999997</v>
      </c>
      <c r="G288" s="119">
        <v>41395.630000000005</v>
      </c>
      <c r="H288" s="119">
        <v>42287.43</v>
      </c>
      <c r="I288" s="119">
        <v>39130.490000000005</v>
      </c>
      <c r="J288" s="119">
        <v>42413.360000000008</v>
      </c>
      <c r="K288" s="119">
        <v>43668.35</v>
      </c>
      <c r="L288" s="119">
        <v>39165.71</v>
      </c>
      <c r="M288" s="119">
        <v>36489.56</v>
      </c>
      <c r="N288" s="119">
        <v>43768.380000000012</v>
      </c>
      <c r="O288" s="119">
        <v>55331.13</v>
      </c>
      <c r="P288" s="119">
        <v>101272.56</v>
      </c>
      <c r="Q288" s="119">
        <v>557552</v>
      </c>
      <c r="R288" s="115"/>
      <c r="S288" s="116"/>
      <c r="T288" s="113"/>
      <c r="U288" s="119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36314.699999999997</v>
      </c>
      <c r="V288" s="115"/>
    </row>
    <row r="289" spans="2:22" x14ac:dyDescent="0.2">
      <c r="B289" s="113"/>
      <c r="C289" s="117" t="s">
        <v>61</v>
      </c>
      <c r="D289" s="118" t="s">
        <v>281</v>
      </c>
      <c r="E289" s="119">
        <v>27847.170000000002</v>
      </c>
      <c r="F289" s="119">
        <v>27847.170000000002</v>
      </c>
      <c r="G289" s="119">
        <v>41185.590000000011</v>
      </c>
      <c r="H289" s="119">
        <v>42335.479999999974</v>
      </c>
      <c r="I289" s="119">
        <v>42100.349999999984</v>
      </c>
      <c r="J289" s="119">
        <v>41611.12999999999</v>
      </c>
      <c r="K289" s="119">
        <v>43757.989999999969</v>
      </c>
      <c r="L289" s="119">
        <v>40980.65</v>
      </c>
      <c r="M289" s="119">
        <v>41843.799999999996</v>
      </c>
      <c r="N289" s="119">
        <v>42794.920000000006</v>
      </c>
      <c r="O289" s="119">
        <v>41772.26999999999</v>
      </c>
      <c r="P289" s="119">
        <v>55068.63</v>
      </c>
      <c r="Q289" s="119">
        <v>489145.14999999991</v>
      </c>
      <c r="R289" s="115"/>
      <c r="S289" s="116"/>
      <c r="T289" s="113"/>
      <c r="U289" s="119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27847.170000000002</v>
      </c>
      <c r="V289" s="115"/>
    </row>
    <row r="290" spans="2:22" x14ac:dyDescent="0.2">
      <c r="B290" s="113"/>
      <c r="C290" s="117" t="s">
        <v>62</v>
      </c>
      <c r="D290" s="118" t="s">
        <v>282</v>
      </c>
      <c r="E290" s="119">
        <v>2886.6800000000003</v>
      </c>
      <c r="F290" s="119">
        <v>2886.6800000000003</v>
      </c>
      <c r="G290" s="119">
        <v>3187.0900000000006</v>
      </c>
      <c r="H290" s="119">
        <v>3337.13</v>
      </c>
      <c r="I290" s="119">
        <v>3218.87</v>
      </c>
      <c r="J290" s="119">
        <v>3212.44</v>
      </c>
      <c r="K290" s="119">
        <v>3187.4900000000002</v>
      </c>
      <c r="L290" s="119">
        <v>3226.5200000000004</v>
      </c>
      <c r="M290" s="119">
        <v>3177.8</v>
      </c>
      <c r="N290" s="119">
        <v>3186.2400000000002</v>
      </c>
      <c r="O290" s="119">
        <v>3321.7000000000003</v>
      </c>
      <c r="P290" s="119">
        <v>3798.9900000000002</v>
      </c>
      <c r="Q290" s="119">
        <v>38627.629999999997</v>
      </c>
      <c r="R290" s="115"/>
      <c r="S290" s="116"/>
      <c r="T290" s="113"/>
      <c r="U290" s="119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2886.6800000000003</v>
      </c>
      <c r="V290" s="115"/>
    </row>
    <row r="291" spans="2:22" x14ac:dyDescent="0.2">
      <c r="B291" s="113"/>
      <c r="C291" s="117" t="s">
        <v>63</v>
      </c>
      <c r="D291" s="118" t="s">
        <v>283</v>
      </c>
      <c r="E291" s="119">
        <v>0</v>
      </c>
      <c r="F291" s="119">
        <v>0</v>
      </c>
      <c r="G291" s="119">
        <v>901.41</v>
      </c>
      <c r="H291" s="119">
        <v>1055.23</v>
      </c>
      <c r="I291" s="119">
        <v>667.45</v>
      </c>
      <c r="J291" s="119">
        <v>1187.0999999999999</v>
      </c>
      <c r="K291" s="119">
        <v>986.46</v>
      </c>
      <c r="L291" s="119">
        <v>651.66</v>
      </c>
      <c r="M291" s="119">
        <v>832.25</v>
      </c>
      <c r="N291" s="119">
        <v>1251.54</v>
      </c>
      <c r="O291" s="119">
        <v>1215.1500000000001</v>
      </c>
      <c r="P291" s="119">
        <v>3851.75</v>
      </c>
      <c r="Q291" s="119">
        <v>12600</v>
      </c>
      <c r="R291" s="115"/>
      <c r="S291" s="116"/>
      <c r="T291" s="113"/>
      <c r="U291" s="119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0</v>
      </c>
      <c r="V291" s="115"/>
    </row>
    <row r="292" spans="2:22" x14ac:dyDescent="0.2">
      <c r="B292" s="113"/>
      <c r="C292" s="117" t="s">
        <v>64</v>
      </c>
      <c r="D292" s="118" t="s">
        <v>284</v>
      </c>
      <c r="E292" s="119">
        <v>635708.26</v>
      </c>
      <c r="F292" s="119">
        <v>635708.26</v>
      </c>
      <c r="G292" s="119">
        <v>705256.76</v>
      </c>
      <c r="H292" s="119">
        <v>705256.76</v>
      </c>
      <c r="I292" s="119">
        <v>705256.76</v>
      </c>
      <c r="J292" s="119">
        <v>705256.76</v>
      </c>
      <c r="K292" s="119">
        <v>705256.76</v>
      </c>
      <c r="L292" s="119">
        <v>705256.76</v>
      </c>
      <c r="M292" s="119">
        <v>705256.76</v>
      </c>
      <c r="N292" s="119">
        <v>705256.76</v>
      </c>
      <c r="O292" s="119">
        <v>705256.76</v>
      </c>
      <c r="P292" s="119">
        <v>705256.8</v>
      </c>
      <c r="Q292" s="119">
        <v>8323984.1599999983</v>
      </c>
      <c r="R292" s="115"/>
      <c r="S292" s="116"/>
      <c r="T292" s="113"/>
      <c r="U292" s="119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635708.26</v>
      </c>
      <c r="V292" s="115"/>
    </row>
    <row r="293" spans="2:22" x14ac:dyDescent="0.2">
      <c r="B293" s="113"/>
      <c r="C293" s="117" t="s">
        <v>65</v>
      </c>
      <c r="D293" s="118" t="s">
        <v>285</v>
      </c>
      <c r="E293" s="119">
        <v>1268396.9600000009</v>
      </c>
      <c r="F293" s="119">
        <v>1268396.9600000009</v>
      </c>
      <c r="G293" s="119">
        <v>1276684.830000001</v>
      </c>
      <c r="H293" s="119">
        <v>1333711.8500000006</v>
      </c>
      <c r="I293" s="119">
        <v>1270830.9500000016</v>
      </c>
      <c r="J293" s="119">
        <v>1266813.5200000009</v>
      </c>
      <c r="K293" s="119">
        <v>1414586.580000001</v>
      </c>
      <c r="L293" s="119">
        <v>1268317.4000000011</v>
      </c>
      <c r="M293" s="119">
        <v>1264626.8900000011</v>
      </c>
      <c r="N293" s="119">
        <v>1303598.7400000002</v>
      </c>
      <c r="O293" s="119">
        <v>1307331.3400000003</v>
      </c>
      <c r="P293" s="119">
        <v>1878541.4100000004</v>
      </c>
      <c r="Q293" s="119">
        <v>16121837.430000007</v>
      </c>
      <c r="R293" s="115"/>
      <c r="S293" s="116"/>
      <c r="T293" s="113"/>
      <c r="U293" s="119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1268396.9600000009</v>
      </c>
      <c r="V293" s="115"/>
    </row>
    <row r="294" spans="2:22" x14ac:dyDescent="0.2">
      <c r="B294" s="113"/>
      <c r="C294" s="117" t="s">
        <v>66</v>
      </c>
      <c r="D294" s="118" t="s">
        <v>286</v>
      </c>
      <c r="E294" s="119">
        <v>238690.83999999991</v>
      </c>
      <c r="F294" s="119">
        <v>238690.83999999991</v>
      </c>
      <c r="G294" s="119">
        <v>503999.9700000002</v>
      </c>
      <c r="H294" s="119">
        <v>418175.94</v>
      </c>
      <c r="I294" s="119">
        <v>727937.32000000007</v>
      </c>
      <c r="J294" s="119">
        <v>393083.37000000011</v>
      </c>
      <c r="K294" s="119">
        <v>486248.58000000007</v>
      </c>
      <c r="L294" s="119">
        <v>274409.03999999992</v>
      </c>
      <c r="M294" s="119">
        <v>242152.8300000001</v>
      </c>
      <c r="N294" s="119">
        <v>296703.15000000002</v>
      </c>
      <c r="O294" s="119">
        <v>438488.45</v>
      </c>
      <c r="P294" s="119">
        <v>693321.73</v>
      </c>
      <c r="Q294" s="119">
        <v>4951902.0600000005</v>
      </c>
      <c r="R294" s="115"/>
      <c r="S294" s="116"/>
      <c r="T294" s="113"/>
      <c r="U294" s="119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238690.83999999991</v>
      </c>
      <c r="V294" s="115"/>
    </row>
    <row r="295" spans="2:22" x14ac:dyDescent="0.2">
      <c r="B295" s="113"/>
      <c r="C295" s="117" t="s">
        <v>67</v>
      </c>
      <c r="D295" s="118" t="s">
        <v>287</v>
      </c>
      <c r="E295" s="119">
        <v>17466.389999999996</v>
      </c>
      <c r="F295" s="119">
        <v>17466.389999999996</v>
      </c>
      <c r="G295" s="119">
        <v>54091.560000000005</v>
      </c>
      <c r="H295" s="119">
        <v>48873.13</v>
      </c>
      <c r="I295" s="119">
        <v>46280.61</v>
      </c>
      <c r="J295" s="119">
        <v>62814.33</v>
      </c>
      <c r="K295" s="119">
        <v>56411.13</v>
      </c>
      <c r="L295" s="119">
        <v>35318.319999999992</v>
      </c>
      <c r="M295" s="119">
        <v>121871.68000000001</v>
      </c>
      <c r="N295" s="119">
        <v>62605.990000000005</v>
      </c>
      <c r="O295" s="119">
        <v>61756.58</v>
      </c>
      <c r="P295" s="119">
        <v>135095.89000000001</v>
      </c>
      <c r="Q295" s="119">
        <v>720052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17466.389999999996</v>
      </c>
      <c r="V295" s="115"/>
    </row>
    <row r="296" spans="2:22" ht="25.5" x14ac:dyDescent="0.2">
      <c r="B296" s="113"/>
      <c r="C296" s="117" t="s">
        <v>68</v>
      </c>
      <c r="D296" s="118" t="s">
        <v>288</v>
      </c>
      <c r="E296" s="119">
        <v>0</v>
      </c>
      <c r="F296" s="119">
        <v>0</v>
      </c>
      <c r="G296" s="119">
        <v>1681.3999999999999</v>
      </c>
      <c r="H296" s="119">
        <v>1649.6200000000001</v>
      </c>
      <c r="I296" s="119">
        <v>762.03</v>
      </c>
      <c r="J296" s="119">
        <v>1236.4599999999998</v>
      </c>
      <c r="K296" s="119">
        <v>1953.01</v>
      </c>
      <c r="L296" s="119">
        <v>947.54000000000008</v>
      </c>
      <c r="M296" s="119">
        <v>1097.67</v>
      </c>
      <c r="N296" s="119">
        <v>1925.2</v>
      </c>
      <c r="O296" s="119">
        <v>2011.49</v>
      </c>
      <c r="P296" s="119">
        <v>6736.58</v>
      </c>
      <c r="Q296" s="119">
        <v>20001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115"/>
    </row>
    <row r="297" spans="2:22" x14ac:dyDescent="0.2">
      <c r="B297" s="113"/>
      <c r="C297" s="117" t="s">
        <v>491</v>
      </c>
      <c r="D297" s="118" t="s">
        <v>492</v>
      </c>
      <c r="E297" s="119">
        <v>0</v>
      </c>
      <c r="F297" s="119">
        <v>0</v>
      </c>
      <c r="G297" s="119">
        <v>832.28000000000009</v>
      </c>
      <c r="H297" s="119">
        <v>793.1400000000001</v>
      </c>
      <c r="I297" s="119">
        <v>390.62000000000006</v>
      </c>
      <c r="J297" s="119">
        <v>635.5899999999998</v>
      </c>
      <c r="K297" s="119">
        <v>997.24000000000012</v>
      </c>
      <c r="L297" s="119">
        <v>472.57000000000005</v>
      </c>
      <c r="M297" s="119">
        <v>508.45000000000005</v>
      </c>
      <c r="N297" s="119">
        <v>972.32</v>
      </c>
      <c r="O297" s="119">
        <v>1024.1399999999999</v>
      </c>
      <c r="P297" s="119">
        <v>3376.6500000000005</v>
      </c>
      <c r="Q297" s="119">
        <v>10003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115"/>
    </row>
    <row r="298" spans="2:22" x14ac:dyDescent="0.2">
      <c r="B298" s="113"/>
      <c r="C298" s="117" t="s">
        <v>69</v>
      </c>
      <c r="D298" s="118" t="s">
        <v>289</v>
      </c>
      <c r="E298" s="119">
        <v>286803.96999999997</v>
      </c>
      <c r="F298" s="119">
        <v>286803.96999999997</v>
      </c>
      <c r="G298" s="119">
        <v>931845.18</v>
      </c>
      <c r="H298" s="119">
        <v>511224.88000000006</v>
      </c>
      <c r="I298" s="119">
        <v>669492.93000000005</v>
      </c>
      <c r="J298" s="119">
        <v>440091.14</v>
      </c>
      <c r="K298" s="119">
        <v>802391.33000000019</v>
      </c>
      <c r="L298" s="119">
        <v>393137.14</v>
      </c>
      <c r="M298" s="119">
        <v>454598.67000000016</v>
      </c>
      <c r="N298" s="119">
        <v>876465.13</v>
      </c>
      <c r="O298" s="119">
        <v>741748.44000000006</v>
      </c>
      <c r="P298" s="119">
        <v>1843601.7899999998</v>
      </c>
      <c r="Q298" s="119">
        <v>8238204.5700000003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286803.96999999997</v>
      </c>
      <c r="V298" s="115"/>
    </row>
    <row r="299" spans="2:22" x14ac:dyDescent="0.2">
      <c r="B299" s="113"/>
      <c r="C299" s="117" t="s">
        <v>70</v>
      </c>
      <c r="D299" s="118" t="s">
        <v>290</v>
      </c>
      <c r="E299" s="119">
        <v>38490.239999999998</v>
      </c>
      <c r="F299" s="119">
        <v>38490.239999999998</v>
      </c>
      <c r="G299" s="119">
        <v>111689.74999999999</v>
      </c>
      <c r="H299" s="119">
        <v>70870.539999999994</v>
      </c>
      <c r="I299" s="119">
        <v>77459.17</v>
      </c>
      <c r="J299" s="119">
        <v>65890.909999999989</v>
      </c>
      <c r="K299" s="119">
        <v>96147.319999999992</v>
      </c>
      <c r="L299" s="119">
        <v>50007.669999999991</v>
      </c>
      <c r="M299" s="119">
        <v>58682.719999999994</v>
      </c>
      <c r="N299" s="119">
        <v>109705.33</v>
      </c>
      <c r="O299" s="119">
        <v>96204.13</v>
      </c>
      <c r="P299" s="119">
        <v>270649.43</v>
      </c>
      <c r="Q299" s="119">
        <v>1084287.45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38490.239999999998</v>
      </c>
      <c r="V299" s="115"/>
    </row>
    <row r="300" spans="2:22" x14ac:dyDescent="0.2">
      <c r="B300" s="113"/>
      <c r="C300" s="117" t="s">
        <v>71</v>
      </c>
      <c r="D300" s="118" t="s">
        <v>293</v>
      </c>
      <c r="E300" s="119">
        <v>1559333.33</v>
      </c>
      <c r="F300" s="119">
        <v>1559333.33</v>
      </c>
      <c r="G300" s="119">
        <v>1474677.35</v>
      </c>
      <c r="H300" s="119">
        <v>1778978.27</v>
      </c>
      <c r="I300" s="119">
        <v>2319883.0699999998</v>
      </c>
      <c r="J300" s="119">
        <v>1626827.81</v>
      </c>
      <c r="K300" s="119">
        <v>1626827.81</v>
      </c>
      <c r="L300" s="119">
        <v>1626827.81</v>
      </c>
      <c r="M300" s="119">
        <v>1626827.81</v>
      </c>
      <c r="N300" s="119">
        <v>1626827.81</v>
      </c>
      <c r="O300" s="119">
        <v>1474677.35</v>
      </c>
      <c r="P300" s="119">
        <v>1778978.25</v>
      </c>
      <c r="Q300" s="119">
        <v>20080000.000000004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1559333.33</v>
      </c>
      <c r="V300" s="115"/>
    </row>
    <row r="301" spans="2:22" x14ac:dyDescent="0.2">
      <c r="B301" s="113"/>
      <c r="C301" s="117" t="s">
        <v>72</v>
      </c>
      <c r="D301" s="118" t="s">
        <v>291</v>
      </c>
      <c r="E301" s="119">
        <v>125626.85</v>
      </c>
      <c r="F301" s="119">
        <v>125626.85</v>
      </c>
      <c r="G301" s="119">
        <v>328695.96999999997</v>
      </c>
      <c r="H301" s="119">
        <v>379447.72000000003</v>
      </c>
      <c r="I301" s="119">
        <v>214240.13</v>
      </c>
      <c r="J301" s="119">
        <v>410024.72</v>
      </c>
      <c r="K301" s="119">
        <v>304650.66000000003</v>
      </c>
      <c r="L301" s="119">
        <v>91155.39</v>
      </c>
      <c r="M301" s="119">
        <v>274450.92</v>
      </c>
      <c r="N301" s="119">
        <v>300543.18</v>
      </c>
      <c r="O301" s="119">
        <v>235475.34</v>
      </c>
      <c r="P301" s="119">
        <v>1366504.7100000002</v>
      </c>
      <c r="Q301" s="119">
        <v>4156442.4400000004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125626.85</v>
      </c>
      <c r="V301" s="115"/>
    </row>
    <row r="302" spans="2:22" x14ac:dyDescent="0.2">
      <c r="B302" s="113"/>
      <c r="C302" s="117" t="s">
        <v>73</v>
      </c>
      <c r="D302" s="118" t="s">
        <v>294</v>
      </c>
      <c r="E302" s="119">
        <v>75750.519999999975</v>
      </c>
      <c r="F302" s="119">
        <v>75750.519999999975</v>
      </c>
      <c r="G302" s="119">
        <v>93439.890000000029</v>
      </c>
      <c r="H302" s="119">
        <v>96554.370000000054</v>
      </c>
      <c r="I302" s="119">
        <v>91379.31</v>
      </c>
      <c r="J302" s="119">
        <v>90963.349999999962</v>
      </c>
      <c r="K302" s="119">
        <v>98610.55</v>
      </c>
      <c r="L302" s="119">
        <v>83969.319999999992</v>
      </c>
      <c r="M302" s="119">
        <v>90827.640000000014</v>
      </c>
      <c r="N302" s="119">
        <v>98394.379999999976</v>
      </c>
      <c r="O302" s="119">
        <v>99925.870000000024</v>
      </c>
      <c r="P302" s="119">
        <v>148846.54</v>
      </c>
      <c r="Q302" s="119">
        <v>1144412.26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75750.519999999975</v>
      </c>
      <c r="V302" s="115"/>
    </row>
    <row r="303" spans="2:22" x14ac:dyDescent="0.2">
      <c r="B303" s="113"/>
      <c r="C303" s="117" t="s">
        <v>74</v>
      </c>
      <c r="D303" s="118" t="s">
        <v>292</v>
      </c>
      <c r="E303" s="119">
        <v>117949.36999999998</v>
      </c>
      <c r="F303" s="119">
        <v>117949.36999999998</v>
      </c>
      <c r="G303" s="119">
        <v>158428.03999999995</v>
      </c>
      <c r="H303" s="119">
        <v>153933.09</v>
      </c>
      <c r="I303" s="119">
        <v>173930.0499999999</v>
      </c>
      <c r="J303" s="119">
        <v>149268.54</v>
      </c>
      <c r="K303" s="119">
        <v>161954.87999999992</v>
      </c>
      <c r="L303" s="119">
        <v>139908.79999999999</v>
      </c>
      <c r="M303" s="119">
        <v>138970.01999999996</v>
      </c>
      <c r="N303" s="119">
        <v>144966.77999999985</v>
      </c>
      <c r="O303" s="119">
        <v>155755.19999999995</v>
      </c>
      <c r="P303" s="119">
        <v>197194.62000000002</v>
      </c>
      <c r="Q303" s="119">
        <v>1810208.7599999995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117949.36999999998</v>
      </c>
      <c r="V303" s="115"/>
    </row>
    <row r="304" spans="2:22" x14ac:dyDescent="0.2">
      <c r="B304" s="113"/>
      <c r="C304" s="117" t="s">
        <v>524</v>
      </c>
      <c r="D304" s="118" t="s">
        <v>525</v>
      </c>
      <c r="E304" s="119">
        <v>34662.709999999985</v>
      </c>
      <c r="F304" s="119">
        <v>34662.709999999985</v>
      </c>
      <c r="G304" s="119">
        <v>49108.110000000015</v>
      </c>
      <c r="H304" s="119">
        <v>48206.76</v>
      </c>
      <c r="I304" s="119">
        <v>46981.43</v>
      </c>
      <c r="J304" s="119">
        <v>44371.44000000001</v>
      </c>
      <c r="K304" s="119">
        <v>48742.039999999994</v>
      </c>
      <c r="L304" s="119">
        <v>42455.37</v>
      </c>
      <c r="M304" s="119">
        <v>44662.15</v>
      </c>
      <c r="N304" s="119">
        <v>50578.799999999981</v>
      </c>
      <c r="O304" s="119">
        <v>50815.419999999984</v>
      </c>
      <c r="P304" s="119">
        <v>81297.149999999994</v>
      </c>
      <c r="Q304" s="119">
        <v>576544.09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34662.709999999985</v>
      </c>
      <c r="V304" s="115"/>
    </row>
    <row r="305" spans="2:22" x14ac:dyDescent="0.2">
      <c r="B305" s="113"/>
      <c r="C305" s="117" t="s">
        <v>526</v>
      </c>
      <c r="D305" s="118" t="s">
        <v>527</v>
      </c>
      <c r="E305" s="119">
        <v>0</v>
      </c>
      <c r="F305" s="119">
        <v>0</v>
      </c>
      <c r="G305" s="119">
        <v>72164.570000000022</v>
      </c>
      <c r="H305" s="119">
        <v>74730.009999999995</v>
      </c>
      <c r="I305" s="119">
        <v>73399.16</v>
      </c>
      <c r="J305" s="119">
        <v>71362.700000000012</v>
      </c>
      <c r="K305" s="119">
        <v>77255.350000000006</v>
      </c>
      <c r="L305" s="119">
        <v>67090.570000000007</v>
      </c>
      <c r="M305" s="119">
        <v>72892.760000000009</v>
      </c>
      <c r="N305" s="119">
        <v>78872.929999999993</v>
      </c>
      <c r="O305" s="119">
        <v>75479.37000000001</v>
      </c>
      <c r="P305" s="119">
        <v>126157.57999999999</v>
      </c>
      <c r="Q305" s="119">
        <v>789405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0</v>
      </c>
      <c r="V305" s="115"/>
    </row>
    <row r="306" spans="2:22" x14ac:dyDescent="0.2">
      <c r="B306" s="113"/>
      <c r="C306" s="117" t="s">
        <v>528</v>
      </c>
      <c r="D306" s="118" t="s">
        <v>529</v>
      </c>
      <c r="E306" s="119">
        <v>0</v>
      </c>
      <c r="F306" s="119">
        <v>0</v>
      </c>
      <c r="G306" s="119">
        <v>48988.54</v>
      </c>
      <c r="H306" s="119">
        <v>78256.010000000009</v>
      </c>
      <c r="I306" s="119">
        <v>103198.22</v>
      </c>
      <c r="J306" s="119">
        <v>58210.95</v>
      </c>
      <c r="K306" s="119">
        <v>88098.14</v>
      </c>
      <c r="L306" s="119">
        <v>43420.479999999996</v>
      </c>
      <c r="M306" s="119">
        <v>67670.289999999994</v>
      </c>
      <c r="N306" s="119">
        <v>89540.6</v>
      </c>
      <c r="O306" s="119">
        <v>62300.44</v>
      </c>
      <c r="P306" s="119">
        <v>352427.23</v>
      </c>
      <c r="Q306" s="119">
        <v>992110.89999999991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0</v>
      </c>
      <c r="V306" s="115"/>
    </row>
    <row r="307" spans="2:22" x14ac:dyDescent="0.2">
      <c r="B307" s="113"/>
      <c r="C307" s="117" t="s">
        <v>75</v>
      </c>
      <c r="D307" s="118" t="s">
        <v>295</v>
      </c>
      <c r="E307" s="119">
        <v>76534.909999999974</v>
      </c>
      <c r="F307" s="119">
        <v>76534.909999999974</v>
      </c>
      <c r="G307" s="119">
        <v>118232.72999999998</v>
      </c>
      <c r="H307" s="119">
        <v>117188.13000000002</v>
      </c>
      <c r="I307" s="119">
        <v>114041.72000000004</v>
      </c>
      <c r="J307" s="119">
        <v>114543.70999999996</v>
      </c>
      <c r="K307" s="119">
        <v>121664.87999999996</v>
      </c>
      <c r="L307" s="119">
        <v>111978.12</v>
      </c>
      <c r="M307" s="119">
        <v>116253.38</v>
      </c>
      <c r="N307" s="119">
        <v>120026.99000000006</v>
      </c>
      <c r="O307" s="119">
        <v>118574.07999999997</v>
      </c>
      <c r="P307" s="119">
        <v>155748.73999999993</v>
      </c>
      <c r="Q307" s="119">
        <v>1361322.3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76534.909999999974</v>
      </c>
      <c r="V307" s="115"/>
    </row>
    <row r="308" spans="2:22" x14ac:dyDescent="0.2">
      <c r="B308" s="113"/>
      <c r="C308" s="117" t="s">
        <v>76</v>
      </c>
      <c r="D308" s="118" t="s">
        <v>296</v>
      </c>
      <c r="E308" s="119">
        <v>180437.05</v>
      </c>
      <c r="F308" s="119">
        <v>180437.05</v>
      </c>
      <c r="G308" s="119">
        <v>257878.61999999979</v>
      </c>
      <c r="H308" s="119">
        <v>264266.15999999986</v>
      </c>
      <c r="I308" s="119">
        <v>259502.61000000002</v>
      </c>
      <c r="J308" s="119">
        <v>257643.73</v>
      </c>
      <c r="K308" s="119">
        <v>266802.09000000003</v>
      </c>
      <c r="L308" s="119">
        <v>251485.48000000019</v>
      </c>
      <c r="M308" s="119">
        <v>260505.88</v>
      </c>
      <c r="N308" s="119">
        <v>265337.92</v>
      </c>
      <c r="O308" s="119">
        <v>261956.90999999997</v>
      </c>
      <c r="P308" s="119">
        <v>335137.2099999999</v>
      </c>
      <c r="Q308" s="119">
        <v>3041390.71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180437.05</v>
      </c>
      <c r="V308" s="115"/>
    </row>
    <row r="309" spans="2:22" x14ac:dyDescent="0.2">
      <c r="B309" s="113"/>
      <c r="C309" s="117" t="s">
        <v>77</v>
      </c>
      <c r="D309" s="118" t="s">
        <v>297</v>
      </c>
      <c r="E309" s="119">
        <v>197044.73999999993</v>
      </c>
      <c r="F309" s="119">
        <v>197044.73999999993</v>
      </c>
      <c r="G309" s="119">
        <v>248994.58999999997</v>
      </c>
      <c r="H309" s="119">
        <v>254857.90000000005</v>
      </c>
      <c r="I309" s="119">
        <v>237427.74999999991</v>
      </c>
      <c r="J309" s="119">
        <v>244628.93000000011</v>
      </c>
      <c r="K309" s="119">
        <v>252359.18000000005</v>
      </c>
      <c r="L309" s="119">
        <v>232491.94999999995</v>
      </c>
      <c r="M309" s="119">
        <v>246954.62999999998</v>
      </c>
      <c r="N309" s="119">
        <v>256687.35999999999</v>
      </c>
      <c r="O309" s="119">
        <v>253683.77</v>
      </c>
      <c r="P309" s="119">
        <v>333504.53999999992</v>
      </c>
      <c r="Q309" s="119">
        <v>2955680.08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197044.73999999993</v>
      </c>
      <c r="V309" s="115"/>
    </row>
    <row r="310" spans="2:22" x14ac:dyDescent="0.2">
      <c r="B310" s="113"/>
      <c r="C310" s="117" t="s">
        <v>78</v>
      </c>
      <c r="D310" s="118" t="s">
        <v>298</v>
      </c>
      <c r="E310" s="119">
        <v>354970.7900000001</v>
      </c>
      <c r="F310" s="119">
        <v>354970.7900000001</v>
      </c>
      <c r="G310" s="119">
        <v>455517.06000000011</v>
      </c>
      <c r="H310" s="119">
        <v>469843.86999999982</v>
      </c>
      <c r="I310" s="119">
        <v>431422.82000000012</v>
      </c>
      <c r="J310" s="119">
        <v>445912.82999999984</v>
      </c>
      <c r="K310" s="119">
        <v>461762.28999999992</v>
      </c>
      <c r="L310" s="119">
        <v>420038.67999999982</v>
      </c>
      <c r="M310" s="119">
        <v>453211.07000000007</v>
      </c>
      <c r="N310" s="119">
        <v>472868.05000000005</v>
      </c>
      <c r="O310" s="119">
        <v>464699.32999999978</v>
      </c>
      <c r="P310" s="119">
        <v>590595.95999999985</v>
      </c>
      <c r="Q310" s="119">
        <v>5375813.54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354970.7900000001</v>
      </c>
      <c r="V310" s="115"/>
    </row>
    <row r="311" spans="2:22" x14ac:dyDescent="0.2">
      <c r="B311" s="113"/>
      <c r="C311" s="117" t="s">
        <v>79</v>
      </c>
      <c r="D311" s="118" t="s">
        <v>299</v>
      </c>
      <c r="E311" s="119">
        <v>901597.30000000203</v>
      </c>
      <c r="F311" s="119">
        <v>901597.30000000203</v>
      </c>
      <c r="G311" s="119">
        <v>1137890.0299999975</v>
      </c>
      <c r="H311" s="119">
        <v>1168527.310000001</v>
      </c>
      <c r="I311" s="119">
        <v>1091806.0400000033</v>
      </c>
      <c r="J311" s="119">
        <v>1121996.0600000028</v>
      </c>
      <c r="K311" s="119">
        <v>1158122.7099999972</v>
      </c>
      <c r="L311" s="119">
        <v>1059137.6700000006</v>
      </c>
      <c r="M311" s="119">
        <v>1120006.0600000003</v>
      </c>
      <c r="N311" s="119">
        <v>1172931.9300000002</v>
      </c>
      <c r="O311" s="119">
        <v>1178395.2200000021</v>
      </c>
      <c r="P311" s="119">
        <v>1570209.7900000019</v>
      </c>
      <c r="Q311" s="119">
        <v>13582217.420000009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901597.30000000203</v>
      </c>
      <c r="V311" s="115"/>
    </row>
    <row r="312" spans="2:22" x14ac:dyDescent="0.2">
      <c r="B312" s="113"/>
      <c r="C312" s="117" t="s">
        <v>80</v>
      </c>
      <c r="D312" s="118" t="s">
        <v>300</v>
      </c>
      <c r="E312" s="119">
        <v>406027.81000000035</v>
      </c>
      <c r="F312" s="119">
        <v>406027.81000000035</v>
      </c>
      <c r="G312" s="119">
        <v>542339.16000000027</v>
      </c>
      <c r="H312" s="119">
        <v>567762.96000000008</v>
      </c>
      <c r="I312" s="119">
        <v>484426.75000000012</v>
      </c>
      <c r="J312" s="119">
        <v>508627.95999999967</v>
      </c>
      <c r="K312" s="119">
        <v>554157.06000000017</v>
      </c>
      <c r="L312" s="119">
        <v>478390.55000000005</v>
      </c>
      <c r="M312" s="119">
        <v>538289.1</v>
      </c>
      <c r="N312" s="119">
        <v>565294.92000000016</v>
      </c>
      <c r="O312" s="119">
        <v>549862.34000000008</v>
      </c>
      <c r="P312" s="119">
        <v>852888.15999999968</v>
      </c>
      <c r="Q312" s="119">
        <v>6454094.5800000001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406027.81000000035</v>
      </c>
      <c r="V312" s="115"/>
    </row>
    <row r="313" spans="2:22" x14ac:dyDescent="0.2">
      <c r="B313" s="113"/>
      <c r="C313" s="117" t="s">
        <v>81</v>
      </c>
      <c r="D313" s="118" t="s">
        <v>301</v>
      </c>
      <c r="E313" s="119">
        <v>441266.58000000101</v>
      </c>
      <c r="F313" s="119">
        <v>441266.58000000101</v>
      </c>
      <c r="G313" s="119">
        <v>604067.52</v>
      </c>
      <c r="H313" s="119">
        <v>630534.27000000037</v>
      </c>
      <c r="I313" s="119">
        <v>575926.18999999855</v>
      </c>
      <c r="J313" s="119">
        <v>606288.05000000168</v>
      </c>
      <c r="K313" s="119">
        <v>603791.2100000002</v>
      </c>
      <c r="L313" s="119">
        <v>555853.89000000118</v>
      </c>
      <c r="M313" s="119">
        <v>594242.82000000088</v>
      </c>
      <c r="N313" s="119">
        <v>632505.05000000156</v>
      </c>
      <c r="O313" s="119">
        <v>661150.3600000001</v>
      </c>
      <c r="P313" s="119">
        <v>864011.81000000052</v>
      </c>
      <c r="Q313" s="119">
        <v>7210904.3300000085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441266.58000000101</v>
      </c>
      <c r="V313" s="115"/>
    </row>
    <row r="314" spans="2:22" x14ac:dyDescent="0.2">
      <c r="B314" s="113"/>
      <c r="C314" s="117" t="s">
        <v>82</v>
      </c>
      <c r="D314" s="118" t="s">
        <v>302</v>
      </c>
      <c r="E314" s="119">
        <v>118520.90000000005</v>
      </c>
      <c r="F314" s="119">
        <v>118520.90000000005</v>
      </c>
      <c r="G314" s="119">
        <v>161718.35999999993</v>
      </c>
      <c r="H314" s="119">
        <v>167351.88999999993</v>
      </c>
      <c r="I314" s="119">
        <v>157092.97000000006</v>
      </c>
      <c r="J314" s="119">
        <v>164737.19999999995</v>
      </c>
      <c r="K314" s="119">
        <v>160814.77000000005</v>
      </c>
      <c r="L314" s="119">
        <v>151608.23000000004</v>
      </c>
      <c r="M314" s="119">
        <v>158912.68999999992</v>
      </c>
      <c r="N314" s="119">
        <v>167885.03999999992</v>
      </c>
      <c r="O314" s="119">
        <v>183185.33999999991</v>
      </c>
      <c r="P314" s="119">
        <v>234256.15000000002</v>
      </c>
      <c r="Q314" s="119">
        <v>1944604.4399999995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118520.90000000005</v>
      </c>
      <c r="V314" s="115"/>
    </row>
    <row r="315" spans="2:22" x14ac:dyDescent="0.2">
      <c r="B315" s="113"/>
      <c r="C315" s="117" t="s">
        <v>83</v>
      </c>
      <c r="D315" s="118" t="s">
        <v>303</v>
      </c>
      <c r="E315" s="119">
        <v>169792.72000000006</v>
      </c>
      <c r="F315" s="119">
        <v>169792.72000000006</v>
      </c>
      <c r="G315" s="119">
        <v>318554.97999999992</v>
      </c>
      <c r="H315" s="119">
        <v>275520.20000000007</v>
      </c>
      <c r="I315" s="119">
        <v>283597.42</v>
      </c>
      <c r="J315" s="119">
        <v>271075.33</v>
      </c>
      <c r="K315" s="119">
        <v>296052.55</v>
      </c>
      <c r="L315" s="119">
        <v>260481.85000000006</v>
      </c>
      <c r="M315" s="119">
        <v>266646.06000000006</v>
      </c>
      <c r="N315" s="119">
        <v>310755.01</v>
      </c>
      <c r="O315" s="119">
        <v>311664.34000000003</v>
      </c>
      <c r="P315" s="119">
        <v>424638.70999999996</v>
      </c>
      <c r="Q315" s="119">
        <v>3358571.8899999997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169792.72000000006</v>
      </c>
      <c r="V315" s="115"/>
    </row>
    <row r="316" spans="2:22" x14ac:dyDescent="0.2">
      <c r="B316" s="113"/>
      <c r="C316" s="117" t="s">
        <v>84</v>
      </c>
      <c r="D316" s="118" t="s">
        <v>304</v>
      </c>
      <c r="E316" s="119">
        <v>86735.450000000012</v>
      </c>
      <c r="F316" s="119">
        <v>86735.450000000012</v>
      </c>
      <c r="G316" s="119">
        <v>176653.71999999994</v>
      </c>
      <c r="H316" s="119">
        <v>176564.62999999995</v>
      </c>
      <c r="I316" s="119">
        <v>171860.69999999998</v>
      </c>
      <c r="J316" s="119">
        <v>173644.56999999998</v>
      </c>
      <c r="K316" s="119">
        <v>176291.27000000002</v>
      </c>
      <c r="L316" s="119">
        <v>167515.13999999993</v>
      </c>
      <c r="M316" s="119">
        <v>172271.78</v>
      </c>
      <c r="N316" s="119">
        <v>178605.43999999997</v>
      </c>
      <c r="O316" s="119">
        <v>178346.88999999998</v>
      </c>
      <c r="P316" s="119">
        <v>235604.23</v>
      </c>
      <c r="Q316" s="119">
        <v>1980829.2699999998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86735.450000000012</v>
      </c>
      <c r="V316" s="115"/>
    </row>
    <row r="317" spans="2:22" x14ac:dyDescent="0.2">
      <c r="B317" s="113"/>
      <c r="C317" s="117" t="s">
        <v>85</v>
      </c>
      <c r="D317" s="118" t="s">
        <v>305</v>
      </c>
      <c r="E317" s="119">
        <v>910107.3</v>
      </c>
      <c r="F317" s="119">
        <v>910107.3</v>
      </c>
      <c r="G317" s="119">
        <v>1119369.8399999994</v>
      </c>
      <c r="H317" s="119">
        <v>1168519.79</v>
      </c>
      <c r="I317" s="119">
        <v>1075351.56</v>
      </c>
      <c r="J317" s="119">
        <v>1095704.1800000002</v>
      </c>
      <c r="K317" s="119">
        <v>1266317.0399999996</v>
      </c>
      <c r="L317" s="119">
        <v>1033862.8</v>
      </c>
      <c r="M317" s="119">
        <v>1318799.9900000005</v>
      </c>
      <c r="N317" s="119">
        <v>1209839.0199999998</v>
      </c>
      <c r="O317" s="119">
        <v>1119714.8799999999</v>
      </c>
      <c r="P317" s="119">
        <v>1904701.8699999999</v>
      </c>
      <c r="Q317" s="119">
        <v>14132395.569999998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910107.3</v>
      </c>
      <c r="V317" s="115"/>
    </row>
    <row r="318" spans="2:22" ht="25.5" x14ac:dyDescent="0.2">
      <c r="B318" s="113"/>
      <c r="C318" s="117" t="s">
        <v>86</v>
      </c>
      <c r="D318" s="118" t="s">
        <v>306</v>
      </c>
      <c r="E318" s="119">
        <v>35125.829999999987</v>
      </c>
      <c r="F318" s="119">
        <v>35125.829999999987</v>
      </c>
      <c r="G318" s="119">
        <v>37884.979999999996</v>
      </c>
      <c r="H318" s="119">
        <v>44336.349999999991</v>
      </c>
      <c r="I318" s="119">
        <v>41387.400000000016</v>
      </c>
      <c r="J318" s="119">
        <v>38640.970000000016</v>
      </c>
      <c r="K318" s="119">
        <v>40653.410000000003</v>
      </c>
      <c r="L318" s="119">
        <v>38449.980000000003</v>
      </c>
      <c r="M318" s="119">
        <v>38518.289999999986</v>
      </c>
      <c r="N318" s="119">
        <v>39901.200000000004</v>
      </c>
      <c r="O318" s="119">
        <v>44179.310000000005</v>
      </c>
      <c r="P318" s="119">
        <v>80165.03</v>
      </c>
      <c r="Q318" s="119">
        <v>514368.57999999996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35125.829999999987</v>
      </c>
      <c r="V318" s="115"/>
    </row>
    <row r="319" spans="2:22" x14ac:dyDescent="0.2">
      <c r="B319" s="113"/>
      <c r="C319" s="117" t="s">
        <v>87</v>
      </c>
      <c r="D319" s="118" t="s">
        <v>307</v>
      </c>
      <c r="E319" s="119">
        <v>56797.189999999981</v>
      </c>
      <c r="F319" s="119">
        <v>56797.189999999981</v>
      </c>
      <c r="G319" s="119">
        <v>75652.75</v>
      </c>
      <c r="H319" s="119">
        <v>76293.33</v>
      </c>
      <c r="I319" s="119">
        <v>75539.660000000033</v>
      </c>
      <c r="J319" s="119">
        <v>74023.429999999949</v>
      </c>
      <c r="K319" s="119">
        <v>79554.33</v>
      </c>
      <c r="L319" s="119">
        <v>70313.299999999988</v>
      </c>
      <c r="M319" s="119">
        <v>73304.709999999977</v>
      </c>
      <c r="N319" s="119">
        <v>77589.11</v>
      </c>
      <c r="O319" s="119">
        <v>77497.249999999985</v>
      </c>
      <c r="P319" s="119">
        <v>114943.75999999998</v>
      </c>
      <c r="Q319" s="119">
        <v>908306.00999999989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56797.189999999981</v>
      </c>
      <c r="V319" s="115"/>
    </row>
    <row r="320" spans="2:22" ht="25.5" x14ac:dyDescent="0.2">
      <c r="B320" s="113"/>
      <c r="C320" s="117" t="s">
        <v>88</v>
      </c>
      <c r="D320" s="118" t="s">
        <v>308</v>
      </c>
      <c r="E320" s="119">
        <v>55355.869999999981</v>
      </c>
      <c r="F320" s="119">
        <v>55355.869999999981</v>
      </c>
      <c r="G320" s="119">
        <v>70193.559999999983</v>
      </c>
      <c r="H320" s="119">
        <v>71302.890000000014</v>
      </c>
      <c r="I320" s="119">
        <v>69767.760000000009</v>
      </c>
      <c r="J320" s="119">
        <v>69498.02</v>
      </c>
      <c r="K320" s="119">
        <v>73727.679999999978</v>
      </c>
      <c r="L320" s="119">
        <v>67220.729999999967</v>
      </c>
      <c r="M320" s="119">
        <v>69457.5</v>
      </c>
      <c r="N320" s="119">
        <v>73107.109999999986</v>
      </c>
      <c r="O320" s="119">
        <v>72162.149999999994</v>
      </c>
      <c r="P320" s="119">
        <v>99287.42</v>
      </c>
      <c r="Q320" s="119">
        <v>846436.55999999994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55355.869999999981</v>
      </c>
      <c r="V320" s="115"/>
    </row>
    <row r="321" spans="2:22" x14ac:dyDescent="0.2">
      <c r="B321" s="113"/>
      <c r="C321" s="117" t="s">
        <v>89</v>
      </c>
      <c r="D321" s="118" t="s">
        <v>309</v>
      </c>
      <c r="E321" s="119">
        <v>128653.82999999999</v>
      </c>
      <c r="F321" s="119">
        <v>128653.82999999999</v>
      </c>
      <c r="G321" s="119">
        <v>254237.44999999995</v>
      </c>
      <c r="H321" s="119">
        <v>208345.34</v>
      </c>
      <c r="I321" s="119">
        <v>250779.82000000004</v>
      </c>
      <c r="J321" s="119">
        <v>183696.76</v>
      </c>
      <c r="K321" s="119">
        <v>261060.43</v>
      </c>
      <c r="L321" s="119">
        <v>159526.22999999998</v>
      </c>
      <c r="M321" s="119">
        <v>181885.26</v>
      </c>
      <c r="N321" s="119">
        <v>268652.96999999997</v>
      </c>
      <c r="O321" s="119">
        <v>241441.68000000002</v>
      </c>
      <c r="P321" s="119">
        <v>805736.85000000021</v>
      </c>
      <c r="Q321" s="119">
        <v>3072670.45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128653.82999999999</v>
      </c>
      <c r="V321" s="115"/>
    </row>
    <row r="322" spans="2:22" x14ac:dyDescent="0.2">
      <c r="B322" s="113"/>
      <c r="C322" s="117" t="s">
        <v>90</v>
      </c>
      <c r="D322" s="118" t="s">
        <v>310</v>
      </c>
      <c r="E322" s="119">
        <v>148882.28000000003</v>
      </c>
      <c r="F322" s="119">
        <v>148882.28000000003</v>
      </c>
      <c r="G322" s="119">
        <v>206208.04</v>
      </c>
      <c r="H322" s="119">
        <v>221478.28000000006</v>
      </c>
      <c r="I322" s="119">
        <v>223196.68000000002</v>
      </c>
      <c r="J322" s="119">
        <v>213356.73999999996</v>
      </c>
      <c r="K322" s="119">
        <v>248086.62</v>
      </c>
      <c r="L322" s="119">
        <v>201639.96000000002</v>
      </c>
      <c r="M322" s="119">
        <v>207610.09999999998</v>
      </c>
      <c r="N322" s="119">
        <v>249223.83999999991</v>
      </c>
      <c r="O322" s="119">
        <v>228987.33000000002</v>
      </c>
      <c r="P322" s="119">
        <v>577246.79</v>
      </c>
      <c r="Q322" s="119">
        <v>2874798.94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148882.28000000003</v>
      </c>
      <c r="V322" s="115"/>
    </row>
    <row r="323" spans="2:22" x14ac:dyDescent="0.2">
      <c r="B323" s="113"/>
      <c r="C323" s="117" t="s">
        <v>91</v>
      </c>
      <c r="D323" s="118" t="s">
        <v>311</v>
      </c>
      <c r="E323" s="119">
        <v>43156.779999999992</v>
      </c>
      <c r="F323" s="119">
        <v>43156.779999999992</v>
      </c>
      <c r="G323" s="119">
        <v>55392.299999999996</v>
      </c>
      <c r="H323" s="119">
        <v>53831.489999999991</v>
      </c>
      <c r="I323" s="119">
        <v>53468.89999999998</v>
      </c>
      <c r="J323" s="119">
        <v>52572.459999999992</v>
      </c>
      <c r="K323" s="119">
        <v>55386.109999999986</v>
      </c>
      <c r="L323" s="119">
        <v>50933.770000000004</v>
      </c>
      <c r="M323" s="119">
        <v>52105.439999999995</v>
      </c>
      <c r="N323" s="119">
        <v>55829.670000000006</v>
      </c>
      <c r="O323" s="119">
        <v>55625.780000000006</v>
      </c>
      <c r="P323" s="119">
        <v>80467.289999999994</v>
      </c>
      <c r="Q323" s="119">
        <v>651926.77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43156.779999999992</v>
      </c>
      <c r="V323" s="115"/>
    </row>
    <row r="324" spans="2:22" x14ac:dyDescent="0.2">
      <c r="B324" s="113"/>
      <c r="C324" s="117" t="s">
        <v>92</v>
      </c>
      <c r="D324" s="118" t="s">
        <v>312</v>
      </c>
      <c r="E324" s="119">
        <v>43575.5</v>
      </c>
      <c r="F324" s="119">
        <v>42185.58</v>
      </c>
      <c r="G324" s="119">
        <v>61513.079999999994</v>
      </c>
      <c r="H324" s="119">
        <v>65221.819999999978</v>
      </c>
      <c r="I324" s="119">
        <v>56986.76999999999</v>
      </c>
      <c r="J324" s="119">
        <v>64978.739999999991</v>
      </c>
      <c r="K324" s="119">
        <v>69400.560000000012</v>
      </c>
      <c r="L324" s="119">
        <v>51578.529999999992</v>
      </c>
      <c r="M324" s="119">
        <v>54789.390000000014</v>
      </c>
      <c r="N324" s="119">
        <v>77319.290000000008</v>
      </c>
      <c r="O324" s="119">
        <v>81510.449999999983</v>
      </c>
      <c r="P324" s="119">
        <v>157215.19</v>
      </c>
      <c r="Q324" s="119">
        <v>826274.89999999991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43575.5</v>
      </c>
      <c r="V324" s="115"/>
    </row>
    <row r="325" spans="2:22" ht="25.5" x14ac:dyDescent="0.2">
      <c r="B325" s="113"/>
      <c r="C325" s="117" t="s">
        <v>93</v>
      </c>
      <c r="D325" s="118" t="s">
        <v>313</v>
      </c>
      <c r="E325" s="119">
        <v>30726.649999999998</v>
      </c>
      <c r="F325" s="119">
        <v>30726.649999999998</v>
      </c>
      <c r="G325" s="119">
        <v>48424.12000000001</v>
      </c>
      <c r="H325" s="119">
        <v>48875.98</v>
      </c>
      <c r="I325" s="119">
        <v>45576.539999999994</v>
      </c>
      <c r="J325" s="119">
        <v>46750.960000000006</v>
      </c>
      <c r="K325" s="119">
        <v>51740.120000000017</v>
      </c>
      <c r="L325" s="119">
        <v>41412.220000000016</v>
      </c>
      <c r="M325" s="119">
        <v>45426.15</v>
      </c>
      <c r="N325" s="119">
        <v>52802.600000000006</v>
      </c>
      <c r="O325" s="119">
        <v>50608.409999999996</v>
      </c>
      <c r="P325" s="119">
        <v>99631.389999999985</v>
      </c>
      <c r="Q325" s="119">
        <v>592701.79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30726.649999999998</v>
      </c>
      <c r="V325" s="115"/>
    </row>
    <row r="326" spans="2:22" x14ac:dyDescent="0.2">
      <c r="B326" s="113"/>
      <c r="C326" s="117" t="s">
        <v>94</v>
      </c>
      <c r="D326" s="118" t="s">
        <v>314</v>
      </c>
      <c r="E326" s="119">
        <v>19175.750000000004</v>
      </c>
      <c r="F326" s="119">
        <v>19175.750000000004</v>
      </c>
      <c r="G326" s="119">
        <v>20167.919999999998</v>
      </c>
      <c r="H326" s="119">
        <v>20802.570000000003</v>
      </c>
      <c r="I326" s="119">
        <v>19884.41</v>
      </c>
      <c r="J326" s="119">
        <v>20298.300000000003</v>
      </c>
      <c r="K326" s="119">
        <v>20319.86</v>
      </c>
      <c r="L326" s="119">
        <v>19214.079999999998</v>
      </c>
      <c r="M326" s="119">
        <v>20258.869999999995</v>
      </c>
      <c r="N326" s="119">
        <v>20695.030000000002</v>
      </c>
      <c r="O326" s="119">
        <v>20837.900000000001</v>
      </c>
      <c r="P326" s="119">
        <v>30411.519999999997</v>
      </c>
      <c r="Q326" s="119">
        <v>251241.95999999996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19175.750000000004</v>
      </c>
      <c r="V326" s="115"/>
    </row>
    <row r="327" spans="2:22" ht="25.5" x14ac:dyDescent="0.2">
      <c r="B327" s="113"/>
      <c r="C327" s="117" t="s">
        <v>95</v>
      </c>
      <c r="D327" s="118" t="s">
        <v>315</v>
      </c>
      <c r="E327" s="119">
        <v>0</v>
      </c>
      <c r="F327" s="119">
        <v>0</v>
      </c>
      <c r="G327" s="119">
        <v>25881.910000000003</v>
      </c>
      <c r="H327" s="119">
        <v>24783.890000000003</v>
      </c>
      <c r="I327" s="119">
        <v>12059.53</v>
      </c>
      <c r="J327" s="119">
        <v>19602.88</v>
      </c>
      <c r="K327" s="119">
        <v>30793.340000000007</v>
      </c>
      <c r="L327" s="119">
        <v>14661.009999999998</v>
      </c>
      <c r="M327" s="119">
        <v>16009.58</v>
      </c>
      <c r="N327" s="119">
        <v>30087.88</v>
      </c>
      <c r="O327" s="119">
        <v>31642.170000000002</v>
      </c>
      <c r="P327" s="119">
        <v>104660.81000000003</v>
      </c>
      <c r="Q327" s="119">
        <v>310183.00000000006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115"/>
    </row>
    <row r="328" spans="2:22" x14ac:dyDescent="0.2">
      <c r="B328" s="113"/>
      <c r="C328" s="117" t="s">
        <v>96</v>
      </c>
      <c r="D328" s="118" t="s">
        <v>316</v>
      </c>
      <c r="E328" s="119">
        <v>0</v>
      </c>
      <c r="F328" s="119">
        <v>0</v>
      </c>
      <c r="G328" s="119">
        <v>303823.63</v>
      </c>
      <c r="H328" s="119">
        <v>367072.16</v>
      </c>
      <c r="I328" s="119">
        <v>97605.14</v>
      </c>
      <c r="J328" s="119">
        <v>153046.25</v>
      </c>
      <c r="K328" s="119">
        <v>261617.41999999998</v>
      </c>
      <c r="L328" s="119">
        <v>160438.06999999998</v>
      </c>
      <c r="M328" s="119">
        <v>301557.99</v>
      </c>
      <c r="N328" s="119">
        <v>289761.85000000003</v>
      </c>
      <c r="O328" s="119">
        <v>278288.05000000005</v>
      </c>
      <c r="P328" s="119">
        <v>1090191.4400000002</v>
      </c>
      <c r="Q328" s="119">
        <v>3303402.0000000009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115"/>
    </row>
    <row r="329" spans="2:22" x14ac:dyDescent="0.2">
      <c r="B329" s="113"/>
      <c r="C329" s="117" t="s">
        <v>97</v>
      </c>
      <c r="D329" s="118" t="s">
        <v>317</v>
      </c>
      <c r="E329" s="119">
        <v>99218.640000000014</v>
      </c>
      <c r="F329" s="119">
        <v>99218.640000000014</v>
      </c>
      <c r="G329" s="119">
        <v>170157.88999999998</v>
      </c>
      <c r="H329" s="119">
        <v>148390.54</v>
      </c>
      <c r="I329" s="119">
        <v>159951.35999999999</v>
      </c>
      <c r="J329" s="119">
        <v>182984.38</v>
      </c>
      <c r="K329" s="119">
        <v>173733.00999999995</v>
      </c>
      <c r="L329" s="119">
        <v>123095.81000000006</v>
      </c>
      <c r="M329" s="119">
        <v>366727.05</v>
      </c>
      <c r="N329" s="119">
        <v>179052.77000000002</v>
      </c>
      <c r="O329" s="119">
        <v>183777.3</v>
      </c>
      <c r="P329" s="119">
        <v>396929.11</v>
      </c>
      <c r="Q329" s="119">
        <v>2283236.5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99218.640000000014</v>
      </c>
      <c r="V329" s="115"/>
    </row>
    <row r="330" spans="2:22" x14ac:dyDescent="0.2">
      <c r="B330" s="113"/>
      <c r="C330" s="117" t="s">
        <v>98</v>
      </c>
      <c r="D330" s="118" t="s">
        <v>318</v>
      </c>
      <c r="E330" s="119">
        <v>160405.52000000002</v>
      </c>
      <c r="F330" s="119">
        <v>160405.52000000002</v>
      </c>
      <c r="G330" s="119">
        <v>70749.74000000002</v>
      </c>
      <c r="H330" s="119">
        <v>100116.19</v>
      </c>
      <c r="I330" s="119">
        <v>58887.360000000001</v>
      </c>
      <c r="J330" s="119">
        <v>53154.900000000009</v>
      </c>
      <c r="K330" s="119">
        <v>194060.84000000003</v>
      </c>
      <c r="L330" s="119">
        <v>148455.37000000002</v>
      </c>
      <c r="M330" s="119">
        <v>43976.02</v>
      </c>
      <c r="N330" s="119">
        <v>45962.339999999989</v>
      </c>
      <c r="O330" s="119">
        <v>89203.73</v>
      </c>
      <c r="P330" s="119">
        <v>1127748.5500000003</v>
      </c>
      <c r="Q330" s="119">
        <v>2253126.08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160405.52000000002</v>
      </c>
      <c r="V330" s="115"/>
    </row>
    <row r="331" spans="2:22" x14ac:dyDescent="0.2">
      <c r="B331" s="113"/>
      <c r="C331" s="117" t="s">
        <v>99</v>
      </c>
      <c r="D331" s="118" t="s">
        <v>319</v>
      </c>
      <c r="E331" s="119">
        <v>75738.629999999961</v>
      </c>
      <c r="F331" s="119">
        <v>75738.629999999961</v>
      </c>
      <c r="G331" s="119">
        <v>73021.930000000022</v>
      </c>
      <c r="H331" s="119">
        <v>76486.42</v>
      </c>
      <c r="I331" s="119">
        <v>74017.33</v>
      </c>
      <c r="J331" s="119">
        <v>72920.869999999981</v>
      </c>
      <c r="K331" s="119">
        <v>81666.250000000015</v>
      </c>
      <c r="L331" s="119">
        <v>73109.739999999991</v>
      </c>
      <c r="M331" s="119">
        <v>74399.200000000026</v>
      </c>
      <c r="N331" s="119">
        <v>78906.38</v>
      </c>
      <c r="O331" s="119">
        <v>77862.100000000035</v>
      </c>
      <c r="P331" s="119">
        <v>133838.84</v>
      </c>
      <c r="Q331" s="119">
        <v>967706.32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75738.629999999961</v>
      </c>
      <c r="V331" s="115"/>
    </row>
    <row r="332" spans="2:22" x14ac:dyDescent="0.2">
      <c r="B332" s="113"/>
      <c r="C332" s="117" t="s">
        <v>100</v>
      </c>
      <c r="D332" s="118" t="s">
        <v>320</v>
      </c>
      <c r="E332" s="119">
        <v>19075.879999999997</v>
      </c>
      <c r="F332" s="119">
        <v>19075.879999999997</v>
      </c>
      <c r="G332" s="119">
        <v>13922.36</v>
      </c>
      <c r="H332" s="119">
        <v>33759.69</v>
      </c>
      <c r="I332" s="119">
        <v>39982.42</v>
      </c>
      <c r="J332" s="119">
        <v>24440.190000000002</v>
      </c>
      <c r="K332" s="119">
        <v>35454.22</v>
      </c>
      <c r="L332" s="119">
        <v>18059.96</v>
      </c>
      <c r="M332" s="119">
        <v>28248.18</v>
      </c>
      <c r="N332" s="119">
        <v>33796.119999999995</v>
      </c>
      <c r="O332" s="119">
        <v>23584.309999999998</v>
      </c>
      <c r="P332" s="119">
        <v>152235.35</v>
      </c>
      <c r="Q332" s="119">
        <v>441634.55999999994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19075.879999999997</v>
      </c>
      <c r="V332" s="115"/>
    </row>
    <row r="333" spans="2:22" ht="25.5" x14ac:dyDescent="0.2">
      <c r="B333" s="113"/>
      <c r="C333" s="117" t="s">
        <v>101</v>
      </c>
      <c r="D333" s="118" t="s">
        <v>321</v>
      </c>
      <c r="E333" s="119">
        <v>477439.71000000014</v>
      </c>
      <c r="F333" s="119">
        <v>477439.71000000014</v>
      </c>
      <c r="G333" s="119">
        <v>501084.08000000037</v>
      </c>
      <c r="H333" s="119">
        <v>677232.21</v>
      </c>
      <c r="I333" s="119">
        <v>723660.82000000018</v>
      </c>
      <c r="J333" s="119">
        <v>588161.57999999961</v>
      </c>
      <c r="K333" s="119">
        <v>738755.27999999991</v>
      </c>
      <c r="L333" s="119">
        <v>533101.91999999993</v>
      </c>
      <c r="M333" s="119">
        <v>601274.31000000006</v>
      </c>
      <c r="N333" s="119">
        <v>712784.69000000018</v>
      </c>
      <c r="O333" s="119">
        <v>633342.93000000005</v>
      </c>
      <c r="P333" s="119">
        <v>2120168.5900000003</v>
      </c>
      <c r="Q333" s="119">
        <v>8784445.8300000019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477439.71000000014</v>
      </c>
      <c r="V333" s="115"/>
    </row>
    <row r="334" spans="2:22" x14ac:dyDescent="0.2">
      <c r="B334" s="113"/>
      <c r="C334" s="117" t="s">
        <v>102</v>
      </c>
      <c r="D334" s="118" t="s">
        <v>322</v>
      </c>
      <c r="E334" s="119">
        <v>46650.67</v>
      </c>
      <c r="F334" s="119">
        <v>46650.67</v>
      </c>
      <c r="G334" s="119">
        <v>55220.27</v>
      </c>
      <c r="H334" s="119">
        <v>61574.890000000007</v>
      </c>
      <c r="I334" s="119">
        <v>68141.959999999992</v>
      </c>
      <c r="J334" s="119">
        <v>56355.35</v>
      </c>
      <c r="K334" s="119">
        <v>66892.44</v>
      </c>
      <c r="L334" s="119">
        <v>52935.05999999999</v>
      </c>
      <c r="M334" s="119">
        <v>58376.409999999996</v>
      </c>
      <c r="N334" s="119">
        <v>65526.260000000009</v>
      </c>
      <c r="O334" s="119">
        <v>58802.82</v>
      </c>
      <c r="P334" s="119">
        <v>138568.99</v>
      </c>
      <c r="Q334" s="119">
        <v>775695.78999999992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46650.67</v>
      </c>
      <c r="V334" s="115"/>
    </row>
    <row r="335" spans="2:22" x14ac:dyDescent="0.2">
      <c r="B335" s="113"/>
      <c r="C335" s="117" t="s">
        <v>103</v>
      </c>
      <c r="D335" s="118" t="s">
        <v>323</v>
      </c>
      <c r="E335" s="119">
        <v>1052727.4799999995</v>
      </c>
      <c r="F335" s="119">
        <v>1052727.4799999995</v>
      </c>
      <c r="G335" s="119">
        <v>1070750.0899999996</v>
      </c>
      <c r="H335" s="119">
        <v>1277196.9400000002</v>
      </c>
      <c r="I335" s="119">
        <v>1359020.7900000005</v>
      </c>
      <c r="J335" s="119">
        <v>1198312.6499999999</v>
      </c>
      <c r="K335" s="119">
        <v>1374423.4099999997</v>
      </c>
      <c r="L335" s="119">
        <v>1155380.2099999997</v>
      </c>
      <c r="M335" s="119">
        <v>1225992.82</v>
      </c>
      <c r="N335" s="119">
        <v>1350193.4699999997</v>
      </c>
      <c r="O335" s="119">
        <v>1190083.4299999997</v>
      </c>
      <c r="P335" s="119">
        <v>3225458.81</v>
      </c>
      <c r="Q335" s="119">
        <v>16532267.58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1052727.4799999995</v>
      </c>
      <c r="V335" s="115"/>
    </row>
    <row r="336" spans="2:22" ht="25.5" x14ac:dyDescent="0.2">
      <c r="B336" s="113"/>
      <c r="C336" s="117" t="s">
        <v>104</v>
      </c>
      <c r="D336" s="118" t="s">
        <v>324</v>
      </c>
      <c r="E336" s="119">
        <v>31996.669999999995</v>
      </c>
      <c r="F336" s="119">
        <v>31996.669999999995</v>
      </c>
      <c r="G336" s="119">
        <v>40546.030000000006</v>
      </c>
      <c r="H336" s="119">
        <v>40764.679999999993</v>
      </c>
      <c r="I336" s="119">
        <v>39773.510000000009</v>
      </c>
      <c r="J336" s="119">
        <v>39305.93</v>
      </c>
      <c r="K336" s="119">
        <v>41721.919999999984</v>
      </c>
      <c r="L336" s="119">
        <v>39281.51</v>
      </c>
      <c r="M336" s="119">
        <v>41052.300000000003</v>
      </c>
      <c r="N336" s="119">
        <v>41932.080000000009</v>
      </c>
      <c r="O336" s="119">
        <v>41681.26999999999</v>
      </c>
      <c r="P336" s="119">
        <v>59106.100000000013</v>
      </c>
      <c r="Q336" s="119">
        <v>489158.67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31996.669999999995</v>
      </c>
      <c r="V336" s="115"/>
    </row>
    <row r="337" spans="2:22" x14ac:dyDescent="0.2">
      <c r="B337" s="113"/>
      <c r="C337" s="117" t="s">
        <v>105</v>
      </c>
      <c r="D337" s="118" t="s">
        <v>325</v>
      </c>
      <c r="E337" s="119">
        <v>1024131.0199999998</v>
      </c>
      <c r="F337" s="119">
        <v>1024131.0199999998</v>
      </c>
      <c r="G337" s="119">
        <v>1447135.91</v>
      </c>
      <c r="H337" s="119">
        <v>1320497.1100000001</v>
      </c>
      <c r="I337" s="119">
        <v>1292199.1400000004</v>
      </c>
      <c r="J337" s="119">
        <v>1160548.3700000001</v>
      </c>
      <c r="K337" s="119">
        <v>1725627.7999999998</v>
      </c>
      <c r="L337" s="119">
        <v>1186288.79</v>
      </c>
      <c r="M337" s="119">
        <v>1302538.7500000002</v>
      </c>
      <c r="N337" s="119">
        <v>1534661.26</v>
      </c>
      <c r="O337" s="119">
        <v>1355145.2299999995</v>
      </c>
      <c r="P337" s="119">
        <v>3195964.3500000006</v>
      </c>
      <c r="Q337" s="119">
        <v>17568868.75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1024131.0199999998</v>
      </c>
      <c r="V337" s="115"/>
    </row>
    <row r="338" spans="2:22" x14ac:dyDescent="0.2">
      <c r="B338" s="113"/>
      <c r="C338" s="117" t="s">
        <v>106</v>
      </c>
      <c r="D338" s="118" t="s">
        <v>327</v>
      </c>
      <c r="E338" s="119">
        <v>6056590.3899999969</v>
      </c>
      <c r="F338" s="119">
        <v>6056590.3899999969</v>
      </c>
      <c r="G338" s="119">
        <v>7389207.9299999988</v>
      </c>
      <c r="H338" s="119">
        <v>7285332.6099999975</v>
      </c>
      <c r="I338" s="119">
        <v>7362520.6200000001</v>
      </c>
      <c r="J338" s="119">
        <v>7019960.7399999984</v>
      </c>
      <c r="K338" s="119">
        <v>7529016.6299999999</v>
      </c>
      <c r="L338" s="119">
        <v>6775706.5500000007</v>
      </c>
      <c r="M338" s="119">
        <v>7146783.3799999999</v>
      </c>
      <c r="N338" s="119">
        <v>7627526.8899999987</v>
      </c>
      <c r="O338" s="119">
        <v>7414986.7500000009</v>
      </c>
      <c r="P338" s="119">
        <v>11918158.73</v>
      </c>
      <c r="Q338" s="119">
        <v>89582381.609999999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6056590.3899999969</v>
      </c>
      <c r="V338" s="115"/>
    </row>
    <row r="339" spans="2:22" ht="25.5" x14ac:dyDescent="0.2">
      <c r="B339" s="113"/>
      <c r="C339" s="117" t="s">
        <v>107</v>
      </c>
      <c r="D339" s="118" t="s">
        <v>328</v>
      </c>
      <c r="E339" s="119">
        <v>0</v>
      </c>
      <c r="F339" s="119">
        <v>0</v>
      </c>
      <c r="G339" s="119">
        <v>14610.830000000002</v>
      </c>
      <c r="H339" s="119">
        <v>17467.240000000002</v>
      </c>
      <c r="I339" s="119">
        <v>4817.5200000000004</v>
      </c>
      <c r="J339" s="119">
        <v>7584.86</v>
      </c>
      <c r="K339" s="119">
        <v>12879.300000000001</v>
      </c>
      <c r="L339" s="119">
        <v>7758.4400000000005</v>
      </c>
      <c r="M339" s="119">
        <v>14207.59</v>
      </c>
      <c r="N339" s="119">
        <v>14132.95</v>
      </c>
      <c r="O339" s="119">
        <v>13663.460000000001</v>
      </c>
      <c r="P339" s="119">
        <v>52877.81</v>
      </c>
      <c r="Q339" s="119">
        <v>160000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0</v>
      </c>
      <c r="V339" s="115"/>
    </row>
    <row r="340" spans="2:22" ht="25.5" x14ac:dyDescent="0.2">
      <c r="B340" s="113"/>
      <c r="C340" s="117" t="s">
        <v>108</v>
      </c>
      <c r="D340" s="118" t="s">
        <v>330</v>
      </c>
      <c r="E340" s="119">
        <v>139500</v>
      </c>
      <c r="F340" s="119">
        <v>0</v>
      </c>
      <c r="G340" s="119">
        <v>628746.37</v>
      </c>
      <c r="H340" s="119">
        <v>757290.23</v>
      </c>
      <c r="I340" s="119">
        <v>204074.53</v>
      </c>
      <c r="J340" s="119">
        <v>320727.67000000004</v>
      </c>
      <c r="K340" s="119">
        <v>546889.53</v>
      </c>
      <c r="L340" s="119">
        <v>333015.51</v>
      </c>
      <c r="M340" s="119">
        <v>619776.14</v>
      </c>
      <c r="N340" s="119">
        <v>603522.20000000007</v>
      </c>
      <c r="O340" s="119">
        <v>581129.18999999994</v>
      </c>
      <c r="P340" s="119">
        <v>2265328.63</v>
      </c>
      <c r="Q340" s="119">
        <v>7000000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139500</v>
      </c>
      <c r="V340" s="115"/>
    </row>
    <row r="341" spans="2:22" ht="25.5" x14ac:dyDescent="0.2">
      <c r="B341" s="113"/>
      <c r="C341" s="117" t="s">
        <v>109</v>
      </c>
      <c r="D341" s="118" t="s">
        <v>331</v>
      </c>
      <c r="E341" s="119">
        <v>443873.52000000008</v>
      </c>
      <c r="F341" s="119">
        <v>443873.52000000008</v>
      </c>
      <c r="G341" s="119">
        <v>698518.79</v>
      </c>
      <c r="H341" s="119">
        <v>616041.45999999985</v>
      </c>
      <c r="I341" s="119">
        <v>578638.82000000007</v>
      </c>
      <c r="J341" s="119">
        <v>489478.75000000006</v>
      </c>
      <c r="K341" s="119">
        <v>905450.85999999987</v>
      </c>
      <c r="L341" s="119">
        <v>531662.82999999984</v>
      </c>
      <c r="M341" s="119">
        <v>965974.22999999986</v>
      </c>
      <c r="N341" s="119">
        <v>751646.27999999991</v>
      </c>
      <c r="O341" s="119">
        <v>649266.61999999988</v>
      </c>
      <c r="P341" s="119">
        <v>1311335.3999999999</v>
      </c>
      <c r="Q341" s="119">
        <v>8385761.0800000001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443873.52000000008</v>
      </c>
      <c r="V341" s="115"/>
    </row>
    <row r="342" spans="2:22" x14ac:dyDescent="0.2">
      <c r="B342" s="113"/>
      <c r="C342" s="117" t="s">
        <v>110</v>
      </c>
      <c r="D342" s="118" t="s">
        <v>326</v>
      </c>
      <c r="E342" s="119">
        <v>199477.27999999997</v>
      </c>
      <c r="F342" s="119">
        <v>199477.27999999997</v>
      </c>
      <c r="G342" s="119">
        <v>199836.55</v>
      </c>
      <c r="H342" s="119">
        <v>282827.28000000003</v>
      </c>
      <c r="I342" s="119">
        <v>197890.71000000002</v>
      </c>
      <c r="J342" s="119">
        <v>188379.27000000002</v>
      </c>
      <c r="K342" s="119">
        <v>287994.67000000004</v>
      </c>
      <c r="L342" s="119">
        <v>223483.84999999998</v>
      </c>
      <c r="M342" s="119">
        <v>239569.13</v>
      </c>
      <c r="N342" s="119">
        <v>289923.26</v>
      </c>
      <c r="O342" s="119">
        <v>257604.94</v>
      </c>
      <c r="P342" s="119">
        <v>1118536.68</v>
      </c>
      <c r="Q342" s="119">
        <v>3685000.9000000004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199477.27999999997</v>
      </c>
      <c r="V342" s="115"/>
    </row>
    <row r="343" spans="2:22" x14ac:dyDescent="0.2">
      <c r="B343" s="113"/>
      <c r="C343" s="117" t="s">
        <v>111</v>
      </c>
      <c r="D343" s="118" t="s">
        <v>329</v>
      </c>
      <c r="E343" s="119">
        <v>671330.01000000047</v>
      </c>
      <c r="F343" s="119">
        <v>671330.01000000047</v>
      </c>
      <c r="G343" s="119">
        <v>819131.41000000015</v>
      </c>
      <c r="H343" s="119">
        <v>817792.77000000014</v>
      </c>
      <c r="I343" s="119">
        <v>765133.61000000022</v>
      </c>
      <c r="J343" s="119">
        <v>796147.05</v>
      </c>
      <c r="K343" s="119">
        <v>936760.05000000028</v>
      </c>
      <c r="L343" s="119">
        <v>760843.4100000005</v>
      </c>
      <c r="M343" s="119">
        <v>775593.23000000021</v>
      </c>
      <c r="N343" s="119">
        <v>885663.80000000016</v>
      </c>
      <c r="O343" s="119">
        <v>856595.28000000038</v>
      </c>
      <c r="P343" s="119">
        <v>1411564.7900000005</v>
      </c>
      <c r="Q343" s="119">
        <v>10167885.420000004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671330.01000000047</v>
      </c>
      <c r="V343" s="115"/>
    </row>
    <row r="344" spans="2:22" x14ac:dyDescent="0.2">
      <c r="B344" s="113"/>
      <c r="C344" s="117" t="s">
        <v>112</v>
      </c>
      <c r="D344" s="118" t="s">
        <v>332</v>
      </c>
      <c r="E344" s="119">
        <v>215409.50000000006</v>
      </c>
      <c r="F344" s="119">
        <v>215409.50000000006</v>
      </c>
      <c r="G344" s="119">
        <v>392406.92999999993</v>
      </c>
      <c r="H344" s="119">
        <v>351355.58000000007</v>
      </c>
      <c r="I344" s="119">
        <v>516925.12000000005</v>
      </c>
      <c r="J344" s="119">
        <v>336799.55</v>
      </c>
      <c r="K344" s="119">
        <v>405430.16999999993</v>
      </c>
      <c r="L344" s="119">
        <v>265035.62000000005</v>
      </c>
      <c r="M344" s="119">
        <v>250684.0800000001</v>
      </c>
      <c r="N344" s="119">
        <v>286410.54000000004</v>
      </c>
      <c r="O344" s="119">
        <v>364330.39999999991</v>
      </c>
      <c r="P344" s="119">
        <v>514987.47000000003</v>
      </c>
      <c r="Q344" s="119">
        <v>4115184.4600000009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215409.50000000006</v>
      </c>
      <c r="V344" s="115"/>
    </row>
    <row r="345" spans="2:22" x14ac:dyDescent="0.2">
      <c r="B345" s="113"/>
      <c r="C345" s="117" t="s">
        <v>113</v>
      </c>
      <c r="D345" s="118" t="s">
        <v>333</v>
      </c>
      <c r="E345" s="119">
        <v>187584.20999999996</v>
      </c>
      <c r="F345" s="119">
        <v>187584.20999999996</v>
      </c>
      <c r="G345" s="119">
        <v>328537.64</v>
      </c>
      <c r="H345" s="119">
        <v>337420.57000000012</v>
      </c>
      <c r="I345" s="119">
        <v>315318.33</v>
      </c>
      <c r="J345" s="119">
        <v>340045.62</v>
      </c>
      <c r="K345" s="119">
        <v>345840.45000000013</v>
      </c>
      <c r="L345" s="119">
        <v>312096.21000000014</v>
      </c>
      <c r="M345" s="119">
        <v>325035.68</v>
      </c>
      <c r="N345" s="119">
        <v>351633.14999999997</v>
      </c>
      <c r="O345" s="119">
        <v>346310.58999999997</v>
      </c>
      <c r="P345" s="119">
        <v>491009.50999999989</v>
      </c>
      <c r="Q345" s="119">
        <v>3868416.17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187584.20999999996</v>
      </c>
      <c r="V345" s="115"/>
    </row>
    <row r="346" spans="2:22" x14ac:dyDescent="0.2">
      <c r="B346" s="113"/>
      <c r="C346" s="117" t="s">
        <v>114</v>
      </c>
      <c r="D346" s="118" t="s">
        <v>334</v>
      </c>
      <c r="E346" s="119">
        <v>3138924.540000001</v>
      </c>
      <c r="F346" s="119">
        <v>3138924.540000001</v>
      </c>
      <c r="G346" s="119">
        <v>3786411.7300000004</v>
      </c>
      <c r="H346" s="119">
        <v>3764192.47</v>
      </c>
      <c r="I346" s="119">
        <v>3571904.0700000008</v>
      </c>
      <c r="J346" s="119">
        <v>3587832.6899999995</v>
      </c>
      <c r="K346" s="119">
        <v>4180386.7199999997</v>
      </c>
      <c r="L346" s="119">
        <v>3714185.5399999996</v>
      </c>
      <c r="M346" s="119">
        <v>4115800.0700000003</v>
      </c>
      <c r="N346" s="119">
        <v>4039680.8299999991</v>
      </c>
      <c r="O346" s="119">
        <v>3778841.5399999996</v>
      </c>
      <c r="P346" s="119">
        <v>6032868.2599999988</v>
      </c>
      <c r="Q346" s="119">
        <v>46849953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3138924.540000001</v>
      </c>
      <c r="V346" s="115"/>
    </row>
    <row r="347" spans="2:22" x14ac:dyDescent="0.2">
      <c r="B347" s="113"/>
      <c r="C347" s="117" t="s">
        <v>115</v>
      </c>
      <c r="D347" s="118" t="s">
        <v>335</v>
      </c>
      <c r="E347" s="119">
        <v>87014.810000000027</v>
      </c>
      <c r="F347" s="119">
        <v>87014.810000000027</v>
      </c>
      <c r="G347" s="119">
        <v>117280.74000000002</v>
      </c>
      <c r="H347" s="119">
        <v>109502.55</v>
      </c>
      <c r="I347" s="119">
        <v>141943.52000000005</v>
      </c>
      <c r="J347" s="119">
        <v>104357.85</v>
      </c>
      <c r="K347" s="119">
        <v>128634.37000000001</v>
      </c>
      <c r="L347" s="119">
        <v>85953.900000000038</v>
      </c>
      <c r="M347" s="119">
        <v>85945.150000000023</v>
      </c>
      <c r="N347" s="119">
        <v>97859.569999999992</v>
      </c>
      <c r="O347" s="119">
        <v>111564.68</v>
      </c>
      <c r="P347" s="119">
        <v>176602.23000000004</v>
      </c>
      <c r="Q347" s="119">
        <v>1333674.1800000002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87014.810000000027</v>
      </c>
      <c r="V347" s="115"/>
    </row>
    <row r="348" spans="2:22" x14ac:dyDescent="0.2">
      <c r="B348" s="113"/>
      <c r="C348" s="117" t="s">
        <v>116</v>
      </c>
      <c r="D348" s="118" t="s">
        <v>336</v>
      </c>
      <c r="E348" s="119">
        <v>78891.64</v>
      </c>
      <c r="F348" s="119">
        <v>78891.64</v>
      </c>
      <c r="G348" s="119">
        <v>113306.13999999998</v>
      </c>
      <c r="H348" s="119">
        <v>133066.64000000001</v>
      </c>
      <c r="I348" s="119">
        <v>99536.33</v>
      </c>
      <c r="J348" s="119">
        <v>111659.05999999998</v>
      </c>
      <c r="K348" s="119">
        <v>223609.78000000003</v>
      </c>
      <c r="L348" s="119">
        <v>84677.89</v>
      </c>
      <c r="M348" s="119">
        <v>108716.72000000003</v>
      </c>
      <c r="N348" s="119">
        <v>169968.44</v>
      </c>
      <c r="O348" s="119">
        <v>151114.71000000002</v>
      </c>
      <c r="P348" s="119">
        <v>335618.38000000006</v>
      </c>
      <c r="Q348" s="119">
        <v>1689057.37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78891.64</v>
      </c>
      <c r="V348" s="115"/>
    </row>
    <row r="349" spans="2:22" x14ac:dyDescent="0.2">
      <c r="B349" s="113"/>
      <c r="C349" s="117" t="s">
        <v>117</v>
      </c>
      <c r="D349" s="118" t="s">
        <v>337</v>
      </c>
      <c r="E349" s="119">
        <v>298743.69999999995</v>
      </c>
      <c r="F349" s="119">
        <v>298743.69999999995</v>
      </c>
      <c r="G349" s="119">
        <v>228929.49999999997</v>
      </c>
      <c r="H349" s="119">
        <v>550744.94999999995</v>
      </c>
      <c r="I349" s="119">
        <v>541556.27999999991</v>
      </c>
      <c r="J349" s="119">
        <v>455247.29</v>
      </c>
      <c r="K349" s="119">
        <v>489327.11000000004</v>
      </c>
      <c r="L349" s="119">
        <v>266003.98000000004</v>
      </c>
      <c r="M349" s="119">
        <v>452305.35</v>
      </c>
      <c r="N349" s="119">
        <v>584445.66</v>
      </c>
      <c r="O349" s="119">
        <v>347049.81</v>
      </c>
      <c r="P349" s="119">
        <v>2351859.25</v>
      </c>
      <c r="Q349" s="119">
        <v>6864956.5800000001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298743.69999999995</v>
      </c>
      <c r="V349" s="115"/>
    </row>
    <row r="350" spans="2:22" x14ac:dyDescent="0.2">
      <c r="B350" s="113"/>
      <c r="C350" s="117" t="s">
        <v>118</v>
      </c>
      <c r="D350" s="118" t="s">
        <v>338</v>
      </c>
      <c r="E350" s="119">
        <v>25806.75</v>
      </c>
      <c r="F350" s="119">
        <v>25806.75</v>
      </c>
      <c r="G350" s="119">
        <v>15904.240000000002</v>
      </c>
      <c r="H350" s="119">
        <v>44263.950000000004</v>
      </c>
      <c r="I350" s="119">
        <v>52468.02</v>
      </c>
      <c r="J350" s="119">
        <v>29709.41</v>
      </c>
      <c r="K350" s="119">
        <v>42981.32</v>
      </c>
      <c r="L350" s="119">
        <v>22664.78</v>
      </c>
      <c r="M350" s="119">
        <v>38436.65</v>
      </c>
      <c r="N350" s="119">
        <v>41393.009999999995</v>
      </c>
      <c r="O350" s="119">
        <v>26755.55</v>
      </c>
      <c r="P350" s="119">
        <v>192809.57</v>
      </c>
      <c r="Q350" s="119">
        <v>559000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25806.75</v>
      </c>
      <c r="V350" s="115"/>
    </row>
    <row r="351" spans="2:22" ht="25.5" x14ac:dyDescent="0.2">
      <c r="B351" s="113"/>
      <c r="C351" s="117" t="s">
        <v>119</v>
      </c>
      <c r="D351" s="118" t="s">
        <v>339</v>
      </c>
      <c r="E351" s="119">
        <v>169354.56</v>
      </c>
      <c r="F351" s="119">
        <v>169354.56</v>
      </c>
      <c r="G351" s="119">
        <v>201039.97</v>
      </c>
      <c r="H351" s="119">
        <v>230515.16999999995</v>
      </c>
      <c r="I351" s="119">
        <v>241233.61999999994</v>
      </c>
      <c r="J351" s="119">
        <v>215376.64000000004</v>
      </c>
      <c r="K351" s="119">
        <v>238867.48999999996</v>
      </c>
      <c r="L351" s="119">
        <v>202899.42</v>
      </c>
      <c r="M351" s="119">
        <v>220149.63000000006</v>
      </c>
      <c r="N351" s="119">
        <v>236424.85000000006</v>
      </c>
      <c r="O351" s="119">
        <v>217633.6</v>
      </c>
      <c r="P351" s="119">
        <v>459689.43000000005</v>
      </c>
      <c r="Q351" s="119">
        <v>2802538.9400000004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169354.56</v>
      </c>
      <c r="V351" s="115"/>
    </row>
    <row r="352" spans="2:22" x14ac:dyDescent="0.2">
      <c r="B352" s="113"/>
      <c r="C352" s="117" t="s">
        <v>120</v>
      </c>
      <c r="D352" s="118" t="s">
        <v>340</v>
      </c>
      <c r="E352" s="119">
        <v>37437.98000000001</v>
      </c>
      <c r="F352" s="119">
        <v>37437.98000000001</v>
      </c>
      <c r="G352" s="119">
        <v>43516.609999999993</v>
      </c>
      <c r="H352" s="119">
        <v>40157.840000000004</v>
      </c>
      <c r="I352" s="119">
        <v>52934.960000000006</v>
      </c>
      <c r="J352" s="119">
        <v>37398.76</v>
      </c>
      <c r="K352" s="119">
        <v>51305.09</v>
      </c>
      <c r="L352" s="119">
        <v>29550.379999999997</v>
      </c>
      <c r="M352" s="119">
        <v>30036.400000000001</v>
      </c>
      <c r="N352" s="119">
        <v>35830.47</v>
      </c>
      <c r="O352" s="119">
        <v>41877.380000000005</v>
      </c>
      <c r="P352" s="119">
        <v>64001.48</v>
      </c>
      <c r="Q352" s="119">
        <v>501485.32999999996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37437.98000000001</v>
      </c>
      <c r="V352" s="115"/>
    </row>
    <row r="353" spans="2:22" x14ac:dyDescent="0.2">
      <c r="B353" s="113"/>
      <c r="C353" s="117" t="s">
        <v>121</v>
      </c>
      <c r="D353" s="118" t="s">
        <v>341</v>
      </c>
      <c r="E353" s="119">
        <v>122481.17000000001</v>
      </c>
      <c r="F353" s="119">
        <v>122481.17000000001</v>
      </c>
      <c r="G353" s="119">
        <v>166818.75000000009</v>
      </c>
      <c r="H353" s="119">
        <v>184519.88999999996</v>
      </c>
      <c r="I353" s="119">
        <v>122845.66999999997</v>
      </c>
      <c r="J353" s="119">
        <v>136330.1</v>
      </c>
      <c r="K353" s="119">
        <v>177855.78</v>
      </c>
      <c r="L353" s="119">
        <v>129321.22999999995</v>
      </c>
      <c r="M353" s="119">
        <v>191750.46999999997</v>
      </c>
      <c r="N353" s="119">
        <v>175275.54999999993</v>
      </c>
      <c r="O353" s="119">
        <v>165566.32000000004</v>
      </c>
      <c r="P353" s="119">
        <v>414598.02</v>
      </c>
      <c r="Q353" s="119">
        <v>2109844.12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122481.17000000001</v>
      </c>
      <c r="V353" s="115"/>
    </row>
    <row r="354" spans="2:22" x14ac:dyDescent="0.2">
      <c r="B354" s="113"/>
      <c r="C354" s="117" t="s">
        <v>122</v>
      </c>
      <c r="D354" s="118" t="s">
        <v>342</v>
      </c>
      <c r="E354" s="119">
        <v>2269440.0899999994</v>
      </c>
      <c r="F354" s="119">
        <v>2327440.0899999994</v>
      </c>
      <c r="G354" s="119">
        <v>3208307.2300000009</v>
      </c>
      <c r="H354" s="119">
        <v>2552646.4800000004</v>
      </c>
      <c r="I354" s="119">
        <v>2585351.8100000005</v>
      </c>
      <c r="J354" s="119">
        <v>2453115.5000000005</v>
      </c>
      <c r="K354" s="119">
        <v>2660869.7100000004</v>
      </c>
      <c r="L354" s="119">
        <v>2417206.0100000002</v>
      </c>
      <c r="M354" s="119">
        <v>2458184.1700000004</v>
      </c>
      <c r="N354" s="119">
        <v>2724689.9</v>
      </c>
      <c r="O354" s="119">
        <v>2682225.5900000003</v>
      </c>
      <c r="P354" s="119">
        <v>4089266.3400000003</v>
      </c>
      <c r="Q354" s="119">
        <v>32428742.920000002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2269440.0899999994</v>
      </c>
      <c r="V354" s="115"/>
    </row>
    <row r="355" spans="2:22" x14ac:dyDescent="0.2">
      <c r="B355" s="113"/>
      <c r="C355" s="117" t="s">
        <v>123</v>
      </c>
      <c r="D355" s="118" t="s">
        <v>343</v>
      </c>
      <c r="E355" s="119">
        <v>109374.81999999998</v>
      </c>
      <c r="F355" s="119">
        <v>109374.81999999998</v>
      </c>
      <c r="G355" s="119">
        <v>371621.16000000003</v>
      </c>
      <c r="H355" s="119">
        <v>416447.26999999996</v>
      </c>
      <c r="I355" s="119">
        <v>265229.78999999998</v>
      </c>
      <c r="J355" s="119">
        <v>443923.70999999996</v>
      </c>
      <c r="K355" s="119">
        <v>357469.11</v>
      </c>
      <c r="L355" s="119">
        <v>147352.18000000002</v>
      </c>
      <c r="M355" s="119">
        <v>318628.28999999998</v>
      </c>
      <c r="N355" s="119">
        <v>358180.27999999997</v>
      </c>
      <c r="O355" s="119">
        <v>282895.95</v>
      </c>
      <c r="P355" s="119">
        <v>1380107.2700000003</v>
      </c>
      <c r="Q355" s="119">
        <v>4560604.6500000004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109374.81999999998</v>
      </c>
      <c r="V355" s="115"/>
    </row>
    <row r="356" spans="2:22" x14ac:dyDescent="0.2">
      <c r="B356" s="113"/>
      <c r="C356" s="117" t="s">
        <v>124</v>
      </c>
      <c r="D356" s="118" t="s">
        <v>344</v>
      </c>
      <c r="E356" s="119">
        <v>8050000</v>
      </c>
      <c r="F356" s="119">
        <v>8050000</v>
      </c>
      <c r="G356" s="119">
        <v>2744200</v>
      </c>
      <c r="H356" s="119">
        <v>2744200</v>
      </c>
      <c r="I356" s="119">
        <v>2744200</v>
      </c>
      <c r="J356" s="119">
        <v>2744200</v>
      </c>
      <c r="K356" s="119">
        <v>2744200</v>
      </c>
      <c r="L356" s="119">
        <v>2744200</v>
      </c>
      <c r="M356" s="119">
        <v>2744200</v>
      </c>
      <c r="N356" s="119">
        <v>2744200</v>
      </c>
      <c r="O356" s="119">
        <v>2744200</v>
      </c>
      <c r="P356" s="119">
        <v>2744200</v>
      </c>
      <c r="Q356" s="119">
        <v>43542000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8050000</v>
      </c>
      <c r="V356" s="115"/>
    </row>
    <row r="357" spans="2:22" x14ac:dyDescent="0.2">
      <c r="B357" s="113"/>
      <c r="C357" s="117" t="s">
        <v>125</v>
      </c>
      <c r="D357" s="118" t="s">
        <v>345</v>
      </c>
      <c r="E357" s="119">
        <v>44719858.809999987</v>
      </c>
      <c r="F357" s="119">
        <v>14018926.500000002</v>
      </c>
      <c r="G357" s="119">
        <v>99827337.049999982</v>
      </c>
      <c r="H357" s="119">
        <v>98544604.539999962</v>
      </c>
      <c r="I357" s="119">
        <v>98492321.769999996</v>
      </c>
      <c r="J357" s="119">
        <v>98759652.090000004</v>
      </c>
      <c r="K357" s="119">
        <v>99031173.059999973</v>
      </c>
      <c r="L357" s="119">
        <v>97274646.019999996</v>
      </c>
      <c r="M357" s="119">
        <v>97713177.389999971</v>
      </c>
      <c r="N357" s="119">
        <v>97620423.169999987</v>
      </c>
      <c r="O357" s="119">
        <v>97867084.959999964</v>
      </c>
      <c r="P357" s="119">
        <v>99575804.63000001</v>
      </c>
      <c r="Q357" s="119">
        <v>1043445009.9899997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44719858.809999987</v>
      </c>
      <c r="V357" s="115"/>
    </row>
    <row r="358" spans="2:22" ht="25.5" x14ac:dyDescent="0.2">
      <c r="B358" s="113"/>
      <c r="C358" s="117" t="s">
        <v>126</v>
      </c>
      <c r="D358" s="118" t="s">
        <v>346</v>
      </c>
      <c r="E358" s="119">
        <v>64527.200000000012</v>
      </c>
      <c r="F358" s="119">
        <v>64527.200000000012</v>
      </c>
      <c r="G358" s="119">
        <v>95379.11</v>
      </c>
      <c r="H358" s="119">
        <v>98383.82</v>
      </c>
      <c r="I358" s="119">
        <v>91036.360000000015</v>
      </c>
      <c r="J358" s="119">
        <v>93038.770000000019</v>
      </c>
      <c r="K358" s="119">
        <v>99696.10000000002</v>
      </c>
      <c r="L358" s="119">
        <v>88251.910000000018</v>
      </c>
      <c r="M358" s="119">
        <v>95200.83</v>
      </c>
      <c r="N358" s="119">
        <v>99136.61000000003</v>
      </c>
      <c r="O358" s="119">
        <v>97274.450000000026</v>
      </c>
      <c r="P358" s="119">
        <v>129912.80999999998</v>
      </c>
      <c r="Q358" s="119">
        <v>1116365.1700000002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64527.200000000012</v>
      </c>
      <c r="V358" s="115"/>
    </row>
    <row r="359" spans="2:22" x14ac:dyDescent="0.2">
      <c r="B359" s="113"/>
      <c r="C359" s="117" t="s">
        <v>127</v>
      </c>
      <c r="D359" s="118" t="s">
        <v>347</v>
      </c>
      <c r="E359" s="119">
        <v>207614.29000000004</v>
      </c>
      <c r="F359" s="119">
        <v>207614.29000000004</v>
      </c>
      <c r="G359" s="119">
        <v>250950.43000000005</v>
      </c>
      <c r="H359" s="119">
        <v>257922.74000000005</v>
      </c>
      <c r="I359" s="119">
        <v>242843.36000000002</v>
      </c>
      <c r="J359" s="119">
        <v>232610.63</v>
      </c>
      <c r="K359" s="119">
        <v>248748.27000000008</v>
      </c>
      <c r="L359" s="119">
        <v>228120.13000000006</v>
      </c>
      <c r="M359" s="119">
        <v>227490.50999999995</v>
      </c>
      <c r="N359" s="119">
        <v>251977.09999999998</v>
      </c>
      <c r="O359" s="119">
        <v>267068.25000000006</v>
      </c>
      <c r="P359" s="119">
        <v>434990.11</v>
      </c>
      <c r="Q359" s="119">
        <v>3057950.1100000003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207614.29000000004</v>
      </c>
      <c r="V359" s="115"/>
    </row>
    <row r="360" spans="2:22" ht="25.5" x14ac:dyDescent="0.2">
      <c r="B360" s="113"/>
      <c r="C360" s="117" t="s">
        <v>128</v>
      </c>
      <c r="D360" s="118" t="s">
        <v>348</v>
      </c>
      <c r="E360" s="119">
        <v>26825.769999999986</v>
      </c>
      <c r="F360" s="119">
        <v>26825.769999999986</v>
      </c>
      <c r="G360" s="119">
        <v>47605.66</v>
      </c>
      <c r="H360" s="119">
        <v>44295.51999999999</v>
      </c>
      <c r="I360" s="119">
        <v>44358.12999999999</v>
      </c>
      <c r="J360" s="119">
        <v>42770.130000000005</v>
      </c>
      <c r="K360" s="119">
        <v>48220.57</v>
      </c>
      <c r="L360" s="119">
        <v>41130.340000000011</v>
      </c>
      <c r="M360" s="119">
        <v>42869.859999999986</v>
      </c>
      <c r="N360" s="119">
        <v>48137.450000000019</v>
      </c>
      <c r="O360" s="119">
        <v>46360.619999999995</v>
      </c>
      <c r="P360" s="119">
        <v>69030.05</v>
      </c>
      <c r="Q360" s="119">
        <v>528429.87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26825.769999999986</v>
      </c>
      <c r="V360" s="115"/>
    </row>
    <row r="361" spans="2:22" x14ac:dyDescent="0.2">
      <c r="B361" s="113"/>
      <c r="C361" s="117" t="s">
        <v>129</v>
      </c>
      <c r="D361" s="118" t="s">
        <v>349</v>
      </c>
      <c r="E361" s="119">
        <v>35968.449999999997</v>
      </c>
      <c r="F361" s="119">
        <v>35968.449999999997</v>
      </c>
      <c r="G361" s="119">
        <v>47813.759999999995</v>
      </c>
      <c r="H361" s="119">
        <v>48298.83</v>
      </c>
      <c r="I361" s="119">
        <v>47639.979999999996</v>
      </c>
      <c r="J361" s="119">
        <v>47623.110000000008</v>
      </c>
      <c r="K361" s="119">
        <v>49495.119999999988</v>
      </c>
      <c r="L361" s="119">
        <v>46761.59</v>
      </c>
      <c r="M361" s="119">
        <v>47834.930000000008</v>
      </c>
      <c r="N361" s="119">
        <v>48516.890000000007</v>
      </c>
      <c r="O361" s="119">
        <v>48009.150000000009</v>
      </c>
      <c r="P361" s="119">
        <v>53102.64</v>
      </c>
      <c r="Q361" s="119">
        <v>557032.89999999991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35968.449999999997</v>
      </c>
      <c r="V361" s="115"/>
    </row>
    <row r="362" spans="2:22" x14ac:dyDescent="0.2">
      <c r="B362" s="113"/>
      <c r="C362" s="117" t="s">
        <v>130</v>
      </c>
      <c r="D362" s="118" t="s">
        <v>350</v>
      </c>
      <c r="E362" s="119">
        <v>463.26</v>
      </c>
      <c r="F362" s="119">
        <v>463.26</v>
      </c>
      <c r="G362" s="119">
        <v>1781.62</v>
      </c>
      <c r="H362" s="119">
        <v>2121.31</v>
      </c>
      <c r="I362" s="119">
        <v>1930.38</v>
      </c>
      <c r="J362" s="119">
        <v>2026.1299999999999</v>
      </c>
      <c r="K362" s="119">
        <v>2677.99</v>
      </c>
      <c r="L362" s="119">
        <v>1717.97</v>
      </c>
      <c r="M362" s="119">
        <v>1752.1100000000001</v>
      </c>
      <c r="N362" s="119">
        <v>2665.06</v>
      </c>
      <c r="O362" s="119">
        <v>2610.9899999999998</v>
      </c>
      <c r="P362" s="119">
        <v>8467.42</v>
      </c>
      <c r="Q362" s="119">
        <v>28677.5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463.26</v>
      </c>
      <c r="V362" s="115"/>
    </row>
    <row r="363" spans="2:22" x14ac:dyDescent="0.2">
      <c r="B363" s="113"/>
      <c r="C363" s="117" t="s">
        <v>131</v>
      </c>
      <c r="D363" s="118" t="s">
        <v>351</v>
      </c>
      <c r="E363" s="119">
        <v>123662</v>
      </c>
      <c r="F363" s="119">
        <v>123662</v>
      </c>
      <c r="G363" s="119">
        <v>135591.60000000006</v>
      </c>
      <c r="H363" s="119">
        <v>142465.03999999995</v>
      </c>
      <c r="I363" s="119">
        <v>208791.59000000003</v>
      </c>
      <c r="J363" s="119">
        <v>207093.47000000003</v>
      </c>
      <c r="K363" s="119">
        <v>134626.01999999999</v>
      </c>
      <c r="L363" s="119">
        <v>179297.74</v>
      </c>
      <c r="M363" s="119">
        <v>118302.28</v>
      </c>
      <c r="N363" s="119">
        <v>140542.46000000002</v>
      </c>
      <c r="O363" s="119">
        <v>333736.75999999995</v>
      </c>
      <c r="P363" s="119">
        <v>515952.12</v>
      </c>
      <c r="Q363" s="119">
        <v>2363723.08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123662</v>
      </c>
      <c r="V363" s="115"/>
    </row>
    <row r="364" spans="2:22" x14ac:dyDescent="0.2">
      <c r="B364" s="113"/>
      <c r="C364" s="117" t="s">
        <v>132</v>
      </c>
      <c r="D364" s="118" t="s">
        <v>356</v>
      </c>
      <c r="E364" s="119">
        <v>369418.62000000005</v>
      </c>
      <c r="F364" s="119">
        <v>369418.62000000005</v>
      </c>
      <c r="G364" s="119">
        <v>486201.05999999994</v>
      </c>
      <c r="H364" s="119">
        <v>766113.80999999994</v>
      </c>
      <c r="I364" s="119">
        <v>441933.68</v>
      </c>
      <c r="J364" s="119">
        <v>444744.10000000003</v>
      </c>
      <c r="K364" s="119">
        <v>2434436.71</v>
      </c>
      <c r="L364" s="119">
        <v>397747.49</v>
      </c>
      <c r="M364" s="119">
        <v>576465.79</v>
      </c>
      <c r="N364" s="119">
        <v>1020198.32</v>
      </c>
      <c r="O364" s="119">
        <v>638612.29000000015</v>
      </c>
      <c r="P364" s="119">
        <v>1588183.11</v>
      </c>
      <c r="Q364" s="119">
        <v>9533473.5999999996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369418.62000000005</v>
      </c>
      <c r="V364" s="115"/>
    </row>
    <row r="365" spans="2:22" x14ac:dyDescent="0.2">
      <c r="B365" s="113"/>
      <c r="C365" s="117" t="s">
        <v>133</v>
      </c>
      <c r="D365" s="118" t="s">
        <v>357</v>
      </c>
      <c r="E365" s="119">
        <v>92436.73</v>
      </c>
      <c r="F365" s="119">
        <v>92436.73</v>
      </c>
      <c r="G365" s="119">
        <v>135687.76999999999</v>
      </c>
      <c r="H365" s="119">
        <v>144098.06999999998</v>
      </c>
      <c r="I365" s="119">
        <v>157723.68999999997</v>
      </c>
      <c r="J365" s="119">
        <v>135759.12</v>
      </c>
      <c r="K365" s="119">
        <v>156653.56999999995</v>
      </c>
      <c r="L365" s="119">
        <v>133545.03</v>
      </c>
      <c r="M365" s="119">
        <v>139133.51999999999</v>
      </c>
      <c r="N365" s="119">
        <v>153733.99999999997</v>
      </c>
      <c r="O365" s="119">
        <v>141686.06</v>
      </c>
      <c r="P365" s="119">
        <v>295339.13999999996</v>
      </c>
      <c r="Q365" s="119">
        <v>1778233.4299999997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92436.73</v>
      </c>
      <c r="V365" s="115"/>
    </row>
    <row r="366" spans="2:22" x14ac:dyDescent="0.2">
      <c r="B366" s="113"/>
      <c r="C366" s="117" t="s">
        <v>134</v>
      </c>
      <c r="D366" s="118" t="s">
        <v>358</v>
      </c>
      <c r="E366" s="119">
        <v>127307.81</v>
      </c>
      <c r="F366" s="119">
        <v>127307.81</v>
      </c>
      <c r="G366" s="119">
        <v>176050.19</v>
      </c>
      <c r="H366" s="119">
        <v>183327.82000000004</v>
      </c>
      <c r="I366" s="119">
        <v>180068.21999999997</v>
      </c>
      <c r="J366" s="119">
        <v>180624.82</v>
      </c>
      <c r="K366" s="119">
        <v>181652.49</v>
      </c>
      <c r="L366" s="119">
        <v>170411.91</v>
      </c>
      <c r="M366" s="119">
        <v>179168.6</v>
      </c>
      <c r="N366" s="119">
        <v>185530.93000000002</v>
      </c>
      <c r="O366" s="119">
        <v>186217.67000000004</v>
      </c>
      <c r="P366" s="119">
        <v>222178.03000000009</v>
      </c>
      <c r="Q366" s="119">
        <v>2099846.3000000003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127307.81</v>
      </c>
      <c r="V366" s="115"/>
    </row>
    <row r="367" spans="2:22" x14ac:dyDescent="0.2">
      <c r="B367" s="113"/>
      <c r="C367" s="117" t="s">
        <v>135</v>
      </c>
      <c r="D367" s="118" t="s">
        <v>359</v>
      </c>
      <c r="E367" s="119">
        <v>10896.919999999998</v>
      </c>
      <c r="F367" s="119">
        <v>10896.919999999998</v>
      </c>
      <c r="G367" s="119">
        <v>55048.770000000004</v>
      </c>
      <c r="H367" s="119">
        <v>34617.949999999997</v>
      </c>
      <c r="I367" s="119">
        <v>41216.61</v>
      </c>
      <c r="J367" s="119">
        <v>31171.58</v>
      </c>
      <c r="K367" s="119">
        <v>47695.040000000001</v>
      </c>
      <c r="L367" s="119">
        <v>23299.550000000003</v>
      </c>
      <c r="M367" s="119">
        <v>28487.559999999998</v>
      </c>
      <c r="N367" s="119">
        <v>56207.02</v>
      </c>
      <c r="O367" s="119">
        <v>50255.37</v>
      </c>
      <c r="P367" s="119">
        <v>134761.11000000002</v>
      </c>
      <c r="Q367" s="119">
        <v>524554.4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10896.919999999998</v>
      </c>
      <c r="V367" s="115"/>
    </row>
    <row r="368" spans="2:22" x14ac:dyDescent="0.2">
      <c r="B368" s="113"/>
      <c r="C368" s="117" t="s">
        <v>136</v>
      </c>
      <c r="D368" s="118" t="s">
        <v>360</v>
      </c>
      <c r="E368" s="119">
        <v>32993.180000000008</v>
      </c>
      <c r="F368" s="119">
        <v>32993.180000000008</v>
      </c>
      <c r="G368" s="119">
        <v>39429.920000000006</v>
      </c>
      <c r="H368" s="119">
        <v>39387.539999999994</v>
      </c>
      <c r="I368" s="119">
        <v>37552.079999999987</v>
      </c>
      <c r="J368" s="119">
        <v>37059.73000000001</v>
      </c>
      <c r="K368" s="119">
        <v>44346.600000000006</v>
      </c>
      <c r="L368" s="119">
        <v>35018.820000000007</v>
      </c>
      <c r="M368" s="119">
        <v>36553.729999999989</v>
      </c>
      <c r="N368" s="119">
        <v>41478.709999999977</v>
      </c>
      <c r="O368" s="119">
        <v>41332.979999999989</v>
      </c>
      <c r="P368" s="119">
        <v>75386.180000000008</v>
      </c>
      <c r="Q368" s="119">
        <v>493532.64999999991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32993.180000000008</v>
      </c>
      <c r="V368" s="115"/>
    </row>
    <row r="369" spans="2:22" x14ac:dyDescent="0.2">
      <c r="B369" s="113"/>
      <c r="C369" s="117" t="s">
        <v>137</v>
      </c>
      <c r="D369" s="118" t="s">
        <v>361</v>
      </c>
      <c r="E369" s="119">
        <v>1267828.79</v>
      </c>
      <c r="F369" s="119">
        <v>1267828.79</v>
      </c>
      <c r="G369" s="119">
        <v>1491754.7300000007</v>
      </c>
      <c r="H369" s="119">
        <v>2300468.1400000006</v>
      </c>
      <c r="I369" s="119">
        <v>1498650.9100000001</v>
      </c>
      <c r="J369" s="119">
        <v>2526407.3300000005</v>
      </c>
      <c r="K369" s="119">
        <v>1532223.4100000006</v>
      </c>
      <c r="L369" s="119">
        <v>1581974.7600000007</v>
      </c>
      <c r="M369" s="119">
        <v>1722175.9000000004</v>
      </c>
      <c r="N369" s="119">
        <v>2792875.31</v>
      </c>
      <c r="O369" s="119">
        <v>2015116.6300000001</v>
      </c>
      <c r="P369" s="119">
        <v>7193186.2999999998</v>
      </c>
      <c r="Q369" s="119">
        <v>27190491.000000004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1267828.79</v>
      </c>
      <c r="V369" s="115"/>
    </row>
    <row r="370" spans="2:22" ht="25.5" x14ac:dyDescent="0.2">
      <c r="B370" s="113"/>
      <c r="C370" s="117" t="s">
        <v>493</v>
      </c>
      <c r="D370" s="118" t="s">
        <v>494</v>
      </c>
      <c r="E370" s="119">
        <v>76701.08</v>
      </c>
      <c r="F370" s="119">
        <v>87623.540000000008</v>
      </c>
      <c r="G370" s="119">
        <v>66285.789999999994</v>
      </c>
      <c r="H370" s="119">
        <v>61779.490000000005</v>
      </c>
      <c r="I370" s="119">
        <v>65019.80999999999</v>
      </c>
      <c r="J370" s="119">
        <v>73405.8</v>
      </c>
      <c r="K370" s="119">
        <v>67880.349999999991</v>
      </c>
      <c r="L370" s="119">
        <v>68900.479999999996</v>
      </c>
      <c r="M370" s="119">
        <v>65885.169999999984</v>
      </c>
      <c r="N370" s="119">
        <v>79871.34</v>
      </c>
      <c r="O370" s="119">
        <v>133344.39000000001</v>
      </c>
      <c r="P370" s="119">
        <v>1672452.6199999999</v>
      </c>
      <c r="Q370" s="119">
        <v>2519149.86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76701.08</v>
      </c>
      <c r="V370" s="115"/>
    </row>
    <row r="371" spans="2:22" x14ac:dyDescent="0.2">
      <c r="B371" s="113"/>
      <c r="C371" s="117" t="s">
        <v>138</v>
      </c>
      <c r="D371" s="118" t="s">
        <v>363</v>
      </c>
      <c r="E371" s="119">
        <v>285352.19000000006</v>
      </c>
      <c r="F371" s="119">
        <v>285352.19000000006</v>
      </c>
      <c r="G371" s="119">
        <v>515085.9</v>
      </c>
      <c r="H371" s="119">
        <v>388343.17000000004</v>
      </c>
      <c r="I371" s="119">
        <v>422766.49000000011</v>
      </c>
      <c r="J371" s="119">
        <v>375090.4800000001</v>
      </c>
      <c r="K371" s="119">
        <v>464811.59</v>
      </c>
      <c r="L371" s="119">
        <v>350719.38000000018</v>
      </c>
      <c r="M371" s="119">
        <v>363825.17</v>
      </c>
      <c r="N371" s="119">
        <v>500380.57000000007</v>
      </c>
      <c r="O371" s="119">
        <v>468808.94999999995</v>
      </c>
      <c r="P371" s="119">
        <v>855834.78</v>
      </c>
      <c r="Q371" s="119">
        <v>5276370.8600000013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285352.19000000006</v>
      </c>
      <c r="V371" s="115"/>
    </row>
    <row r="372" spans="2:22" x14ac:dyDescent="0.2">
      <c r="B372" s="113"/>
      <c r="C372" s="117" t="s">
        <v>139</v>
      </c>
      <c r="D372" s="118" t="s">
        <v>352</v>
      </c>
      <c r="E372" s="119">
        <v>375163.94</v>
      </c>
      <c r="F372" s="119">
        <v>369163.94</v>
      </c>
      <c r="G372" s="119">
        <v>412961.27000000008</v>
      </c>
      <c r="H372" s="119">
        <v>412429.71000000008</v>
      </c>
      <c r="I372" s="119">
        <v>407217.95999999996</v>
      </c>
      <c r="J372" s="119">
        <v>406105.97999999981</v>
      </c>
      <c r="K372" s="119">
        <v>416561.6999999999</v>
      </c>
      <c r="L372" s="119">
        <v>401223.65999999986</v>
      </c>
      <c r="M372" s="119">
        <v>409324.61</v>
      </c>
      <c r="N372" s="119">
        <v>415383.61000000016</v>
      </c>
      <c r="O372" s="119">
        <v>412165.63999999996</v>
      </c>
      <c r="P372" s="119">
        <v>443843.31999999989</v>
      </c>
      <c r="Q372" s="119">
        <v>4881545.34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375163.94</v>
      </c>
      <c r="V372" s="115"/>
    </row>
    <row r="373" spans="2:22" x14ac:dyDescent="0.2">
      <c r="B373" s="113"/>
      <c r="C373" s="117" t="s">
        <v>140</v>
      </c>
      <c r="D373" s="118" t="s">
        <v>353</v>
      </c>
      <c r="E373" s="119">
        <v>32800.839999999997</v>
      </c>
      <c r="F373" s="119">
        <v>32800.839999999997</v>
      </c>
      <c r="G373" s="119">
        <v>87719.37</v>
      </c>
      <c r="H373" s="119">
        <v>65159.060000000012</v>
      </c>
      <c r="I373" s="119">
        <v>71655.59</v>
      </c>
      <c r="J373" s="119">
        <v>61038.43</v>
      </c>
      <c r="K373" s="119">
        <v>77499.970000000016</v>
      </c>
      <c r="L373" s="119">
        <v>58469.3</v>
      </c>
      <c r="M373" s="119">
        <v>59717.259999999973</v>
      </c>
      <c r="N373" s="119">
        <v>82809.180000000008</v>
      </c>
      <c r="O373" s="119">
        <v>79512.23</v>
      </c>
      <c r="P373" s="119">
        <v>143572.48000000004</v>
      </c>
      <c r="Q373" s="119">
        <v>852754.55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32800.839999999997</v>
      </c>
      <c r="V373" s="115"/>
    </row>
    <row r="374" spans="2:22" x14ac:dyDescent="0.2">
      <c r="B374" s="113"/>
      <c r="C374" s="117" t="s">
        <v>141</v>
      </c>
      <c r="D374" s="118" t="s">
        <v>354</v>
      </c>
      <c r="E374" s="119">
        <v>108804.83</v>
      </c>
      <c r="F374" s="119">
        <v>108804.83</v>
      </c>
      <c r="G374" s="119">
        <v>265895.92</v>
      </c>
      <c r="H374" s="119">
        <v>169516.37999999998</v>
      </c>
      <c r="I374" s="119">
        <v>206408.83999999997</v>
      </c>
      <c r="J374" s="119">
        <v>158891.94000000006</v>
      </c>
      <c r="K374" s="119">
        <v>224452.00999999998</v>
      </c>
      <c r="L374" s="119">
        <v>150874.41999999995</v>
      </c>
      <c r="M374" s="119">
        <v>159098.76</v>
      </c>
      <c r="N374" s="119">
        <v>248527.50000000006</v>
      </c>
      <c r="O374" s="119">
        <v>218282.61999999994</v>
      </c>
      <c r="P374" s="119">
        <v>449303.19000000012</v>
      </c>
      <c r="Q374" s="119">
        <v>2468861.2399999998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108804.83</v>
      </c>
      <c r="V374" s="115"/>
    </row>
    <row r="375" spans="2:22" x14ac:dyDescent="0.2">
      <c r="B375" s="113"/>
      <c r="C375" s="117" t="s">
        <v>142</v>
      </c>
      <c r="D375" s="118" t="s">
        <v>355</v>
      </c>
      <c r="E375" s="119">
        <v>401998.68</v>
      </c>
      <c r="F375" s="119">
        <v>401998.68</v>
      </c>
      <c r="G375" s="119">
        <v>510229.87</v>
      </c>
      <c r="H375" s="119">
        <v>526469.6</v>
      </c>
      <c r="I375" s="119">
        <v>509919.48000000021</v>
      </c>
      <c r="J375" s="119">
        <v>513483.95999999996</v>
      </c>
      <c r="K375" s="119">
        <v>524754.58000000007</v>
      </c>
      <c r="L375" s="119">
        <v>501886.69</v>
      </c>
      <c r="M375" s="119">
        <v>527648.5199999999</v>
      </c>
      <c r="N375" s="119">
        <v>524014.87000000005</v>
      </c>
      <c r="O375" s="119">
        <v>519152.46</v>
      </c>
      <c r="P375" s="119">
        <v>700539.40999999992</v>
      </c>
      <c r="Q375" s="119">
        <v>6162096.8000000007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401998.68</v>
      </c>
      <c r="V375" s="115"/>
    </row>
    <row r="376" spans="2:22" x14ac:dyDescent="0.2">
      <c r="B376" s="113"/>
      <c r="C376" s="117" t="s">
        <v>143</v>
      </c>
      <c r="D376" s="118" t="s">
        <v>364</v>
      </c>
      <c r="E376" s="119">
        <v>107033.17000000001</v>
      </c>
      <c r="F376" s="119">
        <v>107033.17000000001</v>
      </c>
      <c r="G376" s="119">
        <v>198086</v>
      </c>
      <c r="H376" s="119">
        <v>171509.62000000005</v>
      </c>
      <c r="I376" s="119">
        <v>163896.95000000007</v>
      </c>
      <c r="J376" s="119">
        <v>160116.20999999996</v>
      </c>
      <c r="K376" s="119">
        <v>213204.65000000002</v>
      </c>
      <c r="L376" s="119">
        <v>139245.49</v>
      </c>
      <c r="M376" s="119">
        <v>159418.81999999998</v>
      </c>
      <c r="N376" s="119">
        <v>200285.28</v>
      </c>
      <c r="O376" s="119">
        <v>181313.92000000001</v>
      </c>
      <c r="P376" s="119">
        <v>381455.60999999993</v>
      </c>
      <c r="Q376" s="119">
        <v>2182598.89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107033.17000000001</v>
      </c>
      <c r="V376" s="115"/>
    </row>
    <row r="377" spans="2:22" x14ac:dyDescent="0.2">
      <c r="B377" s="113"/>
      <c r="C377" s="117" t="s">
        <v>144</v>
      </c>
      <c r="D377" s="118" t="s">
        <v>365</v>
      </c>
      <c r="E377" s="119">
        <v>36583.950000000004</v>
      </c>
      <c r="F377" s="119">
        <v>36583.950000000004</v>
      </c>
      <c r="G377" s="119">
        <v>90553.630000000019</v>
      </c>
      <c r="H377" s="119">
        <v>55669.119999999995</v>
      </c>
      <c r="I377" s="119">
        <v>65105.04</v>
      </c>
      <c r="J377" s="119">
        <v>51875.519999999997</v>
      </c>
      <c r="K377" s="119">
        <v>75568.88</v>
      </c>
      <c r="L377" s="119">
        <v>49295.790000000008</v>
      </c>
      <c r="M377" s="119">
        <v>52996.289999999986</v>
      </c>
      <c r="N377" s="119">
        <v>82695.209999999977</v>
      </c>
      <c r="O377" s="119">
        <v>74557.02</v>
      </c>
      <c r="P377" s="119">
        <v>144034.63</v>
      </c>
      <c r="Q377" s="119">
        <v>815519.03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36583.950000000004</v>
      </c>
      <c r="V377" s="115"/>
    </row>
    <row r="378" spans="2:22" x14ac:dyDescent="0.2">
      <c r="B378" s="113"/>
      <c r="C378" s="117" t="s">
        <v>530</v>
      </c>
      <c r="D378" s="118" t="s">
        <v>531</v>
      </c>
      <c r="E378" s="119">
        <v>2635.4200000000005</v>
      </c>
      <c r="F378" s="119">
        <v>2635.4200000000005</v>
      </c>
      <c r="G378" s="119">
        <v>2772.1600000000003</v>
      </c>
      <c r="H378" s="119">
        <v>3283.1</v>
      </c>
      <c r="I378" s="119">
        <v>2769.8900000000003</v>
      </c>
      <c r="J378" s="119">
        <v>2892.1899999999996</v>
      </c>
      <c r="K378" s="119">
        <v>3279.7799999999997</v>
      </c>
      <c r="L378" s="119">
        <v>2681.3100000000004</v>
      </c>
      <c r="M378" s="119">
        <v>2871.19</v>
      </c>
      <c r="N378" s="119">
        <v>3166.1</v>
      </c>
      <c r="O378" s="119">
        <v>3424.1499999999996</v>
      </c>
      <c r="P378" s="119">
        <v>7089.2900000000009</v>
      </c>
      <c r="Q378" s="119">
        <v>39500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2635.4200000000005</v>
      </c>
      <c r="V378" s="115"/>
    </row>
    <row r="379" spans="2:22" x14ac:dyDescent="0.2">
      <c r="B379" s="113"/>
      <c r="C379" s="117" t="s">
        <v>495</v>
      </c>
      <c r="D379" s="118" t="s">
        <v>496</v>
      </c>
      <c r="E379" s="119">
        <v>101015.16</v>
      </c>
      <c r="F379" s="119">
        <v>101015.16</v>
      </c>
      <c r="G379" s="119">
        <v>123573.50000000003</v>
      </c>
      <c r="H379" s="119">
        <v>130817.42000000003</v>
      </c>
      <c r="I379" s="119">
        <v>122978.58000000003</v>
      </c>
      <c r="J379" s="119">
        <v>120952.68999999999</v>
      </c>
      <c r="K379" s="119">
        <v>136491.27000000002</v>
      </c>
      <c r="L379" s="119">
        <v>109175.73999999998</v>
      </c>
      <c r="M379" s="119">
        <v>120943.31000000003</v>
      </c>
      <c r="N379" s="119">
        <v>133433.31999999998</v>
      </c>
      <c r="O379" s="119">
        <v>127309.08000000002</v>
      </c>
      <c r="P379" s="119">
        <v>277278.24999999994</v>
      </c>
      <c r="Q379" s="119">
        <v>1604983.4800000002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101015.16</v>
      </c>
      <c r="V379" s="115"/>
    </row>
    <row r="380" spans="2:22" x14ac:dyDescent="0.2">
      <c r="B380" s="113"/>
      <c r="C380" s="117" t="s">
        <v>497</v>
      </c>
      <c r="D380" s="118" t="s">
        <v>498</v>
      </c>
      <c r="E380" s="119">
        <v>170302.61999999997</v>
      </c>
      <c r="F380" s="119">
        <v>170302.61999999997</v>
      </c>
      <c r="G380" s="119">
        <v>196766.38000000006</v>
      </c>
      <c r="H380" s="119">
        <v>221816.39000000007</v>
      </c>
      <c r="I380" s="119">
        <v>195463.78999999995</v>
      </c>
      <c r="J380" s="119">
        <v>163127.06999999998</v>
      </c>
      <c r="K380" s="119">
        <v>347654.95</v>
      </c>
      <c r="L380" s="119">
        <v>184070.25000000003</v>
      </c>
      <c r="M380" s="119">
        <v>400894.43999999989</v>
      </c>
      <c r="N380" s="119">
        <v>241949.84</v>
      </c>
      <c r="O380" s="119">
        <v>203237.41999999998</v>
      </c>
      <c r="P380" s="119">
        <v>466258.4499999999</v>
      </c>
      <c r="Q380" s="119">
        <v>2961844.2199999993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170302.61999999997</v>
      </c>
      <c r="V380" s="115"/>
    </row>
    <row r="381" spans="2:22" x14ac:dyDescent="0.2">
      <c r="B381" s="113"/>
      <c r="C381" s="117" t="s">
        <v>499</v>
      </c>
      <c r="D381" s="118" t="s">
        <v>500</v>
      </c>
      <c r="E381" s="119">
        <v>171873.86</v>
      </c>
      <c r="F381" s="119">
        <v>171873.86</v>
      </c>
      <c r="G381" s="119">
        <v>224888.55999999991</v>
      </c>
      <c r="H381" s="119">
        <v>222772.38999999998</v>
      </c>
      <c r="I381" s="119">
        <v>220007.38</v>
      </c>
      <c r="J381" s="119">
        <v>220534.05000000002</v>
      </c>
      <c r="K381" s="119">
        <v>238347.27</v>
      </c>
      <c r="L381" s="119">
        <v>220396.37</v>
      </c>
      <c r="M381" s="119">
        <v>221766.13000000006</v>
      </c>
      <c r="N381" s="119">
        <v>228555.8</v>
      </c>
      <c r="O381" s="119">
        <v>226001.8</v>
      </c>
      <c r="P381" s="119">
        <v>254564.44000000006</v>
      </c>
      <c r="Q381" s="119">
        <v>2621581.9099999997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171873.86</v>
      </c>
      <c r="V381" s="115"/>
    </row>
    <row r="382" spans="2:22" x14ac:dyDescent="0.2">
      <c r="B382" s="113"/>
      <c r="C382" s="117" t="s">
        <v>145</v>
      </c>
      <c r="D382" s="118" t="s">
        <v>366</v>
      </c>
      <c r="E382" s="119">
        <v>132989.97999999998</v>
      </c>
      <c r="F382" s="119">
        <v>132989.97999999998</v>
      </c>
      <c r="G382" s="119">
        <v>162593.76999999996</v>
      </c>
      <c r="H382" s="119">
        <v>241966.23</v>
      </c>
      <c r="I382" s="119">
        <v>145151.56</v>
      </c>
      <c r="J382" s="119">
        <v>354337.05999999994</v>
      </c>
      <c r="K382" s="119">
        <v>173565.26</v>
      </c>
      <c r="L382" s="119">
        <v>136474.07999999999</v>
      </c>
      <c r="M382" s="119">
        <v>171319.88</v>
      </c>
      <c r="N382" s="119">
        <v>353289.94</v>
      </c>
      <c r="O382" s="119">
        <v>179900.81</v>
      </c>
      <c r="P382" s="119">
        <v>811077.6</v>
      </c>
      <c r="Q382" s="119">
        <v>2995656.1500000004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132989.97999999998</v>
      </c>
      <c r="V382" s="115"/>
    </row>
    <row r="383" spans="2:22" x14ac:dyDescent="0.2">
      <c r="B383" s="113"/>
      <c r="C383" s="117" t="s">
        <v>146</v>
      </c>
      <c r="D383" s="118" t="s">
        <v>367</v>
      </c>
      <c r="E383" s="119">
        <v>137430.73999999993</v>
      </c>
      <c r="F383" s="119">
        <v>137430.73999999993</v>
      </c>
      <c r="G383" s="119">
        <v>168848.82000000004</v>
      </c>
      <c r="H383" s="119">
        <v>169945.47999999998</v>
      </c>
      <c r="I383" s="119">
        <v>150627.47999999998</v>
      </c>
      <c r="J383" s="119">
        <v>172715.16999999998</v>
      </c>
      <c r="K383" s="119">
        <v>167336.63</v>
      </c>
      <c r="L383" s="119">
        <v>136561.48000000001</v>
      </c>
      <c r="M383" s="119">
        <v>156551.51999999999</v>
      </c>
      <c r="N383" s="119">
        <v>167189.36000000004</v>
      </c>
      <c r="O383" s="119">
        <v>157494.07000000004</v>
      </c>
      <c r="P383" s="119">
        <v>314815.46999999997</v>
      </c>
      <c r="Q383" s="119">
        <v>2036946.9600000002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137430.73999999993</v>
      </c>
      <c r="V383" s="115"/>
    </row>
    <row r="384" spans="2:22" ht="25.5" x14ac:dyDescent="0.2">
      <c r="B384" s="113"/>
      <c r="C384" s="117" t="s">
        <v>147</v>
      </c>
      <c r="D384" s="118" t="s">
        <v>368</v>
      </c>
      <c r="E384" s="119">
        <v>54497.94</v>
      </c>
      <c r="F384" s="119">
        <v>54497.94</v>
      </c>
      <c r="G384" s="119">
        <v>69863.770000000019</v>
      </c>
      <c r="H384" s="119">
        <v>71365.300000000017</v>
      </c>
      <c r="I384" s="119">
        <v>68674.550000000017</v>
      </c>
      <c r="J384" s="119">
        <v>69410.360000000015</v>
      </c>
      <c r="K384" s="119">
        <v>73324.350000000006</v>
      </c>
      <c r="L384" s="119">
        <v>68550.800000000017</v>
      </c>
      <c r="M384" s="119">
        <v>69015.819999999992</v>
      </c>
      <c r="N384" s="119">
        <v>73923.789999999994</v>
      </c>
      <c r="O384" s="119">
        <v>72407.380000000019</v>
      </c>
      <c r="P384" s="119">
        <v>100933.10999999996</v>
      </c>
      <c r="Q384" s="119">
        <v>846465.1100000001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54497.94</v>
      </c>
      <c r="V384" s="115"/>
    </row>
    <row r="385" spans="2:22" x14ac:dyDescent="0.2">
      <c r="B385" s="113"/>
      <c r="C385" s="117" t="s">
        <v>148</v>
      </c>
      <c r="D385" s="118" t="s">
        <v>369</v>
      </c>
      <c r="E385" s="119">
        <v>11768.279999999999</v>
      </c>
      <c r="F385" s="119">
        <v>11768.279999999999</v>
      </c>
      <c r="G385" s="119">
        <v>38707.72</v>
      </c>
      <c r="H385" s="119">
        <v>41739.300000000003</v>
      </c>
      <c r="I385" s="119">
        <v>21749.91</v>
      </c>
      <c r="J385" s="119">
        <v>40843.24</v>
      </c>
      <c r="K385" s="119">
        <v>40804.539999999994</v>
      </c>
      <c r="L385" s="119">
        <v>14572.39</v>
      </c>
      <c r="M385" s="119">
        <v>28601.86</v>
      </c>
      <c r="N385" s="119">
        <v>40352.080000000002</v>
      </c>
      <c r="O385" s="119">
        <v>35698.86</v>
      </c>
      <c r="P385" s="119">
        <v>164820.02000000002</v>
      </c>
      <c r="Q385" s="119">
        <v>491426.48000000004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11768.279999999999</v>
      </c>
      <c r="V385" s="115"/>
    </row>
    <row r="386" spans="2:22" ht="25.5" x14ac:dyDescent="0.2">
      <c r="B386" s="113"/>
      <c r="C386" s="117" t="s">
        <v>532</v>
      </c>
      <c r="D386" s="118" t="s">
        <v>533</v>
      </c>
      <c r="E386" s="119">
        <v>17388.880000000005</v>
      </c>
      <c r="F386" s="119">
        <v>17388.880000000005</v>
      </c>
      <c r="G386" s="119">
        <v>24331.56</v>
      </c>
      <c r="H386" s="119">
        <v>24842.46</v>
      </c>
      <c r="I386" s="119">
        <v>21361.45</v>
      </c>
      <c r="J386" s="119">
        <v>24570.340000000004</v>
      </c>
      <c r="K386" s="119">
        <v>24808.549999999996</v>
      </c>
      <c r="L386" s="119">
        <v>18797.36</v>
      </c>
      <c r="M386" s="119">
        <v>21600.180000000004</v>
      </c>
      <c r="N386" s="119">
        <v>24446.550000000003</v>
      </c>
      <c r="O386" s="119">
        <v>24045.100000000006</v>
      </c>
      <c r="P386" s="119">
        <v>51510.689999999995</v>
      </c>
      <c r="Q386" s="119">
        <v>295091.99999999994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17388.880000000005</v>
      </c>
      <c r="V386" s="115"/>
    </row>
    <row r="387" spans="2:22" ht="25.5" x14ac:dyDescent="0.2">
      <c r="B387" s="113"/>
      <c r="C387" s="117" t="s">
        <v>534</v>
      </c>
      <c r="D387" s="118" t="s">
        <v>535</v>
      </c>
      <c r="E387" s="119">
        <v>88671.93</v>
      </c>
      <c r="F387" s="119">
        <v>88671.93</v>
      </c>
      <c r="G387" s="119">
        <v>70243.260000000009</v>
      </c>
      <c r="H387" s="119">
        <v>87066.1</v>
      </c>
      <c r="I387" s="119">
        <v>210798.25</v>
      </c>
      <c r="J387" s="119">
        <v>234255.05</v>
      </c>
      <c r="K387" s="119">
        <v>57496.409999999996</v>
      </c>
      <c r="L387" s="119">
        <v>164543.01999999999</v>
      </c>
      <c r="M387" s="119">
        <v>52390.020000000004</v>
      </c>
      <c r="N387" s="119">
        <v>78080.629999999976</v>
      </c>
      <c r="O387" s="119">
        <v>461075.25999999995</v>
      </c>
      <c r="P387" s="119">
        <v>809736.14000000013</v>
      </c>
      <c r="Q387" s="119">
        <v>2403028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88671.93</v>
      </c>
      <c r="V387" s="115"/>
    </row>
    <row r="388" spans="2:22" x14ac:dyDescent="0.2">
      <c r="B388" s="113"/>
      <c r="C388" s="117" t="s">
        <v>149</v>
      </c>
      <c r="D388" s="118" t="s">
        <v>370</v>
      </c>
      <c r="E388" s="119">
        <v>43629.39</v>
      </c>
      <c r="F388" s="119">
        <v>43629.39</v>
      </c>
      <c r="G388" s="119">
        <v>72299.25</v>
      </c>
      <c r="H388" s="119">
        <v>67825.759999999995</v>
      </c>
      <c r="I388" s="119">
        <v>65656.91</v>
      </c>
      <c r="J388" s="119">
        <v>61270.200000000004</v>
      </c>
      <c r="K388" s="119">
        <v>79248.850000000006</v>
      </c>
      <c r="L388" s="119">
        <v>51476.5</v>
      </c>
      <c r="M388" s="119">
        <v>51384.01</v>
      </c>
      <c r="N388" s="119">
        <v>69355.73000000001</v>
      </c>
      <c r="O388" s="119">
        <v>76334.44</v>
      </c>
      <c r="P388" s="119">
        <v>162810.63000000003</v>
      </c>
      <c r="Q388" s="119">
        <v>844921.05999999994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43629.39</v>
      </c>
      <c r="V388" s="115"/>
    </row>
    <row r="389" spans="2:22" x14ac:dyDescent="0.2">
      <c r="B389" s="113"/>
      <c r="C389" s="117" t="s">
        <v>150</v>
      </c>
      <c r="D389" s="118" t="s">
        <v>371</v>
      </c>
      <c r="E389" s="119">
        <v>10867.459999999997</v>
      </c>
      <c r="F389" s="119">
        <v>10867.459999999997</v>
      </c>
      <c r="G389" s="119">
        <v>69225.48</v>
      </c>
      <c r="H389" s="119">
        <v>80134.58</v>
      </c>
      <c r="I389" s="119">
        <v>44362.43</v>
      </c>
      <c r="J389" s="119">
        <v>86042.219999999987</v>
      </c>
      <c r="K389" s="119">
        <v>68327.069999999992</v>
      </c>
      <c r="L389" s="119">
        <v>22889.890000000003</v>
      </c>
      <c r="M389" s="119">
        <v>57727.05</v>
      </c>
      <c r="N389" s="119">
        <v>71328.600000000006</v>
      </c>
      <c r="O389" s="119">
        <v>57750.549999999996</v>
      </c>
      <c r="P389" s="119">
        <v>299610.77</v>
      </c>
      <c r="Q389" s="119">
        <v>879133.56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10867.459999999997</v>
      </c>
      <c r="V389" s="115"/>
    </row>
    <row r="390" spans="2:22" x14ac:dyDescent="0.2">
      <c r="B390" s="113"/>
      <c r="C390" s="117" t="s">
        <v>151</v>
      </c>
      <c r="D390" s="118" t="s">
        <v>372</v>
      </c>
      <c r="E390" s="119">
        <v>9735.33</v>
      </c>
      <c r="F390" s="119">
        <v>7966.1399999999994</v>
      </c>
      <c r="G390" s="119">
        <v>35343.64</v>
      </c>
      <c r="H390" s="119">
        <v>39754.519999999997</v>
      </c>
      <c r="I390" s="119">
        <v>21471.42</v>
      </c>
      <c r="J390" s="119">
        <v>40980.18</v>
      </c>
      <c r="K390" s="119">
        <v>35882.399999999994</v>
      </c>
      <c r="L390" s="119">
        <v>11997.08</v>
      </c>
      <c r="M390" s="119">
        <v>27962.230000000003</v>
      </c>
      <c r="N390" s="119">
        <v>36388.199999999997</v>
      </c>
      <c r="O390" s="119">
        <v>30709.41</v>
      </c>
      <c r="P390" s="119">
        <v>151304.65</v>
      </c>
      <c r="Q390" s="119">
        <v>449495.19999999995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9735.33</v>
      </c>
      <c r="V390" s="115"/>
    </row>
    <row r="391" spans="2:22" x14ac:dyDescent="0.2">
      <c r="B391" s="113"/>
      <c r="C391" s="117" t="s">
        <v>152</v>
      </c>
      <c r="D391" s="118" t="s">
        <v>373</v>
      </c>
      <c r="E391" s="119">
        <v>1265.73</v>
      </c>
      <c r="F391" s="119">
        <v>1265.73</v>
      </c>
      <c r="G391" s="119">
        <v>1664.78</v>
      </c>
      <c r="H391" s="119">
        <v>1845.22</v>
      </c>
      <c r="I391" s="119">
        <v>1868.0600000000002</v>
      </c>
      <c r="J391" s="119">
        <v>2426.2699999999995</v>
      </c>
      <c r="K391" s="119">
        <v>1824.22</v>
      </c>
      <c r="L391" s="119">
        <v>1647.85</v>
      </c>
      <c r="M391" s="119">
        <v>1324.0300000000002</v>
      </c>
      <c r="N391" s="119">
        <v>2114.8200000000002</v>
      </c>
      <c r="O391" s="119">
        <v>4051.0800000000004</v>
      </c>
      <c r="P391" s="119">
        <v>8241.119999999999</v>
      </c>
      <c r="Q391" s="119">
        <v>29538.910000000003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1265.73</v>
      </c>
      <c r="V391" s="115"/>
    </row>
    <row r="392" spans="2:22" x14ac:dyDescent="0.2">
      <c r="B392" s="113"/>
      <c r="C392" s="117" t="s">
        <v>153</v>
      </c>
      <c r="D392" s="118" t="s">
        <v>374</v>
      </c>
      <c r="E392" s="119">
        <v>165281.53</v>
      </c>
      <c r="F392" s="119">
        <v>165281.53</v>
      </c>
      <c r="G392" s="119">
        <v>213605.71999999997</v>
      </c>
      <c r="H392" s="119">
        <v>236059.07999999996</v>
      </c>
      <c r="I392" s="119">
        <v>175719.78</v>
      </c>
      <c r="J392" s="119">
        <v>254988.44999999995</v>
      </c>
      <c r="K392" s="119">
        <v>231720.60000000003</v>
      </c>
      <c r="L392" s="119">
        <v>163407.79999999999</v>
      </c>
      <c r="M392" s="119">
        <v>194034.47</v>
      </c>
      <c r="N392" s="119">
        <v>270510.88999999996</v>
      </c>
      <c r="O392" s="119">
        <v>270145.94000000006</v>
      </c>
      <c r="P392" s="119">
        <v>844555.76000000013</v>
      </c>
      <c r="Q392" s="119">
        <v>3185311.5500000003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165281.53</v>
      </c>
      <c r="V392" s="115"/>
    </row>
    <row r="393" spans="2:22" x14ac:dyDescent="0.2">
      <c r="B393" s="113"/>
      <c r="C393" s="117" t="s">
        <v>154</v>
      </c>
      <c r="D393" s="118" t="s">
        <v>375</v>
      </c>
      <c r="E393" s="119">
        <v>135000</v>
      </c>
      <c r="F393" s="119">
        <v>1107000</v>
      </c>
      <c r="G393" s="119">
        <v>578654.95999999985</v>
      </c>
      <c r="H393" s="119">
        <v>537659.1099999994</v>
      </c>
      <c r="I393" s="119">
        <v>272599.24999999971</v>
      </c>
      <c r="J393" s="119">
        <v>480315.21999999968</v>
      </c>
      <c r="K393" s="119">
        <v>662267.00999999943</v>
      </c>
      <c r="L393" s="119">
        <v>375746.10999999964</v>
      </c>
      <c r="M393" s="119">
        <v>997386.77999999945</v>
      </c>
      <c r="N393" s="119">
        <v>997185.33999999915</v>
      </c>
      <c r="O393" s="119">
        <v>771270.10000000021</v>
      </c>
      <c r="P393" s="119">
        <v>3014933.1200000006</v>
      </c>
      <c r="Q393" s="119">
        <v>9930016.9999999963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135000</v>
      </c>
      <c r="V393" s="115"/>
    </row>
    <row r="394" spans="2:22" x14ac:dyDescent="0.2">
      <c r="B394" s="113"/>
      <c r="C394" s="117" t="s">
        <v>155</v>
      </c>
      <c r="D394" s="118" t="s">
        <v>376</v>
      </c>
      <c r="E394" s="119">
        <v>135639.82999999987</v>
      </c>
      <c r="F394" s="119">
        <v>135639.82999999987</v>
      </c>
      <c r="G394" s="119">
        <v>226623.97999999995</v>
      </c>
      <c r="H394" s="119">
        <v>257120.19999999998</v>
      </c>
      <c r="I394" s="119">
        <v>230805.56</v>
      </c>
      <c r="J394" s="119">
        <v>252160.41999999995</v>
      </c>
      <c r="K394" s="119">
        <v>248224.65999999997</v>
      </c>
      <c r="L394" s="119">
        <v>179755.82000000004</v>
      </c>
      <c r="M394" s="119">
        <v>226528.71999999997</v>
      </c>
      <c r="N394" s="119">
        <v>245431.69999999992</v>
      </c>
      <c r="O394" s="119">
        <v>225183.37999999995</v>
      </c>
      <c r="P394" s="119">
        <v>604222.00999999989</v>
      </c>
      <c r="Q394" s="119">
        <v>2967336.1099999989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135639.82999999987</v>
      </c>
      <c r="V394" s="115"/>
    </row>
    <row r="395" spans="2:22" x14ac:dyDescent="0.2">
      <c r="B395" s="113"/>
      <c r="C395" s="117" t="s">
        <v>156</v>
      </c>
      <c r="D395" s="118" t="s">
        <v>377</v>
      </c>
      <c r="E395" s="119">
        <v>1991672.93</v>
      </c>
      <c r="F395" s="119">
        <v>1991672.93</v>
      </c>
      <c r="G395" s="119">
        <v>2011332.8399999999</v>
      </c>
      <c r="H395" s="119">
        <v>2070787.13</v>
      </c>
      <c r="I395" s="119">
        <v>2003801.97</v>
      </c>
      <c r="J395" s="119">
        <v>2001859.21</v>
      </c>
      <c r="K395" s="119">
        <v>2428926.6799999997</v>
      </c>
      <c r="L395" s="119">
        <v>1996610.3299999998</v>
      </c>
      <c r="M395" s="119">
        <v>2032075.43</v>
      </c>
      <c r="N395" s="119">
        <v>2126081.5099999998</v>
      </c>
      <c r="O395" s="119">
        <v>2045271.3699999999</v>
      </c>
      <c r="P395" s="119">
        <v>2226907.67</v>
      </c>
      <c r="Q395" s="119">
        <v>24927000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1991672.93</v>
      </c>
      <c r="V395" s="115"/>
    </row>
    <row r="396" spans="2:22" x14ac:dyDescent="0.2">
      <c r="B396" s="113"/>
      <c r="C396" s="117" t="s">
        <v>157</v>
      </c>
      <c r="D396" s="118" t="s">
        <v>378</v>
      </c>
      <c r="E396" s="119">
        <v>144018.31</v>
      </c>
      <c r="F396" s="119">
        <v>144018.31</v>
      </c>
      <c r="G396" s="119">
        <v>181766.97000000003</v>
      </c>
      <c r="H396" s="119">
        <v>295924.15999999997</v>
      </c>
      <c r="I396" s="119">
        <v>167307.07</v>
      </c>
      <c r="J396" s="119">
        <v>163576.78999999998</v>
      </c>
      <c r="K396" s="119">
        <v>983582.02000000014</v>
      </c>
      <c r="L396" s="119">
        <v>153498.5</v>
      </c>
      <c r="M396" s="119">
        <v>221594.45</v>
      </c>
      <c r="N396" s="119">
        <v>402093.98</v>
      </c>
      <c r="O396" s="119">
        <v>246931.78</v>
      </c>
      <c r="P396" s="119">
        <v>595688.66</v>
      </c>
      <c r="Q396" s="119">
        <v>3700001.0000000005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144018.31</v>
      </c>
      <c r="V396" s="115"/>
    </row>
    <row r="397" spans="2:22" x14ac:dyDescent="0.2">
      <c r="B397" s="113"/>
      <c r="C397" s="117" t="s">
        <v>158</v>
      </c>
      <c r="D397" s="118" t="s">
        <v>379</v>
      </c>
      <c r="E397" s="119">
        <v>402093.34999999986</v>
      </c>
      <c r="F397" s="119">
        <v>401943.34999999986</v>
      </c>
      <c r="G397" s="119">
        <v>450273.91000000009</v>
      </c>
      <c r="H397" s="119">
        <v>441436.70000000019</v>
      </c>
      <c r="I397" s="119">
        <v>432806.16000000015</v>
      </c>
      <c r="J397" s="119">
        <v>433729.7900000001</v>
      </c>
      <c r="K397" s="119">
        <v>452721.82</v>
      </c>
      <c r="L397" s="119">
        <v>399733.94</v>
      </c>
      <c r="M397" s="119">
        <v>412051.01999999996</v>
      </c>
      <c r="N397" s="119">
        <v>438536.29999999993</v>
      </c>
      <c r="O397" s="119">
        <v>449692.58999999997</v>
      </c>
      <c r="P397" s="119">
        <v>736846.15000000014</v>
      </c>
      <c r="Q397" s="119">
        <v>5451865.0800000001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402093.34999999986</v>
      </c>
      <c r="V397" s="115"/>
    </row>
    <row r="398" spans="2:22" x14ac:dyDescent="0.2">
      <c r="B398" s="113"/>
      <c r="C398" s="117" t="s">
        <v>159</v>
      </c>
      <c r="D398" s="118" t="s">
        <v>380</v>
      </c>
      <c r="E398" s="119">
        <v>47051.96</v>
      </c>
      <c r="F398" s="119">
        <v>47051.96</v>
      </c>
      <c r="G398" s="119">
        <v>70419.61</v>
      </c>
      <c r="H398" s="119">
        <v>72737.19</v>
      </c>
      <c r="I398" s="119">
        <v>72743.86</v>
      </c>
      <c r="J398" s="119">
        <v>79432.13</v>
      </c>
      <c r="K398" s="119">
        <v>124550.9</v>
      </c>
      <c r="L398" s="119">
        <v>70419.61</v>
      </c>
      <c r="M398" s="119">
        <v>73681.820000000007</v>
      </c>
      <c r="N398" s="119">
        <v>88776.1</v>
      </c>
      <c r="O398" s="119">
        <v>149851.65</v>
      </c>
      <c r="P398" s="119">
        <v>99583.209999999992</v>
      </c>
      <c r="Q398" s="119">
        <v>996300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47051.96</v>
      </c>
      <c r="V398" s="115"/>
    </row>
    <row r="399" spans="2:22" x14ac:dyDescent="0.2">
      <c r="B399" s="113"/>
      <c r="C399" s="117" t="s">
        <v>160</v>
      </c>
      <c r="D399" s="118" t="s">
        <v>381</v>
      </c>
      <c r="E399" s="119">
        <v>17688.979999999996</v>
      </c>
      <c r="F399" s="119">
        <v>17688.979999999996</v>
      </c>
      <c r="G399" s="119">
        <v>22094.340000000007</v>
      </c>
      <c r="H399" s="119">
        <v>22334.639999999999</v>
      </c>
      <c r="I399" s="119">
        <v>21580.530000000002</v>
      </c>
      <c r="J399" s="119">
        <v>21505.250000000004</v>
      </c>
      <c r="K399" s="119">
        <v>23797.140000000003</v>
      </c>
      <c r="L399" s="119">
        <v>20876.29</v>
      </c>
      <c r="M399" s="119">
        <v>21671.27</v>
      </c>
      <c r="N399" s="119">
        <v>23220.409999999993</v>
      </c>
      <c r="O399" s="119">
        <v>22831.390000000007</v>
      </c>
      <c r="P399" s="119">
        <v>33352.950000000012</v>
      </c>
      <c r="Q399" s="119">
        <v>268642.17000000004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17688.979999999996</v>
      </c>
      <c r="V399" s="115"/>
    </row>
    <row r="400" spans="2:22" x14ac:dyDescent="0.2">
      <c r="B400" s="113"/>
      <c r="C400" s="117" t="s">
        <v>161</v>
      </c>
      <c r="D400" s="118" t="s">
        <v>382</v>
      </c>
      <c r="E400" s="119">
        <v>26187.81</v>
      </c>
      <c r="F400" s="119">
        <v>26187.81</v>
      </c>
      <c r="G400" s="119">
        <v>31392.32</v>
      </c>
      <c r="H400" s="119">
        <v>32129.25</v>
      </c>
      <c r="I400" s="119">
        <v>30988.320000000003</v>
      </c>
      <c r="J400" s="119">
        <v>30960.400000000001</v>
      </c>
      <c r="K400" s="119">
        <v>32896.04</v>
      </c>
      <c r="L400" s="119">
        <v>29288.279999999992</v>
      </c>
      <c r="M400" s="119">
        <v>30607.77</v>
      </c>
      <c r="N400" s="119">
        <v>32541.19</v>
      </c>
      <c r="O400" s="119">
        <v>32319.040000000005</v>
      </c>
      <c r="P400" s="119">
        <v>48501.360000000008</v>
      </c>
      <c r="Q400" s="119">
        <v>383999.58999999997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26187.81</v>
      </c>
      <c r="V400" s="115"/>
    </row>
    <row r="401" spans="2:22" x14ac:dyDescent="0.2">
      <c r="B401" s="113"/>
      <c r="C401" s="117" t="s">
        <v>162</v>
      </c>
      <c r="D401" s="118" t="s">
        <v>383</v>
      </c>
      <c r="E401" s="119">
        <v>2172680.41</v>
      </c>
      <c r="F401" s="119">
        <v>2172680.41</v>
      </c>
      <c r="G401" s="119">
        <v>2174256.67</v>
      </c>
      <c r="H401" s="119">
        <v>2179023.5</v>
      </c>
      <c r="I401" s="119">
        <v>2173652.87</v>
      </c>
      <c r="J401" s="119">
        <v>2173497.1</v>
      </c>
      <c r="K401" s="119">
        <v>2207737.85</v>
      </c>
      <c r="L401" s="119">
        <v>2173076.27</v>
      </c>
      <c r="M401" s="119">
        <v>2175919.73</v>
      </c>
      <c r="N401" s="119">
        <v>2183456.81</v>
      </c>
      <c r="O401" s="119">
        <v>2176977.7399999998</v>
      </c>
      <c r="P401" s="119">
        <v>2191540.6399999997</v>
      </c>
      <c r="Q401" s="119">
        <v>26154499.999999996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2172680.41</v>
      </c>
      <c r="V401" s="115"/>
    </row>
    <row r="402" spans="2:22" x14ac:dyDescent="0.2">
      <c r="B402" s="113"/>
      <c r="C402" s="117" t="s">
        <v>163</v>
      </c>
      <c r="D402" s="118" t="s">
        <v>384</v>
      </c>
      <c r="E402" s="119">
        <v>35057.409999999996</v>
      </c>
      <c r="F402" s="119">
        <v>35057.409999999996</v>
      </c>
      <c r="G402" s="119">
        <v>36388.859999999986</v>
      </c>
      <c r="H402" s="119">
        <v>38503.69</v>
      </c>
      <c r="I402" s="119">
        <v>48239.439999999995</v>
      </c>
      <c r="J402" s="119">
        <v>49568.530000000006</v>
      </c>
      <c r="K402" s="119">
        <v>37070.939999999988</v>
      </c>
      <c r="L402" s="119">
        <v>44384.710000000006</v>
      </c>
      <c r="M402" s="119">
        <v>34474.069999999992</v>
      </c>
      <c r="N402" s="119">
        <v>39205.149999999994</v>
      </c>
      <c r="O402" s="119">
        <v>73036.52999999997</v>
      </c>
      <c r="P402" s="119">
        <v>115042.65000000001</v>
      </c>
      <c r="Q402" s="119">
        <v>586029.3899999999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35057.409999999996</v>
      </c>
      <c r="V402" s="115"/>
    </row>
    <row r="403" spans="2:22" ht="25.5" x14ac:dyDescent="0.2">
      <c r="B403" s="113"/>
      <c r="C403" s="117" t="s">
        <v>164</v>
      </c>
      <c r="D403" s="118" t="s">
        <v>385</v>
      </c>
      <c r="E403" s="119">
        <v>2739.84</v>
      </c>
      <c r="F403" s="119">
        <v>2739.84</v>
      </c>
      <c r="G403" s="119">
        <v>9621.5499999999993</v>
      </c>
      <c r="H403" s="119">
        <v>17241.669999999998</v>
      </c>
      <c r="I403" s="119">
        <v>4155.4500000000007</v>
      </c>
      <c r="J403" s="119">
        <v>8985.58</v>
      </c>
      <c r="K403" s="119">
        <v>10148.52</v>
      </c>
      <c r="L403" s="119">
        <v>3390.54</v>
      </c>
      <c r="M403" s="119">
        <v>4810.2599999999993</v>
      </c>
      <c r="N403" s="119">
        <v>13682.11</v>
      </c>
      <c r="O403" s="119">
        <v>14083.82</v>
      </c>
      <c r="P403" s="119">
        <v>127583.22</v>
      </c>
      <c r="Q403" s="119">
        <v>219182.4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2739.84</v>
      </c>
      <c r="V403" s="115"/>
    </row>
    <row r="404" spans="2:22" x14ac:dyDescent="0.2">
      <c r="B404" s="113"/>
      <c r="C404" s="117" t="s">
        <v>165</v>
      </c>
      <c r="D404" s="118" t="s">
        <v>386</v>
      </c>
      <c r="E404" s="119">
        <v>42711.349999999991</v>
      </c>
      <c r="F404" s="119">
        <v>42711.349999999991</v>
      </c>
      <c r="G404" s="119">
        <v>55446.39</v>
      </c>
      <c r="H404" s="119">
        <v>52162.16</v>
      </c>
      <c r="I404" s="119">
        <v>63603.87000000001</v>
      </c>
      <c r="J404" s="119">
        <v>50311.099999999991</v>
      </c>
      <c r="K404" s="119">
        <v>56687.720000000008</v>
      </c>
      <c r="L404" s="119">
        <v>44199.27</v>
      </c>
      <c r="M404" s="119">
        <v>43334.73000000001</v>
      </c>
      <c r="N404" s="119">
        <v>48112.639999999999</v>
      </c>
      <c r="O404" s="119">
        <v>54520.170000000013</v>
      </c>
      <c r="P404" s="119">
        <v>82198.530000000028</v>
      </c>
      <c r="Q404" s="119">
        <v>635999.28000000014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42711.349999999991</v>
      </c>
      <c r="V404" s="115"/>
    </row>
    <row r="405" spans="2:22" x14ac:dyDescent="0.2">
      <c r="B405" s="113"/>
      <c r="C405" s="117" t="s">
        <v>166</v>
      </c>
      <c r="D405" s="118" t="s">
        <v>387</v>
      </c>
      <c r="E405" s="119">
        <v>42772.859999999986</v>
      </c>
      <c r="F405" s="119">
        <v>42772.859999999986</v>
      </c>
      <c r="G405" s="119">
        <v>73361.959999999992</v>
      </c>
      <c r="H405" s="119">
        <v>74121.689999999973</v>
      </c>
      <c r="I405" s="119">
        <v>70552.410000000033</v>
      </c>
      <c r="J405" s="119">
        <v>74443.519999999975</v>
      </c>
      <c r="K405" s="119">
        <v>74934.599999999991</v>
      </c>
      <c r="L405" s="119">
        <v>67934.279999999955</v>
      </c>
      <c r="M405" s="119">
        <v>70622.060000000012</v>
      </c>
      <c r="N405" s="119">
        <v>76562.699999999983</v>
      </c>
      <c r="O405" s="119">
        <v>78719.699999999983</v>
      </c>
      <c r="P405" s="119">
        <v>114637.51999999999</v>
      </c>
      <c r="Q405" s="119">
        <v>861436.1599999998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42772.859999999986</v>
      </c>
      <c r="V405" s="115"/>
    </row>
    <row r="406" spans="2:22" ht="25.5" x14ac:dyDescent="0.2">
      <c r="B406" s="113"/>
      <c r="C406" s="117" t="s">
        <v>167</v>
      </c>
      <c r="D406" s="118" t="s">
        <v>388</v>
      </c>
      <c r="E406" s="119">
        <v>25829.489999999994</v>
      </c>
      <c r="F406" s="119">
        <v>25829.489999999994</v>
      </c>
      <c r="G406" s="119">
        <v>132389.15</v>
      </c>
      <c r="H406" s="119">
        <v>145746.73000000001</v>
      </c>
      <c r="I406" s="119">
        <v>102404.66</v>
      </c>
      <c r="J406" s="119">
        <v>155763.92000000001</v>
      </c>
      <c r="K406" s="119">
        <v>124920.76999999999</v>
      </c>
      <c r="L406" s="119">
        <v>48035.979999999996</v>
      </c>
      <c r="M406" s="119">
        <v>107461.38000000002</v>
      </c>
      <c r="N406" s="119">
        <v>119719.89</v>
      </c>
      <c r="O406" s="119">
        <v>97681.2</v>
      </c>
      <c r="P406" s="119">
        <v>471218.94999999995</v>
      </c>
      <c r="Q406" s="119">
        <v>1557001.61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25829.489999999994</v>
      </c>
      <c r="V406" s="115"/>
    </row>
    <row r="407" spans="2:22" x14ac:dyDescent="0.2">
      <c r="B407" s="113"/>
      <c r="C407" s="117" t="s">
        <v>168</v>
      </c>
      <c r="D407" s="118" t="s">
        <v>389</v>
      </c>
      <c r="E407" s="119">
        <v>361000</v>
      </c>
      <c r="F407" s="119">
        <v>463000</v>
      </c>
      <c r="G407" s="119">
        <v>554716.49</v>
      </c>
      <c r="H407" s="119">
        <v>564169.64999999991</v>
      </c>
      <c r="I407" s="119">
        <v>344199.9499999999</v>
      </c>
      <c r="J407" s="119">
        <v>485697.97</v>
      </c>
      <c r="K407" s="119">
        <v>679197.00999999989</v>
      </c>
      <c r="L407" s="119">
        <v>379312.76</v>
      </c>
      <c r="M407" s="119">
        <v>849154.54</v>
      </c>
      <c r="N407" s="119">
        <v>911969.42999999993</v>
      </c>
      <c r="O407" s="119">
        <v>734236.84</v>
      </c>
      <c r="P407" s="119">
        <v>2873348.36</v>
      </c>
      <c r="Q407" s="119">
        <v>9200002.9999999981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361000</v>
      </c>
      <c r="V407" s="115"/>
    </row>
    <row r="408" spans="2:22" x14ac:dyDescent="0.2">
      <c r="B408" s="113"/>
      <c r="C408" s="117" t="s">
        <v>169</v>
      </c>
      <c r="D408" s="118" t="s">
        <v>390</v>
      </c>
      <c r="E408" s="119">
        <v>81998.430000000022</v>
      </c>
      <c r="F408" s="119">
        <v>81998.430000000022</v>
      </c>
      <c r="G408" s="119">
        <v>105742.74000000002</v>
      </c>
      <c r="H408" s="119">
        <v>104541.18000000002</v>
      </c>
      <c r="I408" s="119">
        <v>118271.37000000005</v>
      </c>
      <c r="J408" s="119">
        <v>102007.23000000004</v>
      </c>
      <c r="K408" s="119">
        <v>112935.98000000004</v>
      </c>
      <c r="L408" s="119">
        <v>96333.839999999967</v>
      </c>
      <c r="M408" s="119">
        <v>95472.889999999985</v>
      </c>
      <c r="N408" s="119">
        <v>100519.63</v>
      </c>
      <c r="O408" s="119">
        <v>106463.43999999996</v>
      </c>
      <c r="P408" s="119">
        <v>156026.55000000002</v>
      </c>
      <c r="Q408" s="119">
        <v>1262311.7100000004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81998.430000000022</v>
      </c>
      <c r="V408" s="115"/>
    </row>
    <row r="409" spans="2:22" x14ac:dyDescent="0.2">
      <c r="B409" s="113"/>
      <c r="C409" s="117" t="s">
        <v>170</v>
      </c>
      <c r="D409" s="118" t="s">
        <v>391</v>
      </c>
      <c r="E409" s="119">
        <v>37504.140000000007</v>
      </c>
      <c r="F409" s="119">
        <v>37504.140000000007</v>
      </c>
      <c r="G409" s="119">
        <v>78928.03</v>
      </c>
      <c r="H409" s="119">
        <v>88498.25</v>
      </c>
      <c r="I409" s="119">
        <v>62808.88</v>
      </c>
      <c r="J409" s="119">
        <v>95568.819999999978</v>
      </c>
      <c r="K409" s="119">
        <v>86299.63</v>
      </c>
      <c r="L409" s="119">
        <v>61775.590000000004</v>
      </c>
      <c r="M409" s="119">
        <v>73078.499999999985</v>
      </c>
      <c r="N409" s="119">
        <v>101694.07999999999</v>
      </c>
      <c r="O409" s="119">
        <v>99834.829999999987</v>
      </c>
      <c r="P409" s="119">
        <v>275253.00999999995</v>
      </c>
      <c r="Q409" s="119">
        <v>1098747.8999999999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37504.140000000007</v>
      </c>
      <c r="V409" s="115"/>
    </row>
    <row r="410" spans="2:22" x14ac:dyDescent="0.2">
      <c r="B410" s="113"/>
      <c r="C410" s="117" t="s">
        <v>171</v>
      </c>
      <c r="D410" s="118" t="s">
        <v>392</v>
      </c>
      <c r="E410" s="119">
        <v>14372.560000000001</v>
      </c>
      <c r="F410" s="119">
        <v>52484.159999999989</v>
      </c>
      <c r="G410" s="119">
        <v>24188.76</v>
      </c>
      <c r="H410" s="119">
        <v>56005.02</v>
      </c>
      <c r="I410" s="119">
        <v>52331.58</v>
      </c>
      <c r="J410" s="119">
        <v>55061.37000000001</v>
      </c>
      <c r="K410" s="119">
        <v>62231.109999999986</v>
      </c>
      <c r="L410" s="119">
        <v>45253.109999999993</v>
      </c>
      <c r="M410" s="119">
        <v>46868.21</v>
      </c>
      <c r="N410" s="119">
        <v>67774.110000000015</v>
      </c>
      <c r="O410" s="119">
        <v>74095.26999999999</v>
      </c>
      <c r="P410" s="119">
        <v>152348.16999999998</v>
      </c>
      <c r="Q410" s="119">
        <v>703013.42999999993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14372.560000000001</v>
      </c>
      <c r="V410" s="115"/>
    </row>
    <row r="411" spans="2:22" x14ac:dyDescent="0.2">
      <c r="B411" s="113"/>
      <c r="C411" s="117" t="s">
        <v>520</v>
      </c>
      <c r="D411" s="118" t="s">
        <v>521</v>
      </c>
      <c r="E411" s="119">
        <v>33162.300000000003</v>
      </c>
      <c r="F411" s="119">
        <v>33162.300000000003</v>
      </c>
      <c r="G411" s="119">
        <v>51344.840000000004</v>
      </c>
      <c r="H411" s="119">
        <v>166085.40999999997</v>
      </c>
      <c r="I411" s="119">
        <v>21044.329999999998</v>
      </c>
      <c r="J411" s="119">
        <v>328510.40999999997</v>
      </c>
      <c r="K411" s="119">
        <v>39977.33</v>
      </c>
      <c r="L411" s="119">
        <v>35821.160000000003</v>
      </c>
      <c r="M411" s="119">
        <v>93179.76</v>
      </c>
      <c r="N411" s="119">
        <v>323456.7</v>
      </c>
      <c r="O411" s="119">
        <v>58877.83</v>
      </c>
      <c r="P411" s="119">
        <v>669790.90999999992</v>
      </c>
      <c r="Q411" s="119">
        <v>1854413.28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33162.300000000003</v>
      </c>
      <c r="V411" s="115"/>
    </row>
    <row r="412" spans="2:22" x14ac:dyDescent="0.2">
      <c r="B412" s="113"/>
      <c r="C412" s="117" t="s">
        <v>172</v>
      </c>
      <c r="D412" s="118" t="s">
        <v>393</v>
      </c>
      <c r="E412" s="119">
        <v>12473.029999999999</v>
      </c>
      <c r="F412" s="119">
        <v>12473.029999999999</v>
      </c>
      <c r="G412" s="119">
        <v>13685.799999999997</v>
      </c>
      <c r="H412" s="119">
        <v>13790.38</v>
      </c>
      <c r="I412" s="119">
        <v>13642.69</v>
      </c>
      <c r="J412" s="119">
        <v>13765.679999999998</v>
      </c>
      <c r="K412" s="119">
        <v>13703.539999999999</v>
      </c>
      <c r="L412" s="119">
        <v>13494.39</v>
      </c>
      <c r="M412" s="119">
        <v>13669.199999999999</v>
      </c>
      <c r="N412" s="119">
        <v>13827.619999999999</v>
      </c>
      <c r="O412" s="119">
        <v>13930.9</v>
      </c>
      <c r="P412" s="119">
        <v>14573.22</v>
      </c>
      <c r="Q412" s="119">
        <v>163029.47999999998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12473.029999999999</v>
      </c>
      <c r="V412" s="115"/>
    </row>
    <row r="413" spans="2:22" x14ac:dyDescent="0.2">
      <c r="B413" s="113"/>
      <c r="C413" s="117" t="s">
        <v>173</v>
      </c>
      <c r="D413" s="118" t="s">
        <v>394</v>
      </c>
      <c r="E413" s="119">
        <v>48618.110000000008</v>
      </c>
      <c r="F413" s="119">
        <v>53618.110000000008</v>
      </c>
      <c r="G413" s="119">
        <v>295785.52</v>
      </c>
      <c r="H413" s="119">
        <v>344016.65</v>
      </c>
      <c r="I413" s="119">
        <v>193830.38</v>
      </c>
      <c r="J413" s="119">
        <v>374737.56999999995</v>
      </c>
      <c r="K413" s="119">
        <v>277785.11000000004</v>
      </c>
      <c r="L413" s="119">
        <v>72451.97</v>
      </c>
      <c r="M413" s="119">
        <v>246662.24000000002</v>
      </c>
      <c r="N413" s="119">
        <v>277269.2</v>
      </c>
      <c r="O413" s="119">
        <v>203275.96999999997</v>
      </c>
      <c r="P413" s="119">
        <v>1266958.77</v>
      </c>
      <c r="Q413" s="119">
        <v>3655009.6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48618.110000000008</v>
      </c>
      <c r="V413" s="115"/>
    </row>
    <row r="414" spans="2:22" ht="25.5" x14ac:dyDescent="0.2">
      <c r="B414" s="113"/>
      <c r="C414" s="117" t="s">
        <v>174</v>
      </c>
      <c r="D414" s="118" t="s">
        <v>395</v>
      </c>
      <c r="E414" s="119">
        <v>2531.5700000000006</v>
      </c>
      <c r="F414" s="119">
        <v>2531.5700000000006</v>
      </c>
      <c r="G414" s="119">
        <v>2994.78</v>
      </c>
      <c r="H414" s="119">
        <v>3604.42</v>
      </c>
      <c r="I414" s="119">
        <v>2392.4499999999998</v>
      </c>
      <c r="J414" s="119">
        <v>3823.96</v>
      </c>
      <c r="K414" s="119">
        <v>3449.67</v>
      </c>
      <c r="L414" s="119">
        <v>2315.1299999999997</v>
      </c>
      <c r="M414" s="119">
        <v>2790.6499999999996</v>
      </c>
      <c r="N414" s="119">
        <v>4075.3</v>
      </c>
      <c r="O414" s="119">
        <v>4231.13</v>
      </c>
      <c r="P414" s="119">
        <v>15445.069999999998</v>
      </c>
      <c r="Q414" s="119">
        <v>50185.7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2531.5700000000006</v>
      </c>
      <c r="V414" s="115"/>
    </row>
    <row r="415" spans="2:22" x14ac:dyDescent="0.2">
      <c r="B415" s="113"/>
      <c r="C415" s="117" t="s">
        <v>175</v>
      </c>
      <c r="D415" s="118" t="s">
        <v>396</v>
      </c>
      <c r="E415" s="119">
        <v>57782.810000000005</v>
      </c>
      <c r="F415" s="119">
        <v>57782.810000000005</v>
      </c>
      <c r="G415" s="119">
        <v>43217.1</v>
      </c>
      <c r="H415" s="119">
        <v>38098.279999999992</v>
      </c>
      <c r="I415" s="119">
        <v>34836.350000000006</v>
      </c>
      <c r="J415" s="119">
        <v>41777.629999999997</v>
      </c>
      <c r="K415" s="119">
        <v>48221.82</v>
      </c>
      <c r="L415" s="119">
        <v>44543.81</v>
      </c>
      <c r="M415" s="119">
        <v>50760.84</v>
      </c>
      <c r="N415" s="119">
        <v>84134.8</v>
      </c>
      <c r="O415" s="119">
        <v>113112.37000000001</v>
      </c>
      <c r="P415" s="119">
        <v>191020.97999999998</v>
      </c>
      <c r="Q415" s="119">
        <v>805289.6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57782.810000000005</v>
      </c>
      <c r="V415" s="115"/>
    </row>
    <row r="416" spans="2:22" ht="25.5" x14ac:dyDescent="0.2">
      <c r="B416" s="113"/>
      <c r="C416" s="117" t="s">
        <v>176</v>
      </c>
      <c r="D416" s="118" t="s">
        <v>397</v>
      </c>
      <c r="E416" s="119">
        <v>59840.08</v>
      </c>
      <c r="F416" s="119">
        <v>59840.08</v>
      </c>
      <c r="G416" s="119">
        <v>364824.74</v>
      </c>
      <c r="H416" s="119">
        <v>430415.41000000003</v>
      </c>
      <c r="I416" s="119">
        <v>232330.95</v>
      </c>
      <c r="J416" s="119">
        <v>471027.6</v>
      </c>
      <c r="K416" s="119">
        <v>342061.41000000003</v>
      </c>
      <c r="L416" s="119">
        <v>80852.06</v>
      </c>
      <c r="M416" s="119">
        <v>307377.23</v>
      </c>
      <c r="N416" s="119">
        <v>343187.66</v>
      </c>
      <c r="O416" s="119">
        <v>245440.8</v>
      </c>
      <c r="P416" s="119">
        <v>1612801.98</v>
      </c>
      <c r="Q416" s="119">
        <v>4550000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59840.08</v>
      </c>
      <c r="V416" s="115"/>
    </row>
    <row r="417" spans="2:22" x14ac:dyDescent="0.2">
      <c r="B417" s="113"/>
      <c r="C417" s="117" t="s">
        <v>177</v>
      </c>
      <c r="D417" s="118" t="s">
        <v>398</v>
      </c>
      <c r="E417" s="119">
        <v>16534.02</v>
      </c>
      <c r="F417" s="119">
        <v>16534.02</v>
      </c>
      <c r="G417" s="119">
        <v>25615.54</v>
      </c>
      <c r="H417" s="119">
        <v>22821.409999999996</v>
      </c>
      <c r="I417" s="119">
        <v>31826.94</v>
      </c>
      <c r="J417" s="119">
        <v>22951.640000000003</v>
      </c>
      <c r="K417" s="119">
        <v>25175.260000000002</v>
      </c>
      <c r="L417" s="119">
        <v>18185.100000000002</v>
      </c>
      <c r="M417" s="119">
        <v>16126.640000000001</v>
      </c>
      <c r="N417" s="119">
        <v>19618.030000000002</v>
      </c>
      <c r="O417" s="119">
        <v>28338.440000000002</v>
      </c>
      <c r="P417" s="119">
        <v>45611.939999999995</v>
      </c>
      <c r="Q417" s="119">
        <v>289338.98000000004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16534.02</v>
      </c>
      <c r="V417" s="115"/>
    </row>
    <row r="418" spans="2:22" x14ac:dyDescent="0.2">
      <c r="B418" s="113"/>
      <c r="C418" s="117" t="s">
        <v>178</v>
      </c>
      <c r="D418" s="118" t="s">
        <v>399</v>
      </c>
      <c r="E418" s="119">
        <v>16632.04</v>
      </c>
      <c r="F418" s="119">
        <v>16632.04</v>
      </c>
      <c r="G418" s="119">
        <v>86181.96</v>
      </c>
      <c r="H418" s="119">
        <v>93176.26</v>
      </c>
      <c r="I418" s="119">
        <v>73153.89</v>
      </c>
      <c r="J418" s="119">
        <v>98385.21</v>
      </c>
      <c r="K418" s="119">
        <v>81032.61</v>
      </c>
      <c r="L418" s="119">
        <v>21624.34</v>
      </c>
      <c r="M418" s="119">
        <v>60096.56</v>
      </c>
      <c r="N418" s="119">
        <v>70508.45</v>
      </c>
      <c r="O418" s="119">
        <v>62175.88</v>
      </c>
      <c r="P418" s="119">
        <v>325600.76</v>
      </c>
      <c r="Q418" s="119">
        <v>1005200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16632.04</v>
      </c>
      <c r="V418" s="115"/>
    </row>
    <row r="419" spans="2:22" x14ac:dyDescent="0.2">
      <c r="B419" s="113"/>
      <c r="C419" s="117" t="s">
        <v>501</v>
      </c>
      <c r="D419" s="118" t="s">
        <v>502</v>
      </c>
      <c r="E419" s="119">
        <v>59887.62999999999</v>
      </c>
      <c r="F419" s="119">
        <v>59897.62999999999</v>
      </c>
      <c r="G419" s="119">
        <v>80904.579999999973</v>
      </c>
      <c r="H419" s="119">
        <v>78411.490000000005</v>
      </c>
      <c r="I419" s="119">
        <v>72495.12</v>
      </c>
      <c r="J419" s="119">
        <v>70520.540000000008</v>
      </c>
      <c r="K419" s="119">
        <v>91739.880000000019</v>
      </c>
      <c r="L419" s="119">
        <v>67116.95</v>
      </c>
      <c r="M419" s="119">
        <v>74667.7</v>
      </c>
      <c r="N419" s="119">
        <v>88793.17</v>
      </c>
      <c r="O419" s="119">
        <v>85237.48</v>
      </c>
      <c r="P419" s="119">
        <v>178432.6</v>
      </c>
      <c r="Q419" s="119">
        <v>1008104.7699999999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59887.62999999999</v>
      </c>
      <c r="V419" s="115"/>
    </row>
    <row r="420" spans="2:22" x14ac:dyDescent="0.2">
      <c r="B420" s="113"/>
      <c r="C420" s="117" t="s">
        <v>536</v>
      </c>
      <c r="D420" s="118" t="s">
        <v>537</v>
      </c>
      <c r="E420" s="119">
        <v>22546.070000000011</v>
      </c>
      <c r="F420" s="119">
        <v>22146.070000000011</v>
      </c>
      <c r="G420" s="119">
        <v>32877.57</v>
      </c>
      <c r="H420" s="119">
        <v>34822.85</v>
      </c>
      <c r="I420" s="119">
        <v>30378.219999999994</v>
      </c>
      <c r="J420" s="119">
        <v>37720.219999999994</v>
      </c>
      <c r="K420" s="119">
        <v>32677.249999999996</v>
      </c>
      <c r="L420" s="119">
        <v>25807.650000000005</v>
      </c>
      <c r="M420" s="119">
        <v>30212.360000000004</v>
      </c>
      <c r="N420" s="119">
        <v>33201.200000000004</v>
      </c>
      <c r="O420" s="119">
        <v>36826.900000000009</v>
      </c>
      <c r="P420" s="119">
        <v>85210.34</v>
      </c>
      <c r="Q420" s="119">
        <v>424426.70000000007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22546.070000000011</v>
      </c>
      <c r="V420" s="115"/>
    </row>
    <row r="421" spans="2:22" x14ac:dyDescent="0.2">
      <c r="B421" s="113"/>
      <c r="C421" s="117" t="s">
        <v>538</v>
      </c>
      <c r="D421" s="118" t="s">
        <v>539</v>
      </c>
      <c r="E421" s="119">
        <v>34404.22</v>
      </c>
      <c r="F421" s="119">
        <v>34404.22</v>
      </c>
      <c r="G421" s="119">
        <v>51228.390000000014</v>
      </c>
      <c r="H421" s="119">
        <v>138887.81</v>
      </c>
      <c r="I421" s="119">
        <v>29195.11</v>
      </c>
      <c r="J421" s="119">
        <v>263410.21999999997</v>
      </c>
      <c r="K421" s="119">
        <v>42443.299999999996</v>
      </c>
      <c r="L421" s="119">
        <v>39592.11</v>
      </c>
      <c r="M421" s="119">
        <v>83758.59</v>
      </c>
      <c r="N421" s="119">
        <v>259138.47</v>
      </c>
      <c r="O421" s="119">
        <v>56928.619999999995</v>
      </c>
      <c r="P421" s="119">
        <v>518721.99999999994</v>
      </c>
      <c r="Q421" s="119">
        <v>1552113.0599999998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34404.22</v>
      </c>
      <c r="V421" s="115"/>
    </row>
    <row r="422" spans="2:22" x14ac:dyDescent="0.2">
      <c r="B422" s="113"/>
      <c r="C422" s="117" t="s">
        <v>540</v>
      </c>
      <c r="D422" s="118" t="s">
        <v>541</v>
      </c>
      <c r="E422" s="119">
        <v>28037.629999999997</v>
      </c>
      <c r="F422" s="119">
        <v>28437.629999999997</v>
      </c>
      <c r="G422" s="119">
        <v>54089.589999999982</v>
      </c>
      <c r="H422" s="119">
        <v>58150.069999999992</v>
      </c>
      <c r="I422" s="119">
        <v>56482.170000000013</v>
      </c>
      <c r="J422" s="119">
        <v>54919.430000000008</v>
      </c>
      <c r="K422" s="119">
        <v>57921.939999999988</v>
      </c>
      <c r="L422" s="119">
        <v>51588.079999999987</v>
      </c>
      <c r="M422" s="119">
        <v>52526.790000000008</v>
      </c>
      <c r="N422" s="119">
        <v>56958.910000000018</v>
      </c>
      <c r="O422" s="119">
        <v>60104.049999999996</v>
      </c>
      <c r="P422" s="119">
        <v>105341.62</v>
      </c>
      <c r="Q422" s="119">
        <v>664557.91000000015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28037.629999999997</v>
      </c>
      <c r="V422" s="115"/>
    </row>
    <row r="423" spans="2:22" x14ac:dyDescent="0.2">
      <c r="B423" s="113"/>
      <c r="C423" s="117" t="s">
        <v>518</v>
      </c>
      <c r="D423" s="118" t="s">
        <v>519</v>
      </c>
      <c r="E423" s="119">
        <v>24767.820000000007</v>
      </c>
      <c r="F423" s="119">
        <v>24767.820000000003</v>
      </c>
      <c r="G423" s="119">
        <v>35384.389999999992</v>
      </c>
      <c r="H423" s="119">
        <v>38987.49</v>
      </c>
      <c r="I423" s="119">
        <v>37102.30999999999</v>
      </c>
      <c r="J423" s="119">
        <v>36481.920000000013</v>
      </c>
      <c r="K423" s="119">
        <v>38279.529999999977</v>
      </c>
      <c r="L423" s="119">
        <v>34266.950000000004</v>
      </c>
      <c r="M423" s="119">
        <v>36400.26999999999</v>
      </c>
      <c r="N423" s="119">
        <v>38679.109999999986</v>
      </c>
      <c r="O423" s="119">
        <v>38456.669999999991</v>
      </c>
      <c r="P423" s="119">
        <v>64667.03</v>
      </c>
      <c r="Q423" s="119">
        <v>448241.30999999994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24767.820000000007</v>
      </c>
      <c r="V423" s="115"/>
    </row>
    <row r="424" spans="2:22" ht="25.5" x14ac:dyDescent="0.2">
      <c r="B424" s="113"/>
      <c r="C424" s="117" t="s">
        <v>522</v>
      </c>
      <c r="D424" s="118" t="s">
        <v>523</v>
      </c>
      <c r="E424" s="119">
        <v>36804.25</v>
      </c>
      <c r="F424" s="119">
        <v>36804.25</v>
      </c>
      <c r="G424" s="119">
        <v>37785.72</v>
      </c>
      <c r="H424" s="119">
        <v>42726.890000000007</v>
      </c>
      <c r="I424" s="119">
        <v>41678.280000000006</v>
      </c>
      <c r="J424" s="119">
        <v>39077.970000000008</v>
      </c>
      <c r="K424" s="119">
        <v>44400.58</v>
      </c>
      <c r="L424" s="119">
        <v>36692.100000000006</v>
      </c>
      <c r="M424" s="119">
        <v>39562.949999999997</v>
      </c>
      <c r="N424" s="119">
        <v>42924.36</v>
      </c>
      <c r="O424" s="119">
        <v>42180.349999999984</v>
      </c>
      <c r="P424" s="119">
        <v>80802.650000000009</v>
      </c>
      <c r="Q424" s="119">
        <v>521440.35000000003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36804.25</v>
      </c>
      <c r="V424" s="115"/>
    </row>
    <row r="425" spans="2:22" x14ac:dyDescent="0.2">
      <c r="B425" s="113"/>
      <c r="C425" s="117" t="s">
        <v>542</v>
      </c>
      <c r="D425" s="118" t="s">
        <v>543</v>
      </c>
      <c r="E425" s="119">
        <v>56630.170000000006</v>
      </c>
      <c r="F425" s="119">
        <v>56630.170000000006</v>
      </c>
      <c r="G425" s="119">
        <v>75944.94</v>
      </c>
      <c r="H425" s="119">
        <v>80245.49000000002</v>
      </c>
      <c r="I425" s="119">
        <v>76277.970000000016</v>
      </c>
      <c r="J425" s="119">
        <v>78620.150000000023</v>
      </c>
      <c r="K425" s="119">
        <v>80772.78</v>
      </c>
      <c r="L425" s="119">
        <v>72864.25999999998</v>
      </c>
      <c r="M425" s="119">
        <v>76678.960000000006</v>
      </c>
      <c r="N425" s="119">
        <v>81567.460000000006</v>
      </c>
      <c r="O425" s="119">
        <v>84089.580000000016</v>
      </c>
      <c r="P425" s="119">
        <v>107053.81999999998</v>
      </c>
      <c r="Q425" s="119">
        <v>927375.74999999988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56630.170000000006</v>
      </c>
      <c r="V425" s="115"/>
    </row>
    <row r="426" spans="2:22" x14ac:dyDescent="0.2">
      <c r="B426" s="113"/>
      <c r="C426" s="117" t="s">
        <v>544</v>
      </c>
      <c r="D426" s="118" t="s">
        <v>545</v>
      </c>
      <c r="E426" s="119">
        <v>56306.129999999983</v>
      </c>
      <c r="F426" s="119">
        <v>58075.319999999985</v>
      </c>
      <c r="G426" s="119">
        <v>58644.460000000006</v>
      </c>
      <c r="H426" s="119">
        <v>58504.640000000021</v>
      </c>
      <c r="I426" s="119">
        <v>58363.450000000004</v>
      </c>
      <c r="J426" s="119">
        <v>53517.710000000006</v>
      </c>
      <c r="K426" s="119">
        <v>60253.130000000005</v>
      </c>
      <c r="L426" s="119">
        <v>53953.23000000001</v>
      </c>
      <c r="M426" s="119">
        <v>54361.789999999994</v>
      </c>
      <c r="N426" s="119">
        <v>58079.199999999997</v>
      </c>
      <c r="O426" s="119">
        <v>60364.030000000006</v>
      </c>
      <c r="P426" s="119">
        <v>102949.51000000001</v>
      </c>
      <c r="Q426" s="119">
        <v>733372.60000000009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56306.129999999983</v>
      </c>
      <c r="V426" s="115"/>
    </row>
    <row r="427" spans="2:22" x14ac:dyDescent="0.2">
      <c r="B427" s="113"/>
      <c r="C427" s="117" t="s">
        <v>179</v>
      </c>
      <c r="D427" s="118" t="s">
        <v>400</v>
      </c>
      <c r="E427" s="119">
        <v>2019340.2699999998</v>
      </c>
      <c r="F427" s="119">
        <v>2019340.2699999998</v>
      </c>
      <c r="G427" s="119">
        <v>1532533.5299999998</v>
      </c>
      <c r="H427" s="119">
        <v>1854752.68</v>
      </c>
      <c r="I427" s="119">
        <v>1326594.1600000004</v>
      </c>
      <c r="J427" s="119">
        <v>1497729.8099999998</v>
      </c>
      <c r="K427" s="119">
        <v>4750924.1700000009</v>
      </c>
      <c r="L427" s="119">
        <v>1552646.8</v>
      </c>
      <c r="M427" s="119">
        <v>2044513.9200000002</v>
      </c>
      <c r="N427" s="119">
        <v>3689959.1000000006</v>
      </c>
      <c r="O427" s="119">
        <v>3956237.8299999996</v>
      </c>
      <c r="P427" s="119">
        <v>6579686.0499999998</v>
      </c>
      <c r="Q427" s="119">
        <v>32824258.590000004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2019340.2699999998</v>
      </c>
      <c r="V427" s="115"/>
    </row>
    <row r="428" spans="2:22" x14ac:dyDescent="0.2">
      <c r="B428" s="113"/>
      <c r="C428" s="117" t="s">
        <v>180</v>
      </c>
      <c r="D428" s="118" t="s">
        <v>401</v>
      </c>
      <c r="E428" s="119">
        <v>344626.16000000003</v>
      </c>
      <c r="F428" s="119">
        <v>344626.16000000003</v>
      </c>
      <c r="G428" s="119">
        <v>328676.61000000004</v>
      </c>
      <c r="H428" s="119">
        <v>301099.59000000003</v>
      </c>
      <c r="I428" s="119">
        <v>288289.68999999994</v>
      </c>
      <c r="J428" s="119">
        <v>326518.93000000017</v>
      </c>
      <c r="K428" s="119">
        <v>339100.13</v>
      </c>
      <c r="L428" s="119">
        <v>311466.53999999998</v>
      </c>
      <c r="M428" s="119">
        <v>347465.06000000006</v>
      </c>
      <c r="N428" s="119">
        <v>500590.41999999993</v>
      </c>
      <c r="O428" s="119">
        <v>617418.47</v>
      </c>
      <c r="P428" s="119">
        <v>916625.82</v>
      </c>
      <c r="Q428" s="119">
        <v>4966503.580000001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344626.16000000003</v>
      </c>
      <c r="V428" s="115"/>
    </row>
    <row r="429" spans="2:22" x14ac:dyDescent="0.2">
      <c r="B429" s="113"/>
      <c r="C429" s="117" t="s">
        <v>181</v>
      </c>
      <c r="D429" s="118" t="s">
        <v>402</v>
      </c>
      <c r="E429" s="119">
        <v>508390.43000000005</v>
      </c>
      <c r="F429" s="119">
        <v>508390.43000000005</v>
      </c>
      <c r="G429" s="119">
        <v>399796.31</v>
      </c>
      <c r="H429" s="119">
        <v>295003.36</v>
      </c>
      <c r="I429" s="119">
        <v>246520.06</v>
      </c>
      <c r="J429" s="119">
        <v>390335.98</v>
      </c>
      <c r="K429" s="119">
        <v>468101.52999999997</v>
      </c>
      <c r="L429" s="119">
        <v>371834.06000000006</v>
      </c>
      <c r="M429" s="119">
        <v>724079.97</v>
      </c>
      <c r="N429" s="119">
        <v>954541.14999999991</v>
      </c>
      <c r="O429" s="119">
        <v>1069349.2900000003</v>
      </c>
      <c r="P429" s="119">
        <v>2163491.5</v>
      </c>
      <c r="Q429" s="119">
        <v>8099834.0699999994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508390.43000000005</v>
      </c>
      <c r="V429" s="115"/>
    </row>
    <row r="430" spans="2:22" x14ac:dyDescent="0.2">
      <c r="B430" s="113"/>
      <c r="C430" s="117" t="s">
        <v>182</v>
      </c>
      <c r="D430" s="118" t="s">
        <v>403</v>
      </c>
      <c r="E430" s="119">
        <v>1293508.9800000002</v>
      </c>
      <c r="F430" s="119">
        <v>1293508.9800000002</v>
      </c>
      <c r="G430" s="119">
        <v>793155.45000000007</v>
      </c>
      <c r="H430" s="119">
        <v>649156.7300000001</v>
      </c>
      <c r="I430" s="119">
        <v>640040.57000000007</v>
      </c>
      <c r="J430" s="119">
        <v>783225.77</v>
      </c>
      <c r="K430" s="119">
        <v>886858.01</v>
      </c>
      <c r="L430" s="119">
        <v>916523.89999999991</v>
      </c>
      <c r="M430" s="119">
        <v>1084537.3199999998</v>
      </c>
      <c r="N430" s="119">
        <v>1914375.43</v>
      </c>
      <c r="O430" s="119">
        <v>2674176.0300000003</v>
      </c>
      <c r="P430" s="119">
        <v>3548512.31</v>
      </c>
      <c r="Q430" s="119">
        <v>16477579.480000002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1293508.9800000002</v>
      </c>
      <c r="V430" s="115"/>
    </row>
    <row r="431" spans="2:22" ht="25.5" x14ac:dyDescent="0.2">
      <c r="B431" s="113"/>
      <c r="C431" s="117" t="s">
        <v>183</v>
      </c>
      <c r="D431" s="118" t="s">
        <v>405</v>
      </c>
      <c r="E431" s="119">
        <v>0</v>
      </c>
      <c r="F431" s="119">
        <v>0</v>
      </c>
      <c r="G431" s="119">
        <v>19087.650000000001</v>
      </c>
      <c r="H431" s="119">
        <v>22862.71</v>
      </c>
      <c r="I431" s="119">
        <v>6224.7</v>
      </c>
      <c r="J431" s="119">
        <v>9767.1</v>
      </c>
      <c r="K431" s="119">
        <v>16624.170000000002</v>
      </c>
      <c r="L431" s="119">
        <v>10090.76</v>
      </c>
      <c r="M431" s="119">
        <v>18672.48</v>
      </c>
      <c r="N431" s="119">
        <v>18312.02</v>
      </c>
      <c r="O431" s="119">
        <v>17655.590000000004</v>
      </c>
      <c r="P431" s="119">
        <v>68702.820000000007</v>
      </c>
      <c r="Q431" s="119">
        <v>208000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0</v>
      </c>
      <c r="V431" s="115"/>
    </row>
    <row r="432" spans="2:22" x14ac:dyDescent="0.2">
      <c r="B432" s="113"/>
      <c r="C432" s="117" t="s">
        <v>184</v>
      </c>
      <c r="D432" s="118" t="s">
        <v>406</v>
      </c>
      <c r="E432" s="119">
        <v>97143.250000000015</v>
      </c>
      <c r="F432" s="119">
        <v>97143.250000000015</v>
      </c>
      <c r="G432" s="119">
        <v>79916.66</v>
      </c>
      <c r="H432" s="119">
        <v>68922.59</v>
      </c>
      <c r="I432" s="119">
        <v>68074.37999999999</v>
      </c>
      <c r="J432" s="119">
        <v>73427.48000000001</v>
      </c>
      <c r="K432" s="119">
        <v>89945.43</v>
      </c>
      <c r="L432" s="119">
        <v>74535.91</v>
      </c>
      <c r="M432" s="119">
        <v>84075.6</v>
      </c>
      <c r="N432" s="119">
        <v>145639.25</v>
      </c>
      <c r="O432" s="119">
        <v>198222.1</v>
      </c>
      <c r="P432" s="119">
        <v>308709.37</v>
      </c>
      <c r="Q432" s="119">
        <v>1385755.27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97143.250000000015</v>
      </c>
      <c r="V432" s="115"/>
    </row>
    <row r="433" spans="2:22" x14ac:dyDescent="0.2">
      <c r="B433" s="113"/>
      <c r="C433" s="117" t="s">
        <v>185</v>
      </c>
      <c r="D433" s="118" t="s">
        <v>407</v>
      </c>
      <c r="E433" s="119">
        <v>18451.560000000001</v>
      </c>
      <c r="F433" s="119">
        <v>18451.560000000001</v>
      </c>
      <c r="G433" s="119">
        <v>34630.68</v>
      </c>
      <c r="H433" s="119">
        <v>31886.259999999995</v>
      </c>
      <c r="I433" s="119">
        <v>25616.249999999996</v>
      </c>
      <c r="J433" s="119">
        <v>29744.489999999998</v>
      </c>
      <c r="K433" s="119">
        <v>37109.820000000007</v>
      </c>
      <c r="L433" s="119">
        <v>25370.069999999992</v>
      </c>
      <c r="M433" s="119">
        <v>26090.01</v>
      </c>
      <c r="N433" s="119">
        <v>34277.599999999999</v>
      </c>
      <c r="O433" s="119">
        <v>35419.000000000015</v>
      </c>
      <c r="P433" s="119">
        <v>78978.639999999985</v>
      </c>
      <c r="Q433" s="119">
        <v>396025.93999999994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18451.560000000001</v>
      </c>
      <c r="V433" s="115"/>
    </row>
    <row r="434" spans="2:22" x14ac:dyDescent="0.2">
      <c r="B434" s="113"/>
      <c r="C434" s="117" t="s">
        <v>186</v>
      </c>
      <c r="D434" s="118" t="s">
        <v>408</v>
      </c>
      <c r="E434" s="119">
        <v>524879.07000000007</v>
      </c>
      <c r="F434" s="119">
        <v>524879.07000000007</v>
      </c>
      <c r="G434" s="119">
        <v>527528.57000000007</v>
      </c>
      <c r="H434" s="119">
        <v>569550.80000000016</v>
      </c>
      <c r="I434" s="119">
        <v>598285.15</v>
      </c>
      <c r="J434" s="119">
        <v>627453.39000000013</v>
      </c>
      <c r="K434" s="119">
        <v>599156.84</v>
      </c>
      <c r="L434" s="119">
        <v>588280.49000000011</v>
      </c>
      <c r="M434" s="119">
        <v>670593.07000000018</v>
      </c>
      <c r="N434" s="119">
        <v>723643.9800000001</v>
      </c>
      <c r="O434" s="119">
        <v>655484.65000000026</v>
      </c>
      <c r="P434" s="119">
        <v>888224.36000000022</v>
      </c>
      <c r="Q434" s="119">
        <v>7497959.4400000013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524879.07000000007</v>
      </c>
      <c r="V434" s="115"/>
    </row>
    <row r="435" spans="2:22" x14ac:dyDescent="0.2">
      <c r="B435" s="113"/>
      <c r="C435" s="117" t="s">
        <v>187</v>
      </c>
      <c r="D435" s="118" t="s">
        <v>409</v>
      </c>
      <c r="E435" s="119">
        <v>729716.47</v>
      </c>
      <c r="F435" s="119">
        <v>71716.47</v>
      </c>
      <c r="G435" s="119">
        <v>114544.27999999998</v>
      </c>
      <c r="H435" s="119">
        <v>82929.119999999995</v>
      </c>
      <c r="I435" s="119">
        <v>82519.290000000008</v>
      </c>
      <c r="J435" s="119">
        <v>101711.91999999998</v>
      </c>
      <c r="K435" s="119">
        <v>128997.09000000001</v>
      </c>
      <c r="L435" s="119">
        <v>72986.31</v>
      </c>
      <c r="M435" s="119">
        <v>186556.00999999998</v>
      </c>
      <c r="N435" s="119">
        <v>186490.49</v>
      </c>
      <c r="O435" s="119">
        <v>151585.16999999998</v>
      </c>
      <c r="P435" s="119">
        <v>497823.48</v>
      </c>
      <c r="Q435" s="119">
        <v>2407576.0999999996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729716.47</v>
      </c>
      <c r="V435" s="115"/>
    </row>
    <row r="436" spans="2:22" x14ac:dyDescent="0.2">
      <c r="B436" s="113"/>
      <c r="C436" s="117" t="s">
        <v>188</v>
      </c>
      <c r="D436" s="118" t="s">
        <v>410</v>
      </c>
      <c r="E436" s="119">
        <v>37253.79</v>
      </c>
      <c r="F436" s="119">
        <v>37253.79</v>
      </c>
      <c r="G436" s="119">
        <v>68770.41</v>
      </c>
      <c r="H436" s="119">
        <v>72899.580000000016</v>
      </c>
      <c r="I436" s="119">
        <v>55717.909999999996</v>
      </c>
      <c r="J436" s="119">
        <v>51372.859999999993</v>
      </c>
      <c r="K436" s="119">
        <v>82251.87000000001</v>
      </c>
      <c r="L436" s="119">
        <v>48698.240000000005</v>
      </c>
      <c r="M436" s="119">
        <v>76748.139999999985</v>
      </c>
      <c r="N436" s="119">
        <v>86899.300000000017</v>
      </c>
      <c r="O436" s="119">
        <v>94187.5</v>
      </c>
      <c r="P436" s="119">
        <v>197362.21</v>
      </c>
      <c r="Q436" s="119">
        <v>909415.6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37253.79</v>
      </c>
      <c r="V436" s="115"/>
    </row>
    <row r="437" spans="2:22" ht="25.5" x14ac:dyDescent="0.2">
      <c r="B437" s="113"/>
      <c r="C437" s="117" t="s">
        <v>189</v>
      </c>
      <c r="D437" s="118" t="s">
        <v>404</v>
      </c>
      <c r="E437" s="119">
        <v>73228.09000000004</v>
      </c>
      <c r="F437" s="119">
        <v>73228.09000000004</v>
      </c>
      <c r="G437" s="119">
        <v>108953.51999999999</v>
      </c>
      <c r="H437" s="119">
        <v>114552.01</v>
      </c>
      <c r="I437" s="119">
        <v>103724.48000000001</v>
      </c>
      <c r="J437" s="119">
        <v>103928.10999999994</v>
      </c>
      <c r="K437" s="119">
        <v>112876.95000000006</v>
      </c>
      <c r="L437" s="119">
        <v>92428.34</v>
      </c>
      <c r="M437" s="119">
        <v>102219.06</v>
      </c>
      <c r="N437" s="119">
        <v>109263.95000000001</v>
      </c>
      <c r="O437" s="119">
        <v>111231.13000000002</v>
      </c>
      <c r="P437" s="119">
        <v>197802.06999999998</v>
      </c>
      <c r="Q437" s="119">
        <v>1303435.8000000003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73228.09000000004</v>
      </c>
      <c r="V437" s="115"/>
    </row>
    <row r="438" spans="2:22" x14ac:dyDescent="0.2">
      <c r="B438" s="113"/>
      <c r="C438" s="117" t="s">
        <v>190</v>
      </c>
      <c r="D438" s="118" t="s">
        <v>411</v>
      </c>
      <c r="E438" s="119">
        <v>73912.55</v>
      </c>
      <c r="F438" s="119">
        <v>73912.55</v>
      </c>
      <c r="G438" s="119">
        <v>137638.37</v>
      </c>
      <c r="H438" s="119">
        <v>128942.51999999999</v>
      </c>
      <c r="I438" s="119">
        <v>139616.01999999999</v>
      </c>
      <c r="J438" s="119">
        <v>127649.21000000002</v>
      </c>
      <c r="K438" s="119">
        <v>135011.02000000002</v>
      </c>
      <c r="L438" s="119">
        <v>112632.26999999997</v>
      </c>
      <c r="M438" s="119">
        <v>112931.56</v>
      </c>
      <c r="N438" s="119">
        <v>134070.63999999996</v>
      </c>
      <c r="O438" s="119">
        <v>138405.60000000003</v>
      </c>
      <c r="P438" s="119">
        <v>228938.23999999999</v>
      </c>
      <c r="Q438" s="119">
        <v>1543660.55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73912.55</v>
      </c>
      <c r="V438" s="115"/>
    </row>
    <row r="439" spans="2:22" x14ac:dyDescent="0.2">
      <c r="B439" s="113"/>
      <c r="C439" s="117" t="s">
        <v>191</v>
      </c>
      <c r="D439" s="118" t="s">
        <v>412</v>
      </c>
      <c r="E439" s="119">
        <v>107502.09999999999</v>
      </c>
      <c r="F439" s="119">
        <v>107502.09999999999</v>
      </c>
      <c r="G439" s="119">
        <v>135597.65999999997</v>
      </c>
      <c r="H439" s="119">
        <v>164298.22999999998</v>
      </c>
      <c r="I439" s="119">
        <v>140119.94</v>
      </c>
      <c r="J439" s="119">
        <v>153466.47000000003</v>
      </c>
      <c r="K439" s="119">
        <v>173075.06000000003</v>
      </c>
      <c r="L439" s="119">
        <v>144406.90000000005</v>
      </c>
      <c r="M439" s="119">
        <v>160791.47000000003</v>
      </c>
      <c r="N439" s="119">
        <v>176043.32</v>
      </c>
      <c r="O439" s="119">
        <v>165887.84000000005</v>
      </c>
      <c r="P439" s="119">
        <v>379769.1999999999</v>
      </c>
      <c r="Q439" s="119">
        <v>2008460.2900000003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107502.09999999999</v>
      </c>
      <c r="V439" s="115"/>
    </row>
    <row r="440" spans="2:22" x14ac:dyDescent="0.2">
      <c r="B440" s="113"/>
      <c r="C440" s="117" t="s">
        <v>192</v>
      </c>
      <c r="D440" s="118" t="s">
        <v>413</v>
      </c>
      <c r="E440" s="119">
        <v>933527.33000000019</v>
      </c>
      <c r="F440" s="119">
        <v>933527.33000000019</v>
      </c>
      <c r="G440" s="119">
        <v>848365.34999999986</v>
      </c>
      <c r="H440" s="119">
        <v>1418359.09</v>
      </c>
      <c r="I440" s="119">
        <v>106387.84000000003</v>
      </c>
      <c r="J440" s="119">
        <v>1339884.4400000002</v>
      </c>
      <c r="K440" s="119">
        <v>1444534.4399999997</v>
      </c>
      <c r="L440" s="119">
        <v>846647.74</v>
      </c>
      <c r="M440" s="119">
        <v>1832929.8900000001</v>
      </c>
      <c r="N440" s="119">
        <v>942426.35000000009</v>
      </c>
      <c r="O440" s="119">
        <v>1152810.8400000001</v>
      </c>
      <c r="P440" s="119">
        <v>2368514.3600000003</v>
      </c>
      <c r="Q440" s="119">
        <v>14167915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933527.33000000019</v>
      </c>
      <c r="V440" s="115"/>
    </row>
    <row r="441" spans="2:22" x14ac:dyDescent="0.2">
      <c r="B441" s="113"/>
      <c r="C441" s="117" t="s">
        <v>193</v>
      </c>
      <c r="D441" s="118" t="s">
        <v>414</v>
      </c>
      <c r="E441" s="119">
        <v>1292283.2300000002</v>
      </c>
      <c r="F441" s="119">
        <v>2082762.8700000003</v>
      </c>
      <c r="G441" s="119">
        <v>1557746.4000000001</v>
      </c>
      <c r="H441" s="119">
        <v>2107065.6800000002</v>
      </c>
      <c r="I441" s="119">
        <v>830992.29999999993</v>
      </c>
      <c r="J441" s="119">
        <v>2146333.7600000002</v>
      </c>
      <c r="K441" s="119">
        <v>1982304.6300000001</v>
      </c>
      <c r="L441" s="119">
        <v>1241151.2899999996</v>
      </c>
      <c r="M441" s="119">
        <v>2268355.9700000007</v>
      </c>
      <c r="N441" s="119">
        <v>1695217.8100000003</v>
      </c>
      <c r="O441" s="119">
        <v>1663406.5299999998</v>
      </c>
      <c r="P441" s="119">
        <v>3469929.1700000009</v>
      </c>
      <c r="Q441" s="119">
        <v>22337549.640000004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1292283.2300000002</v>
      </c>
      <c r="V441" s="115"/>
    </row>
    <row r="442" spans="2:22" x14ac:dyDescent="0.2">
      <c r="B442" s="113"/>
      <c r="C442" s="117" t="s">
        <v>194</v>
      </c>
      <c r="D442" s="118" t="s">
        <v>415</v>
      </c>
      <c r="E442" s="119">
        <v>4944.9900000000007</v>
      </c>
      <c r="F442" s="119">
        <v>4944.9900000000007</v>
      </c>
      <c r="G442" s="119">
        <v>6884.7699999999986</v>
      </c>
      <c r="H442" s="119">
        <v>6875.7900000000009</v>
      </c>
      <c r="I442" s="119">
        <v>6150.59</v>
      </c>
      <c r="J442" s="119">
        <v>6453.53</v>
      </c>
      <c r="K442" s="119">
        <v>6614.54</v>
      </c>
      <c r="L442" s="119">
        <v>5528.94</v>
      </c>
      <c r="M442" s="119">
        <v>6341.0200000000013</v>
      </c>
      <c r="N442" s="119">
        <v>7399.1400000000012</v>
      </c>
      <c r="O442" s="119">
        <v>7590.420000000001</v>
      </c>
      <c r="P442" s="119">
        <v>11833.830000000002</v>
      </c>
      <c r="Q442" s="119">
        <v>81562.550000000017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4944.9900000000007</v>
      </c>
      <c r="V442" s="115"/>
    </row>
    <row r="443" spans="2:22" x14ac:dyDescent="0.2">
      <c r="B443" s="113"/>
      <c r="C443" s="117" t="s">
        <v>195</v>
      </c>
      <c r="D443" s="118" t="s">
        <v>416</v>
      </c>
      <c r="E443" s="119">
        <v>0</v>
      </c>
      <c r="F443" s="119">
        <v>0</v>
      </c>
      <c r="G443" s="119">
        <v>15620.489999999998</v>
      </c>
      <c r="H443" s="119">
        <v>23440.490000000005</v>
      </c>
      <c r="I443" s="119">
        <v>19891.510000000002</v>
      </c>
      <c r="J443" s="119">
        <v>16524.640000000003</v>
      </c>
      <c r="K443" s="119">
        <v>24985.98</v>
      </c>
      <c r="L443" s="119">
        <v>12657.900000000003</v>
      </c>
      <c r="M443" s="119">
        <v>18175.79</v>
      </c>
      <c r="N443" s="119">
        <v>24370.6</v>
      </c>
      <c r="O443" s="119">
        <v>20769.53</v>
      </c>
      <c r="P443" s="119">
        <v>98967.069999999992</v>
      </c>
      <c r="Q443" s="119">
        <v>275404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0</v>
      </c>
      <c r="V443" s="115"/>
    </row>
    <row r="444" spans="2:22" x14ac:dyDescent="0.2">
      <c r="B444" s="113"/>
      <c r="C444" s="117" t="s">
        <v>196</v>
      </c>
      <c r="D444" s="118" t="s">
        <v>417</v>
      </c>
      <c r="E444" s="119">
        <v>964500</v>
      </c>
      <c r="F444" s="119">
        <v>745900</v>
      </c>
      <c r="G444" s="119">
        <v>2609970.7700000009</v>
      </c>
      <c r="H444" s="119">
        <v>4148278.4699999988</v>
      </c>
      <c r="I444" s="119">
        <v>1964230.0700000003</v>
      </c>
      <c r="J444" s="119">
        <v>2150693.2499999995</v>
      </c>
      <c r="K444" s="119">
        <v>4607119.7699999996</v>
      </c>
      <c r="L444" s="119">
        <v>1934516.5800000012</v>
      </c>
      <c r="M444" s="119">
        <v>4633037.17</v>
      </c>
      <c r="N444" s="119">
        <v>4705259.6699999971</v>
      </c>
      <c r="O444" s="119">
        <v>5739448.7299999986</v>
      </c>
      <c r="P444" s="119">
        <v>13802058.520000007</v>
      </c>
      <c r="Q444" s="119">
        <v>48005013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964500</v>
      </c>
      <c r="V444" s="115"/>
    </row>
    <row r="445" spans="2:22" x14ac:dyDescent="0.2">
      <c r="B445" s="113"/>
      <c r="C445" s="117" t="s">
        <v>197</v>
      </c>
      <c r="D445" s="118" t="s">
        <v>418</v>
      </c>
      <c r="E445" s="119">
        <v>0</v>
      </c>
      <c r="F445" s="119">
        <v>0</v>
      </c>
      <c r="G445" s="119">
        <v>263761.96999999997</v>
      </c>
      <c r="H445" s="119">
        <v>470606.82</v>
      </c>
      <c r="I445" s="119">
        <v>198112.78</v>
      </c>
      <c r="J445" s="119">
        <v>211190.91</v>
      </c>
      <c r="K445" s="119">
        <v>522076.19</v>
      </c>
      <c r="L445" s="119">
        <v>190392.14</v>
      </c>
      <c r="M445" s="119">
        <v>549000.75000000012</v>
      </c>
      <c r="N445" s="119">
        <v>536248.52</v>
      </c>
      <c r="O445" s="119">
        <v>669574.78</v>
      </c>
      <c r="P445" s="119">
        <v>1630035.14</v>
      </c>
      <c r="Q445" s="119">
        <v>5241000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0</v>
      </c>
      <c r="V445" s="115"/>
    </row>
    <row r="446" spans="2:22" x14ac:dyDescent="0.2">
      <c r="B446" s="113"/>
      <c r="C446" s="117" t="s">
        <v>198</v>
      </c>
      <c r="D446" s="118" t="s">
        <v>419</v>
      </c>
      <c r="E446" s="119">
        <v>201400</v>
      </c>
      <c r="F446" s="119">
        <v>0</v>
      </c>
      <c r="G446" s="119">
        <v>5217631.01</v>
      </c>
      <c r="H446" s="119">
        <v>8975038.8099999987</v>
      </c>
      <c r="I446" s="119">
        <v>4073207.3200000003</v>
      </c>
      <c r="J446" s="119">
        <v>4519430.72</v>
      </c>
      <c r="K446" s="119">
        <v>10019098.010000002</v>
      </c>
      <c r="L446" s="119">
        <v>3909302.83</v>
      </c>
      <c r="M446" s="119">
        <v>10102866.259999998</v>
      </c>
      <c r="N446" s="119">
        <v>10310767.17</v>
      </c>
      <c r="O446" s="119">
        <v>13835902.5</v>
      </c>
      <c r="P446" s="119">
        <v>33851355.370000005</v>
      </c>
      <c r="Q446" s="119">
        <v>105016000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201400</v>
      </c>
      <c r="V446" s="115"/>
    </row>
    <row r="447" spans="2:22" x14ac:dyDescent="0.2">
      <c r="B447" s="113"/>
      <c r="C447" s="117" t="s">
        <v>199</v>
      </c>
      <c r="D447" s="118" t="s">
        <v>420</v>
      </c>
      <c r="E447" s="119">
        <v>441000</v>
      </c>
      <c r="F447" s="119">
        <v>425000</v>
      </c>
      <c r="G447" s="119">
        <v>1838642.8899999997</v>
      </c>
      <c r="H447" s="119">
        <v>1529489.9600000002</v>
      </c>
      <c r="I447" s="119">
        <v>733073.69000000006</v>
      </c>
      <c r="J447" s="119">
        <v>1544076.3700000008</v>
      </c>
      <c r="K447" s="119">
        <v>2068682.9900000002</v>
      </c>
      <c r="L447" s="119">
        <v>1183285.7700000007</v>
      </c>
      <c r="M447" s="119">
        <v>3374004.79</v>
      </c>
      <c r="N447" s="119">
        <v>3327909.040000001</v>
      </c>
      <c r="O447" s="119">
        <v>2529555.8899999992</v>
      </c>
      <c r="P447" s="119">
        <v>9585281.6099999994</v>
      </c>
      <c r="Q447" s="119">
        <v>28580003.000000004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441000</v>
      </c>
      <c r="V447" s="115"/>
    </row>
    <row r="448" spans="2:22" ht="25.5" x14ac:dyDescent="0.2">
      <c r="B448" s="113"/>
      <c r="C448" s="117" t="s">
        <v>200</v>
      </c>
      <c r="D448" s="118" t="s">
        <v>421</v>
      </c>
      <c r="E448" s="119">
        <v>0</v>
      </c>
      <c r="F448" s="119">
        <v>400000</v>
      </c>
      <c r="G448" s="119">
        <v>338794.47</v>
      </c>
      <c r="H448" s="119">
        <v>564852.33000000007</v>
      </c>
      <c r="I448" s="119">
        <v>245133.94</v>
      </c>
      <c r="J448" s="119">
        <v>271368.36</v>
      </c>
      <c r="K448" s="119">
        <v>631421.9</v>
      </c>
      <c r="L448" s="119">
        <v>240580.27</v>
      </c>
      <c r="M448" s="119">
        <v>637505.78999999992</v>
      </c>
      <c r="N448" s="119">
        <v>645837.38000000012</v>
      </c>
      <c r="O448" s="119">
        <v>795267.14</v>
      </c>
      <c r="P448" s="119">
        <v>1967238.4199999997</v>
      </c>
      <c r="Q448" s="119">
        <v>6738000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0</v>
      </c>
      <c r="V448" s="115"/>
    </row>
    <row r="449" spans="2:22" x14ac:dyDescent="0.2">
      <c r="B449" s="113"/>
      <c r="C449" s="117" t="s">
        <v>512</v>
      </c>
      <c r="D449" s="118" t="s">
        <v>513</v>
      </c>
      <c r="E449" s="119">
        <v>27728.480000000007</v>
      </c>
      <c r="F449" s="119">
        <v>27728.480000000007</v>
      </c>
      <c r="G449" s="119">
        <v>441273.69000000012</v>
      </c>
      <c r="H449" s="119">
        <v>512341.07000000007</v>
      </c>
      <c r="I449" s="119">
        <v>296930.38</v>
      </c>
      <c r="J449" s="119">
        <v>550979.49000000011</v>
      </c>
      <c r="K449" s="119">
        <v>415862.36000000004</v>
      </c>
      <c r="L449" s="119">
        <v>127919.70999999999</v>
      </c>
      <c r="M449" s="119">
        <v>374830</v>
      </c>
      <c r="N449" s="119">
        <v>417306.85999999993</v>
      </c>
      <c r="O449" s="119">
        <v>314124.37</v>
      </c>
      <c r="P449" s="119">
        <v>1817659.3900000001</v>
      </c>
      <c r="Q449" s="119">
        <v>5324684.28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27728.480000000007</v>
      </c>
      <c r="V449" s="115"/>
    </row>
    <row r="450" spans="2:22" x14ac:dyDescent="0.2">
      <c r="B450" s="113"/>
      <c r="C450" s="117" t="s">
        <v>546</v>
      </c>
      <c r="D450" s="118" t="s">
        <v>547</v>
      </c>
      <c r="E450" s="119">
        <v>70823.440000000017</v>
      </c>
      <c r="F450" s="119">
        <v>70823.440000000017</v>
      </c>
      <c r="G450" s="119">
        <v>110130.89000000001</v>
      </c>
      <c r="H450" s="119">
        <v>109818.09000000004</v>
      </c>
      <c r="I450" s="119">
        <v>117027.17000000001</v>
      </c>
      <c r="J450" s="119">
        <v>98324.459999999992</v>
      </c>
      <c r="K450" s="119">
        <v>112119.85000000006</v>
      </c>
      <c r="L450" s="119">
        <v>87079.97</v>
      </c>
      <c r="M450" s="119">
        <v>90165.850000000079</v>
      </c>
      <c r="N450" s="119">
        <v>101085.67999999998</v>
      </c>
      <c r="O450" s="119">
        <v>113323.88000000003</v>
      </c>
      <c r="P450" s="119">
        <v>192019.2000000001</v>
      </c>
      <c r="Q450" s="119">
        <v>1272741.9200000004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70823.440000000017</v>
      </c>
      <c r="V450" s="115"/>
    </row>
    <row r="451" spans="2:22" x14ac:dyDescent="0.2">
      <c r="B451" s="113"/>
      <c r="C451" s="117" t="s">
        <v>548</v>
      </c>
      <c r="D451" s="118" t="s">
        <v>549</v>
      </c>
      <c r="E451" s="119">
        <v>99341.620000000039</v>
      </c>
      <c r="F451" s="119">
        <v>99341.620000000039</v>
      </c>
      <c r="G451" s="119">
        <v>156400.13999999998</v>
      </c>
      <c r="H451" s="119">
        <v>160071.84999999995</v>
      </c>
      <c r="I451" s="119">
        <v>134529.35999999999</v>
      </c>
      <c r="J451" s="119">
        <v>151698.56999999998</v>
      </c>
      <c r="K451" s="119">
        <v>177592.14999999991</v>
      </c>
      <c r="L451" s="119">
        <v>120903.64999999992</v>
      </c>
      <c r="M451" s="119">
        <v>143019.30999999997</v>
      </c>
      <c r="N451" s="119">
        <v>153139.35999999999</v>
      </c>
      <c r="O451" s="119">
        <v>175199.69999999998</v>
      </c>
      <c r="P451" s="119">
        <v>348975.75999999995</v>
      </c>
      <c r="Q451" s="119">
        <v>1920213.0899999999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99341.620000000039</v>
      </c>
      <c r="V451" s="115"/>
    </row>
    <row r="452" spans="2:22" x14ac:dyDescent="0.2">
      <c r="B452" s="113"/>
      <c r="C452" s="117" t="s">
        <v>201</v>
      </c>
      <c r="D452" s="118" t="s">
        <v>422</v>
      </c>
      <c r="E452" s="119">
        <v>36835.919999999998</v>
      </c>
      <c r="F452" s="119">
        <v>36835.919999999998</v>
      </c>
      <c r="G452" s="119">
        <v>85995.290000000008</v>
      </c>
      <c r="H452" s="119">
        <v>77827.350000000006</v>
      </c>
      <c r="I452" s="119">
        <v>66552.210000000006</v>
      </c>
      <c r="J452" s="119">
        <v>69030.92</v>
      </c>
      <c r="K452" s="119">
        <v>80856.170000000013</v>
      </c>
      <c r="L452" s="119">
        <v>62164.900000000016</v>
      </c>
      <c r="M452" s="119">
        <v>61049.94</v>
      </c>
      <c r="N452" s="119">
        <v>95268.89</v>
      </c>
      <c r="O452" s="119">
        <v>91733.43</v>
      </c>
      <c r="P452" s="119">
        <v>262065.66999999995</v>
      </c>
      <c r="Q452" s="119">
        <v>1026216.6100000001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36835.919999999998</v>
      </c>
      <c r="V452" s="115"/>
    </row>
    <row r="453" spans="2:22" x14ac:dyDescent="0.2">
      <c r="B453" s="113"/>
      <c r="C453" s="117" t="s">
        <v>202</v>
      </c>
      <c r="D453" s="118" t="s">
        <v>423</v>
      </c>
      <c r="E453" s="119">
        <v>80950.09</v>
      </c>
      <c r="F453" s="119">
        <v>80950.09</v>
      </c>
      <c r="G453" s="119">
        <v>57878</v>
      </c>
      <c r="H453" s="119">
        <v>50177.56</v>
      </c>
      <c r="I453" s="119">
        <v>42808.729999999996</v>
      </c>
      <c r="J453" s="119">
        <v>56612.5</v>
      </c>
      <c r="K453" s="119">
        <v>66426.06</v>
      </c>
      <c r="L453" s="119">
        <v>61258.26</v>
      </c>
      <c r="M453" s="119">
        <v>72371.14</v>
      </c>
      <c r="N453" s="119">
        <v>128484.2</v>
      </c>
      <c r="O453" s="119">
        <v>175232.68000000002</v>
      </c>
      <c r="P453" s="119">
        <v>261934.08999999997</v>
      </c>
      <c r="Q453" s="119">
        <v>1135083.3999999999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80950.09</v>
      </c>
      <c r="V453" s="115"/>
    </row>
    <row r="454" spans="2:22" x14ac:dyDescent="0.2">
      <c r="B454" s="113"/>
      <c r="C454" s="117" t="s">
        <v>203</v>
      </c>
      <c r="D454" s="118" t="s">
        <v>424</v>
      </c>
      <c r="E454" s="119">
        <v>154771.62999999995</v>
      </c>
      <c r="F454" s="119">
        <v>154771.62999999995</v>
      </c>
      <c r="G454" s="119">
        <v>220973.28999999992</v>
      </c>
      <c r="H454" s="119">
        <v>223034.30999999997</v>
      </c>
      <c r="I454" s="119">
        <v>182691.06999999995</v>
      </c>
      <c r="J454" s="119">
        <v>203198.93999999992</v>
      </c>
      <c r="K454" s="119">
        <v>263277.24999999994</v>
      </c>
      <c r="L454" s="119">
        <v>185011.71999999997</v>
      </c>
      <c r="M454" s="119">
        <v>191755.08999999994</v>
      </c>
      <c r="N454" s="119">
        <v>258841.58</v>
      </c>
      <c r="O454" s="119">
        <v>254451.3299999999</v>
      </c>
      <c r="P454" s="119">
        <v>639246.62</v>
      </c>
      <c r="Q454" s="119">
        <v>2932024.4599999995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154771.62999999995</v>
      </c>
      <c r="V454" s="115"/>
    </row>
    <row r="455" spans="2:22" x14ac:dyDescent="0.2">
      <c r="B455" s="113"/>
      <c r="C455" s="117" t="s">
        <v>204</v>
      </c>
      <c r="D455" s="118" t="s">
        <v>425</v>
      </c>
      <c r="E455" s="119">
        <v>521500</v>
      </c>
      <c r="F455" s="119">
        <v>1006500</v>
      </c>
      <c r="G455" s="119">
        <v>899189.90999999968</v>
      </c>
      <c r="H455" s="119">
        <v>726964.71999999974</v>
      </c>
      <c r="I455" s="119">
        <v>343310.21999999991</v>
      </c>
      <c r="J455" s="119">
        <v>756777.18000000017</v>
      </c>
      <c r="K455" s="119">
        <v>1013388.0599999999</v>
      </c>
      <c r="L455" s="119">
        <v>573908.50000000023</v>
      </c>
      <c r="M455" s="119">
        <v>1638981.7600000005</v>
      </c>
      <c r="N455" s="119">
        <v>1633625.6800000006</v>
      </c>
      <c r="O455" s="119">
        <v>1247009.8200000005</v>
      </c>
      <c r="P455" s="119">
        <v>4678851.1500000022</v>
      </c>
      <c r="Q455" s="119">
        <v>15040007.000000004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521500</v>
      </c>
      <c r="V455" s="115"/>
    </row>
    <row r="456" spans="2:22" x14ac:dyDescent="0.2">
      <c r="B456" s="113"/>
      <c r="C456" s="117" t="s">
        <v>205</v>
      </c>
      <c r="D456" s="118" t="s">
        <v>426</v>
      </c>
      <c r="E456" s="119">
        <v>0</v>
      </c>
      <c r="F456" s="119">
        <v>0</v>
      </c>
      <c r="G456" s="119">
        <v>31799.21000000001</v>
      </c>
      <c r="H456" s="119">
        <v>43000.070000000007</v>
      </c>
      <c r="I456" s="119">
        <v>35948.340000000011</v>
      </c>
      <c r="J456" s="119">
        <v>32795.120000000003</v>
      </c>
      <c r="K456" s="119">
        <v>49609.639999999985</v>
      </c>
      <c r="L456" s="119">
        <v>24327.559999999998</v>
      </c>
      <c r="M456" s="119">
        <v>31741.119999999995</v>
      </c>
      <c r="N456" s="119">
        <v>47894.049999999988</v>
      </c>
      <c r="O456" s="119">
        <v>42866.319999999992</v>
      </c>
      <c r="P456" s="119">
        <v>188500.56999999998</v>
      </c>
      <c r="Q456" s="119">
        <v>528482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0</v>
      </c>
      <c r="V456" s="115"/>
    </row>
    <row r="457" spans="2:22" x14ac:dyDescent="0.2">
      <c r="B457" s="113"/>
      <c r="C457" s="117" t="s">
        <v>206</v>
      </c>
      <c r="D457" s="118" t="s">
        <v>427</v>
      </c>
      <c r="E457" s="119">
        <v>138373.96999999997</v>
      </c>
      <c r="F457" s="119">
        <v>138373.96999999997</v>
      </c>
      <c r="G457" s="119">
        <v>307209.18</v>
      </c>
      <c r="H457" s="119">
        <v>300622.75000000006</v>
      </c>
      <c r="I457" s="119">
        <v>205875.60999999996</v>
      </c>
      <c r="J457" s="119">
        <v>268511.72999999986</v>
      </c>
      <c r="K457" s="119">
        <v>345100.74999999994</v>
      </c>
      <c r="L457" s="119">
        <v>222638.97999999986</v>
      </c>
      <c r="M457" s="119">
        <v>235965.44999999998</v>
      </c>
      <c r="N457" s="119">
        <v>344510.48</v>
      </c>
      <c r="O457" s="119">
        <v>354634.46999999986</v>
      </c>
      <c r="P457" s="119">
        <v>918798.8899999999</v>
      </c>
      <c r="Q457" s="119">
        <v>3780616.2299999995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138373.96999999997</v>
      </c>
      <c r="V457" s="115"/>
    </row>
    <row r="458" spans="2:22" x14ac:dyDescent="0.2">
      <c r="B458" s="113"/>
      <c r="C458" s="117" t="s">
        <v>207</v>
      </c>
      <c r="D458" s="118" t="s">
        <v>428</v>
      </c>
      <c r="E458" s="119">
        <v>94467.19</v>
      </c>
      <c r="F458" s="119">
        <v>94467.19</v>
      </c>
      <c r="G458" s="119">
        <v>117154.34999999999</v>
      </c>
      <c r="H458" s="119">
        <v>125736.79999999999</v>
      </c>
      <c r="I458" s="119">
        <v>89388.029999999984</v>
      </c>
      <c r="J458" s="119">
        <v>97258.469999999987</v>
      </c>
      <c r="K458" s="119">
        <v>111725.10999999999</v>
      </c>
      <c r="L458" s="119">
        <v>97791.72</v>
      </c>
      <c r="M458" s="119">
        <v>116736.54</v>
      </c>
      <c r="N458" s="119">
        <v>115653.55999999998</v>
      </c>
      <c r="O458" s="119">
        <v>114120.77999999998</v>
      </c>
      <c r="P458" s="119">
        <v>225058.16999999998</v>
      </c>
      <c r="Q458" s="119">
        <v>1399557.91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94467.19</v>
      </c>
      <c r="V458" s="115"/>
    </row>
    <row r="459" spans="2:22" x14ac:dyDescent="0.2">
      <c r="B459" s="113"/>
      <c r="C459" s="117" t="s">
        <v>208</v>
      </c>
      <c r="D459" s="118" t="s">
        <v>429</v>
      </c>
      <c r="E459" s="119">
        <v>90229.38999999997</v>
      </c>
      <c r="F459" s="119">
        <v>88129.38999999997</v>
      </c>
      <c r="G459" s="119">
        <v>102226.81</v>
      </c>
      <c r="H459" s="119">
        <v>105377.1</v>
      </c>
      <c r="I459" s="119">
        <v>102324.76000000002</v>
      </c>
      <c r="J459" s="119">
        <v>103675.27</v>
      </c>
      <c r="K459" s="119">
        <v>109034.30000000002</v>
      </c>
      <c r="L459" s="119">
        <v>100496.83999999997</v>
      </c>
      <c r="M459" s="119">
        <v>103163.59999999998</v>
      </c>
      <c r="N459" s="119">
        <v>106939.61000000002</v>
      </c>
      <c r="O459" s="119">
        <v>104333.39000000001</v>
      </c>
      <c r="P459" s="119">
        <v>136271.04999999996</v>
      </c>
      <c r="Q459" s="119">
        <v>1252201.51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90229.38999999997</v>
      </c>
      <c r="V459" s="115"/>
    </row>
    <row r="460" spans="2:22" x14ac:dyDescent="0.2">
      <c r="B460" s="113"/>
      <c r="C460" s="117" t="s">
        <v>554</v>
      </c>
      <c r="D460" s="118" t="e">
        <v>#N/A</v>
      </c>
      <c r="E460" s="119">
        <v>0</v>
      </c>
      <c r="F460" s="119">
        <v>0</v>
      </c>
      <c r="G460" s="119">
        <v>753051.52</v>
      </c>
      <c r="H460" s="119">
        <v>726575.17999999993</v>
      </c>
      <c r="I460" s="119">
        <v>281399.33</v>
      </c>
      <c r="J460" s="119">
        <v>540147.18000000005</v>
      </c>
      <c r="K460" s="119">
        <v>778944.05</v>
      </c>
      <c r="L460" s="119">
        <v>451218.16</v>
      </c>
      <c r="M460" s="119">
        <v>1082362.1299999999</v>
      </c>
      <c r="N460" s="119">
        <v>1095505.6200000001</v>
      </c>
      <c r="O460" s="119">
        <v>905668.91</v>
      </c>
      <c r="P460" s="119">
        <v>3385127.92</v>
      </c>
      <c r="Q460" s="119">
        <v>10000000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0</v>
      </c>
      <c r="V460" s="115"/>
    </row>
    <row r="461" spans="2:22" x14ac:dyDescent="0.2">
      <c r="B461" s="113"/>
      <c r="C461" s="117" t="s">
        <v>209</v>
      </c>
      <c r="D461" s="118" t="s">
        <v>430</v>
      </c>
      <c r="E461" s="119">
        <v>150290.32000000004</v>
      </c>
      <c r="F461" s="119">
        <v>149690.32000000004</v>
      </c>
      <c r="G461" s="119">
        <v>152938.63000000003</v>
      </c>
      <c r="H461" s="119">
        <v>189584.99</v>
      </c>
      <c r="I461" s="119">
        <v>205753.20000000004</v>
      </c>
      <c r="J461" s="119">
        <v>171854.52</v>
      </c>
      <c r="K461" s="119">
        <v>195731.88999999993</v>
      </c>
      <c r="L461" s="119">
        <v>153934.67000000004</v>
      </c>
      <c r="M461" s="119">
        <v>175629.22999999998</v>
      </c>
      <c r="N461" s="119">
        <v>190489.36999999997</v>
      </c>
      <c r="O461" s="119">
        <v>170136.06000000003</v>
      </c>
      <c r="P461" s="119">
        <v>445503.7699999999</v>
      </c>
      <c r="Q461" s="119">
        <v>2351536.9699999997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150290.32000000004</v>
      </c>
      <c r="V461" s="115"/>
    </row>
    <row r="462" spans="2:22" x14ac:dyDescent="0.2">
      <c r="B462" s="113"/>
      <c r="C462" s="117" t="s">
        <v>210</v>
      </c>
      <c r="D462" s="118" t="s">
        <v>431</v>
      </c>
      <c r="E462" s="119">
        <v>9660.66</v>
      </c>
      <c r="F462" s="119">
        <v>9210.66</v>
      </c>
      <c r="G462" s="119">
        <v>10867.520000000002</v>
      </c>
      <c r="H462" s="119">
        <v>11508.210000000001</v>
      </c>
      <c r="I462" s="119">
        <v>10943.89</v>
      </c>
      <c r="J462" s="119">
        <v>10437.400000000001</v>
      </c>
      <c r="K462" s="119">
        <v>11836.72</v>
      </c>
      <c r="L462" s="119">
        <v>9947.9200000000019</v>
      </c>
      <c r="M462" s="119">
        <v>10754.099999999999</v>
      </c>
      <c r="N462" s="119">
        <v>11650.020000000004</v>
      </c>
      <c r="O462" s="119">
        <v>11091.800000000001</v>
      </c>
      <c r="P462" s="119">
        <v>21342.03</v>
      </c>
      <c r="Q462" s="119">
        <v>139250.93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9660.66</v>
      </c>
      <c r="V462" s="115"/>
    </row>
    <row r="463" spans="2:22" ht="25.5" x14ac:dyDescent="0.2">
      <c r="B463" s="113"/>
      <c r="C463" s="117" t="s">
        <v>503</v>
      </c>
      <c r="D463" s="118" t="s">
        <v>504</v>
      </c>
      <c r="E463" s="119">
        <v>135601.20000000001</v>
      </c>
      <c r="F463" s="119">
        <v>121099.2</v>
      </c>
      <c r="G463" s="119">
        <v>79104.740000000034</v>
      </c>
      <c r="H463" s="119">
        <v>79010.84</v>
      </c>
      <c r="I463" s="119">
        <v>78905.690000000031</v>
      </c>
      <c r="J463" s="119">
        <v>75686.140000000029</v>
      </c>
      <c r="K463" s="119">
        <v>80256.200000000026</v>
      </c>
      <c r="L463" s="119">
        <v>74879.849999999977</v>
      </c>
      <c r="M463" s="119">
        <v>74796.050000000032</v>
      </c>
      <c r="N463" s="119">
        <v>77287.22</v>
      </c>
      <c r="O463" s="119">
        <v>80578.13</v>
      </c>
      <c r="P463" s="119">
        <v>101182.87000000001</v>
      </c>
      <c r="Q463" s="119">
        <v>1058388.1300000004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135601.20000000001</v>
      </c>
      <c r="V463" s="115"/>
    </row>
    <row r="464" spans="2:22" x14ac:dyDescent="0.2">
      <c r="B464" s="113"/>
      <c r="C464" s="117" t="s">
        <v>505</v>
      </c>
      <c r="D464" s="118" t="s">
        <v>506</v>
      </c>
      <c r="E464" s="119">
        <v>60140.190000000017</v>
      </c>
      <c r="F464" s="119">
        <v>60140.190000000017</v>
      </c>
      <c r="G464" s="119">
        <v>138608.4</v>
      </c>
      <c r="H464" s="119">
        <v>108912.88000000005</v>
      </c>
      <c r="I464" s="119">
        <v>117214.78</v>
      </c>
      <c r="J464" s="119">
        <v>97787.200000000012</v>
      </c>
      <c r="K464" s="119">
        <v>129656.72</v>
      </c>
      <c r="L464" s="119">
        <v>90969.640000000014</v>
      </c>
      <c r="M464" s="119">
        <v>100180.6</v>
      </c>
      <c r="N464" s="119">
        <v>134810.22</v>
      </c>
      <c r="O464" s="119">
        <v>123722.19000000002</v>
      </c>
      <c r="P464" s="119">
        <v>269589.32</v>
      </c>
      <c r="Q464" s="119">
        <v>1431732.33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60140.190000000017</v>
      </c>
      <c r="V464" s="115"/>
    </row>
    <row r="465" spans="2:22" x14ac:dyDescent="0.2">
      <c r="B465" s="113"/>
      <c r="C465" s="117" t="s">
        <v>507</v>
      </c>
      <c r="D465" s="118" t="s">
        <v>362</v>
      </c>
      <c r="E465" s="119">
        <v>84941.469999999972</v>
      </c>
      <c r="F465" s="119">
        <v>84941.469999999972</v>
      </c>
      <c r="G465" s="119">
        <v>94280.9</v>
      </c>
      <c r="H465" s="119">
        <v>105650.00999999998</v>
      </c>
      <c r="I465" s="119">
        <v>92938.3</v>
      </c>
      <c r="J465" s="119">
        <v>93314.840000000011</v>
      </c>
      <c r="K465" s="119">
        <v>113655.25999999998</v>
      </c>
      <c r="L465" s="119">
        <v>93512.989999999976</v>
      </c>
      <c r="M465" s="119">
        <v>115553.33</v>
      </c>
      <c r="N465" s="119">
        <v>103099.74</v>
      </c>
      <c r="O465" s="119">
        <v>105983.96999999999</v>
      </c>
      <c r="P465" s="119">
        <v>164902.75000000003</v>
      </c>
      <c r="Q465" s="119">
        <v>1252775.03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84941.469999999972</v>
      </c>
      <c r="V465" s="115"/>
    </row>
    <row r="466" spans="2:22" x14ac:dyDescent="0.2">
      <c r="B466" s="113"/>
      <c r="C466" s="117" t="s">
        <v>508</v>
      </c>
      <c r="D466" s="118" t="s">
        <v>509</v>
      </c>
      <c r="E466" s="119">
        <v>260796.92</v>
      </c>
      <c r="F466" s="119">
        <v>260796.92</v>
      </c>
      <c r="G466" s="119">
        <v>332252.48</v>
      </c>
      <c r="H466" s="119">
        <v>358748.32000000012</v>
      </c>
      <c r="I466" s="119">
        <v>335793.5500000001</v>
      </c>
      <c r="J466" s="119">
        <v>329868.67</v>
      </c>
      <c r="K466" s="119">
        <v>354487.12</v>
      </c>
      <c r="L466" s="119">
        <v>330879.17000000004</v>
      </c>
      <c r="M466" s="119">
        <v>338625.33</v>
      </c>
      <c r="N466" s="119">
        <v>343307.50000000017</v>
      </c>
      <c r="O466" s="119">
        <v>353591.15999999992</v>
      </c>
      <c r="P466" s="119">
        <v>451795.29</v>
      </c>
      <c r="Q466" s="119">
        <v>4050942.4299999997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260796.92</v>
      </c>
      <c r="V466" s="115"/>
    </row>
    <row r="467" spans="2:22" ht="25.5" x14ac:dyDescent="0.2">
      <c r="B467" s="113"/>
      <c r="C467" s="117" t="s">
        <v>516</v>
      </c>
      <c r="D467" s="118" t="s">
        <v>517</v>
      </c>
      <c r="E467" s="119">
        <v>89478.500000000015</v>
      </c>
      <c r="F467" s="119">
        <v>89478.500000000015</v>
      </c>
      <c r="G467" s="119">
        <v>85985.860000000015</v>
      </c>
      <c r="H467" s="119">
        <v>90081.98</v>
      </c>
      <c r="I467" s="119">
        <v>87139.11</v>
      </c>
      <c r="J467" s="119">
        <v>81617.00999999998</v>
      </c>
      <c r="K467" s="119">
        <v>89011.830000000016</v>
      </c>
      <c r="L467" s="119">
        <v>72730.669999999969</v>
      </c>
      <c r="M467" s="119">
        <v>72045.760000000024</v>
      </c>
      <c r="N467" s="119">
        <v>84957.869999999981</v>
      </c>
      <c r="O467" s="119">
        <v>93025.199999999983</v>
      </c>
      <c r="P467" s="119">
        <v>281288.74999999988</v>
      </c>
      <c r="Q467" s="119">
        <v>1216841.0399999998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89478.500000000015</v>
      </c>
      <c r="V467" s="115"/>
    </row>
    <row r="468" spans="2:22" x14ac:dyDescent="0.2">
      <c r="B468" s="113"/>
      <c r="C468" s="117" t="s">
        <v>211</v>
      </c>
      <c r="D468" s="118" t="s">
        <v>432</v>
      </c>
      <c r="E468" s="119">
        <v>670435.10000000021</v>
      </c>
      <c r="F468" s="119">
        <v>344156.31000000011</v>
      </c>
      <c r="G468" s="119">
        <v>855492.73000000021</v>
      </c>
      <c r="H468" s="119">
        <v>930918.5199999999</v>
      </c>
      <c r="I468" s="119">
        <v>857813.68</v>
      </c>
      <c r="J468" s="119">
        <v>722000.45000000007</v>
      </c>
      <c r="K468" s="119">
        <v>898254.21</v>
      </c>
      <c r="L468" s="119">
        <v>664478.11</v>
      </c>
      <c r="M468" s="119">
        <v>826919.26</v>
      </c>
      <c r="N468" s="119">
        <v>833336.9700000002</v>
      </c>
      <c r="O468" s="119">
        <v>891556.23</v>
      </c>
      <c r="P468" s="119">
        <v>2551546.8499999996</v>
      </c>
      <c r="Q468" s="119">
        <v>11046908.420000002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670435.10000000021</v>
      </c>
      <c r="V468" s="115"/>
    </row>
    <row r="469" spans="2:22" x14ac:dyDescent="0.2">
      <c r="B469" s="113"/>
      <c r="C469" s="117" t="s">
        <v>212</v>
      </c>
      <c r="D469" s="118" t="s">
        <v>433</v>
      </c>
      <c r="E469" s="119">
        <v>238739.88</v>
      </c>
      <c r="F469" s="119">
        <v>238739.88</v>
      </c>
      <c r="G469" s="119">
        <v>349958.5</v>
      </c>
      <c r="H469" s="119">
        <v>419047.98</v>
      </c>
      <c r="I469" s="119">
        <v>283584.65000000002</v>
      </c>
      <c r="J469" s="119">
        <v>270504.91000000003</v>
      </c>
      <c r="K469" s="119">
        <v>759253.97000000009</v>
      </c>
      <c r="L469" s="119">
        <v>298723.48</v>
      </c>
      <c r="M469" s="119">
        <v>990268.75000000023</v>
      </c>
      <c r="N469" s="119">
        <v>457546.87999999995</v>
      </c>
      <c r="O469" s="119">
        <v>353793.42999999993</v>
      </c>
      <c r="P469" s="119">
        <v>1050479.1499999999</v>
      </c>
      <c r="Q469" s="119">
        <v>5710641.4600000009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238739.88</v>
      </c>
      <c r="V469" s="115"/>
    </row>
    <row r="470" spans="2:22" x14ac:dyDescent="0.2">
      <c r="B470" s="113"/>
      <c r="C470" s="117" t="s">
        <v>213</v>
      </c>
      <c r="D470" s="118" t="s">
        <v>434</v>
      </c>
      <c r="E470" s="119">
        <v>116410.61000000003</v>
      </c>
      <c r="F470" s="119">
        <v>116410.61000000003</v>
      </c>
      <c r="G470" s="119">
        <v>144822.19000000003</v>
      </c>
      <c r="H470" s="119">
        <v>156653.44</v>
      </c>
      <c r="I470" s="119">
        <v>135469.36000000007</v>
      </c>
      <c r="J470" s="119">
        <v>156374.86000000004</v>
      </c>
      <c r="K470" s="119">
        <v>151087.6</v>
      </c>
      <c r="L470" s="119">
        <v>128476.79</v>
      </c>
      <c r="M470" s="119">
        <v>140804.23000000013</v>
      </c>
      <c r="N470" s="119">
        <v>161405.62999999995</v>
      </c>
      <c r="O470" s="119">
        <v>164306.43999999997</v>
      </c>
      <c r="P470" s="119">
        <v>308512.82000000018</v>
      </c>
      <c r="Q470" s="119">
        <v>1880734.5800000005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116410.61000000003</v>
      </c>
      <c r="V470" s="115"/>
    </row>
    <row r="471" spans="2:22" x14ac:dyDescent="0.2">
      <c r="B471" s="113"/>
      <c r="C471" s="117" t="s">
        <v>214</v>
      </c>
      <c r="D471" s="118" t="s">
        <v>435</v>
      </c>
      <c r="E471" s="119">
        <v>98666.42</v>
      </c>
      <c r="F471" s="119">
        <v>98666.42</v>
      </c>
      <c r="G471" s="119">
        <v>141153.30000000002</v>
      </c>
      <c r="H471" s="119">
        <v>138405.50000000003</v>
      </c>
      <c r="I471" s="119">
        <v>160350.63000000003</v>
      </c>
      <c r="J471" s="119">
        <v>123070.96999999999</v>
      </c>
      <c r="K471" s="119">
        <v>136740.75999999998</v>
      </c>
      <c r="L471" s="119">
        <v>109386.33</v>
      </c>
      <c r="M471" s="119">
        <v>106234.23000000001</v>
      </c>
      <c r="N471" s="119">
        <v>120693.36999999997</v>
      </c>
      <c r="O471" s="119">
        <v>144073.85999999996</v>
      </c>
      <c r="P471" s="119">
        <v>288124.2099999999</v>
      </c>
      <c r="Q471" s="119">
        <v>1665565.9999999998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98666.42</v>
      </c>
      <c r="V471" s="115"/>
    </row>
    <row r="472" spans="2:22" x14ac:dyDescent="0.2">
      <c r="B472" s="113"/>
      <c r="C472" s="117" t="s">
        <v>215</v>
      </c>
      <c r="D472" s="118" t="s">
        <v>436</v>
      </c>
      <c r="E472" s="119">
        <v>46773.259999999995</v>
      </c>
      <c r="F472" s="119">
        <v>46773.259999999995</v>
      </c>
      <c r="G472" s="119">
        <v>66337.34</v>
      </c>
      <c r="H472" s="119">
        <v>68754.859999999986</v>
      </c>
      <c r="I472" s="119">
        <v>68663.76999999999</v>
      </c>
      <c r="J472" s="119">
        <v>65744.789999999964</v>
      </c>
      <c r="K472" s="119">
        <v>69173.000000000015</v>
      </c>
      <c r="L472" s="119">
        <v>59551.83</v>
      </c>
      <c r="M472" s="119">
        <v>62000.649999999987</v>
      </c>
      <c r="N472" s="119">
        <v>66606.939999999959</v>
      </c>
      <c r="O472" s="119">
        <v>70732.27999999997</v>
      </c>
      <c r="P472" s="119">
        <v>109147.79000000002</v>
      </c>
      <c r="Q472" s="119">
        <v>800259.77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46773.259999999995</v>
      </c>
      <c r="V472" s="115"/>
    </row>
    <row r="473" spans="2:22" ht="25.5" x14ac:dyDescent="0.2">
      <c r="B473" s="113"/>
      <c r="C473" s="117" t="s">
        <v>216</v>
      </c>
      <c r="D473" s="118" t="s">
        <v>437</v>
      </c>
      <c r="E473" s="119">
        <v>24190.37</v>
      </c>
      <c r="F473" s="119">
        <v>24190.37</v>
      </c>
      <c r="G473" s="119">
        <v>33218.380000000019</v>
      </c>
      <c r="H473" s="119">
        <v>33052.35</v>
      </c>
      <c r="I473" s="119">
        <v>32827.560000000005</v>
      </c>
      <c r="J473" s="119">
        <v>32290.790000000008</v>
      </c>
      <c r="K473" s="119">
        <v>34312.130000000005</v>
      </c>
      <c r="L473" s="119">
        <v>30422.96000000001</v>
      </c>
      <c r="M473" s="119">
        <v>31122.180000000004</v>
      </c>
      <c r="N473" s="119">
        <v>34067.890000000021</v>
      </c>
      <c r="O473" s="119">
        <v>36145.930000000008</v>
      </c>
      <c r="P473" s="119">
        <v>94194.83</v>
      </c>
      <c r="Q473" s="119">
        <v>440035.74000000011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24190.37</v>
      </c>
      <c r="V473" s="115"/>
    </row>
    <row r="474" spans="2:22" x14ac:dyDescent="0.2">
      <c r="B474" s="113"/>
      <c r="C474" s="117" t="s">
        <v>217</v>
      </c>
      <c r="D474" s="118" t="s">
        <v>439</v>
      </c>
      <c r="E474" s="119">
        <v>0</v>
      </c>
      <c r="F474" s="119">
        <v>0</v>
      </c>
      <c r="G474" s="119">
        <v>17628.169999999998</v>
      </c>
      <c r="H474" s="119">
        <v>21039</v>
      </c>
      <c r="I474" s="119">
        <v>5822.35</v>
      </c>
      <c r="J474" s="119">
        <v>9163.67</v>
      </c>
      <c r="K474" s="119">
        <v>15550.92</v>
      </c>
      <c r="L474" s="119">
        <v>9356.9399999999987</v>
      </c>
      <c r="M474" s="119">
        <v>17099.939999999999</v>
      </c>
      <c r="N474" s="119">
        <v>17053.530000000002</v>
      </c>
      <c r="O474" s="119">
        <v>16494.66</v>
      </c>
      <c r="P474" s="119">
        <v>63790.820000000007</v>
      </c>
      <c r="Q474" s="119">
        <v>193000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0</v>
      </c>
      <c r="V474" s="115"/>
    </row>
    <row r="475" spans="2:22" x14ac:dyDescent="0.2">
      <c r="B475" s="113"/>
      <c r="C475" s="117" t="s">
        <v>218</v>
      </c>
      <c r="D475" s="118" t="s">
        <v>440</v>
      </c>
      <c r="E475" s="119">
        <v>323826</v>
      </c>
      <c r="F475" s="119">
        <v>952500</v>
      </c>
      <c r="G475" s="119">
        <v>854465.97999999975</v>
      </c>
      <c r="H475" s="119">
        <v>1028596.6800000002</v>
      </c>
      <c r="I475" s="119">
        <v>290661.33</v>
      </c>
      <c r="J475" s="119">
        <v>446854.2900000001</v>
      </c>
      <c r="K475" s="119">
        <v>756221.04999999993</v>
      </c>
      <c r="L475" s="119">
        <v>457328.91000000003</v>
      </c>
      <c r="M475" s="119">
        <v>850151.86999999965</v>
      </c>
      <c r="N475" s="119">
        <v>836107.0699999996</v>
      </c>
      <c r="O475" s="119">
        <v>800245.30000000028</v>
      </c>
      <c r="P475" s="119">
        <v>3129050.52</v>
      </c>
      <c r="Q475" s="119">
        <v>10726008.999999998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323826</v>
      </c>
      <c r="V475" s="115"/>
    </row>
    <row r="476" spans="2:22" x14ac:dyDescent="0.2">
      <c r="B476" s="113"/>
      <c r="C476" s="117" t="s">
        <v>219</v>
      </c>
      <c r="D476" s="118" t="s">
        <v>441</v>
      </c>
      <c r="E476" s="119">
        <v>3568713.71</v>
      </c>
      <c r="F476" s="119">
        <v>3568713.71</v>
      </c>
      <c r="G476" s="119">
        <v>3570855.89</v>
      </c>
      <c r="H476" s="119">
        <v>3542945.0599999996</v>
      </c>
      <c r="I476" s="119">
        <v>3455286.0399999986</v>
      </c>
      <c r="J476" s="119">
        <v>3510306.3899999997</v>
      </c>
      <c r="K476" s="119">
        <v>3475106.5999999996</v>
      </c>
      <c r="L476" s="119">
        <v>3442414.8299999996</v>
      </c>
      <c r="M476" s="119">
        <v>3469120.4299999997</v>
      </c>
      <c r="N476" s="119">
        <v>3487322.83</v>
      </c>
      <c r="O476" s="119">
        <v>3556781.0600000005</v>
      </c>
      <c r="P476" s="119">
        <v>3897506.9</v>
      </c>
      <c r="Q476" s="119">
        <v>42545073.449999996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3568713.71</v>
      </c>
      <c r="V476" s="115"/>
    </row>
    <row r="477" spans="2:22" x14ac:dyDescent="0.2">
      <c r="B477" s="113"/>
      <c r="C477" s="117" t="s">
        <v>220</v>
      </c>
      <c r="D477" s="118" t="s">
        <v>442</v>
      </c>
      <c r="E477" s="119">
        <v>10139649.820000002</v>
      </c>
      <c r="F477" s="119">
        <v>10189649.820000002</v>
      </c>
      <c r="G477" s="119">
        <v>10639571.170000004</v>
      </c>
      <c r="H477" s="119">
        <v>10600940.790000001</v>
      </c>
      <c r="I477" s="119">
        <v>10374698.040000003</v>
      </c>
      <c r="J477" s="119">
        <v>10640620.389999999</v>
      </c>
      <c r="K477" s="119">
        <v>10397565.370000003</v>
      </c>
      <c r="L477" s="119">
        <v>10309244.85</v>
      </c>
      <c r="M477" s="119">
        <v>10398398.540000001</v>
      </c>
      <c r="N477" s="119">
        <v>10545463.890000001</v>
      </c>
      <c r="O477" s="119">
        <v>10597934.980000002</v>
      </c>
      <c r="P477" s="119">
        <v>11717788.720000001</v>
      </c>
      <c r="Q477" s="119">
        <v>126551526.38000003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10139649.820000002</v>
      </c>
      <c r="V477" s="115"/>
    </row>
    <row r="478" spans="2:22" x14ac:dyDescent="0.2">
      <c r="B478" s="113"/>
      <c r="C478" s="117" t="s">
        <v>221</v>
      </c>
      <c r="D478" s="118" t="s">
        <v>443</v>
      </c>
      <c r="E478" s="119">
        <v>4027785.5300000012</v>
      </c>
      <c r="F478" s="119">
        <v>4031549.1500000013</v>
      </c>
      <c r="G478" s="119">
        <v>4352966.370000002</v>
      </c>
      <c r="H478" s="119">
        <v>4308301.0299999984</v>
      </c>
      <c r="I478" s="119">
        <v>4197641.4499999993</v>
      </c>
      <c r="J478" s="119">
        <v>4287553.59</v>
      </c>
      <c r="K478" s="119">
        <v>4218084.0500000007</v>
      </c>
      <c r="L478" s="119">
        <v>4180748.31</v>
      </c>
      <c r="M478" s="119">
        <v>4210889.0299999984</v>
      </c>
      <c r="N478" s="119">
        <v>4242532.53</v>
      </c>
      <c r="O478" s="119">
        <v>4335100.5699999984</v>
      </c>
      <c r="P478" s="119">
        <v>4776626.1399999987</v>
      </c>
      <c r="Q478" s="119">
        <v>51169777.750000007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4027785.5300000012</v>
      </c>
      <c r="V478" s="115"/>
    </row>
    <row r="479" spans="2:22" x14ac:dyDescent="0.2">
      <c r="B479" s="113"/>
      <c r="C479" s="117" t="s">
        <v>222</v>
      </c>
      <c r="D479" s="118" t="s">
        <v>444</v>
      </c>
      <c r="E479" s="119">
        <v>1316151.76</v>
      </c>
      <c r="F479" s="119">
        <v>103216.65000000001</v>
      </c>
      <c r="G479" s="119">
        <v>1446152.35</v>
      </c>
      <c r="H479" s="119">
        <v>1483385.5</v>
      </c>
      <c r="I479" s="119">
        <v>1466236.75</v>
      </c>
      <c r="J479" s="119">
        <v>1449275.02</v>
      </c>
      <c r="K479" s="119">
        <v>1595802.09</v>
      </c>
      <c r="L479" s="119">
        <v>1436340.1199999999</v>
      </c>
      <c r="M479" s="119">
        <v>1459025.73</v>
      </c>
      <c r="N479" s="119">
        <v>1500083.0499999998</v>
      </c>
      <c r="O479" s="119">
        <v>1474178.66</v>
      </c>
      <c r="P479" s="119">
        <v>1814133.98</v>
      </c>
      <c r="Q479" s="119">
        <v>16543981.66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1316151.76</v>
      </c>
      <c r="V479" s="115"/>
    </row>
    <row r="480" spans="2:22" x14ac:dyDescent="0.2">
      <c r="B480" s="113"/>
      <c r="C480" s="117" t="s">
        <v>223</v>
      </c>
      <c r="D480" s="118" t="s">
        <v>445</v>
      </c>
      <c r="E480" s="119">
        <v>3038979.4499999997</v>
      </c>
      <c r="F480" s="119">
        <v>3038979.4499999997</v>
      </c>
      <c r="G480" s="119">
        <v>5679071.5099999998</v>
      </c>
      <c r="H480" s="119">
        <v>3317143.97</v>
      </c>
      <c r="I480" s="119">
        <v>2991930.23</v>
      </c>
      <c r="J480" s="119">
        <v>3017610.75</v>
      </c>
      <c r="K480" s="119">
        <v>3288750.5099999988</v>
      </c>
      <c r="L480" s="119">
        <v>3083811.1500000004</v>
      </c>
      <c r="M480" s="119">
        <v>2746358.2100000004</v>
      </c>
      <c r="N480" s="119">
        <v>884450.25</v>
      </c>
      <c r="O480" s="119">
        <v>5660341.6999999993</v>
      </c>
      <c r="P480" s="119">
        <v>5430477.0699999994</v>
      </c>
      <c r="Q480" s="119">
        <v>42177904.249999993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3038979.4499999997</v>
      </c>
      <c r="V480" s="115"/>
    </row>
    <row r="481" spans="2:22" x14ac:dyDescent="0.2">
      <c r="B481" s="113"/>
      <c r="C481" s="117" t="s">
        <v>224</v>
      </c>
      <c r="D481" s="118" t="s">
        <v>446</v>
      </c>
      <c r="E481" s="119">
        <v>175530.03000000003</v>
      </c>
      <c r="F481" s="119">
        <v>252622.21000000002</v>
      </c>
      <c r="G481" s="119">
        <v>539924.82000000007</v>
      </c>
      <c r="H481" s="119">
        <v>531372.62</v>
      </c>
      <c r="I481" s="119">
        <v>333931.81</v>
      </c>
      <c r="J481" s="119">
        <v>537060.41</v>
      </c>
      <c r="K481" s="119">
        <v>476732.38999999996</v>
      </c>
      <c r="L481" s="119">
        <v>205779.66</v>
      </c>
      <c r="M481" s="119">
        <v>384013.52</v>
      </c>
      <c r="N481" s="119">
        <v>387440.22</v>
      </c>
      <c r="O481" s="119">
        <v>450143.58</v>
      </c>
      <c r="P481" s="119">
        <v>1693776.73</v>
      </c>
      <c r="Q481" s="119">
        <v>5968328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175530.03000000003</v>
      </c>
      <c r="V481" s="115"/>
    </row>
    <row r="482" spans="2:22" x14ac:dyDescent="0.2">
      <c r="B482" s="113"/>
      <c r="C482" s="117" t="s">
        <v>225</v>
      </c>
      <c r="D482" s="118" t="s">
        <v>447</v>
      </c>
      <c r="E482" s="119">
        <v>322984.38000000006</v>
      </c>
      <c r="F482" s="119">
        <v>1689412.82</v>
      </c>
      <c r="G482" s="119">
        <v>796715.15</v>
      </c>
      <c r="H482" s="119">
        <v>844934.98</v>
      </c>
      <c r="I482" s="119">
        <v>787447.27</v>
      </c>
      <c r="J482" s="119">
        <v>800176.28999999992</v>
      </c>
      <c r="K482" s="119">
        <v>1082892.8599999999</v>
      </c>
      <c r="L482" s="119">
        <v>778627.94</v>
      </c>
      <c r="M482" s="119">
        <v>812358.77</v>
      </c>
      <c r="N482" s="119">
        <v>884597</v>
      </c>
      <c r="O482" s="119">
        <v>817873.41999999993</v>
      </c>
      <c r="P482" s="119">
        <v>1010779.04</v>
      </c>
      <c r="Q482" s="119">
        <v>10628799.919999998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322984.38000000006</v>
      </c>
      <c r="V482" s="115"/>
    </row>
    <row r="483" spans="2:22" x14ac:dyDescent="0.2">
      <c r="B483" s="113"/>
      <c r="C483" s="117" t="s">
        <v>226</v>
      </c>
      <c r="D483" s="118" t="s">
        <v>448</v>
      </c>
      <c r="E483" s="119">
        <v>168186.75</v>
      </c>
      <c r="F483" s="119">
        <v>168186.75</v>
      </c>
      <c r="G483" s="119">
        <v>232364.02</v>
      </c>
      <c r="H483" s="119">
        <v>231178.4</v>
      </c>
      <c r="I483" s="119">
        <v>188511.59</v>
      </c>
      <c r="J483" s="119">
        <v>211203.33999999991</v>
      </c>
      <c r="K483" s="119">
        <v>252563.13</v>
      </c>
      <c r="L483" s="119">
        <v>188352.35</v>
      </c>
      <c r="M483" s="119">
        <v>196374.66999999998</v>
      </c>
      <c r="N483" s="119">
        <v>247455.13</v>
      </c>
      <c r="O483" s="119">
        <v>251251.75000000003</v>
      </c>
      <c r="P483" s="119">
        <v>537054.32999999996</v>
      </c>
      <c r="Q483" s="119">
        <v>2872682.21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168186.75</v>
      </c>
      <c r="V483" s="115"/>
    </row>
    <row r="484" spans="2:22" x14ac:dyDescent="0.2">
      <c r="B484" s="113"/>
      <c r="C484" s="117" t="s">
        <v>227</v>
      </c>
      <c r="D484" s="118" t="s">
        <v>449</v>
      </c>
      <c r="E484" s="119">
        <v>544858.95000000007</v>
      </c>
      <c r="F484" s="119">
        <v>544858.95000000007</v>
      </c>
      <c r="G484" s="119">
        <v>387896.64999999997</v>
      </c>
      <c r="H484" s="119">
        <v>278795.36</v>
      </c>
      <c r="I484" s="119">
        <v>682727.55</v>
      </c>
      <c r="J484" s="119">
        <v>306545.96999999997</v>
      </c>
      <c r="K484" s="119">
        <v>4101522.24</v>
      </c>
      <c r="L484" s="119">
        <v>690888.14999999991</v>
      </c>
      <c r="M484" s="119">
        <v>655366.64999999991</v>
      </c>
      <c r="N484" s="119">
        <v>369600.90000000008</v>
      </c>
      <c r="O484" s="119">
        <v>358232.10999999993</v>
      </c>
      <c r="P484" s="119">
        <v>2073807.52</v>
      </c>
      <c r="Q484" s="119">
        <v>10995101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544858.95000000007</v>
      </c>
      <c r="V484" s="115"/>
    </row>
    <row r="485" spans="2:22" x14ac:dyDescent="0.2">
      <c r="B485" s="113"/>
      <c r="C485" s="117" t="s">
        <v>228</v>
      </c>
      <c r="D485" s="118" t="s">
        <v>438</v>
      </c>
      <c r="E485" s="119">
        <v>0</v>
      </c>
      <c r="F485" s="119">
        <v>0</v>
      </c>
      <c r="G485" s="119">
        <v>222711.70999999993</v>
      </c>
      <c r="H485" s="119">
        <v>266902.87999999989</v>
      </c>
      <c r="I485" s="119">
        <v>73058.249999999985</v>
      </c>
      <c r="J485" s="119">
        <v>114958.86000000002</v>
      </c>
      <c r="K485" s="119">
        <v>195467.87</v>
      </c>
      <c r="L485" s="119">
        <v>118162.61000000004</v>
      </c>
      <c r="M485" s="119">
        <v>217535.56999999992</v>
      </c>
      <c r="N485" s="119">
        <v>214888.01999999993</v>
      </c>
      <c r="O485" s="119">
        <v>207478.05000000005</v>
      </c>
      <c r="P485" s="119">
        <v>804836.18</v>
      </c>
      <c r="Q485" s="119">
        <v>2436000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0</v>
      </c>
      <c r="V485" s="115"/>
    </row>
    <row r="486" spans="2:22" x14ac:dyDescent="0.2">
      <c r="B486" s="113"/>
      <c r="C486" s="117" t="s">
        <v>229</v>
      </c>
      <c r="D486" s="118" t="s">
        <v>451</v>
      </c>
      <c r="E486" s="119">
        <v>22930.590000000004</v>
      </c>
      <c r="F486" s="119">
        <v>22930.590000000004</v>
      </c>
      <c r="G486" s="119">
        <v>23607.14</v>
      </c>
      <c r="H486" s="119">
        <v>24108.530000000002</v>
      </c>
      <c r="I486" s="119">
        <v>28549.37</v>
      </c>
      <c r="J486" s="119">
        <v>17463.099999999999</v>
      </c>
      <c r="K486" s="119">
        <v>28861.34</v>
      </c>
      <c r="L486" s="119">
        <v>11799.07</v>
      </c>
      <c r="M486" s="119">
        <v>14128.980000000001</v>
      </c>
      <c r="N486" s="119">
        <v>15688.71</v>
      </c>
      <c r="O486" s="119">
        <v>20683.700000000004</v>
      </c>
      <c r="P486" s="119">
        <v>73842.290000000008</v>
      </c>
      <c r="Q486" s="119">
        <v>304593.41000000003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22930.590000000004</v>
      </c>
      <c r="V486" s="115"/>
    </row>
    <row r="487" spans="2:22" x14ac:dyDescent="0.2">
      <c r="B487" s="113"/>
      <c r="C487" s="117" t="s">
        <v>230</v>
      </c>
      <c r="D487" s="118" t="s">
        <v>452</v>
      </c>
      <c r="E487" s="119">
        <v>132294.91</v>
      </c>
      <c r="F487" s="119">
        <v>108524.53</v>
      </c>
      <c r="G487" s="119">
        <v>650620.04</v>
      </c>
      <c r="H487" s="119">
        <v>612445.93000000005</v>
      </c>
      <c r="I487" s="119">
        <v>774403.45</v>
      </c>
      <c r="J487" s="119">
        <v>617967.55000000005</v>
      </c>
      <c r="K487" s="119">
        <v>647644.06999999995</v>
      </c>
      <c r="L487" s="119">
        <v>166679.47000000003</v>
      </c>
      <c r="M487" s="119">
        <v>321447.90000000002</v>
      </c>
      <c r="N487" s="119">
        <v>402340.64999999997</v>
      </c>
      <c r="O487" s="119">
        <v>466259.16</v>
      </c>
      <c r="P487" s="119">
        <v>1871624.4</v>
      </c>
      <c r="Q487" s="119">
        <v>6772252.0600000005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132294.91</v>
      </c>
      <c r="V487" s="115"/>
    </row>
    <row r="488" spans="2:22" x14ac:dyDescent="0.2">
      <c r="B488" s="113"/>
      <c r="C488" s="117" t="s">
        <v>231</v>
      </c>
      <c r="D488" s="118" t="s">
        <v>453</v>
      </c>
      <c r="E488" s="119">
        <v>0</v>
      </c>
      <c r="F488" s="119">
        <v>644000</v>
      </c>
      <c r="G488" s="119">
        <v>16410.080000000002</v>
      </c>
      <c r="H488" s="119">
        <v>19323.730000000003</v>
      </c>
      <c r="I488" s="119">
        <v>5580.57</v>
      </c>
      <c r="J488" s="119">
        <v>8816.0599999999977</v>
      </c>
      <c r="K488" s="119">
        <v>14850.18</v>
      </c>
      <c r="L488" s="119">
        <v>8758.61</v>
      </c>
      <c r="M488" s="119">
        <v>15518.130000000001</v>
      </c>
      <c r="N488" s="119">
        <v>16117.580000000002</v>
      </c>
      <c r="O488" s="119">
        <v>15704.909999999998</v>
      </c>
      <c r="P488" s="119">
        <v>59922.150000000009</v>
      </c>
      <c r="Q488" s="119">
        <v>825002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0</v>
      </c>
      <c r="V488" s="115"/>
    </row>
    <row r="489" spans="2:22" x14ac:dyDescent="0.2">
      <c r="B489" s="113"/>
      <c r="C489" s="117" t="s">
        <v>232</v>
      </c>
      <c r="D489" s="118" t="s">
        <v>450</v>
      </c>
      <c r="E489" s="119">
        <v>58604.460000000006</v>
      </c>
      <c r="F489" s="119">
        <v>58604.460000000006</v>
      </c>
      <c r="G489" s="119">
        <v>81321.150000000038</v>
      </c>
      <c r="H489" s="119">
        <v>81188.750000000029</v>
      </c>
      <c r="I489" s="119">
        <v>78812.81</v>
      </c>
      <c r="J489" s="119">
        <v>79023.330000000016</v>
      </c>
      <c r="K489" s="119">
        <v>83499.420000000027</v>
      </c>
      <c r="L489" s="119">
        <v>76811.019999999975</v>
      </c>
      <c r="M489" s="119">
        <v>80831.170000000027</v>
      </c>
      <c r="N489" s="119">
        <v>82815.360000000001</v>
      </c>
      <c r="O489" s="119">
        <v>82019.580000000031</v>
      </c>
      <c r="P489" s="119">
        <v>106058.91</v>
      </c>
      <c r="Q489" s="119">
        <v>949590.42000000027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58604.460000000006</v>
      </c>
      <c r="V489" s="115"/>
    </row>
    <row r="490" spans="2:22" ht="25.5" x14ac:dyDescent="0.2">
      <c r="B490" s="113"/>
      <c r="C490" s="117" t="s">
        <v>510</v>
      </c>
      <c r="D490" s="118" t="s">
        <v>511</v>
      </c>
      <c r="E490" s="119">
        <v>479655.29</v>
      </c>
      <c r="F490" s="119">
        <v>503388.72000000009</v>
      </c>
      <c r="G490" s="119">
        <v>879419.14999999979</v>
      </c>
      <c r="H490" s="119">
        <v>718473.06000000017</v>
      </c>
      <c r="I490" s="119">
        <v>617146.70000000007</v>
      </c>
      <c r="J490" s="119">
        <v>547583.44999999984</v>
      </c>
      <c r="K490" s="119">
        <v>667051.85999999987</v>
      </c>
      <c r="L490" s="119">
        <v>537763.1100000001</v>
      </c>
      <c r="M490" s="119">
        <v>742028.78</v>
      </c>
      <c r="N490" s="119">
        <v>834258.72999999986</v>
      </c>
      <c r="O490" s="119">
        <v>766160.59000000008</v>
      </c>
      <c r="P490" s="119">
        <v>1795379.0599999991</v>
      </c>
      <c r="Q490" s="119">
        <v>9088308.4999999981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479655.29</v>
      </c>
      <c r="V490" s="115"/>
    </row>
    <row r="491" spans="2:22" x14ac:dyDescent="0.2">
      <c r="B491" s="113"/>
      <c r="C491" s="117" t="s">
        <v>233</v>
      </c>
      <c r="D491" s="118" t="s">
        <v>454</v>
      </c>
      <c r="E491" s="119">
        <v>132623.37000000002</v>
      </c>
      <c r="F491" s="119">
        <v>132623.37000000002</v>
      </c>
      <c r="G491" s="119">
        <v>173251.73999999996</v>
      </c>
      <c r="H491" s="119">
        <v>150351.05000000002</v>
      </c>
      <c r="I491" s="119">
        <v>272517.03999999998</v>
      </c>
      <c r="J491" s="119">
        <v>129666.65999999999</v>
      </c>
      <c r="K491" s="119">
        <v>1245980.6000000001</v>
      </c>
      <c r="L491" s="119">
        <v>217346.14</v>
      </c>
      <c r="M491" s="119">
        <v>198932.71000000002</v>
      </c>
      <c r="N491" s="119">
        <v>157116.69000000003</v>
      </c>
      <c r="O491" s="119">
        <v>173080.87999999995</v>
      </c>
      <c r="P491" s="119">
        <v>888992.19</v>
      </c>
      <c r="Q491" s="119">
        <v>3872482.44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132623.37000000002</v>
      </c>
      <c r="V491" s="115"/>
    </row>
    <row r="492" spans="2:22" x14ac:dyDescent="0.2">
      <c r="B492" s="113"/>
      <c r="C492" s="117" t="s">
        <v>234</v>
      </c>
      <c r="D492" s="118" t="s">
        <v>455</v>
      </c>
      <c r="E492" s="119">
        <v>580718.6100000015</v>
      </c>
      <c r="F492" s="119">
        <v>580718.6100000015</v>
      </c>
      <c r="G492" s="119">
        <v>763017.03999999969</v>
      </c>
      <c r="H492" s="119">
        <v>861685.53999999957</v>
      </c>
      <c r="I492" s="119">
        <v>733726.16000000027</v>
      </c>
      <c r="J492" s="119">
        <v>837380.89000000025</v>
      </c>
      <c r="K492" s="119">
        <v>820546.89999999979</v>
      </c>
      <c r="L492" s="119">
        <v>634867.89000000036</v>
      </c>
      <c r="M492" s="119">
        <v>754704.2999999997</v>
      </c>
      <c r="N492" s="119">
        <v>832055.81999999937</v>
      </c>
      <c r="O492" s="119">
        <v>787829.82999999949</v>
      </c>
      <c r="P492" s="119">
        <v>1975266.0100000007</v>
      </c>
      <c r="Q492" s="119">
        <v>10162517.600000001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580718.6100000015</v>
      </c>
      <c r="V492" s="115"/>
    </row>
    <row r="493" spans="2:22" x14ac:dyDescent="0.2">
      <c r="B493" s="113"/>
      <c r="C493" s="117" t="s">
        <v>235</v>
      </c>
      <c r="D493" s="118" t="s">
        <v>456</v>
      </c>
      <c r="E493" s="119">
        <v>123193.44</v>
      </c>
      <c r="F493" s="119">
        <v>123193.44</v>
      </c>
      <c r="G493" s="119">
        <v>199773.55999999997</v>
      </c>
      <c r="H493" s="119">
        <v>200285.10000000006</v>
      </c>
      <c r="I493" s="119">
        <v>116292.02</v>
      </c>
      <c r="J493" s="119">
        <v>151261.71000000002</v>
      </c>
      <c r="K493" s="119">
        <v>394417.08000000007</v>
      </c>
      <c r="L493" s="119">
        <v>131208.38000000003</v>
      </c>
      <c r="M493" s="119">
        <v>164433.12</v>
      </c>
      <c r="N493" s="119">
        <v>209034.85999999993</v>
      </c>
      <c r="O493" s="119">
        <v>215026.63999999998</v>
      </c>
      <c r="P493" s="119">
        <v>843534.07</v>
      </c>
      <c r="Q493" s="119">
        <v>2871653.42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123193.44</v>
      </c>
      <c r="V493" s="115"/>
    </row>
    <row r="494" spans="2:22" x14ac:dyDescent="0.2">
      <c r="B494" s="113"/>
      <c r="C494" s="117" t="s">
        <v>236</v>
      </c>
      <c r="D494" s="118" t="s">
        <v>458</v>
      </c>
      <c r="E494" s="119">
        <v>40192.189999999995</v>
      </c>
      <c r="F494" s="119">
        <v>40192.189999999995</v>
      </c>
      <c r="G494" s="119">
        <v>89179.739999999991</v>
      </c>
      <c r="H494" s="119">
        <v>103405.88</v>
      </c>
      <c r="I494" s="119">
        <v>55755.789999999986</v>
      </c>
      <c r="J494" s="119">
        <v>76647.37</v>
      </c>
      <c r="K494" s="119">
        <v>107272.87</v>
      </c>
      <c r="L494" s="119">
        <v>40281.880000000005</v>
      </c>
      <c r="M494" s="119">
        <v>52949.180000000008</v>
      </c>
      <c r="N494" s="119">
        <v>72649.75</v>
      </c>
      <c r="O494" s="119">
        <v>95703.49</v>
      </c>
      <c r="P494" s="119">
        <v>566947.37</v>
      </c>
      <c r="Q494" s="119">
        <v>1341177.7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40192.189999999995</v>
      </c>
      <c r="V494" s="115"/>
    </row>
    <row r="495" spans="2:22" x14ac:dyDescent="0.2">
      <c r="B495" s="113"/>
      <c r="C495" s="117" t="s">
        <v>237</v>
      </c>
      <c r="D495" s="118" t="s">
        <v>459</v>
      </c>
      <c r="E495" s="119">
        <v>341783.00000000023</v>
      </c>
      <c r="F495" s="119">
        <v>336483.00000000023</v>
      </c>
      <c r="G495" s="119">
        <v>392347.48000000027</v>
      </c>
      <c r="H495" s="119">
        <v>434438.43999999965</v>
      </c>
      <c r="I495" s="119">
        <v>408319.39999999979</v>
      </c>
      <c r="J495" s="119">
        <v>406427.85000000009</v>
      </c>
      <c r="K495" s="119">
        <v>448362.51</v>
      </c>
      <c r="L495" s="119">
        <v>370514.25999999966</v>
      </c>
      <c r="M495" s="119">
        <v>414533.28999999951</v>
      </c>
      <c r="N495" s="119">
        <v>455781.4</v>
      </c>
      <c r="O495" s="119">
        <v>422408.64000000007</v>
      </c>
      <c r="P495" s="119">
        <v>868757.3</v>
      </c>
      <c r="Q495" s="119">
        <v>5300156.5699999994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341783.00000000023</v>
      </c>
      <c r="V495" s="115"/>
    </row>
    <row r="496" spans="2:22" x14ac:dyDescent="0.2">
      <c r="B496" s="113"/>
      <c r="C496" s="117" t="s">
        <v>238</v>
      </c>
      <c r="D496" s="118" t="s">
        <v>460</v>
      </c>
      <c r="E496" s="119">
        <v>131869.29000000004</v>
      </c>
      <c r="F496" s="119">
        <v>131869.29000000004</v>
      </c>
      <c r="G496" s="119">
        <v>156182.96000000005</v>
      </c>
      <c r="H496" s="119">
        <v>157719.33000000002</v>
      </c>
      <c r="I496" s="119">
        <v>149450.20000000004</v>
      </c>
      <c r="J496" s="119">
        <v>153763.84999999998</v>
      </c>
      <c r="K496" s="119">
        <v>150810.55999999997</v>
      </c>
      <c r="L496" s="119">
        <v>140104.56000000003</v>
      </c>
      <c r="M496" s="119">
        <v>148139.77000000011</v>
      </c>
      <c r="N496" s="119">
        <v>168900.92999999996</v>
      </c>
      <c r="O496" s="119">
        <v>159005.37999999995</v>
      </c>
      <c r="P496" s="119">
        <v>269140.57</v>
      </c>
      <c r="Q496" s="119">
        <v>1916956.69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131869.29000000004</v>
      </c>
      <c r="V496" s="115"/>
    </row>
    <row r="497" spans="2:22" x14ac:dyDescent="0.2">
      <c r="B497" s="113"/>
      <c r="C497" s="117" t="s">
        <v>239</v>
      </c>
      <c r="D497" s="118" t="s">
        <v>461</v>
      </c>
      <c r="E497" s="119">
        <v>84709.719999999987</v>
      </c>
      <c r="F497" s="119">
        <v>84654.599999999991</v>
      </c>
      <c r="G497" s="119">
        <v>99126.040000000008</v>
      </c>
      <c r="H497" s="119">
        <v>102954.01000000001</v>
      </c>
      <c r="I497" s="119">
        <v>97178.650000000023</v>
      </c>
      <c r="J497" s="119">
        <v>96899.680000000022</v>
      </c>
      <c r="K497" s="119">
        <v>103404.23000000003</v>
      </c>
      <c r="L497" s="119">
        <v>93264.349999999962</v>
      </c>
      <c r="M497" s="119">
        <v>98894.750000000015</v>
      </c>
      <c r="N497" s="119">
        <v>102954.34000000001</v>
      </c>
      <c r="O497" s="119">
        <v>104656.83000000002</v>
      </c>
      <c r="P497" s="119">
        <v>159503.18000000002</v>
      </c>
      <c r="Q497" s="119">
        <v>1228200.3799999999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84709.719999999987</v>
      </c>
      <c r="V497" s="115"/>
    </row>
    <row r="498" spans="2:22" x14ac:dyDescent="0.2">
      <c r="B498" s="113"/>
      <c r="C498" s="117" t="s">
        <v>240</v>
      </c>
      <c r="D498" s="118" t="s">
        <v>462</v>
      </c>
      <c r="E498" s="119">
        <v>166770.64999999994</v>
      </c>
      <c r="F498" s="119">
        <v>166770.64999999994</v>
      </c>
      <c r="G498" s="119">
        <v>193357.55000000002</v>
      </c>
      <c r="H498" s="119">
        <v>205038.31999999998</v>
      </c>
      <c r="I498" s="119">
        <v>200631.40000000002</v>
      </c>
      <c r="J498" s="119">
        <v>198628.66</v>
      </c>
      <c r="K498" s="119">
        <v>204714.66000000003</v>
      </c>
      <c r="L498" s="119">
        <v>195033.25000000012</v>
      </c>
      <c r="M498" s="119">
        <v>199059.56</v>
      </c>
      <c r="N498" s="119">
        <v>206642.49</v>
      </c>
      <c r="O498" s="119">
        <v>203225.82</v>
      </c>
      <c r="P498" s="119">
        <v>291780.07</v>
      </c>
      <c r="Q498" s="119">
        <v>2431653.0799999996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166770.64999999994</v>
      </c>
      <c r="V498" s="115"/>
    </row>
    <row r="499" spans="2:22" x14ac:dyDescent="0.2">
      <c r="B499" s="113"/>
      <c r="C499" s="117" t="s">
        <v>241</v>
      </c>
      <c r="D499" s="118" t="s">
        <v>463</v>
      </c>
      <c r="E499" s="119">
        <v>46451.189999999995</v>
      </c>
      <c r="F499" s="119">
        <v>46451.189999999995</v>
      </c>
      <c r="G499" s="119">
        <v>97649.47000000003</v>
      </c>
      <c r="H499" s="119">
        <v>88177.04</v>
      </c>
      <c r="I499" s="119">
        <v>90443.219999999987</v>
      </c>
      <c r="J499" s="119">
        <v>84031.460000000021</v>
      </c>
      <c r="K499" s="119">
        <v>98613.770000000019</v>
      </c>
      <c r="L499" s="119">
        <v>80174.709999999992</v>
      </c>
      <c r="M499" s="119">
        <v>83217.679999999993</v>
      </c>
      <c r="N499" s="119">
        <v>99023.81</v>
      </c>
      <c r="O499" s="119">
        <v>98794.429999999978</v>
      </c>
      <c r="P499" s="119">
        <v>210667.88999999998</v>
      </c>
      <c r="Q499" s="119">
        <v>1123695.8599999999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46451.189999999995</v>
      </c>
      <c r="V499" s="115"/>
    </row>
    <row r="500" spans="2:22" x14ac:dyDescent="0.2">
      <c r="B500" s="113"/>
      <c r="C500" s="117" t="s">
        <v>242</v>
      </c>
      <c r="D500" s="118" t="s">
        <v>464</v>
      </c>
      <c r="E500" s="119">
        <v>27979.63</v>
      </c>
      <c r="F500" s="119">
        <v>27979.63</v>
      </c>
      <c r="G500" s="119">
        <v>15148.72</v>
      </c>
      <c r="H500" s="119">
        <v>3515.32</v>
      </c>
      <c r="I500" s="119">
        <v>35306.480000000003</v>
      </c>
      <c r="J500" s="119">
        <v>11617.44</v>
      </c>
      <c r="K500" s="119">
        <v>217910.14</v>
      </c>
      <c r="L500" s="119">
        <v>36423.660000000003</v>
      </c>
      <c r="M500" s="119">
        <v>30276.75</v>
      </c>
      <c r="N500" s="119">
        <v>5821.3</v>
      </c>
      <c r="O500" s="119">
        <v>10974.57</v>
      </c>
      <c r="P500" s="119">
        <v>96946.36</v>
      </c>
      <c r="Q500" s="119">
        <v>519900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27979.63</v>
      </c>
      <c r="V500" s="115"/>
    </row>
    <row r="501" spans="2:22" x14ac:dyDescent="0.2">
      <c r="B501" s="113"/>
      <c r="C501" s="117" t="s">
        <v>243</v>
      </c>
      <c r="D501" s="118" t="s">
        <v>465</v>
      </c>
      <c r="E501" s="119">
        <v>16343.41</v>
      </c>
      <c r="F501" s="119">
        <v>16343.41</v>
      </c>
      <c r="G501" s="119">
        <v>34533.18</v>
      </c>
      <c r="H501" s="119">
        <v>37992.910000000003</v>
      </c>
      <c r="I501" s="119">
        <v>27544.5</v>
      </c>
      <c r="J501" s="119">
        <v>40135.089999999997</v>
      </c>
      <c r="K501" s="119">
        <v>33332.479999999996</v>
      </c>
      <c r="L501" s="119">
        <v>19554.400000000001</v>
      </c>
      <c r="M501" s="119">
        <v>31502.98</v>
      </c>
      <c r="N501" s="119">
        <v>33391.89</v>
      </c>
      <c r="O501" s="119">
        <v>28236.010000000002</v>
      </c>
      <c r="P501" s="119">
        <v>100360.54000000001</v>
      </c>
      <c r="Q501" s="119">
        <v>419270.80000000005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16343.41</v>
      </c>
      <c r="V501" s="115"/>
    </row>
    <row r="502" spans="2:22" x14ac:dyDescent="0.2">
      <c r="B502" s="113"/>
      <c r="C502" s="117" t="s">
        <v>244</v>
      </c>
      <c r="D502" s="118" t="s">
        <v>466</v>
      </c>
      <c r="E502" s="119">
        <v>24000</v>
      </c>
      <c r="F502" s="119">
        <v>0</v>
      </c>
      <c r="G502" s="119">
        <v>76098.970000000016</v>
      </c>
      <c r="H502" s="119">
        <v>74172.270000000019</v>
      </c>
      <c r="I502" s="119">
        <v>27663.469999999994</v>
      </c>
      <c r="J502" s="119">
        <v>53630.360000000008</v>
      </c>
      <c r="K502" s="119">
        <v>78213.119999999995</v>
      </c>
      <c r="L502" s="119">
        <v>44977.04</v>
      </c>
      <c r="M502" s="119">
        <v>108320.71000000002</v>
      </c>
      <c r="N502" s="119">
        <v>109530.25000000001</v>
      </c>
      <c r="O502" s="119">
        <v>90810.41</v>
      </c>
      <c r="P502" s="119">
        <v>342585.40000000014</v>
      </c>
      <c r="Q502" s="119">
        <v>1030002.0000000002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24000</v>
      </c>
      <c r="V502" s="115"/>
    </row>
    <row r="503" spans="2:22" x14ac:dyDescent="0.2">
      <c r="B503" s="113"/>
      <c r="C503" s="117" t="s">
        <v>245</v>
      </c>
      <c r="D503" s="118" t="s">
        <v>467</v>
      </c>
      <c r="E503" s="119">
        <v>7012.5800000000008</v>
      </c>
      <c r="F503" s="119">
        <v>7012.5800000000008</v>
      </c>
      <c r="G503" s="119">
        <v>8820.89</v>
      </c>
      <c r="H503" s="119">
        <v>8854.6600000000017</v>
      </c>
      <c r="I503" s="119">
        <v>8677.99</v>
      </c>
      <c r="J503" s="119">
        <v>8555.16</v>
      </c>
      <c r="K503" s="119">
        <v>8791.69</v>
      </c>
      <c r="L503" s="119">
        <v>8536.93</v>
      </c>
      <c r="M503" s="119">
        <v>8803.5500000000011</v>
      </c>
      <c r="N503" s="119">
        <v>8985.8899999999976</v>
      </c>
      <c r="O503" s="119">
        <v>8831.33</v>
      </c>
      <c r="P503" s="119">
        <v>10572.490000000002</v>
      </c>
      <c r="Q503" s="119">
        <v>103455.74000000002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7012.5800000000008</v>
      </c>
      <c r="V503" s="115"/>
    </row>
    <row r="504" spans="2:22" x14ac:dyDescent="0.2">
      <c r="B504" s="113"/>
      <c r="C504" s="117" t="s">
        <v>246</v>
      </c>
      <c r="D504" s="118" t="s">
        <v>457</v>
      </c>
      <c r="E504" s="119">
        <v>145026.50999999998</v>
      </c>
      <c r="F504" s="119">
        <v>141135.79</v>
      </c>
      <c r="G504" s="119">
        <v>182844.57000000004</v>
      </c>
      <c r="H504" s="119">
        <v>192512.56</v>
      </c>
      <c r="I504" s="119">
        <v>154679.66999999998</v>
      </c>
      <c r="J504" s="119">
        <v>181937.93999999997</v>
      </c>
      <c r="K504" s="119">
        <v>246894.15000000002</v>
      </c>
      <c r="L504" s="119">
        <v>124042.34999999999</v>
      </c>
      <c r="M504" s="119">
        <v>165041.76999999996</v>
      </c>
      <c r="N504" s="119">
        <v>201440.21999999994</v>
      </c>
      <c r="O504" s="119">
        <v>172114.66999999998</v>
      </c>
      <c r="P504" s="119">
        <v>513979.69</v>
      </c>
      <c r="Q504" s="119">
        <v>2421649.89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145026.50999999998</v>
      </c>
      <c r="V504" s="115"/>
    </row>
    <row r="505" spans="2:22" x14ac:dyDescent="0.2">
      <c r="B505" s="113"/>
      <c r="C505" s="117" t="s">
        <v>247</v>
      </c>
      <c r="D505" s="118" t="s">
        <v>468</v>
      </c>
      <c r="E505" s="119">
        <v>5260.67</v>
      </c>
      <c r="F505" s="119">
        <v>5260.67</v>
      </c>
      <c r="G505" s="119">
        <v>32072.5</v>
      </c>
      <c r="H505" s="119">
        <v>37838.720000000001</v>
      </c>
      <c r="I505" s="119">
        <v>20424.7</v>
      </c>
      <c r="J505" s="119">
        <v>41409.019999999997</v>
      </c>
      <c r="K505" s="119">
        <v>30071.33</v>
      </c>
      <c r="L505" s="119">
        <v>7107.87</v>
      </c>
      <c r="M505" s="119">
        <v>27022.17</v>
      </c>
      <c r="N505" s="119">
        <v>30170.34</v>
      </c>
      <c r="O505" s="119">
        <v>21577.21</v>
      </c>
      <c r="P505" s="119">
        <v>141784.79999999999</v>
      </c>
      <c r="Q505" s="119">
        <v>399999.99999999994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5260.67</v>
      </c>
      <c r="V505" s="115"/>
    </row>
    <row r="506" spans="2:22" x14ac:dyDescent="0.2">
      <c r="B506" s="113"/>
      <c r="C506" s="117" t="s">
        <v>248</v>
      </c>
      <c r="D506" s="118" t="s">
        <v>469</v>
      </c>
      <c r="E506" s="119">
        <v>105547.90000000001</v>
      </c>
      <c r="F506" s="119">
        <v>105547.90000000001</v>
      </c>
      <c r="G506" s="119">
        <v>426101.11000000004</v>
      </c>
      <c r="H506" s="119">
        <v>500140.06000000006</v>
      </c>
      <c r="I506" s="119">
        <v>280408.79000000004</v>
      </c>
      <c r="J506" s="119">
        <v>540245.14</v>
      </c>
      <c r="K506" s="119">
        <v>409535.37000000011</v>
      </c>
      <c r="L506" s="119">
        <v>124620.20999999999</v>
      </c>
      <c r="M506" s="119">
        <v>361530.24</v>
      </c>
      <c r="N506" s="119">
        <v>412508.4200000001</v>
      </c>
      <c r="O506" s="119">
        <v>315453.21999999997</v>
      </c>
      <c r="P506" s="119">
        <v>1914987.08</v>
      </c>
      <c r="Q506" s="119">
        <v>5496625.4400000004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105547.90000000001</v>
      </c>
      <c r="V506" s="115"/>
    </row>
    <row r="507" spans="2:22" x14ac:dyDescent="0.2">
      <c r="B507" s="113"/>
      <c r="C507" s="117" t="s">
        <v>249</v>
      </c>
      <c r="D507" s="118" t="s">
        <v>470</v>
      </c>
      <c r="E507" s="119">
        <v>16765690.020000005</v>
      </c>
      <c r="F507" s="119">
        <v>16765690.020000005</v>
      </c>
      <c r="G507" s="119">
        <v>17944177.880000006</v>
      </c>
      <c r="H507" s="119">
        <v>18952565.740000002</v>
      </c>
      <c r="I507" s="119">
        <v>16990564.79000001</v>
      </c>
      <c r="J507" s="119">
        <v>18018465.520000007</v>
      </c>
      <c r="K507" s="119">
        <v>17463165</v>
      </c>
      <c r="L507" s="119">
        <v>16676149.450000009</v>
      </c>
      <c r="M507" s="119">
        <v>18228297.159999996</v>
      </c>
      <c r="N507" s="119">
        <v>17783264.300000016</v>
      </c>
      <c r="O507" s="119">
        <v>17478066.75999999</v>
      </c>
      <c r="P507" s="119">
        <v>24414166.570000004</v>
      </c>
      <c r="Q507" s="119">
        <v>217480263.21000004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16765690.020000005</v>
      </c>
      <c r="V507" s="115"/>
    </row>
    <row r="508" spans="2:22" x14ac:dyDescent="0.2">
      <c r="B508" s="113"/>
      <c r="C508" s="117" t="s">
        <v>250</v>
      </c>
      <c r="D508" s="118" t="s">
        <v>471</v>
      </c>
      <c r="E508" s="119">
        <v>2311467.8000000003</v>
      </c>
      <c r="F508" s="119">
        <v>4246258.22</v>
      </c>
      <c r="G508" s="119">
        <v>3907224.4</v>
      </c>
      <c r="H508" s="119">
        <v>3096166.66</v>
      </c>
      <c r="I508" s="119">
        <v>2480778.34</v>
      </c>
      <c r="J508" s="119">
        <v>2588367.4499999997</v>
      </c>
      <c r="K508" s="119">
        <v>10727036.09</v>
      </c>
      <c r="L508" s="119">
        <v>2631977.3199999998</v>
      </c>
      <c r="M508" s="119">
        <v>3283478.0500000003</v>
      </c>
      <c r="N508" s="119">
        <v>3404464.3899999997</v>
      </c>
      <c r="O508" s="119">
        <v>3656054.1199999996</v>
      </c>
      <c r="P508" s="119">
        <v>5540247.8999999994</v>
      </c>
      <c r="Q508" s="119">
        <v>47873520.739999995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2311467.8000000003</v>
      </c>
      <c r="V508" s="115"/>
    </row>
    <row r="509" spans="2:22" x14ac:dyDescent="0.2">
      <c r="B509" s="113"/>
      <c r="C509" s="117" t="s">
        <v>251</v>
      </c>
      <c r="D509" s="118" t="s">
        <v>472</v>
      </c>
      <c r="E509" s="119">
        <v>405017.12999999989</v>
      </c>
      <c r="F509" s="119">
        <v>405017.12999999989</v>
      </c>
      <c r="G509" s="119">
        <v>1067759.0900000001</v>
      </c>
      <c r="H509" s="119">
        <v>740124.94000000018</v>
      </c>
      <c r="I509" s="119">
        <v>776673.55999999982</v>
      </c>
      <c r="J509" s="119">
        <v>738904.81</v>
      </c>
      <c r="K509" s="119">
        <v>899648.24</v>
      </c>
      <c r="L509" s="119">
        <v>520630.45999999996</v>
      </c>
      <c r="M509" s="119">
        <v>603367.58000000007</v>
      </c>
      <c r="N509" s="119">
        <v>779604.92</v>
      </c>
      <c r="O509" s="119">
        <v>760508.21999999974</v>
      </c>
      <c r="P509" s="119">
        <v>1532908.5299999998</v>
      </c>
      <c r="Q509" s="119">
        <v>9230164.6099999994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405017.12999999989</v>
      </c>
      <c r="V509" s="115"/>
    </row>
    <row r="510" spans="2:22" x14ac:dyDescent="0.2">
      <c r="B510" s="113"/>
      <c r="C510" s="117" t="s">
        <v>252</v>
      </c>
      <c r="D510" s="118" t="s">
        <v>473</v>
      </c>
      <c r="E510" s="119">
        <v>480327.5500000001</v>
      </c>
      <c r="F510" s="119">
        <v>480327.5500000001</v>
      </c>
      <c r="G510" s="119">
        <v>622801.20000000007</v>
      </c>
      <c r="H510" s="119">
        <v>595584.70000000007</v>
      </c>
      <c r="I510" s="119">
        <v>470357.03</v>
      </c>
      <c r="J510" s="119">
        <v>748547.24000000011</v>
      </c>
      <c r="K510" s="119">
        <v>568355.13</v>
      </c>
      <c r="L510" s="119">
        <v>487310.14</v>
      </c>
      <c r="M510" s="119">
        <v>571157.76000000013</v>
      </c>
      <c r="N510" s="119">
        <v>576765.05000000005</v>
      </c>
      <c r="O510" s="119">
        <v>579095.63</v>
      </c>
      <c r="P510" s="119">
        <v>1076052.04</v>
      </c>
      <c r="Q510" s="119">
        <v>7256681.0199999996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480327.5500000001</v>
      </c>
      <c r="V510" s="115"/>
    </row>
    <row r="511" spans="2:22" ht="25.5" x14ac:dyDescent="0.2">
      <c r="B511" s="113"/>
      <c r="C511" s="117" t="s">
        <v>550</v>
      </c>
      <c r="D511" s="118" t="s">
        <v>551</v>
      </c>
      <c r="E511" s="119">
        <v>10384648.869999999</v>
      </c>
      <c r="F511" s="119">
        <v>13985124.189999999</v>
      </c>
      <c r="G511" s="119">
        <v>13655368.619999999</v>
      </c>
      <c r="H511" s="119">
        <v>16585966.68</v>
      </c>
      <c r="I511" s="119">
        <v>10027429.460000001</v>
      </c>
      <c r="J511" s="119">
        <v>13698273.5</v>
      </c>
      <c r="K511" s="119">
        <v>11859880.879999999</v>
      </c>
      <c r="L511" s="119">
        <v>9900419.0700000003</v>
      </c>
      <c r="M511" s="119">
        <v>14589315.719999999</v>
      </c>
      <c r="N511" s="119">
        <v>12799487.890000001</v>
      </c>
      <c r="O511" s="119">
        <v>12176511.389999999</v>
      </c>
      <c r="P511" s="119">
        <v>31129342.32</v>
      </c>
      <c r="Q511" s="119">
        <v>170791768.58999997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10384648.869999999</v>
      </c>
      <c r="V511" s="115"/>
    </row>
    <row r="512" spans="2:22" x14ac:dyDescent="0.2">
      <c r="B512" s="113"/>
      <c r="C512" s="117" t="s">
        <v>253</v>
      </c>
      <c r="D512" s="118" t="s">
        <v>474</v>
      </c>
      <c r="E512" s="119">
        <v>105000</v>
      </c>
      <c r="F512" s="119">
        <v>1006000</v>
      </c>
      <c r="G512" s="119">
        <v>835724.98999999987</v>
      </c>
      <c r="H512" s="119">
        <v>1093466.6899999997</v>
      </c>
      <c r="I512" s="119">
        <v>530597.53999999992</v>
      </c>
      <c r="J512" s="119">
        <v>574395.20999999985</v>
      </c>
      <c r="K512" s="119">
        <v>924788.73999999964</v>
      </c>
      <c r="L512" s="119">
        <v>520149.86999999988</v>
      </c>
      <c r="M512" s="119">
        <v>879451.9</v>
      </c>
      <c r="N512" s="119">
        <v>966172.79999999993</v>
      </c>
      <c r="O512" s="119">
        <v>881378.820000001</v>
      </c>
      <c r="P512" s="119">
        <v>3761886.439999999</v>
      </c>
      <c r="Q512" s="119">
        <v>12079013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105000</v>
      </c>
      <c r="V512" s="115"/>
    </row>
    <row r="513" spans="2:22" x14ac:dyDescent="0.2">
      <c r="B513" s="113"/>
      <c r="C513" s="117" t="s">
        <v>254</v>
      </c>
      <c r="D513" s="118" t="s">
        <v>475</v>
      </c>
      <c r="E513" s="119">
        <v>0</v>
      </c>
      <c r="F513" s="119">
        <v>0</v>
      </c>
      <c r="G513" s="119">
        <v>54840.689999999981</v>
      </c>
      <c r="H513" s="119">
        <v>66392.5</v>
      </c>
      <c r="I513" s="119">
        <v>18898.009999999998</v>
      </c>
      <c r="J513" s="119">
        <v>28523.11</v>
      </c>
      <c r="K513" s="119">
        <v>48412.020000000004</v>
      </c>
      <c r="L513" s="119">
        <v>29336.859999999997</v>
      </c>
      <c r="M513" s="119">
        <v>54309.389999999985</v>
      </c>
      <c r="N513" s="119">
        <v>53225.999999999985</v>
      </c>
      <c r="O513" s="119">
        <v>51009.040000000008</v>
      </c>
      <c r="P513" s="119">
        <v>200521.37999999998</v>
      </c>
      <c r="Q513" s="119">
        <v>605469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0</v>
      </c>
      <c r="V513" s="115"/>
    </row>
    <row r="514" spans="2:22" x14ac:dyDescent="0.2">
      <c r="B514" s="113"/>
      <c r="C514" s="117" t="s">
        <v>255</v>
      </c>
      <c r="D514" s="118" t="s">
        <v>476</v>
      </c>
      <c r="E514" s="119">
        <v>204382.90999999997</v>
      </c>
      <c r="F514" s="119">
        <v>204382.90999999997</v>
      </c>
      <c r="G514" s="119">
        <v>322965.48000000016</v>
      </c>
      <c r="H514" s="119">
        <v>316255.25000000012</v>
      </c>
      <c r="I514" s="119">
        <v>334551.08000000013</v>
      </c>
      <c r="J514" s="119">
        <v>310769.09000000003</v>
      </c>
      <c r="K514" s="119">
        <v>323649.61000000004</v>
      </c>
      <c r="L514" s="119">
        <v>240897.02000000008</v>
      </c>
      <c r="M514" s="119">
        <v>270504.48000000016</v>
      </c>
      <c r="N514" s="119">
        <v>291418.0900000002</v>
      </c>
      <c r="O514" s="119">
        <v>302350.85000000015</v>
      </c>
      <c r="P514" s="119">
        <v>571196.25000000012</v>
      </c>
      <c r="Q514" s="119">
        <v>3693323.0200000009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204382.90999999997</v>
      </c>
      <c r="V514" s="115"/>
    </row>
    <row r="515" spans="2:22" x14ac:dyDescent="0.2">
      <c r="B515" s="113"/>
      <c r="C515" s="117" t="s">
        <v>256</v>
      </c>
      <c r="D515" s="118" t="s">
        <v>477</v>
      </c>
      <c r="E515" s="119">
        <v>63002630.409999996</v>
      </c>
      <c r="F515" s="119">
        <v>65944050.810000002</v>
      </c>
      <c r="G515" s="119">
        <v>63766610.789999992</v>
      </c>
      <c r="H515" s="119">
        <v>64943554.629999988</v>
      </c>
      <c r="I515" s="119">
        <v>64943554.629999988</v>
      </c>
      <c r="J515" s="119">
        <v>64943554.629999988</v>
      </c>
      <c r="K515" s="119">
        <v>64943554.629999988</v>
      </c>
      <c r="L515" s="119">
        <v>64943554.629999988</v>
      </c>
      <c r="M515" s="119">
        <v>64943554.629999988</v>
      </c>
      <c r="N515" s="119">
        <v>64943554.629999988</v>
      </c>
      <c r="O515" s="119">
        <v>64943554.629999988</v>
      </c>
      <c r="P515" s="119">
        <v>64943554.590000004</v>
      </c>
      <c r="Q515" s="119">
        <v>777205283.63999999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63002630.409999996</v>
      </c>
      <c r="V515" s="115"/>
    </row>
    <row r="516" spans="2:22" x14ac:dyDescent="0.2">
      <c r="B516" s="113"/>
      <c r="C516" s="117" t="s">
        <v>257</v>
      </c>
      <c r="D516" s="118" t="s">
        <v>478</v>
      </c>
      <c r="E516" s="119">
        <v>82860.290000000008</v>
      </c>
      <c r="F516" s="119">
        <v>82860.290000000008</v>
      </c>
      <c r="G516" s="119">
        <v>90753.65</v>
      </c>
      <c r="H516" s="119">
        <v>108066.15</v>
      </c>
      <c r="I516" s="119">
        <v>91124.76999999999</v>
      </c>
      <c r="J516" s="119">
        <v>98454.87999999999</v>
      </c>
      <c r="K516" s="119">
        <v>140551.78000000003</v>
      </c>
      <c r="L516" s="119">
        <v>64320.69</v>
      </c>
      <c r="M516" s="119">
        <v>88852.47</v>
      </c>
      <c r="N516" s="119">
        <v>152131.14000000001</v>
      </c>
      <c r="O516" s="119">
        <v>198317.47</v>
      </c>
      <c r="P516" s="119">
        <v>441706.42</v>
      </c>
      <c r="Q516" s="119">
        <v>1640000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82860.290000000008</v>
      </c>
      <c r="V516" s="115"/>
    </row>
    <row r="517" spans="2:22" ht="25.5" x14ac:dyDescent="0.2">
      <c r="B517" s="113"/>
      <c r="C517" s="117" t="s">
        <v>258</v>
      </c>
      <c r="D517" s="118" t="s">
        <v>479</v>
      </c>
      <c r="E517" s="119">
        <v>279683.52</v>
      </c>
      <c r="F517" s="119">
        <v>279683.52</v>
      </c>
      <c r="G517" s="119">
        <v>473903.42999999976</v>
      </c>
      <c r="H517" s="119">
        <v>372555.95</v>
      </c>
      <c r="I517" s="119">
        <v>389295.92</v>
      </c>
      <c r="J517" s="119">
        <v>356564.77999999991</v>
      </c>
      <c r="K517" s="119">
        <v>423858.22000000003</v>
      </c>
      <c r="L517" s="119">
        <v>326428.47999999986</v>
      </c>
      <c r="M517" s="119">
        <v>342476.05000000016</v>
      </c>
      <c r="N517" s="119">
        <v>459788.93000000017</v>
      </c>
      <c r="O517" s="119">
        <v>420972.35</v>
      </c>
      <c r="P517" s="119">
        <v>752679.31999999972</v>
      </c>
      <c r="Q517" s="119">
        <v>4877890.47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279683.52</v>
      </c>
      <c r="V517" s="115"/>
    </row>
    <row r="518" spans="2:22" x14ac:dyDescent="0.2">
      <c r="B518" s="113"/>
      <c r="C518" s="117" t="s">
        <v>259</v>
      </c>
      <c r="D518" s="118" t="s">
        <v>480</v>
      </c>
      <c r="E518" s="119">
        <v>38923.85</v>
      </c>
      <c r="F518" s="119">
        <v>38923.85</v>
      </c>
      <c r="G518" s="119">
        <v>49126.19</v>
      </c>
      <c r="H518" s="119">
        <v>79979.48</v>
      </c>
      <c r="I518" s="119">
        <v>45218.11</v>
      </c>
      <c r="J518" s="119">
        <v>44209.93</v>
      </c>
      <c r="K518" s="119">
        <v>265832.90999999997</v>
      </c>
      <c r="L518" s="119">
        <v>41486.07</v>
      </c>
      <c r="M518" s="119">
        <v>59890.38</v>
      </c>
      <c r="N518" s="119">
        <v>108674.02</v>
      </c>
      <c r="O518" s="119">
        <v>66738.3</v>
      </c>
      <c r="P518" s="119">
        <v>160996.91</v>
      </c>
      <c r="Q518" s="119">
        <v>1000000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38923.85</v>
      </c>
      <c r="V518" s="115"/>
    </row>
    <row r="519" spans="2:22" x14ac:dyDescent="0.2">
      <c r="B519" s="113"/>
      <c r="C519" s="117" t="s">
        <v>260</v>
      </c>
      <c r="D519" s="118" t="s">
        <v>481</v>
      </c>
      <c r="E519" s="119">
        <v>1288026.4500000011</v>
      </c>
      <c r="F519" s="119">
        <v>1266828.2700000007</v>
      </c>
      <c r="G519" s="119">
        <v>1503582.7699999986</v>
      </c>
      <c r="H519" s="119">
        <v>1504740.5100000021</v>
      </c>
      <c r="I519" s="119">
        <v>1460335.7300000014</v>
      </c>
      <c r="J519" s="119">
        <v>1490426.190000002</v>
      </c>
      <c r="K519" s="119">
        <v>1489791.6199999931</v>
      </c>
      <c r="L519" s="119">
        <v>1428382.9899999984</v>
      </c>
      <c r="M519" s="119">
        <v>1476255.5300000031</v>
      </c>
      <c r="N519" s="119">
        <v>1512828.8700000031</v>
      </c>
      <c r="O519" s="119">
        <v>1488187.5300000007</v>
      </c>
      <c r="P519" s="119">
        <v>1859265.4300000018</v>
      </c>
      <c r="Q519" s="119">
        <v>17768651.890000008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1288026.4500000011</v>
      </c>
      <c r="V519" s="115"/>
    </row>
    <row r="520" spans="2:22" x14ac:dyDescent="0.2">
      <c r="B520" s="113"/>
      <c r="C520" s="117" t="s">
        <v>261</v>
      </c>
      <c r="D520" s="118" t="s">
        <v>482</v>
      </c>
      <c r="E520" s="119">
        <v>19506607.66</v>
      </c>
      <c r="F520" s="119">
        <v>22920836.57</v>
      </c>
      <c r="G520" s="119">
        <v>15358761.720000001</v>
      </c>
      <c r="H520" s="119">
        <v>19301622.759999998</v>
      </c>
      <c r="I520" s="119">
        <v>18878328.430000003</v>
      </c>
      <c r="J520" s="119">
        <v>19126674.190000001</v>
      </c>
      <c r="K520" s="119">
        <v>19252485.330000002</v>
      </c>
      <c r="L520" s="119">
        <v>18712987.590000004</v>
      </c>
      <c r="M520" s="119">
        <v>18936410.670000006</v>
      </c>
      <c r="N520" s="119">
        <v>19248757.539999999</v>
      </c>
      <c r="O520" s="119">
        <v>19193579.589999992</v>
      </c>
      <c r="P520" s="119">
        <v>22473744.68</v>
      </c>
      <c r="Q520" s="119">
        <v>232910796.73000005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19506607.66</v>
      </c>
      <c r="V520" s="115"/>
    </row>
    <row r="521" spans="2:22" x14ac:dyDescent="0.2">
      <c r="B521" s="113"/>
      <c r="C521" s="117" t="s">
        <v>262</v>
      </c>
      <c r="D521" s="118" t="s">
        <v>483</v>
      </c>
      <c r="E521" s="119">
        <v>4197.8500000000004</v>
      </c>
      <c r="F521" s="119">
        <v>4197.8500000000004</v>
      </c>
      <c r="G521" s="119">
        <v>6790.079999999999</v>
      </c>
      <c r="H521" s="119">
        <v>6825.0599999999995</v>
      </c>
      <c r="I521" s="119">
        <v>6757.5499999999993</v>
      </c>
      <c r="J521" s="119">
        <v>6795.1900000000005</v>
      </c>
      <c r="K521" s="119">
        <v>6799.9199999999992</v>
      </c>
      <c r="L521" s="119">
        <v>6376.59</v>
      </c>
      <c r="M521" s="119">
        <v>9929.75</v>
      </c>
      <c r="N521" s="119">
        <v>6966.82</v>
      </c>
      <c r="O521" s="119">
        <v>7067.96</v>
      </c>
      <c r="P521" s="119">
        <v>8855.14</v>
      </c>
      <c r="Q521" s="119">
        <v>81559.760000000009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4197.8500000000004</v>
      </c>
      <c r="V521" s="115"/>
    </row>
    <row r="522" spans="2:22" x14ac:dyDescent="0.2">
      <c r="B522" s="113"/>
      <c r="C522" s="117" t="s">
        <v>263</v>
      </c>
      <c r="D522" s="118" t="s">
        <v>484</v>
      </c>
      <c r="E522" s="119">
        <v>25946.540000000005</v>
      </c>
      <c r="F522" s="119">
        <v>25946.540000000005</v>
      </c>
      <c r="G522" s="119">
        <v>35920.539999999986</v>
      </c>
      <c r="H522" s="119">
        <v>37110.629999999997</v>
      </c>
      <c r="I522" s="119">
        <v>34113.839999999997</v>
      </c>
      <c r="J522" s="119">
        <v>36104.040000000008</v>
      </c>
      <c r="K522" s="119">
        <v>38830.419999999991</v>
      </c>
      <c r="L522" s="119">
        <v>32901.040000000008</v>
      </c>
      <c r="M522" s="119">
        <v>33755.80999999999</v>
      </c>
      <c r="N522" s="119">
        <v>39636.730000000003</v>
      </c>
      <c r="O522" s="119">
        <v>40595.080000000009</v>
      </c>
      <c r="P522" s="119">
        <v>66244.929999999993</v>
      </c>
      <c r="Q522" s="119">
        <v>447106.13999999996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25946.540000000005</v>
      </c>
      <c r="V522" s="115"/>
    </row>
    <row r="523" spans="2:22" x14ac:dyDescent="0.2">
      <c r="B523" s="113"/>
      <c r="C523" s="117" t="s">
        <v>264</v>
      </c>
      <c r="D523" s="118" t="s">
        <v>485</v>
      </c>
      <c r="E523" s="119">
        <v>85000</v>
      </c>
      <c r="F523" s="119">
        <v>0</v>
      </c>
      <c r="G523" s="119">
        <v>225006.61</v>
      </c>
      <c r="H523" s="119">
        <v>271038.87</v>
      </c>
      <c r="I523" s="119">
        <v>73013.45</v>
      </c>
      <c r="J523" s="119">
        <v>114746.22</v>
      </c>
      <c r="K523" s="119">
        <v>195672.57</v>
      </c>
      <c r="L523" s="119">
        <v>119170.08</v>
      </c>
      <c r="M523" s="119">
        <v>221842.46</v>
      </c>
      <c r="N523" s="119">
        <v>215954.17</v>
      </c>
      <c r="O523" s="119">
        <v>207928.46000000002</v>
      </c>
      <c r="P523" s="119">
        <v>810627.11</v>
      </c>
      <c r="Q523" s="119">
        <v>2540000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85000</v>
      </c>
      <c r="V523" s="115"/>
    </row>
    <row r="524" spans="2:22" ht="25.5" x14ac:dyDescent="0.2">
      <c r="B524" s="113"/>
      <c r="C524" s="117" t="s">
        <v>514</v>
      </c>
      <c r="D524" s="118" t="s">
        <v>515</v>
      </c>
      <c r="E524" s="119">
        <v>75574.870000000024</v>
      </c>
      <c r="F524" s="119">
        <v>75574.870000000024</v>
      </c>
      <c r="G524" s="119">
        <v>92695.58</v>
      </c>
      <c r="H524" s="119">
        <v>94132.560000000027</v>
      </c>
      <c r="I524" s="119">
        <v>88098.75</v>
      </c>
      <c r="J524" s="119">
        <v>89710.970000000016</v>
      </c>
      <c r="K524" s="119">
        <v>100317.77999999998</v>
      </c>
      <c r="L524" s="119">
        <v>86380.00999999998</v>
      </c>
      <c r="M524" s="119">
        <v>91128.380000000019</v>
      </c>
      <c r="N524" s="119">
        <v>97101.140000000014</v>
      </c>
      <c r="O524" s="119">
        <v>95474.62000000001</v>
      </c>
      <c r="P524" s="119">
        <v>139803.94</v>
      </c>
      <c r="Q524" s="119">
        <v>1125993.4700000002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75574.870000000024</v>
      </c>
      <c r="V524" s="115"/>
    </row>
    <row r="525" spans="2:22" ht="25.5" x14ac:dyDescent="0.2">
      <c r="B525" s="113"/>
      <c r="C525" s="117" t="s">
        <v>552</v>
      </c>
      <c r="D525" s="118" t="s">
        <v>553</v>
      </c>
      <c r="E525" s="119">
        <v>76260.87000000001</v>
      </c>
      <c r="F525" s="119">
        <v>70624.299999999988</v>
      </c>
      <c r="G525" s="119">
        <v>90593.52</v>
      </c>
      <c r="H525" s="119">
        <v>92552.449999999983</v>
      </c>
      <c r="I525" s="119">
        <v>94336.59</v>
      </c>
      <c r="J525" s="119">
        <v>85186.180000000022</v>
      </c>
      <c r="K525" s="119">
        <v>95755.01</v>
      </c>
      <c r="L525" s="119">
        <v>79097.22</v>
      </c>
      <c r="M525" s="119">
        <v>84365.26</v>
      </c>
      <c r="N525" s="119">
        <v>91636.580000000016</v>
      </c>
      <c r="O525" s="119">
        <v>92632.09</v>
      </c>
      <c r="P525" s="119">
        <v>163376.36000000002</v>
      </c>
      <c r="Q525" s="119">
        <v>1116416.43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76260.87000000001</v>
      </c>
      <c r="V525" s="115"/>
    </row>
    <row r="526" spans="2:22" x14ac:dyDescent="0.2">
      <c r="B526" s="113"/>
      <c r="C526" s="117"/>
      <c r="D526" s="118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0</v>
      </c>
      <c r="V526" s="115"/>
    </row>
    <row r="527" spans="2:22" x14ac:dyDescent="0.2">
      <c r="B527" s="113"/>
      <c r="C527" s="117"/>
      <c r="D527" s="118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2">
      <c r="B528" s="113"/>
      <c r="C528" s="117"/>
      <c r="D528" s="118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0</v>
      </c>
      <c r="V528" s="115"/>
    </row>
    <row r="529" spans="2:22" ht="13.5" thickBot="1" x14ac:dyDescent="0.25">
      <c r="B529" s="88"/>
      <c r="C529" s="120"/>
      <c r="D529" s="121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94"/>
      <c r="S529" s="116"/>
      <c r="T529" s="88"/>
      <c r="U529" s="122"/>
      <c r="V529" s="94"/>
    </row>
    <row r="530" spans="2:22" ht="13.5" thickTop="1" x14ac:dyDescent="0.2"/>
  </sheetData>
  <sheetProtection algorithmName="SHA-512" hashValue="2675qv7Mbl5EQCw513NLplBi5EBxNHtCwEhKWWp1jKz/C6drV5+wU5PncJQd/UGwFq686yj8oGjWLiXuKP+G6g==" saltValue="nqnzhrE5gGaP2yzcD8UlAA==" spinCount="100000" sheet="1" objects="1" scenarios="1"/>
  <mergeCells count="4">
    <mergeCell ref="E269:Q269"/>
    <mergeCell ref="E4:Q4"/>
    <mergeCell ref="C7:D7"/>
    <mergeCell ref="C272:D27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2025</vt:lpstr>
      <vt:lpstr>2025</vt:lpstr>
      <vt:lpstr>'Analitika 2025'!Print_Area</vt:lpstr>
      <vt:lpstr>Pregled!Print_Area</vt:lpstr>
      <vt:lpstr>'Analitika 2025'!Print_Titles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2023-02-27T07:37:40Z</cp:lastPrinted>
  <dcterms:created xsi:type="dcterms:W3CDTF">2023-02-26T18:56:37Z</dcterms:created>
  <dcterms:modified xsi:type="dcterms:W3CDTF">2025-02-28T13:49:05Z</dcterms:modified>
</cp:coreProperties>
</file>