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Izvjestaji nakon prepravki\Konačni avgust\"/>
    </mc:Choice>
  </mc:AlternateContent>
  <workbookProtection workbookAlgorithmName="SHA-512" workbookHashValue="KJGnBYJR74ykpNp1fRa610gu6V0rtPR5CFdjs6OGmq/iIESuyofDVkOI3YUm8ZJ60G1+oQzCsS+ahpoFFUoK/g==" workbookSaltValue="YT+DejX0LcbUBTTJIIbKbQ==" workbookSpinCount="100000" lockStructure="1"/>
  <bookViews>
    <workbookView xWindow="0" yWindow="0" windowWidth="28800" windowHeight="11625" firstSheet="1" activeTab="1"/>
  </bookViews>
  <sheets>
    <sheet name="Master" sheetId="4" state="hidden" r:id="rId1"/>
    <sheet name="Pregled" sheetId="2" r:id="rId2"/>
    <sheet name="Analitika 2024" sheetId="3" r:id="rId3"/>
    <sheet name="2024" sheetId="1" r:id="rId4"/>
  </sheets>
  <externalReferences>
    <externalReference r:id="rId5"/>
  </externalReferences>
  <definedNames>
    <definedName name="_xlnm.Print_Area" localSheetId="2">'Analitika 2024'!$B$3:$Q$253</definedName>
    <definedName name="_xlnm.Print_Area" localSheetId="1">Pregled!$B$1:$U$42</definedName>
    <definedName name="_xlnm.Print_Titles" localSheetId="2">'Analitika 2024'!$3:$7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60" i="1" l="1"/>
  <c r="O260" i="1"/>
  <c r="N260" i="1"/>
  <c r="M260" i="1"/>
  <c r="L260" i="1"/>
  <c r="K260" i="1"/>
  <c r="J260" i="1"/>
  <c r="I260" i="1"/>
  <c r="H260" i="1"/>
  <c r="G260" i="1"/>
  <c r="F260" i="1"/>
  <c r="E260" i="1"/>
  <c r="P7" i="1"/>
  <c r="O7" i="1"/>
  <c r="N7" i="1"/>
  <c r="M7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 l="1"/>
  <c r="Q260" i="1"/>
  <c r="C6" i="4"/>
  <c r="F9" i="4"/>
  <c r="F15" i="4" s="1"/>
  <c r="D4" i="4"/>
  <c r="U477" i="1" l="1"/>
  <c r="E225" i="3" s="1"/>
  <c r="L4" i="3"/>
  <c r="U248" i="1"/>
  <c r="F249" i="3" s="1"/>
  <c r="K9" i="3"/>
  <c r="U188" i="1"/>
  <c r="F189" i="3" s="1"/>
  <c r="U180" i="1"/>
  <c r="F181" i="3" s="1"/>
  <c r="U172" i="1"/>
  <c r="F173" i="3" s="1"/>
  <c r="U164" i="1"/>
  <c r="F165" i="3" s="1"/>
  <c r="U156" i="1"/>
  <c r="F157" i="3" s="1"/>
  <c r="U148" i="1"/>
  <c r="F149" i="3" s="1"/>
  <c r="U140" i="1"/>
  <c r="F141" i="3" s="1"/>
  <c r="U132" i="1"/>
  <c r="F133" i="3" s="1"/>
  <c r="U124" i="1"/>
  <c r="F125" i="3" s="1"/>
  <c r="U116" i="1"/>
  <c r="F117" i="3" s="1"/>
  <c r="U108" i="1"/>
  <c r="F109" i="3" s="1"/>
  <c r="U100" i="1"/>
  <c r="F101" i="3" s="1"/>
  <c r="U92" i="1"/>
  <c r="F93" i="3" s="1"/>
  <c r="U84" i="1"/>
  <c r="F85" i="3" s="1"/>
  <c r="U76" i="1"/>
  <c r="F77" i="3" s="1"/>
  <c r="U68" i="1"/>
  <c r="F69" i="3" s="1"/>
  <c r="U195" i="1"/>
  <c r="F196" i="3" s="1"/>
  <c r="U187" i="1"/>
  <c r="F188" i="3" s="1"/>
  <c r="U179" i="1"/>
  <c r="F180" i="3" s="1"/>
  <c r="U171" i="1"/>
  <c r="F172" i="3" s="1"/>
  <c r="U163" i="1"/>
  <c r="F164" i="3" s="1"/>
  <c r="U155" i="1"/>
  <c r="F156" i="3" s="1"/>
  <c r="U147" i="1"/>
  <c r="F148" i="3" s="1"/>
  <c r="U139" i="1"/>
  <c r="F140" i="3" s="1"/>
  <c r="U131" i="1"/>
  <c r="F132" i="3" s="1"/>
  <c r="U123" i="1"/>
  <c r="F124" i="3" s="1"/>
  <c r="U115" i="1"/>
  <c r="F116" i="3" s="1"/>
  <c r="U107" i="1"/>
  <c r="F108" i="3" s="1"/>
  <c r="U99" i="1"/>
  <c r="F100" i="3" s="1"/>
  <c r="U91" i="1"/>
  <c r="F92" i="3" s="1"/>
  <c r="U83" i="1"/>
  <c r="F84" i="3" s="1"/>
  <c r="U191" i="1"/>
  <c r="F192" i="3" s="1"/>
  <c r="U181" i="1"/>
  <c r="F182" i="3" s="1"/>
  <c r="U169" i="1"/>
  <c r="F170" i="3" s="1"/>
  <c r="U159" i="1"/>
  <c r="F160" i="3" s="1"/>
  <c r="U149" i="1"/>
  <c r="F150" i="3" s="1"/>
  <c r="U137" i="1"/>
  <c r="F138" i="3" s="1"/>
  <c r="U127" i="1"/>
  <c r="F128" i="3" s="1"/>
  <c r="U117" i="1"/>
  <c r="F118" i="3" s="1"/>
  <c r="U105" i="1"/>
  <c r="F106" i="3" s="1"/>
  <c r="U95" i="1"/>
  <c r="F96" i="3" s="1"/>
  <c r="U85" i="1"/>
  <c r="F86" i="3" s="1"/>
  <c r="U74" i="1"/>
  <c r="F75" i="3" s="1"/>
  <c r="U65" i="1"/>
  <c r="F66" i="3" s="1"/>
  <c r="U57" i="1"/>
  <c r="F58" i="3" s="1"/>
  <c r="U49" i="1"/>
  <c r="F50" i="3" s="1"/>
  <c r="U41" i="1"/>
  <c r="F42" i="3" s="1"/>
  <c r="U33" i="1"/>
  <c r="F34" i="3" s="1"/>
  <c r="U25" i="1"/>
  <c r="F26" i="3" s="1"/>
  <c r="U17" i="1"/>
  <c r="F18" i="3" s="1"/>
  <c r="U9" i="1"/>
  <c r="F10" i="3" s="1"/>
  <c r="U441" i="1"/>
  <c r="E189" i="3" s="1"/>
  <c r="U433" i="1"/>
  <c r="E181" i="3" s="1"/>
  <c r="U425" i="1"/>
  <c r="E173" i="3" s="1"/>
  <c r="U417" i="1"/>
  <c r="E165" i="3" s="1"/>
  <c r="U409" i="1"/>
  <c r="E157" i="3" s="1"/>
  <c r="U401" i="1"/>
  <c r="E149" i="3" s="1"/>
  <c r="U393" i="1"/>
  <c r="E141" i="3" s="1"/>
  <c r="U385" i="1"/>
  <c r="E133" i="3" s="1"/>
  <c r="U377" i="1"/>
  <c r="E125" i="3" s="1"/>
  <c r="U369" i="1"/>
  <c r="E117" i="3" s="1"/>
  <c r="U361" i="1"/>
  <c r="E109" i="3" s="1"/>
  <c r="U353" i="1"/>
  <c r="E101" i="3" s="1"/>
  <c r="U345" i="1"/>
  <c r="E93" i="3" s="1"/>
  <c r="U337" i="1"/>
  <c r="E85" i="3" s="1"/>
  <c r="U329" i="1"/>
  <c r="E77" i="3" s="1"/>
  <c r="U321" i="1"/>
  <c r="E69" i="3" s="1"/>
  <c r="U313" i="1"/>
  <c r="E61" i="3" s="1"/>
  <c r="U305" i="1"/>
  <c r="E53" i="3" s="1"/>
  <c r="U297" i="1"/>
  <c r="E45" i="3" s="1"/>
  <c r="U289" i="1"/>
  <c r="E37" i="3" s="1"/>
  <c r="U281" i="1"/>
  <c r="E29" i="3" s="1"/>
  <c r="U273" i="1"/>
  <c r="E21" i="3" s="1"/>
  <c r="U265" i="1"/>
  <c r="E13" i="3" s="1"/>
  <c r="U73" i="1"/>
  <c r="F74" i="3" s="1"/>
  <c r="U8" i="1"/>
  <c r="F9" i="3" s="1"/>
  <c r="U432" i="1"/>
  <c r="E180" i="3" s="1"/>
  <c r="U416" i="1"/>
  <c r="E164" i="3" s="1"/>
  <c r="U408" i="1"/>
  <c r="E156" i="3" s="1"/>
  <c r="U392" i="1"/>
  <c r="E140" i="3" s="1"/>
  <c r="U384" i="1"/>
  <c r="E132" i="3" s="1"/>
  <c r="U376" i="1"/>
  <c r="E124" i="3" s="1"/>
  <c r="U360" i="1"/>
  <c r="E108" i="3" s="1"/>
  <c r="U352" i="1"/>
  <c r="E100" i="3" s="1"/>
  <c r="U344" i="1"/>
  <c r="E92" i="3" s="1"/>
  <c r="U336" i="1"/>
  <c r="E84" i="3" s="1"/>
  <c r="U328" i="1"/>
  <c r="E76" i="3" s="1"/>
  <c r="U320" i="1"/>
  <c r="E68" i="3" s="1"/>
  <c r="U312" i="1"/>
  <c r="E60" i="3" s="1"/>
  <c r="U304" i="1"/>
  <c r="E52" i="3" s="1"/>
  <c r="U296" i="1"/>
  <c r="E44" i="3" s="1"/>
  <c r="U288" i="1"/>
  <c r="E36" i="3" s="1"/>
  <c r="U280" i="1"/>
  <c r="E28" i="3" s="1"/>
  <c r="U272" i="1"/>
  <c r="E20" i="3" s="1"/>
  <c r="U264" i="1"/>
  <c r="E12" i="3" s="1"/>
  <c r="U190" i="1"/>
  <c r="F191" i="3" s="1"/>
  <c r="U178" i="1"/>
  <c r="F179" i="3" s="1"/>
  <c r="U168" i="1"/>
  <c r="F169" i="3" s="1"/>
  <c r="U158" i="1"/>
  <c r="F159" i="3" s="1"/>
  <c r="U146" i="1"/>
  <c r="F147" i="3" s="1"/>
  <c r="U136" i="1"/>
  <c r="F137" i="3" s="1"/>
  <c r="U126" i="1"/>
  <c r="F127" i="3" s="1"/>
  <c r="U114" i="1"/>
  <c r="F115" i="3" s="1"/>
  <c r="U104" i="1"/>
  <c r="F105" i="3" s="1"/>
  <c r="U94" i="1"/>
  <c r="F95" i="3" s="1"/>
  <c r="U82" i="1"/>
  <c r="F83" i="3" s="1"/>
  <c r="U64" i="1"/>
  <c r="F65" i="3" s="1"/>
  <c r="U56" i="1"/>
  <c r="F57" i="3" s="1"/>
  <c r="U48" i="1"/>
  <c r="F49" i="3" s="1"/>
  <c r="U40" i="1"/>
  <c r="F41" i="3" s="1"/>
  <c r="U32" i="1"/>
  <c r="F33" i="3" s="1"/>
  <c r="U24" i="1"/>
  <c r="F25" i="3" s="1"/>
  <c r="U16" i="1"/>
  <c r="F17" i="3" s="1"/>
  <c r="U440" i="1"/>
  <c r="E188" i="3" s="1"/>
  <c r="U424" i="1"/>
  <c r="E172" i="3" s="1"/>
  <c r="U400" i="1"/>
  <c r="E148" i="3" s="1"/>
  <c r="U368" i="1"/>
  <c r="E116" i="3" s="1"/>
  <c r="U186" i="1"/>
  <c r="F187" i="3" s="1"/>
  <c r="U176" i="1"/>
  <c r="F177" i="3" s="1"/>
  <c r="U166" i="1"/>
  <c r="F167" i="3" s="1"/>
  <c r="U154" i="1"/>
  <c r="F155" i="3" s="1"/>
  <c r="U144" i="1"/>
  <c r="F145" i="3" s="1"/>
  <c r="U134" i="1"/>
  <c r="F135" i="3" s="1"/>
  <c r="U122" i="1"/>
  <c r="F123" i="3" s="1"/>
  <c r="U112" i="1"/>
  <c r="F113" i="3" s="1"/>
  <c r="U102" i="1"/>
  <c r="F103" i="3" s="1"/>
  <c r="U90" i="1"/>
  <c r="F91" i="3" s="1"/>
  <c r="U80" i="1"/>
  <c r="F81" i="3" s="1"/>
  <c r="U71" i="1"/>
  <c r="F72" i="3" s="1"/>
  <c r="U62" i="1"/>
  <c r="F63" i="3" s="1"/>
  <c r="U54" i="1"/>
  <c r="F55" i="3" s="1"/>
  <c r="U46" i="1"/>
  <c r="F47" i="3" s="1"/>
  <c r="U38" i="1"/>
  <c r="F39" i="3" s="1"/>
  <c r="U30" i="1"/>
  <c r="F31" i="3" s="1"/>
  <c r="U22" i="1"/>
  <c r="F23" i="3" s="1"/>
  <c r="U14" i="1"/>
  <c r="F15" i="3" s="1"/>
  <c r="U446" i="1"/>
  <c r="E194" i="3" s="1"/>
  <c r="U438" i="1"/>
  <c r="E186" i="3" s="1"/>
  <c r="U430" i="1"/>
  <c r="E178" i="3" s="1"/>
  <c r="U422" i="1"/>
  <c r="E170" i="3" s="1"/>
  <c r="U414" i="1"/>
  <c r="E162" i="3" s="1"/>
  <c r="U406" i="1"/>
  <c r="E154" i="3" s="1"/>
  <c r="U398" i="1"/>
  <c r="E146" i="3" s="1"/>
  <c r="U390" i="1"/>
  <c r="E138" i="3" s="1"/>
  <c r="U382" i="1"/>
  <c r="E130" i="3" s="1"/>
  <c r="U374" i="1"/>
  <c r="E122" i="3" s="1"/>
  <c r="U366" i="1"/>
  <c r="E114" i="3" s="1"/>
  <c r="U358" i="1"/>
  <c r="E106" i="3" s="1"/>
  <c r="U350" i="1"/>
  <c r="E98" i="3" s="1"/>
  <c r="U342" i="1"/>
  <c r="E90" i="3" s="1"/>
  <c r="U334" i="1"/>
  <c r="E82" i="3" s="1"/>
  <c r="U326" i="1"/>
  <c r="E74" i="3" s="1"/>
  <c r="U318" i="1"/>
  <c r="E66" i="3" s="1"/>
  <c r="U310" i="1"/>
  <c r="E58" i="3" s="1"/>
  <c r="U302" i="1"/>
  <c r="E50" i="3" s="1"/>
  <c r="U294" i="1"/>
  <c r="E42" i="3" s="1"/>
  <c r="U286" i="1"/>
  <c r="E34" i="3" s="1"/>
  <c r="U278" i="1"/>
  <c r="E26" i="3" s="1"/>
  <c r="U270" i="1"/>
  <c r="E18" i="3" s="1"/>
  <c r="U262" i="1"/>
  <c r="E10" i="3" s="1"/>
  <c r="U153" i="1"/>
  <c r="F154" i="3" s="1"/>
  <c r="U111" i="1"/>
  <c r="F112" i="3" s="1"/>
  <c r="U89" i="1"/>
  <c r="F90" i="3" s="1"/>
  <c r="U70" i="1"/>
  <c r="F71" i="3" s="1"/>
  <c r="U53" i="1"/>
  <c r="F54" i="3" s="1"/>
  <c r="U37" i="1"/>
  <c r="F38" i="3" s="1"/>
  <c r="U29" i="1"/>
  <c r="F30" i="3" s="1"/>
  <c r="U13" i="1"/>
  <c r="F14" i="3" s="1"/>
  <c r="U437" i="1"/>
  <c r="E185" i="3" s="1"/>
  <c r="U421" i="1"/>
  <c r="E169" i="3" s="1"/>
  <c r="U405" i="1"/>
  <c r="E153" i="3" s="1"/>
  <c r="U397" i="1"/>
  <c r="E145" i="3" s="1"/>
  <c r="U381" i="1"/>
  <c r="E129" i="3" s="1"/>
  <c r="U365" i="1"/>
  <c r="E113" i="3" s="1"/>
  <c r="U349" i="1"/>
  <c r="E97" i="3" s="1"/>
  <c r="U341" i="1"/>
  <c r="E89" i="3" s="1"/>
  <c r="U325" i="1"/>
  <c r="E73" i="3" s="1"/>
  <c r="U301" i="1"/>
  <c r="E49" i="3" s="1"/>
  <c r="U285" i="1"/>
  <c r="E33" i="3" s="1"/>
  <c r="U185" i="1"/>
  <c r="F186" i="3" s="1"/>
  <c r="U175" i="1"/>
  <c r="F176" i="3" s="1"/>
  <c r="U165" i="1"/>
  <c r="F166" i="3" s="1"/>
  <c r="U143" i="1"/>
  <c r="F144" i="3" s="1"/>
  <c r="U133" i="1"/>
  <c r="F134" i="3" s="1"/>
  <c r="U121" i="1"/>
  <c r="F122" i="3" s="1"/>
  <c r="U101" i="1"/>
  <c r="F102" i="3" s="1"/>
  <c r="U79" i="1"/>
  <c r="F80" i="3" s="1"/>
  <c r="U61" i="1"/>
  <c r="F62" i="3" s="1"/>
  <c r="U45" i="1"/>
  <c r="F46" i="3" s="1"/>
  <c r="U21" i="1"/>
  <c r="F22" i="3" s="1"/>
  <c r="U445" i="1"/>
  <c r="E193" i="3" s="1"/>
  <c r="U429" i="1"/>
  <c r="E177" i="3" s="1"/>
  <c r="U413" i="1"/>
  <c r="E161" i="3" s="1"/>
  <c r="U389" i="1"/>
  <c r="E137" i="3" s="1"/>
  <c r="U373" i="1"/>
  <c r="E121" i="3" s="1"/>
  <c r="U357" i="1"/>
  <c r="E105" i="3" s="1"/>
  <c r="U333" i="1"/>
  <c r="E81" i="3" s="1"/>
  <c r="U317" i="1"/>
  <c r="E65" i="3" s="1"/>
  <c r="U309" i="1"/>
  <c r="E57" i="3" s="1"/>
  <c r="U293" i="1"/>
  <c r="E41" i="3" s="1"/>
  <c r="U277" i="1"/>
  <c r="E25" i="3" s="1"/>
  <c r="U269" i="1"/>
  <c r="E17" i="3" s="1"/>
  <c r="U193" i="1"/>
  <c r="F194" i="3" s="1"/>
  <c r="U173" i="1"/>
  <c r="F174" i="3" s="1"/>
  <c r="U151" i="1"/>
  <c r="F152" i="3" s="1"/>
  <c r="U129" i="1"/>
  <c r="F130" i="3" s="1"/>
  <c r="U109" i="1"/>
  <c r="F110" i="3" s="1"/>
  <c r="U87" i="1"/>
  <c r="F88" i="3" s="1"/>
  <c r="U67" i="1"/>
  <c r="F68" i="3" s="1"/>
  <c r="U51" i="1"/>
  <c r="F52" i="3" s="1"/>
  <c r="U35" i="1"/>
  <c r="F36" i="3" s="1"/>
  <c r="U19" i="1"/>
  <c r="F20" i="3" s="1"/>
  <c r="U443" i="1"/>
  <c r="E191" i="3" s="1"/>
  <c r="U427" i="1"/>
  <c r="E175" i="3" s="1"/>
  <c r="U411" i="1"/>
  <c r="E159" i="3" s="1"/>
  <c r="U395" i="1"/>
  <c r="E143" i="3" s="1"/>
  <c r="U379" i="1"/>
  <c r="E127" i="3" s="1"/>
  <c r="U363" i="1"/>
  <c r="E111" i="3" s="1"/>
  <c r="U347" i="1"/>
  <c r="E95" i="3" s="1"/>
  <c r="U331" i="1"/>
  <c r="E79" i="3" s="1"/>
  <c r="U315" i="1"/>
  <c r="E63" i="3" s="1"/>
  <c r="U299" i="1"/>
  <c r="E47" i="3" s="1"/>
  <c r="U283" i="1"/>
  <c r="E31" i="3" s="1"/>
  <c r="U267" i="1"/>
  <c r="E15" i="3" s="1"/>
  <c r="U192" i="1"/>
  <c r="F193" i="3" s="1"/>
  <c r="U170" i="1"/>
  <c r="F171" i="3" s="1"/>
  <c r="U150" i="1"/>
  <c r="F151" i="3" s="1"/>
  <c r="U128" i="1"/>
  <c r="F129" i="3" s="1"/>
  <c r="U106" i="1"/>
  <c r="F107" i="3" s="1"/>
  <c r="U86" i="1"/>
  <c r="F87" i="3" s="1"/>
  <c r="U66" i="1"/>
  <c r="F67" i="3" s="1"/>
  <c r="U50" i="1"/>
  <c r="F51" i="3" s="1"/>
  <c r="U34" i="1"/>
  <c r="F35" i="3" s="1"/>
  <c r="U18" i="1"/>
  <c r="F19" i="3" s="1"/>
  <c r="U442" i="1"/>
  <c r="E190" i="3" s="1"/>
  <c r="U426" i="1"/>
  <c r="E174" i="3" s="1"/>
  <c r="U410" i="1"/>
  <c r="E158" i="3" s="1"/>
  <c r="U394" i="1"/>
  <c r="E142" i="3" s="1"/>
  <c r="U378" i="1"/>
  <c r="E126" i="3" s="1"/>
  <c r="U362" i="1"/>
  <c r="E110" i="3" s="1"/>
  <c r="U346" i="1"/>
  <c r="E94" i="3" s="1"/>
  <c r="U330" i="1"/>
  <c r="E78" i="3" s="1"/>
  <c r="U314" i="1"/>
  <c r="E62" i="3" s="1"/>
  <c r="U298" i="1"/>
  <c r="E46" i="3" s="1"/>
  <c r="U282" i="1"/>
  <c r="E30" i="3" s="1"/>
  <c r="U266" i="1"/>
  <c r="E14" i="3" s="1"/>
  <c r="U189" i="1"/>
  <c r="F190" i="3" s="1"/>
  <c r="U167" i="1"/>
  <c r="F168" i="3" s="1"/>
  <c r="U145" i="1"/>
  <c r="F146" i="3" s="1"/>
  <c r="U125" i="1"/>
  <c r="F126" i="3" s="1"/>
  <c r="U103" i="1"/>
  <c r="F104" i="3" s="1"/>
  <c r="U81" i="1"/>
  <c r="F82" i="3" s="1"/>
  <c r="U63" i="1"/>
  <c r="F64" i="3" s="1"/>
  <c r="U47" i="1"/>
  <c r="F48" i="3" s="1"/>
  <c r="U31" i="1"/>
  <c r="F32" i="3" s="1"/>
  <c r="U15" i="1"/>
  <c r="F16" i="3" s="1"/>
  <c r="U439" i="1"/>
  <c r="E187" i="3" s="1"/>
  <c r="U423" i="1"/>
  <c r="E171" i="3" s="1"/>
  <c r="U407" i="1"/>
  <c r="E155" i="3" s="1"/>
  <c r="U391" i="1"/>
  <c r="E139" i="3" s="1"/>
  <c r="U375" i="1"/>
  <c r="E123" i="3" s="1"/>
  <c r="U359" i="1"/>
  <c r="E107" i="3" s="1"/>
  <c r="U343" i="1"/>
  <c r="E91" i="3" s="1"/>
  <c r="U327" i="1"/>
  <c r="E75" i="3" s="1"/>
  <c r="U311" i="1"/>
  <c r="E59" i="3" s="1"/>
  <c r="U295" i="1"/>
  <c r="E43" i="3" s="1"/>
  <c r="U279" i="1"/>
  <c r="E27" i="3" s="1"/>
  <c r="U263" i="1"/>
  <c r="E11" i="3" s="1"/>
  <c r="U177" i="1"/>
  <c r="F178" i="3" s="1"/>
  <c r="U135" i="1"/>
  <c r="F136" i="3" s="1"/>
  <c r="U93" i="1"/>
  <c r="F94" i="3" s="1"/>
  <c r="U39" i="1"/>
  <c r="F40" i="3" s="1"/>
  <c r="U431" i="1"/>
  <c r="U367" i="1"/>
  <c r="E115" i="3" s="1"/>
  <c r="U271" i="1"/>
  <c r="E19" i="3" s="1"/>
  <c r="U184" i="1"/>
  <c r="F185" i="3" s="1"/>
  <c r="U162" i="1"/>
  <c r="F163" i="3" s="1"/>
  <c r="U142" i="1"/>
  <c r="F143" i="3" s="1"/>
  <c r="U120" i="1"/>
  <c r="F121" i="3" s="1"/>
  <c r="U98" i="1"/>
  <c r="F99" i="3" s="1"/>
  <c r="U78" i="1"/>
  <c r="F79" i="3" s="1"/>
  <c r="U60" i="1"/>
  <c r="F61" i="3" s="1"/>
  <c r="U44" i="1"/>
  <c r="F45" i="3" s="1"/>
  <c r="U28" i="1"/>
  <c r="F29" i="3" s="1"/>
  <c r="U12" i="1"/>
  <c r="F13" i="3" s="1"/>
  <c r="U436" i="1"/>
  <c r="E184" i="3" s="1"/>
  <c r="U420" i="1"/>
  <c r="E168" i="3" s="1"/>
  <c r="U404" i="1"/>
  <c r="E152" i="3" s="1"/>
  <c r="U388" i="1"/>
  <c r="E136" i="3" s="1"/>
  <c r="U372" i="1"/>
  <c r="E120" i="3" s="1"/>
  <c r="U356" i="1"/>
  <c r="E104" i="3" s="1"/>
  <c r="U340" i="1"/>
  <c r="E88" i="3" s="1"/>
  <c r="U324" i="1"/>
  <c r="E72" i="3" s="1"/>
  <c r="U308" i="1"/>
  <c r="E56" i="3" s="1"/>
  <c r="U292" i="1"/>
  <c r="E40" i="3" s="1"/>
  <c r="U276" i="1"/>
  <c r="E24" i="3" s="1"/>
  <c r="U182" i="1"/>
  <c r="F183" i="3" s="1"/>
  <c r="U138" i="1"/>
  <c r="F139" i="3" s="1"/>
  <c r="U118" i="1"/>
  <c r="F119" i="3" s="1"/>
  <c r="U75" i="1"/>
  <c r="F76" i="3" s="1"/>
  <c r="U26" i="1"/>
  <c r="F27" i="3" s="1"/>
  <c r="U434" i="1"/>
  <c r="E182" i="3" s="1"/>
  <c r="U402" i="1"/>
  <c r="E150" i="3" s="1"/>
  <c r="U370" i="1"/>
  <c r="E118" i="3" s="1"/>
  <c r="U338" i="1"/>
  <c r="E86" i="3" s="1"/>
  <c r="U290" i="1"/>
  <c r="E38" i="3" s="1"/>
  <c r="U157" i="1"/>
  <c r="F158" i="3" s="1"/>
  <c r="U72" i="1"/>
  <c r="F73" i="3" s="1"/>
  <c r="U447" i="1"/>
  <c r="E195" i="3" s="1"/>
  <c r="U399" i="1"/>
  <c r="E147" i="3" s="1"/>
  <c r="U351" i="1"/>
  <c r="E99" i="3" s="1"/>
  <c r="U303" i="1"/>
  <c r="E51" i="3" s="1"/>
  <c r="U110" i="1"/>
  <c r="F111" i="3" s="1"/>
  <c r="U20" i="1"/>
  <c r="F21" i="3" s="1"/>
  <c r="U412" i="1"/>
  <c r="E160" i="3" s="1"/>
  <c r="U364" i="1"/>
  <c r="E112" i="3" s="1"/>
  <c r="U332" i="1"/>
  <c r="E80" i="3" s="1"/>
  <c r="U268" i="1"/>
  <c r="E16" i="3" s="1"/>
  <c r="U183" i="1"/>
  <c r="F184" i="3" s="1"/>
  <c r="U161" i="1"/>
  <c r="F162" i="3" s="1"/>
  <c r="U141" i="1"/>
  <c r="F142" i="3" s="1"/>
  <c r="U119" i="1"/>
  <c r="F120" i="3" s="1"/>
  <c r="U97" i="1"/>
  <c r="F98" i="3" s="1"/>
  <c r="U77" i="1"/>
  <c r="F78" i="3" s="1"/>
  <c r="U59" i="1"/>
  <c r="F60" i="3" s="1"/>
  <c r="U43" i="1"/>
  <c r="F44" i="3" s="1"/>
  <c r="U27" i="1"/>
  <c r="F28" i="3" s="1"/>
  <c r="U11" i="1"/>
  <c r="F12" i="3" s="1"/>
  <c r="U435" i="1"/>
  <c r="E183" i="3" s="1"/>
  <c r="U419" i="1"/>
  <c r="E167" i="3" s="1"/>
  <c r="U403" i="1"/>
  <c r="E151" i="3" s="1"/>
  <c r="U387" i="1"/>
  <c r="E135" i="3" s="1"/>
  <c r="U371" i="1"/>
  <c r="E119" i="3" s="1"/>
  <c r="U355" i="1"/>
  <c r="E103" i="3" s="1"/>
  <c r="U339" i="1"/>
  <c r="E87" i="3" s="1"/>
  <c r="U323" i="1"/>
  <c r="E71" i="3" s="1"/>
  <c r="U307" i="1"/>
  <c r="E55" i="3" s="1"/>
  <c r="U291" i="1"/>
  <c r="E39" i="3" s="1"/>
  <c r="U275" i="1"/>
  <c r="E23" i="3" s="1"/>
  <c r="U160" i="1"/>
  <c r="F161" i="3" s="1"/>
  <c r="U96" i="1"/>
  <c r="F97" i="3" s="1"/>
  <c r="U58" i="1"/>
  <c r="F59" i="3" s="1"/>
  <c r="U42" i="1"/>
  <c r="F43" i="3" s="1"/>
  <c r="U10" i="1"/>
  <c r="F11" i="3" s="1"/>
  <c r="U418" i="1"/>
  <c r="E166" i="3" s="1"/>
  <c r="U386" i="1"/>
  <c r="E134" i="3" s="1"/>
  <c r="U354" i="1"/>
  <c r="E102" i="3" s="1"/>
  <c r="U306" i="1"/>
  <c r="E54" i="3" s="1"/>
  <c r="U274" i="1"/>
  <c r="E22" i="3" s="1"/>
  <c r="U113" i="1"/>
  <c r="F114" i="3" s="1"/>
  <c r="U55" i="1"/>
  <c r="F56" i="3" s="1"/>
  <c r="U23" i="1"/>
  <c r="F24" i="3" s="1"/>
  <c r="U415" i="1"/>
  <c r="E163" i="3" s="1"/>
  <c r="U383" i="1"/>
  <c r="E131" i="3" s="1"/>
  <c r="U335" i="1"/>
  <c r="E83" i="3" s="1"/>
  <c r="U287" i="1"/>
  <c r="E35" i="3" s="1"/>
  <c r="U194" i="1"/>
  <c r="F195" i="3" s="1"/>
  <c r="U152" i="1"/>
  <c r="F153" i="3" s="1"/>
  <c r="U88" i="1"/>
  <c r="F89" i="3" s="1"/>
  <c r="U52" i="1"/>
  <c r="F53" i="3" s="1"/>
  <c r="U444" i="1"/>
  <c r="E192" i="3" s="1"/>
  <c r="U396" i="1"/>
  <c r="E144" i="3" s="1"/>
  <c r="U348" i="1"/>
  <c r="E96" i="3" s="1"/>
  <c r="U316" i="1"/>
  <c r="E64" i="3" s="1"/>
  <c r="U284" i="1"/>
  <c r="E32" i="3" s="1"/>
  <c r="U322" i="1"/>
  <c r="E70" i="3" s="1"/>
  <c r="U319" i="1"/>
  <c r="E67" i="3" s="1"/>
  <c r="U174" i="1"/>
  <c r="F175" i="3" s="1"/>
  <c r="U130" i="1"/>
  <c r="F131" i="3" s="1"/>
  <c r="U69" i="1"/>
  <c r="F70" i="3" s="1"/>
  <c r="U36" i="1"/>
  <c r="F37" i="3" s="1"/>
  <c r="U428" i="1"/>
  <c r="E176" i="3" s="1"/>
  <c r="U380" i="1"/>
  <c r="E128" i="3" s="1"/>
  <c r="U300" i="1"/>
  <c r="E48" i="3" s="1"/>
  <c r="U240" i="1"/>
  <c r="F241" i="3" s="1"/>
  <c r="U469" i="1"/>
  <c r="E217" i="3" s="1"/>
  <c r="U200" i="1"/>
  <c r="F201" i="3" s="1"/>
  <c r="U208" i="1"/>
  <c r="F209" i="3" s="1"/>
  <c r="U216" i="1"/>
  <c r="F217" i="3" s="1"/>
  <c r="U224" i="1"/>
  <c r="F225" i="3" s="1"/>
  <c r="U453" i="1"/>
  <c r="E201" i="3" s="1"/>
  <c r="U232" i="1"/>
  <c r="F233" i="3" s="1"/>
  <c r="U461" i="1"/>
  <c r="E209" i="3" s="1"/>
  <c r="U485" i="1"/>
  <c r="E233" i="3" s="1"/>
  <c r="U493" i="1"/>
  <c r="E241" i="3" s="1"/>
  <c r="U501" i="1"/>
  <c r="E249" i="3" s="1"/>
  <c r="U201" i="1"/>
  <c r="F202" i="3" s="1"/>
  <c r="U217" i="1"/>
  <c r="F218" i="3" s="1"/>
  <c r="U233" i="1"/>
  <c r="F234" i="3" s="1"/>
  <c r="U249" i="1"/>
  <c r="F250" i="3" s="1"/>
  <c r="U462" i="1"/>
  <c r="E210" i="3" s="1"/>
  <c r="U478" i="1"/>
  <c r="E226" i="3" s="1"/>
  <c r="U494" i="1"/>
  <c r="E242" i="3" s="1"/>
  <c r="U210" i="1"/>
  <c r="F211" i="3" s="1"/>
  <c r="U234" i="1"/>
  <c r="F235" i="3" s="1"/>
  <c r="U455" i="1"/>
  <c r="E203" i="3" s="1"/>
  <c r="U479" i="1"/>
  <c r="E227" i="3" s="1"/>
  <c r="U503" i="1"/>
  <c r="E251" i="3" s="1"/>
  <c r="U203" i="1"/>
  <c r="F204" i="3" s="1"/>
  <c r="U211" i="1"/>
  <c r="F212" i="3" s="1"/>
  <c r="U219" i="1"/>
  <c r="F220" i="3" s="1"/>
  <c r="U227" i="1"/>
  <c r="F228" i="3" s="1"/>
  <c r="U235" i="1"/>
  <c r="F236" i="3" s="1"/>
  <c r="U243" i="1"/>
  <c r="F244" i="3" s="1"/>
  <c r="U251" i="1"/>
  <c r="F252" i="3" s="1"/>
  <c r="U448" i="1"/>
  <c r="E196" i="3" s="1"/>
  <c r="U456" i="1"/>
  <c r="E204" i="3" s="1"/>
  <c r="U464" i="1"/>
  <c r="E212" i="3" s="1"/>
  <c r="U472" i="1"/>
  <c r="E220" i="3" s="1"/>
  <c r="U480" i="1"/>
  <c r="E228" i="3" s="1"/>
  <c r="U488" i="1"/>
  <c r="E236" i="3" s="1"/>
  <c r="U496" i="1"/>
  <c r="E244" i="3" s="1"/>
  <c r="U504" i="1"/>
  <c r="E252" i="3" s="1"/>
  <c r="U196" i="1"/>
  <c r="F197" i="3" s="1"/>
  <c r="U204" i="1"/>
  <c r="F205" i="3" s="1"/>
  <c r="U212" i="1"/>
  <c r="F213" i="3" s="1"/>
  <c r="U220" i="1"/>
  <c r="F221" i="3" s="1"/>
  <c r="U228" i="1"/>
  <c r="F229" i="3" s="1"/>
  <c r="U236" i="1"/>
  <c r="F237" i="3" s="1"/>
  <c r="U244" i="1"/>
  <c r="F245" i="3" s="1"/>
  <c r="U449" i="1"/>
  <c r="E197" i="3" s="1"/>
  <c r="U457" i="1"/>
  <c r="E205" i="3" s="1"/>
  <c r="U465" i="1"/>
  <c r="E213" i="3" s="1"/>
  <c r="U473" i="1"/>
  <c r="E221" i="3" s="1"/>
  <c r="U481" i="1"/>
  <c r="E229" i="3" s="1"/>
  <c r="U489" i="1"/>
  <c r="E237" i="3" s="1"/>
  <c r="U497" i="1"/>
  <c r="E245" i="3" s="1"/>
  <c r="U209" i="1"/>
  <c r="F210" i="3" s="1"/>
  <c r="U225" i="1"/>
  <c r="F226" i="3" s="1"/>
  <c r="U241" i="1"/>
  <c r="F242" i="3" s="1"/>
  <c r="U454" i="1"/>
  <c r="E202" i="3" s="1"/>
  <c r="U470" i="1"/>
  <c r="E218" i="3" s="1"/>
  <c r="U486" i="1"/>
  <c r="E234" i="3" s="1"/>
  <c r="U502" i="1"/>
  <c r="E250" i="3" s="1"/>
  <c r="U202" i="1"/>
  <c r="F203" i="3" s="1"/>
  <c r="U226" i="1"/>
  <c r="F227" i="3" s="1"/>
  <c r="U250" i="1"/>
  <c r="F251" i="3" s="1"/>
  <c r="U463" i="1"/>
  <c r="E211" i="3" s="1"/>
  <c r="U495" i="1"/>
  <c r="E243" i="3" s="1"/>
  <c r="U197" i="1"/>
  <c r="F198" i="3" s="1"/>
  <c r="U205" i="1"/>
  <c r="F206" i="3" s="1"/>
  <c r="U213" i="1"/>
  <c r="F214" i="3" s="1"/>
  <c r="U221" i="1"/>
  <c r="F222" i="3" s="1"/>
  <c r="U229" i="1"/>
  <c r="F230" i="3" s="1"/>
  <c r="U237" i="1"/>
  <c r="F238" i="3" s="1"/>
  <c r="U245" i="1"/>
  <c r="F246" i="3" s="1"/>
  <c r="U450" i="1"/>
  <c r="E198" i="3" s="1"/>
  <c r="U458" i="1"/>
  <c r="E206" i="3" s="1"/>
  <c r="U466" i="1"/>
  <c r="E214" i="3" s="1"/>
  <c r="U474" i="1"/>
  <c r="E222" i="3" s="1"/>
  <c r="U482" i="1"/>
  <c r="E230" i="3" s="1"/>
  <c r="U490" i="1"/>
  <c r="E238" i="3" s="1"/>
  <c r="U498" i="1"/>
  <c r="E246" i="3" s="1"/>
  <c r="U198" i="1"/>
  <c r="F199" i="3" s="1"/>
  <c r="U206" i="1"/>
  <c r="F207" i="3" s="1"/>
  <c r="U214" i="1"/>
  <c r="F215" i="3" s="1"/>
  <c r="U222" i="1"/>
  <c r="F223" i="3" s="1"/>
  <c r="U230" i="1"/>
  <c r="F231" i="3" s="1"/>
  <c r="U238" i="1"/>
  <c r="F239" i="3" s="1"/>
  <c r="U246" i="1"/>
  <c r="F247" i="3" s="1"/>
  <c r="U451" i="1"/>
  <c r="E199" i="3" s="1"/>
  <c r="U459" i="1"/>
  <c r="E207" i="3" s="1"/>
  <c r="U467" i="1"/>
  <c r="E215" i="3" s="1"/>
  <c r="U475" i="1"/>
  <c r="E223" i="3" s="1"/>
  <c r="U483" i="1"/>
  <c r="E231" i="3" s="1"/>
  <c r="U491" i="1"/>
  <c r="E239" i="3" s="1"/>
  <c r="U499" i="1"/>
  <c r="E247" i="3" s="1"/>
  <c r="U218" i="1"/>
  <c r="F219" i="3" s="1"/>
  <c r="U242" i="1"/>
  <c r="F243" i="3" s="1"/>
  <c r="U261" i="1"/>
  <c r="E9" i="3" s="1"/>
  <c r="U471" i="1"/>
  <c r="E219" i="3" s="1"/>
  <c r="U487" i="1"/>
  <c r="E235" i="3" s="1"/>
  <c r="U199" i="1"/>
  <c r="F200" i="3" s="1"/>
  <c r="U207" i="1"/>
  <c r="F208" i="3" s="1"/>
  <c r="U215" i="1"/>
  <c r="F216" i="3" s="1"/>
  <c r="U223" i="1"/>
  <c r="F224" i="3" s="1"/>
  <c r="U231" i="1"/>
  <c r="F232" i="3" s="1"/>
  <c r="U239" i="1"/>
  <c r="F240" i="3" s="1"/>
  <c r="U247" i="1"/>
  <c r="F248" i="3" s="1"/>
  <c r="U452" i="1"/>
  <c r="E200" i="3" s="1"/>
  <c r="U460" i="1"/>
  <c r="E208" i="3" s="1"/>
  <c r="U468" i="1"/>
  <c r="E216" i="3" s="1"/>
  <c r="U476" i="1"/>
  <c r="E224" i="3" s="1"/>
  <c r="U484" i="1"/>
  <c r="E232" i="3" s="1"/>
  <c r="U492" i="1"/>
  <c r="E240" i="3" s="1"/>
  <c r="U500" i="1"/>
  <c r="E248" i="3" s="1"/>
  <c r="F16" i="4"/>
  <c r="F10" i="4"/>
  <c r="F19" i="4"/>
  <c r="F12" i="4"/>
  <c r="F20" i="4"/>
  <c r="F17" i="4"/>
  <c r="F11" i="4"/>
  <c r="F13" i="4"/>
  <c r="D6" i="4"/>
  <c r="F4" i="3" s="1"/>
  <c r="F18" i="4"/>
  <c r="F14" i="4"/>
  <c r="E179" i="3" l="1"/>
  <c r="I179" i="3" s="1"/>
  <c r="J179" i="3" s="1"/>
  <c r="I132" i="3"/>
  <c r="J132" i="3" s="1"/>
  <c r="I124" i="3"/>
  <c r="J124" i="3" s="1"/>
  <c r="I93" i="3"/>
  <c r="J93" i="3" s="1"/>
  <c r="I157" i="3"/>
  <c r="J157" i="3" s="1"/>
  <c r="H95" i="3"/>
  <c r="H40" i="3"/>
  <c r="G196" i="3"/>
  <c r="H121" i="3"/>
  <c r="I194" i="3"/>
  <c r="J194" i="3" s="1"/>
  <c r="I156" i="3"/>
  <c r="J156" i="3" s="1"/>
  <c r="I130" i="3"/>
  <c r="J130" i="3" s="1"/>
  <c r="H222" i="3"/>
  <c r="H217" i="3"/>
  <c r="I176" i="3"/>
  <c r="J176" i="3" s="1"/>
  <c r="I102" i="3"/>
  <c r="J102" i="3" s="1"/>
  <c r="I171" i="3"/>
  <c r="J171" i="3" s="1"/>
  <c r="H189" i="3"/>
  <c r="I234" i="3"/>
  <c r="J234" i="3" s="1"/>
  <c r="I88" i="3"/>
  <c r="J88" i="3" s="1"/>
  <c r="H47" i="3"/>
  <c r="H167" i="3"/>
  <c r="I191" i="3"/>
  <c r="J191" i="3" s="1"/>
  <c r="H34" i="3"/>
  <c r="H192" i="3"/>
  <c r="I140" i="3"/>
  <c r="J140" i="3" s="1"/>
  <c r="G133" i="3"/>
  <c r="H205" i="3"/>
  <c r="G56" i="3"/>
  <c r="G67" i="3"/>
  <c r="I151" i="3"/>
  <c r="J151" i="3" s="1"/>
  <c r="H90" i="3"/>
  <c r="G55" i="3"/>
  <c r="G159" i="3"/>
  <c r="I118" i="3"/>
  <c r="J118" i="3" s="1"/>
  <c r="G160" i="3"/>
  <c r="G84" i="3"/>
  <c r="I148" i="3"/>
  <c r="J148" i="3" s="1"/>
  <c r="G109" i="3"/>
  <c r="G243" i="3"/>
  <c r="I202" i="3"/>
  <c r="J202" i="3" s="1"/>
  <c r="H61" i="3"/>
  <c r="I48" i="3"/>
  <c r="J48" i="3" s="1"/>
  <c r="G63" i="3"/>
  <c r="G103" i="3"/>
  <c r="I169" i="3"/>
  <c r="J169" i="3" s="1"/>
  <c r="G86" i="3"/>
  <c r="I128" i="3"/>
  <c r="J128" i="3" s="1"/>
  <c r="I170" i="3"/>
  <c r="J170" i="3" s="1"/>
  <c r="I85" i="3"/>
  <c r="J85" i="3" s="1"/>
  <c r="H117" i="3"/>
  <c r="I149" i="3"/>
  <c r="J149" i="3" s="1"/>
  <c r="H249" i="3"/>
  <c r="I174" i="3"/>
  <c r="J174" i="3" s="1"/>
  <c r="G39" i="3"/>
  <c r="I137" i="3"/>
  <c r="J137" i="3" s="1"/>
  <c r="I64" i="3"/>
  <c r="J64" i="3" s="1"/>
  <c r="G54" i="3"/>
  <c r="I112" i="3"/>
  <c r="J112" i="3" s="1"/>
  <c r="G46" i="3"/>
  <c r="G18" i="3"/>
  <c r="I164" i="3"/>
  <c r="J164" i="3" s="1"/>
  <c r="I32" i="3"/>
  <c r="J32" i="3" s="1"/>
  <c r="I22" i="3"/>
  <c r="J22" i="3" s="1"/>
  <c r="G30" i="3"/>
  <c r="I172" i="3"/>
  <c r="J172" i="3" s="1"/>
  <c r="I108" i="3"/>
  <c r="J108" i="3" s="1"/>
  <c r="G38" i="3"/>
  <c r="I110" i="3"/>
  <c r="J110" i="3" s="1"/>
  <c r="I143" i="3"/>
  <c r="J143" i="3" s="1"/>
  <c r="I177" i="3"/>
  <c r="J177" i="3" s="1"/>
  <c r="I150" i="3"/>
  <c r="J150" i="3" s="1"/>
  <c r="G31" i="3"/>
  <c r="G47" i="3"/>
  <c r="I161" i="3"/>
  <c r="J161" i="3" s="1"/>
  <c r="G60" i="3"/>
  <c r="I10" i="3"/>
  <c r="J10" i="3" s="1"/>
  <c r="G74" i="3"/>
  <c r="I200" i="3"/>
  <c r="J200" i="3" s="1"/>
  <c r="I159" i="3"/>
  <c r="J159" i="3" s="1"/>
  <c r="I173" i="3"/>
  <c r="J173" i="3" s="1"/>
  <c r="G80" i="3"/>
  <c r="I199" i="3"/>
  <c r="J199" i="3" s="1"/>
  <c r="H199" i="3"/>
  <c r="H198" i="3"/>
  <c r="G198" i="3"/>
  <c r="I131" i="3"/>
  <c r="J131" i="3" s="1"/>
  <c r="G131" i="3"/>
  <c r="H131" i="3"/>
  <c r="H79" i="3"/>
  <c r="G79" i="3"/>
  <c r="I79" i="3"/>
  <c r="J79" i="3" s="1"/>
  <c r="I68" i="3"/>
  <c r="J68" i="3" s="1"/>
  <c r="H68" i="3"/>
  <c r="H179" i="3"/>
  <c r="I26" i="3"/>
  <c r="J26" i="3" s="1"/>
  <c r="H26" i="3"/>
  <c r="G26" i="3"/>
  <c r="G175" i="3"/>
  <c r="H175" i="3"/>
  <c r="H24" i="3"/>
  <c r="I24" i="3"/>
  <c r="J24" i="3" s="1"/>
  <c r="G11" i="3"/>
  <c r="I11" i="3"/>
  <c r="J11" i="3" s="1"/>
  <c r="H11" i="3"/>
  <c r="H12" i="3"/>
  <c r="G12" i="3"/>
  <c r="G24" i="3"/>
  <c r="H14" i="3"/>
  <c r="I14" i="3"/>
  <c r="J14" i="3" s="1"/>
  <c r="G15" i="3"/>
  <c r="H15" i="3"/>
  <c r="I15" i="3"/>
  <c r="J15" i="3" s="1"/>
  <c r="I81" i="3"/>
  <c r="J81" i="3" s="1"/>
  <c r="H81" i="3"/>
  <c r="G81" i="3"/>
  <c r="G167" i="3"/>
  <c r="I25" i="3"/>
  <c r="J25" i="3" s="1"/>
  <c r="H25" i="3"/>
  <c r="G25" i="3"/>
  <c r="H105" i="3"/>
  <c r="G105" i="3"/>
  <c r="I105" i="3"/>
  <c r="J105" i="3" s="1"/>
  <c r="H191" i="3"/>
  <c r="G68" i="3"/>
  <c r="H106" i="3"/>
  <c r="G106" i="3"/>
  <c r="H140" i="3"/>
  <c r="I69" i="3"/>
  <c r="J69" i="3" s="1"/>
  <c r="G69" i="3"/>
  <c r="H69" i="3"/>
  <c r="K250" i="3"/>
  <c r="K246" i="3"/>
  <c r="K242" i="3"/>
  <c r="K238" i="3"/>
  <c r="K234" i="3"/>
  <c r="K230" i="3"/>
  <c r="K226" i="3"/>
  <c r="K222" i="3"/>
  <c r="K218" i="3"/>
  <c r="K217" i="3"/>
  <c r="L214" i="3"/>
  <c r="K213" i="3"/>
  <c r="L210" i="3"/>
  <c r="K209" i="3"/>
  <c r="K199" i="3"/>
  <c r="K198" i="3"/>
  <c r="K191" i="3"/>
  <c r="K190" i="3"/>
  <c r="L185" i="3"/>
  <c r="L184" i="3"/>
  <c r="K183" i="3"/>
  <c r="K182" i="3"/>
  <c r="K214" i="3"/>
  <c r="K210" i="3"/>
  <c r="L206" i="3"/>
  <c r="L205" i="3"/>
  <c r="L201" i="3"/>
  <c r="L200" i="3"/>
  <c r="L193" i="3"/>
  <c r="L192" i="3"/>
  <c r="L251" i="3"/>
  <c r="L247" i="3"/>
  <c r="L243" i="3"/>
  <c r="L239" i="3"/>
  <c r="L235" i="3"/>
  <c r="L231" i="3"/>
  <c r="L227" i="3"/>
  <c r="L223" i="3"/>
  <c r="L219" i="3"/>
  <c r="K206" i="3"/>
  <c r="K205" i="3"/>
  <c r="K201" i="3"/>
  <c r="K200" i="3"/>
  <c r="K193" i="3"/>
  <c r="K192" i="3"/>
  <c r="L252" i="3"/>
  <c r="K251" i="3"/>
  <c r="L248" i="3"/>
  <c r="K247" i="3"/>
  <c r="L244" i="3"/>
  <c r="K243" i="3"/>
  <c r="L240" i="3"/>
  <c r="K239" i="3"/>
  <c r="L236" i="3"/>
  <c r="K235" i="3"/>
  <c r="L232" i="3"/>
  <c r="K231" i="3"/>
  <c r="L228" i="3"/>
  <c r="K227" i="3"/>
  <c r="L224" i="3"/>
  <c r="K223" i="3"/>
  <c r="L220" i="3"/>
  <c r="K219" i="3"/>
  <c r="L215" i="3"/>
  <c r="L211" i="3"/>
  <c r="L207" i="3"/>
  <c r="L202" i="3"/>
  <c r="L195" i="3"/>
  <c r="L194" i="3"/>
  <c r="K252" i="3"/>
  <c r="K248" i="3"/>
  <c r="K244" i="3"/>
  <c r="K240" i="3"/>
  <c r="K236" i="3"/>
  <c r="K232" i="3"/>
  <c r="K228" i="3"/>
  <c r="K224" i="3"/>
  <c r="K220" i="3"/>
  <c r="L216" i="3"/>
  <c r="K215" i="3"/>
  <c r="K216" i="3"/>
  <c r="L250" i="3"/>
  <c r="K249" i="3"/>
  <c r="L246" i="3"/>
  <c r="K245" i="3"/>
  <c r="L242" i="3"/>
  <c r="K241" i="3"/>
  <c r="L238" i="3"/>
  <c r="K237" i="3"/>
  <c r="L234" i="3"/>
  <c r="K233" i="3"/>
  <c r="L230" i="3"/>
  <c r="K229" i="3"/>
  <c r="L226" i="3"/>
  <c r="K225" i="3"/>
  <c r="L222" i="3"/>
  <c r="K221" i="3"/>
  <c r="L218" i="3"/>
  <c r="L217" i="3"/>
  <c r="L213" i="3"/>
  <c r="L209" i="3"/>
  <c r="K204" i="3"/>
  <c r="K203" i="3"/>
  <c r="L199" i="3"/>
  <c r="L198" i="3"/>
  <c r="L245" i="3"/>
  <c r="K197" i="3"/>
  <c r="L189" i="3"/>
  <c r="L181" i="3"/>
  <c r="K180" i="3"/>
  <c r="L176" i="3"/>
  <c r="L171" i="3"/>
  <c r="K170" i="3"/>
  <c r="L163" i="3"/>
  <c r="K161" i="3"/>
  <c r="K160" i="3"/>
  <c r="L155" i="3"/>
  <c r="L154" i="3"/>
  <c r="L149" i="3"/>
  <c r="K144" i="3"/>
  <c r="K143" i="3"/>
  <c r="L135" i="3"/>
  <c r="L133" i="3"/>
  <c r="K132" i="3"/>
  <c r="L233" i="3"/>
  <c r="L203" i="3"/>
  <c r="K189" i="3"/>
  <c r="L186" i="3"/>
  <c r="K181" i="3"/>
  <c r="L177" i="3"/>
  <c r="K176" i="3"/>
  <c r="K171" i="3"/>
  <c r="K163" i="3"/>
  <c r="L162" i="3"/>
  <c r="L156" i="3"/>
  <c r="K155" i="3"/>
  <c r="K154" i="3"/>
  <c r="K149" i="3"/>
  <c r="L145" i="3"/>
  <c r="L139" i="3"/>
  <c r="K135" i="3"/>
  <c r="K133" i="3"/>
  <c r="L221" i="3"/>
  <c r="L212" i="3"/>
  <c r="K202" i="3"/>
  <c r="L196" i="3"/>
  <c r="L191" i="3"/>
  <c r="L187" i="3"/>
  <c r="K186" i="3"/>
  <c r="L182" i="3"/>
  <c r="K177" i="3"/>
  <c r="L172" i="3"/>
  <c r="K162" i="3"/>
  <c r="K156" i="3"/>
  <c r="K145" i="3"/>
  <c r="K139" i="3"/>
  <c r="L127" i="3"/>
  <c r="K126" i="3"/>
  <c r="L241" i="3"/>
  <c r="K212" i="3"/>
  <c r="L208" i="3"/>
  <c r="K196" i="3"/>
  <c r="K187" i="3"/>
  <c r="L183" i="3"/>
  <c r="L178" i="3"/>
  <c r="L173" i="3"/>
  <c r="K172" i="3"/>
  <c r="L167" i="3"/>
  <c r="L166" i="3"/>
  <c r="L165" i="3"/>
  <c r="L164" i="3"/>
  <c r="L152" i="3"/>
  <c r="L151" i="3"/>
  <c r="L150" i="3"/>
  <c r="L141" i="3"/>
  <c r="L140" i="3"/>
  <c r="L128" i="3"/>
  <c r="K127" i="3"/>
  <c r="L118" i="3"/>
  <c r="K117" i="3"/>
  <c r="L229" i="3"/>
  <c r="K208" i="3"/>
  <c r="K195" i="3"/>
  <c r="K178" i="3"/>
  <c r="K173" i="3"/>
  <c r="K167" i="3"/>
  <c r="K166" i="3"/>
  <c r="K165" i="3"/>
  <c r="K164" i="3"/>
  <c r="L157" i="3"/>
  <c r="K152" i="3"/>
  <c r="K151" i="3"/>
  <c r="K150" i="3"/>
  <c r="L147" i="3"/>
  <c r="L146" i="3"/>
  <c r="L142" i="3"/>
  <c r="K141" i="3"/>
  <c r="K140" i="3"/>
  <c r="L249" i="3"/>
  <c r="K211" i="3"/>
  <c r="L188" i="3"/>
  <c r="K184" i="3"/>
  <c r="L179" i="3"/>
  <c r="L174" i="3"/>
  <c r="L169" i="3"/>
  <c r="L168" i="3"/>
  <c r="K157" i="3"/>
  <c r="L153" i="3"/>
  <c r="L148" i="3"/>
  <c r="K147" i="3"/>
  <c r="K146" i="3"/>
  <c r="K142" i="3"/>
  <c r="L137" i="3"/>
  <c r="K136" i="3"/>
  <c r="L130" i="3"/>
  <c r="K129" i="3"/>
  <c r="L120" i="3"/>
  <c r="K119" i="3"/>
  <c r="L112" i="3"/>
  <c r="K111" i="3"/>
  <c r="L225" i="3"/>
  <c r="L197" i="3"/>
  <c r="K194" i="3"/>
  <c r="L180" i="3"/>
  <c r="K175" i="3"/>
  <c r="L170" i="3"/>
  <c r="L161" i="3"/>
  <c r="L160" i="3"/>
  <c r="K159" i="3"/>
  <c r="K158" i="3"/>
  <c r="L237" i="3"/>
  <c r="K153" i="3"/>
  <c r="K137" i="3"/>
  <c r="K131" i="3"/>
  <c r="K125" i="3"/>
  <c r="L190" i="3"/>
  <c r="K179" i="3"/>
  <c r="K169" i="3"/>
  <c r="L136" i="3"/>
  <c r="K130" i="3"/>
  <c r="L123" i="3"/>
  <c r="L114" i="3"/>
  <c r="L110" i="3"/>
  <c r="L105" i="3"/>
  <c r="L98" i="3"/>
  <c r="K97" i="3"/>
  <c r="L84" i="3"/>
  <c r="L77" i="3"/>
  <c r="L76" i="3"/>
  <c r="L75" i="3"/>
  <c r="K188" i="3"/>
  <c r="K168" i="3"/>
  <c r="L159" i="3"/>
  <c r="K128" i="3"/>
  <c r="K123" i="3"/>
  <c r="K120" i="3"/>
  <c r="L117" i="3"/>
  <c r="K114" i="3"/>
  <c r="K110" i="3"/>
  <c r="L106" i="3"/>
  <c r="K105" i="3"/>
  <c r="L99" i="3"/>
  <c r="K98" i="3"/>
  <c r="L91" i="3"/>
  <c r="L85" i="3"/>
  <c r="K84" i="3"/>
  <c r="K77" i="3"/>
  <c r="K76" i="3"/>
  <c r="K75" i="3"/>
  <c r="L72" i="3"/>
  <c r="K67" i="3"/>
  <c r="K63" i="3"/>
  <c r="K60" i="3"/>
  <c r="L59" i="3"/>
  <c r="L55" i="3"/>
  <c r="L52" i="3"/>
  <c r="K46" i="3"/>
  <c r="L38" i="3"/>
  <c r="K34" i="3"/>
  <c r="K207" i="3"/>
  <c r="L158" i="3"/>
  <c r="L144" i="3"/>
  <c r="L126" i="3"/>
  <c r="L124" i="3"/>
  <c r="L111" i="3"/>
  <c r="K106" i="3"/>
  <c r="L100" i="3"/>
  <c r="K99" i="3"/>
  <c r="L204" i="3"/>
  <c r="K185" i="3"/>
  <c r="L175" i="3"/>
  <c r="K148" i="3"/>
  <c r="L138" i="3"/>
  <c r="L132" i="3"/>
  <c r="K124" i="3"/>
  <c r="L121" i="3"/>
  <c r="L115" i="3"/>
  <c r="L107" i="3"/>
  <c r="L101" i="3"/>
  <c r="K100" i="3"/>
  <c r="K134" i="3"/>
  <c r="L131" i="3"/>
  <c r="L122" i="3"/>
  <c r="L113" i="3"/>
  <c r="K108" i="3"/>
  <c r="L103" i="3"/>
  <c r="K102" i="3"/>
  <c r="L95" i="3"/>
  <c r="K94" i="3"/>
  <c r="L134" i="3"/>
  <c r="K113" i="3"/>
  <c r="K103" i="3"/>
  <c r="K122" i="3"/>
  <c r="L109" i="3"/>
  <c r="L97" i="3"/>
  <c r="K95" i="3"/>
  <c r="L93" i="3"/>
  <c r="K174" i="3"/>
  <c r="L129" i="3"/>
  <c r="K121" i="3"/>
  <c r="L116" i="3"/>
  <c r="K112" i="3"/>
  <c r="K109" i="3"/>
  <c r="L102" i="3"/>
  <c r="K93" i="3"/>
  <c r="K88" i="3"/>
  <c r="K116" i="3"/>
  <c r="L108" i="3"/>
  <c r="K91" i="3"/>
  <c r="L86" i="3"/>
  <c r="L83" i="3"/>
  <c r="K80" i="3"/>
  <c r="L74" i="3"/>
  <c r="K72" i="3"/>
  <c r="K71" i="3"/>
  <c r="K69" i="3"/>
  <c r="L63" i="3"/>
  <c r="K57" i="3"/>
  <c r="L54" i="3"/>
  <c r="L51" i="3"/>
  <c r="L48" i="3"/>
  <c r="L45" i="3"/>
  <c r="K42" i="3"/>
  <c r="L39" i="3"/>
  <c r="L33" i="3"/>
  <c r="K32" i="3"/>
  <c r="L24" i="3"/>
  <c r="K19" i="3"/>
  <c r="K18" i="3"/>
  <c r="L13" i="3"/>
  <c r="K10" i="3"/>
  <c r="K115" i="3"/>
  <c r="L96" i="3"/>
  <c r="L89" i="3"/>
  <c r="K86" i="3"/>
  <c r="K83" i="3"/>
  <c r="L81" i="3"/>
  <c r="K74" i="3"/>
  <c r="L58" i="3"/>
  <c r="K54" i="3"/>
  <c r="K52" i="3"/>
  <c r="K51" i="3"/>
  <c r="K48" i="3"/>
  <c r="K45" i="3"/>
  <c r="K39" i="3"/>
  <c r="K33" i="3"/>
  <c r="L29" i="3"/>
  <c r="L25" i="3"/>
  <c r="K24" i="3"/>
  <c r="K13" i="3"/>
  <c r="L12" i="3"/>
  <c r="K107" i="3"/>
  <c r="K87" i="3"/>
  <c r="L78" i="3"/>
  <c r="K70" i="3"/>
  <c r="K62" i="3"/>
  <c r="K56" i="3"/>
  <c r="K40" i="3"/>
  <c r="K38" i="3"/>
  <c r="L27" i="3"/>
  <c r="K25" i="3"/>
  <c r="K22" i="3"/>
  <c r="L20" i="3"/>
  <c r="L15" i="3"/>
  <c r="K14" i="3"/>
  <c r="K138" i="3"/>
  <c r="L104" i="3"/>
  <c r="K82" i="3"/>
  <c r="L61" i="3"/>
  <c r="L143" i="3"/>
  <c r="L92" i="3"/>
  <c r="K89" i="3"/>
  <c r="L82" i="3"/>
  <c r="L80" i="3"/>
  <c r="K78" i="3"/>
  <c r="L32" i="3"/>
  <c r="L30" i="3"/>
  <c r="L28" i="3"/>
  <c r="K27" i="3"/>
  <c r="L23" i="3"/>
  <c r="K20" i="3"/>
  <c r="K15" i="3"/>
  <c r="K92" i="3"/>
  <c r="L65" i="3"/>
  <c r="L49" i="3"/>
  <c r="L125" i="3"/>
  <c r="K104" i="3"/>
  <c r="K96" i="3"/>
  <c r="L69" i="3"/>
  <c r="L67" i="3"/>
  <c r="K65" i="3"/>
  <c r="K61" i="3"/>
  <c r="L57" i="3"/>
  <c r="K55" i="3"/>
  <c r="L53" i="3"/>
  <c r="K49" i="3"/>
  <c r="L47" i="3"/>
  <c r="L43" i="3"/>
  <c r="L41" i="3"/>
  <c r="L37" i="3"/>
  <c r="K26" i="3"/>
  <c r="K21" i="3"/>
  <c r="L18" i="3"/>
  <c r="K101" i="3"/>
  <c r="L88" i="3"/>
  <c r="K73" i="3"/>
  <c r="L71" i="3"/>
  <c r="L68" i="3"/>
  <c r="K81" i="3"/>
  <c r="L73" i="3"/>
  <c r="K59" i="3"/>
  <c r="K53" i="3"/>
  <c r="K47" i="3"/>
  <c r="K43" i="3"/>
  <c r="K41" i="3"/>
  <c r="O41" i="3" s="1"/>
  <c r="P41" i="3" s="1"/>
  <c r="K37" i="3"/>
  <c r="L35" i="3"/>
  <c r="L79" i="3"/>
  <c r="L119" i="3"/>
  <c r="L90" i="3"/>
  <c r="L64" i="3"/>
  <c r="L19" i="3"/>
  <c r="L16" i="3"/>
  <c r="L10" i="3"/>
  <c r="K118" i="3"/>
  <c r="K90" i="3"/>
  <c r="K64" i="3"/>
  <c r="L46" i="3"/>
  <c r="L36" i="3"/>
  <c r="K29" i="3"/>
  <c r="K16" i="3"/>
  <c r="K79" i="3"/>
  <c r="L56" i="3"/>
  <c r="L50" i="3"/>
  <c r="L44" i="3"/>
  <c r="L40" i="3"/>
  <c r="K36" i="3"/>
  <c r="L22" i="3"/>
  <c r="L9" i="3"/>
  <c r="L66" i="3"/>
  <c r="K17" i="3"/>
  <c r="L14" i="3"/>
  <c r="K11" i="3"/>
  <c r="L87" i="3"/>
  <c r="L70" i="3"/>
  <c r="L62" i="3"/>
  <c r="K50" i="3"/>
  <c r="K44" i="3"/>
  <c r="K28" i="3"/>
  <c r="L21" i="3"/>
  <c r="K12" i="3"/>
  <c r="K85" i="3"/>
  <c r="L34" i="3"/>
  <c r="K31" i="3"/>
  <c r="L17" i="3"/>
  <c r="L11" i="3"/>
  <c r="L42" i="3"/>
  <c r="K68" i="3"/>
  <c r="L60" i="3"/>
  <c r="K35" i="3"/>
  <c r="L31" i="3"/>
  <c r="L94" i="3"/>
  <c r="K58" i="3"/>
  <c r="K30" i="3"/>
  <c r="K66" i="3"/>
  <c r="L26" i="3"/>
  <c r="K23" i="3"/>
  <c r="I201" i="3"/>
  <c r="J201" i="3" s="1"/>
  <c r="H201" i="3"/>
  <c r="I193" i="3"/>
  <c r="J193" i="3" s="1"/>
  <c r="H193" i="3"/>
  <c r="H154" i="3"/>
  <c r="G154" i="3"/>
  <c r="H132" i="3"/>
  <c r="G132" i="3"/>
  <c r="I243" i="3"/>
  <c r="J243" i="3" s="1"/>
  <c r="H197" i="3"/>
  <c r="I197" i="3"/>
  <c r="J197" i="3" s="1"/>
  <c r="G40" i="3"/>
  <c r="H88" i="3"/>
  <c r="I208" i="3"/>
  <c r="J208" i="3" s="1"/>
  <c r="G208" i="3"/>
  <c r="H208" i="3"/>
  <c r="I219" i="3"/>
  <c r="J219" i="3" s="1"/>
  <c r="G219" i="3"/>
  <c r="H219" i="3"/>
  <c r="I247" i="3"/>
  <c r="J247" i="3" s="1"/>
  <c r="G247" i="3"/>
  <c r="H247" i="3"/>
  <c r="H246" i="3"/>
  <c r="I246" i="3"/>
  <c r="J246" i="3" s="1"/>
  <c r="G246" i="3"/>
  <c r="H252" i="3"/>
  <c r="I252" i="3"/>
  <c r="J252" i="3" s="1"/>
  <c r="G252" i="3"/>
  <c r="H250" i="3"/>
  <c r="I250" i="3"/>
  <c r="J250" i="3" s="1"/>
  <c r="G250" i="3"/>
  <c r="I225" i="3"/>
  <c r="J225" i="3" s="1"/>
  <c r="G225" i="3"/>
  <c r="H225" i="3"/>
  <c r="G241" i="3"/>
  <c r="H241" i="3"/>
  <c r="I241" i="3"/>
  <c r="J241" i="3" s="1"/>
  <c r="I89" i="3"/>
  <c r="J89" i="3" s="1"/>
  <c r="H89" i="3"/>
  <c r="G89" i="3"/>
  <c r="H56" i="3"/>
  <c r="H43" i="3"/>
  <c r="I43" i="3"/>
  <c r="J43" i="3" s="1"/>
  <c r="G43" i="3"/>
  <c r="H28" i="3"/>
  <c r="I28" i="3"/>
  <c r="J28" i="3" s="1"/>
  <c r="G184" i="3"/>
  <c r="H184" i="3"/>
  <c r="I184" i="3"/>
  <c r="J184" i="3" s="1"/>
  <c r="I168" i="3"/>
  <c r="J168" i="3" s="1"/>
  <c r="I121" i="3"/>
  <c r="J121" i="3" s="1"/>
  <c r="H94" i="3"/>
  <c r="I94" i="3"/>
  <c r="J94" i="3" s="1"/>
  <c r="G94" i="3"/>
  <c r="H32" i="3"/>
  <c r="G32" i="3"/>
  <c r="H190" i="3"/>
  <c r="G190" i="3"/>
  <c r="I126" i="3"/>
  <c r="J126" i="3" s="1"/>
  <c r="H67" i="3"/>
  <c r="I67" i="3"/>
  <c r="J67" i="3" s="1"/>
  <c r="H110" i="3"/>
  <c r="G110" i="3"/>
  <c r="G193" i="3"/>
  <c r="I144" i="3"/>
  <c r="J144" i="3" s="1"/>
  <c r="H144" i="3"/>
  <c r="G144" i="3"/>
  <c r="H30" i="3"/>
  <c r="I30" i="3"/>
  <c r="J30" i="3" s="1"/>
  <c r="G82" i="3"/>
  <c r="I146" i="3"/>
  <c r="J146" i="3" s="1"/>
  <c r="H23" i="3"/>
  <c r="I23" i="3"/>
  <c r="J23" i="3" s="1"/>
  <c r="G23" i="3"/>
  <c r="I91" i="3"/>
  <c r="J91" i="3" s="1"/>
  <c r="G91" i="3"/>
  <c r="H91" i="3"/>
  <c r="G177" i="3"/>
  <c r="H177" i="3"/>
  <c r="I33" i="3"/>
  <c r="J33" i="3" s="1"/>
  <c r="G33" i="3"/>
  <c r="H33" i="3"/>
  <c r="I115" i="3"/>
  <c r="J115" i="3" s="1"/>
  <c r="G115" i="3"/>
  <c r="H115" i="3"/>
  <c r="I12" i="3"/>
  <c r="J12" i="3" s="1"/>
  <c r="G76" i="3"/>
  <c r="I42" i="3"/>
  <c r="J42" i="3" s="1"/>
  <c r="H42" i="3"/>
  <c r="G42" i="3"/>
  <c r="H118" i="3"/>
  <c r="G118" i="3"/>
  <c r="H84" i="3"/>
  <c r="I84" i="3"/>
  <c r="J84" i="3" s="1"/>
  <c r="G148" i="3"/>
  <c r="H148" i="3"/>
  <c r="I77" i="3"/>
  <c r="J77" i="3" s="1"/>
  <c r="H77" i="3"/>
  <c r="G77" i="3"/>
  <c r="G141" i="3"/>
  <c r="I141" i="3"/>
  <c r="J141" i="3" s="1"/>
  <c r="H141" i="3"/>
  <c r="I235" i="3"/>
  <c r="J235" i="3" s="1"/>
  <c r="G235" i="3"/>
  <c r="H235" i="3"/>
  <c r="G95" i="3"/>
  <c r="I95" i="3"/>
  <c r="J95" i="3" s="1"/>
  <c r="I210" i="3"/>
  <c r="J210" i="3" s="1"/>
  <c r="G210" i="3"/>
  <c r="H210" i="3"/>
  <c r="I211" i="3"/>
  <c r="J211" i="3" s="1"/>
  <c r="H211" i="3"/>
  <c r="G211" i="3"/>
  <c r="I162" i="3"/>
  <c r="J162" i="3" s="1"/>
  <c r="H162" i="3"/>
  <c r="H200" i="3"/>
  <c r="G200" i="3"/>
  <c r="I239" i="3"/>
  <c r="J239" i="3" s="1"/>
  <c r="G239" i="3"/>
  <c r="H239" i="3"/>
  <c r="H238" i="3"/>
  <c r="I238" i="3"/>
  <c r="J238" i="3" s="1"/>
  <c r="G238" i="3"/>
  <c r="I245" i="3"/>
  <c r="J245" i="3" s="1"/>
  <c r="H245" i="3"/>
  <c r="G245" i="3"/>
  <c r="H244" i="3"/>
  <c r="I244" i="3"/>
  <c r="J244" i="3" s="1"/>
  <c r="G244" i="3"/>
  <c r="H234" i="3"/>
  <c r="G70" i="3"/>
  <c r="H153" i="3"/>
  <c r="G153" i="3"/>
  <c r="H114" i="3"/>
  <c r="G114" i="3"/>
  <c r="H59" i="3"/>
  <c r="I59" i="3"/>
  <c r="J59" i="3" s="1"/>
  <c r="G59" i="3"/>
  <c r="H44" i="3"/>
  <c r="I44" i="3"/>
  <c r="J44" i="3" s="1"/>
  <c r="I16" i="3"/>
  <c r="J16" i="3" s="1"/>
  <c r="H143" i="3"/>
  <c r="G143" i="3"/>
  <c r="I136" i="3"/>
  <c r="J136" i="3" s="1"/>
  <c r="G136" i="3"/>
  <c r="H136" i="3"/>
  <c r="H48" i="3"/>
  <c r="G48" i="3"/>
  <c r="G14" i="3"/>
  <c r="I87" i="3"/>
  <c r="J87" i="3" s="1"/>
  <c r="H87" i="3"/>
  <c r="G87" i="3"/>
  <c r="I175" i="3"/>
  <c r="J175" i="3" s="1"/>
  <c r="H130" i="3"/>
  <c r="G130" i="3"/>
  <c r="H22" i="3"/>
  <c r="G22" i="3"/>
  <c r="I166" i="3"/>
  <c r="J166" i="3" s="1"/>
  <c r="G166" i="3"/>
  <c r="H166" i="3"/>
  <c r="H38" i="3"/>
  <c r="I38" i="3"/>
  <c r="J38" i="3" s="1"/>
  <c r="I154" i="3"/>
  <c r="J154" i="3" s="1"/>
  <c r="H31" i="3"/>
  <c r="I31" i="3"/>
  <c r="J31" i="3" s="1"/>
  <c r="H103" i="3"/>
  <c r="G187" i="3"/>
  <c r="I187" i="3"/>
  <c r="J187" i="3" s="1"/>
  <c r="H187" i="3"/>
  <c r="I41" i="3"/>
  <c r="J41" i="3" s="1"/>
  <c r="H41" i="3"/>
  <c r="G41" i="3"/>
  <c r="I127" i="3"/>
  <c r="J127" i="3" s="1"/>
  <c r="H127" i="3"/>
  <c r="G127" i="3"/>
  <c r="G20" i="3"/>
  <c r="H50" i="3"/>
  <c r="I50" i="3"/>
  <c r="J50" i="3" s="1"/>
  <c r="G50" i="3"/>
  <c r="H128" i="3"/>
  <c r="G128" i="3"/>
  <c r="H92" i="3"/>
  <c r="I92" i="3"/>
  <c r="J92" i="3" s="1"/>
  <c r="G92" i="3"/>
  <c r="H156" i="3"/>
  <c r="G156" i="3"/>
  <c r="H85" i="3"/>
  <c r="G85" i="3"/>
  <c r="G149" i="3"/>
  <c r="H149" i="3"/>
  <c r="G183" i="3"/>
  <c r="I183" i="3"/>
  <c r="J183" i="3" s="1"/>
  <c r="H183" i="3"/>
  <c r="H35" i="3"/>
  <c r="I35" i="3"/>
  <c r="J35" i="3" s="1"/>
  <c r="G35" i="3"/>
  <c r="G17" i="3"/>
  <c r="I17" i="3"/>
  <c r="J17" i="3" s="1"/>
  <c r="H17" i="3"/>
  <c r="H96" i="3"/>
  <c r="G96" i="3"/>
  <c r="I96" i="3"/>
  <c r="J96" i="3" s="1"/>
  <c r="I125" i="3"/>
  <c r="J125" i="3" s="1"/>
  <c r="G125" i="3"/>
  <c r="H125" i="3"/>
  <c r="I231" i="3"/>
  <c r="J231" i="3" s="1"/>
  <c r="G231" i="3"/>
  <c r="H231" i="3"/>
  <c r="I198" i="3"/>
  <c r="J198" i="3" s="1"/>
  <c r="H230" i="3"/>
  <c r="I230" i="3"/>
  <c r="J230" i="3" s="1"/>
  <c r="G230" i="3"/>
  <c r="G237" i="3"/>
  <c r="H237" i="3"/>
  <c r="I237" i="3"/>
  <c r="J237" i="3" s="1"/>
  <c r="H236" i="3"/>
  <c r="I236" i="3"/>
  <c r="J236" i="3" s="1"/>
  <c r="G236" i="3"/>
  <c r="H218" i="3"/>
  <c r="I218" i="3"/>
  <c r="J218" i="3" s="1"/>
  <c r="G218" i="3"/>
  <c r="I217" i="3"/>
  <c r="J217" i="3" s="1"/>
  <c r="I195" i="3"/>
  <c r="J195" i="3" s="1"/>
  <c r="H195" i="3"/>
  <c r="I97" i="3"/>
  <c r="J97" i="3" s="1"/>
  <c r="H97" i="3"/>
  <c r="G97" i="3"/>
  <c r="H60" i="3"/>
  <c r="I60" i="3"/>
  <c r="J60" i="3" s="1"/>
  <c r="G195" i="3"/>
  <c r="G27" i="3"/>
  <c r="I27" i="3"/>
  <c r="J27" i="3" s="1"/>
  <c r="H27" i="3"/>
  <c r="G13" i="3"/>
  <c r="I13" i="3"/>
  <c r="J13" i="3" s="1"/>
  <c r="H13" i="3"/>
  <c r="G163" i="3"/>
  <c r="I163" i="3"/>
  <c r="J163" i="3" s="1"/>
  <c r="H163" i="3"/>
  <c r="G178" i="3"/>
  <c r="I178" i="3"/>
  <c r="J178" i="3" s="1"/>
  <c r="H178" i="3"/>
  <c r="H64" i="3"/>
  <c r="G64" i="3"/>
  <c r="G158" i="3"/>
  <c r="H107" i="3"/>
  <c r="I107" i="3"/>
  <c r="J107" i="3" s="1"/>
  <c r="G107" i="3"/>
  <c r="I152" i="3"/>
  <c r="J152" i="3" s="1"/>
  <c r="G152" i="3"/>
  <c r="H152" i="3"/>
  <c r="H46" i="3"/>
  <c r="I46" i="3"/>
  <c r="J46" i="3" s="1"/>
  <c r="H176" i="3"/>
  <c r="G176" i="3"/>
  <c r="H54" i="3"/>
  <c r="I54" i="3"/>
  <c r="J54" i="3" s="1"/>
  <c r="G162" i="3"/>
  <c r="I39" i="3"/>
  <c r="J39" i="3" s="1"/>
  <c r="H39" i="3"/>
  <c r="H113" i="3"/>
  <c r="I113" i="3"/>
  <c r="J113" i="3" s="1"/>
  <c r="G113" i="3"/>
  <c r="I49" i="3"/>
  <c r="J49" i="3" s="1"/>
  <c r="G49" i="3"/>
  <c r="H49" i="3"/>
  <c r="H137" i="3"/>
  <c r="G137" i="3"/>
  <c r="G28" i="3"/>
  <c r="G58" i="3"/>
  <c r="H58" i="3"/>
  <c r="I58" i="3"/>
  <c r="J58" i="3" s="1"/>
  <c r="I138" i="3"/>
  <c r="J138" i="3" s="1"/>
  <c r="H138" i="3"/>
  <c r="G138" i="3"/>
  <c r="H100" i="3"/>
  <c r="I100" i="3"/>
  <c r="J100" i="3" s="1"/>
  <c r="G100" i="3"/>
  <c r="H164" i="3"/>
  <c r="G164" i="3"/>
  <c r="H93" i="3"/>
  <c r="G93" i="3"/>
  <c r="G157" i="3"/>
  <c r="H157" i="3"/>
  <c r="H224" i="3"/>
  <c r="I224" i="3"/>
  <c r="J224" i="3" s="1"/>
  <c r="G224" i="3"/>
  <c r="I204" i="3"/>
  <c r="J204" i="3" s="1"/>
  <c r="H204" i="3"/>
  <c r="G204" i="3"/>
  <c r="I111" i="3"/>
  <c r="J111" i="3" s="1"/>
  <c r="H111" i="3"/>
  <c r="G111" i="3"/>
  <c r="H146" i="3"/>
  <c r="G146" i="3"/>
  <c r="I72" i="3"/>
  <c r="J72" i="3" s="1"/>
  <c r="H72" i="3"/>
  <c r="G72" i="3"/>
  <c r="I53" i="3"/>
  <c r="J53" i="3" s="1"/>
  <c r="G53" i="3"/>
  <c r="H53" i="3"/>
  <c r="G168" i="3"/>
  <c r="H168" i="3"/>
  <c r="H51" i="3"/>
  <c r="G51" i="3"/>
  <c r="I51" i="3"/>
  <c r="J51" i="3" s="1"/>
  <c r="H134" i="3"/>
  <c r="I134" i="3"/>
  <c r="J134" i="3" s="1"/>
  <c r="G134" i="3"/>
  <c r="H248" i="3"/>
  <c r="I248" i="3"/>
  <c r="J248" i="3" s="1"/>
  <c r="G248" i="3"/>
  <c r="G199" i="3"/>
  <c r="G223" i="3"/>
  <c r="H223" i="3"/>
  <c r="I223" i="3"/>
  <c r="J223" i="3" s="1"/>
  <c r="I222" i="3"/>
  <c r="J222" i="3" s="1"/>
  <c r="G222" i="3"/>
  <c r="G251" i="3"/>
  <c r="H251" i="3"/>
  <c r="I251" i="3"/>
  <c r="J251" i="3" s="1"/>
  <c r="G197" i="3"/>
  <c r="I229" i="3"/>
  <c r="J229" i="3" s="1"/>
  <c r="G229" i="3"/>
  <c r="H229" i="3"/>
  <c r="I196" i="3"/>
  <c r="J196" i="3" s="1"/>
  <c r="H228" i="3"/>
  <c r="I228" i="3"/>
  <c r="J228" i="3" s="1"/>
  <c r="G228" i="3"/>
  <c r="H202" i="3"/>
  <c r="G202" i="3"/>
  <c r="H161" i="3"/>
  <c r="G161" i="3"/>
  <c r="I78" i="3"/>
  <c r="J78" i="3" s="1"/>
  <c r="H78" i="3"/>
  <c r="H73" i="3"/>
  <c r="G73" i="3"/>
  <c r="I73" i="3"/>
  <c r="J73" i="3" s="1"/>
  <c r="H76" i="3"/>
  <c r="I76" i="3"/>
  <c r="J76" i="3" s="1"/>
  <c r="I29" i="3"/>
  <c r="J29" i="3" s="1"/>
  <c r="G29" i="3"/>
  <c r="H29" i="3"/>
  <c r="G185" i="3"/>
  <c r="H185" i="3"/>
  <c r="I185" i="3"/>
  <c r="J185" i="3" s="1"/>
  <c r="I139" i="3"/>
  <c r="J139" i="3" s="1"/>
  <c r="H82" i="3"/>
  <c r="I82" i="3"/>
  <c r="J82" i="3" s="1"/>
  <c r="I129" i="3"/>
  <c r="J129" i="3" s="1"/>
  <c r="H129" i="3"/>
  <c r="G129" i="3"/>
  <c r="H20" i="3"/>
  <c r="I20" i="3"/>
  <c r="J20" i="3" s="1"/>
  <c r="G174" i="3"/>
  <c r="H174" i="3"/>
  <c r="H62" i="3"/>
  <c r="I62" i="3"/>
  <c r="J62" i="3" s="1"/>
  <c r="H186" i="3"/>
  <c r="G186" i="3"/>
  <c r="H71" i="3"/>
  <c r="G71" i="3"/>
  <c r="I71" i="3"/>
  <c r="J71" i="3" s="1"/>
  <c r="I106" i="3"/>
  <c r="J106" i="3" s="1"/>
  <c r="H123" i="3"/>
  <c r="G123" i="3"/>
  <c r="I123" i="3"/>
  <c r="J123" i="3" s="1"/>
  <c r="I57" i="3"/>
  <c r="J57" i="3" s="1"/>
  <c r="G57" i="3"/>
  <c r="H57" i="3"/>
  <c r="G147" i="3"/>
  <c r="H147" i="3"/>
  <c r="I147" i="3"/>
  <c r="J147" i="3" s="1"/>
  <c r="G36" i="3"/>
  <c r="U7" i="1"/>
  <c r="G189" i="3"/>
  <c r="I66" i="3"/>
  <c r="J66" i="3" s="1"/>
  <c r="H66" i="3"/>
  <c r="G66" i="3"/>
  <c r="H150" i="3"/>
  <c r="G150" i="3"/>
  <c r="H108" i="3"/>
  <c r="G108" i="3"/>
  <c r="H172" i="3"/>
  <c r="G172" i="3"/>
  <c r="H101" i="3"/>
  <c r="G101" i="3"/>
  <c r="I101" i="3"/>
  <c r="J101" i="3" s="1"/>
  <c r="G165" i="3"/>
  <c r="I165" i="3"/>
  <c r="J165" i="3" s="1"/>
  <c r="H165" i="3"/>
  <c r="G155" i="3"/>
  <c r="I155" i="3"/>
  <c r="J155" i="3" s="1"/>
  <c r="H155" i="3"/>
  <c r="I182" i="3"/>
  <c r="J182" i="3" s="1"/>
  <c r="H182" i="3"/>
  <c r="G182" i="3"/>
  <c r="H216" i="3"/>
  <c r="I216" i="3"/>
  <c r="J216" i="3" s="1"/>
  <c r="G216" i="3"/>
  <c r="G201" i="3"/>
  <c r="I99" i="3"/>
  <c r="J99" i="3" s="1"/>
  <c r="G99" i="3"/>
  <c r="H99" i="3"/>
  <c r="H16" i="3"/>
  <c r="G16" i="3"/>
  <c r="H240" i="3"/>
  <c r="I240" i="3"/>
  <c r="J240" i="3" s="1"/>
  <c r="G240" i="3"/>
  <c r="I215" i="3"/>
  <c r="J215" i="3" s="1"/>
  <c r="H215" i="3"/>
  <c r="G215" i="3"/>
  <c r="I214" i="3"/>
  <c r="J214" i="3" s="1"/>
  <c r="G214" i="3"/>
  <c r="H214" i="3"/>
  <c r="G227" i="3"/>
  <c r="H227" i="3"/>
  <c r="I227" i="3"/>
  <c r="J227" i="3" s="1"/>
  <c r="I221" i="3"/>
  <c r="J221" i="3" s="1"/>
  <c r="G221" i="3"/>
  <c r="H221" i="3"/>
  <c r="H220" i="3"/>
  <c r="I220" i="3"/>
  <c r="J220" i="3" s="1"/>
  <c r="G220" i="3"/>
  <c r="J10" i="2"/>
  <c r="H209" i="3"/>
  <c r="I209" i="3"/>
  <c r="J209" i="3" s="1"/>
  <c r="G209" i="3"/>
  <c r="I37" i="3"/>
  <c r="J37" i="3" s="1"/>
  <c r="H37" i="3"/>
  <c r="G37" i="3"/>
  <c r="H98" i="3"/>
  <c r="I98" i="3"/>
  <c r="J98" i="3" s="1"/>
  <c r="G98" i="3"/>
  <c r="I158" i="3"/>
  <c r="J158" i="3" s="1"/>
  <c r="H158" i="3"/>
  <c r="I119" i="3"/>
  <c r="J119" i="3" s="1"/>
  <c r="G119" i="3"/>
  <c r="H119" i="3"/>
  <c r="I45" i="3"/>
  <c r="J45" i="3" s="1"/>
  <c r="H45" i="3"/>
  <c r="G45" i="3"/>
  <c r="H104" i="3"/>
  <c r="G104" i="3"/>
  <c r="I190" i="3"/>
  <c r="J190" i="3" s="1"/>
  <c r="G151" i="3"/>
  <c r="H151" i="3"/>
  <c r="I36" i="3"/>
  <c r="J36" i="3" s="1"/>
  <c r="H36" i="3"/>
  <c r="H194" i="3"/>
  <c r="G194" i="3"/>
  <c r="I80" i="3"/>
  <c r="J80" i="3" s="1"/>
  <c r="H80" i="3"/>
  <c r="I153" i="3"/>
  <c r="J153" i="3" s="1"/>
  <c r="I90" i="3"/>
  <c r="J90" i="3" s="1"/>
  <c r="I114" i="3"/>
  <c r="J114" i="3" s="1"/>
  <c r="I55" i="3"/>
  <c r="J55" i="3" s="1"/>
  <c r="H55" i="3"/>
  <c r="G135" i="3"/>
  <c r="I135" i="3"/>
  <c r="J135" i="3" s="1"/>
  <c r="H135" i="3"/>
  <c r="I65" i="3"/>
  <c r="J65" i="3" s="1"/>
  <c r="H65" i="3"/>
  <c r="G65" i="3"/>
  <c r="G44" i="3"/>
  <c r="H74" i="3"/>
  <c r="I74" i="3"/>
  <c r="J74" i="3" s="1"/>
  <c r="H10" i="3"/>
  <c r="G10" i="3"/>
  <c r="H75" i="3"/>
  <c r="G75" i="3"/>
  <c r="I75" i="3"/>
  <c r="J75" i="3" s="1"/>
  <c r="I160" i="3"/>
  <c r="J160" i="3" s="1"/>
  <c r="H160" i="3"/>
  <c r="H116" i="3"/>
  <c r="G116" i="3"/>
  <c r="I180" i="3"/>
  <c r="J180" i="3" s="1"/>
  <c r="H180" i="3"/>
  <c r="G180" i="3"/>
  <c r="I109" i="3"/>
  <c r="J109" i="3" s="1"/>
  <c r="H109" i="3"/>
  <c r="G173" i="3"/>
  <c r="H173" i="3"/>
  <c r="G249" i="3"/>
  <c r="H226" i="3"/>
  <c r="I226" i="3"/>
  <c r="J226" i="3" s="1"/>
  <c r="G226" i="3"/>
  <c r="I205" i="3"/>
  <c r="J205" i="3" s="1"/>
  <c r="G205" i="3"/>
  <c r="G233" i="3"/>
  <c r="H233" i="3"/>
  <c r="I233" i="3"/>
  <c r="J233" i="3" s="1"/>
  <c r="I142" i="3"/>
  <c r="J142" i="3" s="1"/>
  <c r="G142" i="3"/>
  <c r="H142" i="3"/>
  <c r="H122" i="3"/>
  <c r="G122" i="3"/>
  <c r="H232" i="3"/>
  <c r="I232" i="3"/>
  <c r="J232" i="3" s="1"/>
  <c r="G232" i="3"/>
  <c r="U260" i="1"/>
  <c r="H207" i="3"/>
  <c r="G207" i="3"/>
  <c r="I207" i="3"/>
  <c r="J207" i="3" s="1"/>
  <c r="H206" i="3"/>
  <c r="I206" i="3"/>
  <c r="J206" i="3" s="1"/>
  <c r="G206" i="3"/>
  <c r="H203" i="3"/>
  <c r="I203" i="3"/>
  <c r="J203" i="3" s="1"/>
  <c r="G203" i="3"/>
  <c r="H242" i="3"/>
  <c r="I242" i="3"/>
  <c r="J242" i="3" s="1"/>
  <c r="G242" i="3"/>
  <c r="H213" i="3"/>
  <c r="I213" i="3"/>
  <c r="J213" i="3" s="1"/>
  <c r="G213" i="3"/>
  <c r="I212" i="3"/>
  <c r="J212" i="3" s="1"/>
  <c r="H212" i="3"/>
  <c r="G212" i="3"/>
  <c r="H70" i="3"/>
  <c r="I70" i="3"/>
  <c r="J70" i="3" s="1"/>
  <c r="I167" i="3"/>
  <c r="J167" i="3" s="1"/>
  <c r="H120" i="3"/>
  <c r="G120" i="3"/>
  <c r="H21" i="3"/>
  <c r="I21" i="3"/>
  <c r="J21" i="3" s="1"/>
  <c r="G21" i="3"/>
  <c r="H139" i="3"/>
  <c r="G139" i="3"/>
  <c r="I120" i="3"/>
  <c r="J120" i="3" s="1"/>
  <c r="I61" i="3"/>
  <c r="J61" i="3" s="1"/>
  <c r="H126" i="3"/>
  <c r="G126" i="3"/>
  <c r="G78" i="3"/>
  <c r="H19" i="3"/>
  <c r="I19" i="3"/>
  <c r="J19" i="3" s="1"/>
  <c r="G19" i="3"/>
  <c r="G171" i="3"/>
  <c r="H171" i="3"/>
  <c r="H52" i="3"/>
  <c r="I52" i="3"/>
  <c r="J52" i="3" s="1"/>
  <c r="H102" i="3"/>
  <c r="G102" i="3"/>
  <c r="H112" i="3"/>
  <c r="G112" i="3"/>
  <c r="I122" i="3"/>
  <c r="J122" i="3" s="1"/>
  <c r="I186" i="3"/>
  <c r="J186" i="3" s="1"/>
  <c r="I63" i="3"/>
  <c r="J63" i="3" s="1"/>
  <c r="H63" i="3"/>
  <c r="H145" i="3"/>
  <c r="G145" i="3"/>
  <c r="H83" i="3"/>
  <c r="G83" i="3"/>
  <c r="I83" i="3"/>
  <c r="J83" i="3" s="1"/>
  <c r="H169" i="3"/>
  <c r="G52" i="3"/>
  <c r="H18" i="3"/>
  <c r="I18" i="3"/>
  <c r="J18" i="3" s="1"/>
  <c r="H86" i="3"/>
  <c r="I86" i="3"/>
  <c r="J86" i="3" s="1"/>
  <c r="H124" i="3"/>
  <c r="G124" i="3"/>
  <c r="G188" i="3"/>
  <c r="H188" i="3"/>
  <c r="G117" i="3"/>
  <c r="I117" i="3"/>
  <c r="J117" i="3" s="1"/>
  <c r="G181" i="3"/>
  <c r="I181" i="3"/>
  <c r="J181" i="3" s="1"/>
  <c r="H181" i="3"/>
  <c r="G179" i="3" l="1"/>
  <c r="G140" i="3"/>
  <c r="I34" i="3"/>
  <c r="J34" i="3" s="1"/>
  <c r="G34" i="3"/>
  <c r="M36" i="3"/>
  <c r="I189" i="3"/>
  <c r="J189" i="3" s="1"/>
  <c r="G191" i="3"/>
  <c r="G217" i="3"/>
  <c r="I103" i="3"/>
  <c r="J103" i="3" s="1"/>
  <c r="G234" i="3"/>
  <c r="H196" i="3"/>
  <c r="G121" i="3"/>
  <c r="I40" i="3"/>
  <c r="J40" i="3" s="1"/>
  <c r="G88" i="3"/>
  <c r="H243" i="3"/>
  <c r="H133" i="3"/>
  <c r="G170" i="3"/>
  <c r="G169" i="3"/>
  <c r="G61" i="3"/>
  <c r="H159" i="3"/>
  <c r="G90" i="3"/>
  <c r="I47" i="3"/>
  <c r="J47" i="3" s="1"/>
  <c r="H170" i="3"/>
  <c r="I56" i="3"/>
  <c r="J56" i="3" s="1"/>
  <c r="I133" i="3"/>
  <c r="J133" i="3" s="1"/>
  <c r="G62" i="3"/>
  <c r="I116" i="3"/>
  <c r="J116" i="3" s="1"/>
  <c r="I192" i="3"/>
  <c r="J192" i="3" s="1"/>
  <c r="G192" i="3"/>
  <c r="I188" i="3"/>
  <c r="J188" i="3" s="1"/>
  <c r="I104" i="3"/>
  <c r="J104" i="3" s="1"/>
  <c r="I145" i="3"/>
  <c r="J145" i="3" s="1"/>
  <c r="I249" i="3"/>
  <c r="J249" i="3" s="1"/>
  <c r="M47" i="3"/>
  <c r="M201" i="3"/>
  <c r="M10" i="2"/>
  <c r="M35" i="2"/>
  <c r="M31" i="2"/>
  <c r="M27" i="2"/>
  <c r="M23" i="2"/>
  <c r="M19" i="2"/>
  <c r="M15" i="2"/>
  <c r="M29" i="2"/>
  <c r="M25" i="2"/>
  <c r="M17" i="2"/>
  <c r="M33" i="2"/>
  <c r="M21" i="2"/>
  <c r="M13" i="2"/>
  <c r="M195" i="3"/>
  <c r="O28" i="3"/>
  <c r="P28" i="3" s="1"/>
  <c r="M9" i="3"/>
  <c r="J35" i="2"/>
  <c r="J19" i="2"/>
  <c r="J33" i="2"/>
  <c r="J17" i="2"/>
  <c r="J31" i="2"/>
  <c r="J15" i="2"/>
  <c r="J29" i="2"/>
  <c r="J27" i="2"/>
  <c r="J13" i="2"/>
  <c r="J25" i="2"/>
  <c r="J23" i="2"/>
  <c r="J21" i="2"/>
  <c r="M179" i="3"/>
  <c r="O9" i="3"/>
  <c r="P9" i="3" s="1"/>
  <c r="O17" i="3"/>
  <c r="P17" i="3" s="1"/>
  <c r="N9" i="3"/>
  <c r="M163" i="3"/>
  <c r="M54" i="3"/>
  <c r="M149" i="3"/>
  <c r="M55" i="3"/>
  <c r="O23" i="3"/>
  <c r="P23" i="3" s="1"/>
  <c r="M25" i="3"/>
  <c r="M39" i="3"/>
  <c r="M19" i="3"/>
  <c r="M189" i="3"/>
  <c r="M38" i="3"/>
  <c r="M185" i="3"/>
  <c r="O33" i="3"/>
  <c r="P33" i="3" s="1"/>
  <c r="M181" i="3"/>
  <c r="M177" i="3"/>
  <c r="M193" i="3"/>
  <c r="M30" i="3"/>
  <c r="M31" i="3"/>
  <c r="O15" i="3"/>
  <c r="P15" i="3" s="1"/>
  <c r="O13" i="3"/>
  <c r="P13" i="3" s="1"/>
  <c r="M44" i="3"/>
  <c r="O65" i="3"/>
  <c r="P65" i="3" s="1"/>
  <c r="N65" i="3"/>
  <c r="N52" i="3"/>
  <c r="O52" i="3"/>
  <c r="P52" i="3" s="1"/>
  <c r="O105" i="3"/>
  <c r="P105" i="3" s="1"/>
  <c r="N105" i="3"/>
  <c r="M105" i="3"/>
  <c r="O173" i="3"/>
  <c r="P173" i="3" s="1"/>
  <c r="N173" i="3"/>
  <c r="N42" i="3"/>
  <c r="O42" i="3"/>
  <c r="P42" i="3" s="1"/>
  <c r="M42" i="3"/>
  <c r="N56" i="3"/>
  <c r="O56" i="3"/>
  <c r="P56" i="3" s="1"/>
  <c r="M56" i="3"/>
  <c r="O35" i="3"/>
  <c r="P35" i="3" s="1"/>
  <c r="M35" i="3"/>
  <c r="N35" i="3"/>
  <c r="N57" i="3"/>
  <c r="M57" i="3"/>
  <c r="N49" i="3"/>
  <c r="M49" i="3"/>
  <c r="N30" i="3"/>
  <c r="O30" i="3"/>
  <c r="P30" i="3" s="1"/>
  <c r="N61" i="3"/>
  <c r="O61" i="3"/>
  <c r="P61" i="3" s="1"/>
  <c r="M61" i="3"/>
  <c r="O81" i="3"/>
  <c r="P81" i="3" s="1"/>
  <c r="M81" i="3"/>
  <c r="N81" i="3"/>
  <c r="N48" i="3"/>
  <c r="M48" i="3"/>
  <c r="O48" i="3"/>
  <c r="P48" i="3" s="1"/>
  <c r="N74" i="3"/>
  <c r="O74" i="3"/>
  <c r="P74" i="3" s="1"/>
  <c r="M74" i="3"/>
  <c r="O93" i="3"/>
  <c r="P93" i="3" s="1"/>
  <c r="N93" i="3"/>
  <c r="M93" i="3"/>
  <c r="O138" i="3"/>
  <c r="P138" i="3" s="1"/>
  <c r="M138" i="3"/>
  <c r="N138" i="3"/>
  <c r="O111" i="3"/>
  <c r="P111" i="3" s="1"/>
  <c r="N111" i="3"/>
  <c r="M111" i="3"/>
  <c r="M46" i="3"/>
  <c r="O159" i="3"/>
  <c r="P159" i="3" s="1"/>
  <c r="N159" i="3"/>
  <c r="M159" i="3"/>
  <c r="N98" i="3"/>
  <c r="O98" i="3"/>
  <c r="P98" i="3" s="1"/>
  <c r="M98" i="3"/>
  <c r="O225" i="3"/>
  <c r="P225" i="3" s="1"/>
  <c r="N225" i="3"/>
  <c r="M225" i="3"/>
  <c r="N168" i="3"/>
  <c r="O168" i="3"/>
  <c r="P168" i="3" s="1"/>
  <c r="M168" i="3"/>
  <c r="O157" i="3"/>
  <c r="P157" i="3" s="1"/>
  <c r="N157" i="3"/>
  <c r="M141" i="3"/>
  <c r="N141" i="3"/>
  <c r="O141" i="3"/>
  <c r="P141" i="3" s="1"/>
  <c r="O241" i="3"/>
  <c r="P241" i="3" s="1"/>
  <c r="N241" i="3"/>
  <c r="M241" i="3"/>
  <c r="O221" i="3"/>
  <c r="P221" i="3" s="1"/>
  <c r="N221" i="3"/>
  <c r="M221" i="3"/>
  <c r="N186" i="3"/>
  <c r="M186" i="3"/>
  <c r="O186" i="3"/>
  <c r="P186" i="3" s="1"/>
  <c r="N198" i="3"/>
  <c r="O198" i="3"/>
  <c r="P198" i="3" s="1"/>
  <c r="M198" i="3"/>
  <c r="O216" i="3"/>
  <c r="P216" i="3" s="1"/>
  <c r="N216" i="3"/>
  <c r="M216" i="3"/>
  <c r="O215" i="3"/>
  <c r="P215" i="3" s="1"/>
  <c r="N215" i="3"/>
  <c r="M215" i="3"/>
  <c r="O232" i="3"/>
  <c r="P232" i="3" s="1"/>
  <c r="N232" i="3"/>
  <c r="M232" i="3"/>
  <c r="O248" i="3"/>
  <c r="P248" i="3" s="1"/>
  <c r="N248" i="3"/>
  <c r="M248" i="3"/>
  <c r="O231" i="3"/>
  <c r="P231" i="3" s="1"/>
  <c r="N231" i="3"/>
  <c r="M231" i="3"/>
  <c r="N201" i="3"/>
  <c r="O201" i="3"/>
  <c r="P201" i="3" s="1"/>
  <c r="N32" i="3"/>
  <c r="M32" i="3"/>
  <c r="O32" i="3"/>
  <c r="P32" i="3" s="1"/>
  <c r="M51" i="3"/>
  <c r="O51" i="3"/>
  <c r="P51" i="3" s="1"/>
  <c r="N51" i="3"/>
  <c r="N169" i="3"/>
  <c r="O169" i="3"/>
  <c r="P169" i="3" s="1"/>
  <c r="O171" i="3"/>
  <c r="P171" i="3" s="1"/>
  <c r="N171" i="3"/>
  <c r="N10" i="3"/>
  <c r="M10" i="3"/>
  <c r="O10" i="3"/>
  <c r="P10" i="3" s="1"/>
  <c r="N124" i="3"/>
  <c r="O124" i="3"/>
  <c r="P124" i="3" s="1"/>
  <c r="M124" i="3"/>
  <c r="N160" i="3"/>
  <c r="O160" i="3"/>
  <c r="P160" i="3" s="1"/>
  <c r="M160" i="3"/>
  <c r="N182" i="3"/>
  <c r="O182" i="3"/>
  <c r="P182" i="3" s="1"/>
  <c r="M182" i="3"/>
  <c r="N17" i="3"/>
  <c r="M17" i="3"/>
  <c r="N16" i="3"/>
  <c r="M16" i="3"/>
  <c r="O16" i="3"/>
  <c r="P16" i="3" s="1"/>
  <c r="M71" i="3"/>
  <c r="O71" i="3"/>
  <c r="P71" i="3" s="1"/>
  <c r="N71" i="3"/>
  <c r="N41" i="3"/>
  <c r="M41" i="3"/>
  <c r="M65" i="3"/>
  <c r="N104" i="3"/>
  <c r="O104" i="3"/>
  <c r="P104" i="3" s="1"/>
  <c r="M104" i="3"/>
  <c r="M12" i="3"/>
  <c r="O12" i="3"/>
  <c r="P12" i="3" s="1"/>
  <c r="N12" i="3"/>
  <c r="N24" i="3"/>
  <c r="O24" i="3"/>
  <c r="P24" i="3" s="1"/>
  <c r="M24" i="3"/>
  <c r="N54" i="3"/>
  <c r="O54" i="3"/>
  <c r="P54" i="3" s="1"/>
  <c r="O83" i="3"/>
  <c r="P83" i="3" s="1"/>
  <c r="N83" i="3"/>
  <c r="M83" i="3"/>
  <c r="O97" i="3"/>
  <c r="P97" i="3" s="1"/>
  <c r="N97" i="3"/>
  <c r="M97" i="3"/>
  <c r="O101" i="3"/>
  <c r="P101" i="3" s="1"/>
  <c r="N101" i="3"/>
  <c r="M101" i="3"/>
  <c r="O175" i="3"/>
  <c r="P175" i="3" s="1"/>
  <c r="N175" i="3"/>
  <c r="N126" i="3"/>
  <c r="O126" i="3"/>
  <c r="P126" i="3" s="1"/>
  <c r="M126" i="3"/>
  <c r="N55" i="3"/>
  <c r="O55" i="3"/>
  <c r="P55" i="3" s="1"/>
  <c r="N110" i="3"/>
  <c r="O110" i="3"/>
  <c r="P110" i="3" s="1"/>
  <c r="M110" i="3"/>
  <c r="N161" i="3"/>
  <c r="M161" i="3"/>
  <c r="O161" i="3"/>
  <c r="P161" i="3" s="1"/>
  <c r="N174" i="3"/>
  <c r="O174" i="3"/>
  <c r="P174" i="3" s="1"/>
  <c r="M174" i="3"/>
  <c r="O142" i="3"/>
  <c r="P142" i="3" s="1"/>
  <c r="M142" i="3"/>
  <c r="N142" i="3"/>
  <c r="M151" i="3"/>
  <c r="N151" i="3"/>
  <c r="O151" i="3"/>
  <c r="P151" i="3" s="1"/>
  <c r="N178" i="3"/>
  <c r="O178" i="3"/>
  <c r="P178" i="3" s="1"/>
  <c r="M178" i="3"/>
  <c r="O127" i="3"/>
  <c r="P127" i="3" s="1"/>
  <c r="M127" i="3"/>
  <c r="N127" i="3"/>
  <c r="N162" i="3"/>
  <c r="M162" i="3"/>
  <c r="O162" i="3"/>
  <c r="P162" i="3" s="1"/>
  <c r="O203" i="3"/>
  <c r="P203" i="3" s="1"/>
  <c r="N203" i="3"/>
  <c r="M203" i="3"/>
  <c r="N149" i="3"/>
  <c r="O149" i="3"/>
  <c r="P149" i="3" s="1"/>
  <c r="N176" i="3"/>
  <c r="M176" i="3"/>
  <c r="O176" i="3"/>
  <c r="P176" i="3" s="1"/>
  <c r="O220" i="3"/>
  <c r="P220" i="3" s="1"/>
  <c r="N220" i="3"/>
  <c r="M220" i="3"/>
  <c r="O236" i="3"/>
  <c r="P236" i="3" s="1"/>
  <c r="N236" i="3"/>
  <c r="M236" i="3"/>
  <c r="O252" i="3"/>
  <c r="P252" i="3" s="1"/>
  <c r="N252" i="3"/>
  <c r="M252" i="3"/>
  <c r="O239" i="3"/>
  <c r="P239" i="3" s="1"/>
  <c r="N239" i="3"/>
  <c r="M239" i="3"/>
  <c r="M206" i="3"/>
  <c r="N206" i="3"/>
  <c r="O206" i="3"/>
  <c r="P206" i="3" s="1"/>
  <c r="N68" i="3"/>
  <c r="O68" i="3"/>
  <c r="P68" i="3" s="1"/>
  <c r="O95" i="3"/>
  <c r="P95" i="3" s="1"/>
  <c r="M95" i="3"/>
  <c r="N95" i="3"/>
  <c r="N106" i="3"/>
  <c r="M106" i="3"/>
  <c r="O106" i="3"/>
  <c r="P106" i="3" s="1"/>
  <c r="N137" i="3"/>
  <c r="O137" i="3"/>
  <c r="P137" i="3" s="1"/>
  <c r="M137" i="3"/>
  <c r="N150" i="3"/>
  <c r="O150" i="3"/>
  <c r="P150" i="3" s="1"/>
  <c r="M150" i="3"/>
  <c r="N156" i="3"/>
  <c r="O156" i="3"/>
  <c r="P156" i="3" s="1"/>
  <c r="M156" i="3"/>
  <c r="O235" i="3"/>
  <c r="P235" i="3" s="1"/>
  <c r="N235" i="3"/>
  <c r="M235" i="3"/>
  <c r="N94" i="3"/>
  <c r="O94" i="3"/>
  <c r="P94" i="3" s="1"/>
  <c r="M94" i="3"/>
  <c r="N62" i="3"/>
  <c r="O62" i="3"/>
  <c r="P62" i="3" s="1"/>
  <c r="O22" i="3"/>
  <c r="P22" i="3" s="1"/>
  <c r="N22" i="3"/>
  <c r="M22" i="3"/>
  <c r="N19" i="3"/>
  <c r="O19" i="3"/>
  <c r="P19" i="3" s="1"/>
  <c r="N43" i="3"/>
  <c r="O43" i="3"/>
  <c r="P43" i="3" s="1"/>
  <c r="M43" i="3"/>
  <c r="O67" i="3"/>
  <c r="P67" i="3" s="1"/>
  <c r="N67" i="3"/>
  <c r="M67" i="3"/>
  <c r="N80" i="3"/>
  <c r="O80" i="3"/>
  <c r="P80" i="3" s="1"/>
  <c r="M80" i="3"/>
  <c r="O89" i="3"/>
  <c r="P89" i="3" s="1"/>
  <c r="N89" i="3"/>
  <c r="M89" i="3"/>
  <c r="O57" i="3"/>
  <c r="P57" i="3" s="1"/>
  <c r="N86" i="3"/>
  <c r="O86" i="3"/>
  <c r="P86" i="3" s="1"/>
  <c r="M86" i="3"/>
  <c r="O109" i="3"/>
  <c r="P109" i="3" s="1"/>
  <c r="M109" i="3"/>
  <c r="N109" i="3"/>
  <c r="O103" i="3"/>
  <c r="P103" i="3" s="1"/>
  <c r="N103" i="3"/>
  <c r="M103" i="3"/>
  <c r="O107" i="3"/>
  <c r="P107" i="3" s="1"/>
  <c r="N107" i="3"/>
  <c r="M107" i="3"/>
  <c r="N144" i="3"/>
  <c r="M144" i="3"/>
  <c r="O144" i="3"/>
  <c r="P144" i="3" s="1"/>
  <c r="N59" i="3"/>
  <c r="O59" i="3"/>
  <c r="P59" i="3" s="1"/>
  <c r="M59" i="3"/>
  <c r="O75" i="3"/>
  <c r="P75" i="3" s="1"/>
  <c r="N75" i="3"/>
  <c r="M75" i="3"/>
  <c r="N114" i="3"/>
  <c r="O114" i="3"/>
  <c r="P114" i="3" s="1"/>
  <c r="M114" i="3"/>
  <c r="N170" i="3"/>
  <c r="O170" i="3"/>
  <c r="P170" i="3" s="1"/>
  <c r="M170" i="3"/>
  <c r="N112" i="3"/>
  <c r="O112" i="3"/>
  <c r="P112" i="3" s="1"/>
  <c r="M112" i="3"/>
  <c r="O179" i="3"/>
  <c r="P179" i="3" s="1"/>
  <c r="N179" i="3"/>
  <c r="N146" i="3"/>
  <c r="O146" i="3"/>
  <c r="P146" i="3" s="1"/>
  <c r="M146" i="3"/>
  <c r="N152" i="3"/>
  <c r="M152" i="3"/>
  <c r="O152" i="3"/>
  <c r="P152" i="3" s="1"/>
  <c r="N183" i="3"/>
  <c r="O183" i="3"/>
  <c r="P183" i="3" s="1"/>
  <c r="O187" i="3"/>
  <c r="P187" i="3" s="1"/>
  <c r="N187" i="3"/>
  <c r="O233" i="3"/>
  <c r="P233" i="3" s="1"/>
  <c r="N233" i="3"/>
  <c r="M233" i="3"/>
  <c r="N154" i="3"/>
  <c r="M154" i="3"/>
  <c r="O154" i="3"/>
  <c r="P154" i="3" s="1"/>
  <c r="O226" i="3"/>
  <c r="P226" i="3" s="1"/>
  <c r="N226" i="3"/>
  <c r="M226" i="3"/>
  <c r="O242" i="3"/>
  <c r="P242" i="3" s="1"/>
  <c r="N242" i="3"/>
  <c r="M242" i="3"/>
  <c r="N194" i="3"/>
  <c r="O194" i="3"/>
  <c r="P194" i="3" s="1"/>
  <c r="M194" i="3"/>
  <c r="M205" i="3"/>
  <c r="O243" i="3"/>
  <c r="P243" i="3" s="1"/>
  <c r="N243" i="3"/>
  <c r="M243" i="3"/>
  <c r="M183" i="3"/>
  <c r="O210" i="3"/>
  <c r="P210" i="3" s="1"/>
  <c r="N210" i="3"/>
  <c r="M210" i="3"/>
  <c r="N102" i="3"/>
  <c r="O102" i="3"/>
  <c r="P102" i="3" s="1"/>
  <c r="M102" i="3"/>
  <c r="O229" i="3"/>
  <c r="P229" i="3" s="1"/>
  <c r="N229" i="3"/>
  <c r="M229" i="3"/>
  <c r="O222" i="3"/>
  <c r="P222" i="3" s="1"/>
  <c r="N222" i="3"/>
  <c r="M222" i="3"/>
  <c r="O205" i="3"/>
  <c r="P205" i="3" s="1"/>
  <c r="N205" i="3"/>
  <c r="M199" i="3"/>
  <c r="L8" i="3"/>
  <c r="N8" i="3" s="1"/>
  <c r="N31" i="3"/>
  <c r="O31" i="3"/>
  <c r="P31" i="3" s="1"/>
  <c r="N34" i="3"/>
  <c r="O34" i="3"/>
  <c r="P34" i="3" s="1"/>
  <c r="M34" i="3"/>
  <c r="N70" i="3"/>
  <c r="M70" i="3"/>
  <c r="O70" i="3"/>
  <c r="P70" i="3" s="1"/>
  <c r="N36" i="3"/>
  <c r="O36" i="3"/>
  <c r="P36" i="3" s="1"/>
  <c r="N64" i="3"/>
  <c r="M64" i="3"/>
  <c r="O64" i="3"/>
  <c r="P64" i="3" s="1"/>
  <c r="N88" i="3"/>
  <c r="O88" i="3"/>
  <c r="P88" i="3" s="1"/>
  <c r="M88" i="3"/>
  <c r="N47" i="3"/>
  <c r="O47" i="3"/>
  <c r="P47" i="3" s="1"/>
  <c r="O69" i="3"/>
  <c r="P69" i="3" s="1"/>
  <c r="M69" i="3"/>
  <c r="N69" i="3"/>
  <c r="N82" i="3"/>
  <c r="M82" i="3"/>
  <c r="O82" i="3"/>
  <c r="P82" i="3" s="1"/>
  <c r="M52" i="3"/>
  <c r="N96" i="3"/>
  <c r="M96" i="3"/>
  <c r="O96" i="3"/>
  <c r="P96" i="3" s="1"/>
  <c r="N33" i="3"/>
  <c r="M33" i="3"/>
  <c r="O63" i="3"/>
  <c r="P63" i="3" s="1"/>
  <c r="N63" i="3"/>
  <c r="N116" i="3"/>
  <c r="M116" i="3"/>
  <c r="O116" i="3"/>
  <c r="P116" i="3" s="1"/>
  <c r="O115" i="3"/>
  <c r="P115" i="3" s="1"/>
  <c r="N115" i="3"/>
  <c r="M115" i="3"/>
  <c r="M204" i="3"/>
  <c r="N204" i="3"/>
  <c r="O204" i="3"/>
  <c r="P204" i="3" s="1"/>
  <c r="N158" i="3"/>
  <c r="O158" i="3"/>
  <c r="P158" i="3" s="1"/>
  <c r="M158" i="3"/>
  <c r="M60" i="3"/>
  <c r="O85" i="3"/>
  <c r="P85" i="3" s="1"/>
  <c r="M85" i="3"/>
  <c r="N85" i="3"/>
  <c r="O117" i="3"/>
  <c r="P117" i="3" s="1"/>
  <c r="M117" i="3"/>
  <c r="N117" i="3"/>
  <c r="N76" i="3"/>
  <c r="O76" i="3"/>
  <c r="P76" i="3" s="1"/>
  <c r="M76" i="3"/>
  <c r="O123" i="3"/>
  <c r="P123" i="3" s="1"/>
  <c r="N123" i="3"/>
  <c r="M123" i="3"/>
  <c r="M175" i="3"/>
  <c r="M147" i="3"/>
  <c r="O147" i="3"/>
  <c r="P147" i="3" s="1"/>
  <c r="N147" i="3"/>
  <c r="N118" i="3"/>
  <c r="O118" i="3"/>
  <c r="P118" i="3" s="1"/>
  <c r="M118" i="3"/>
  <c r="N164" i="3"/>
  <c r="O164" i="3"/>
  <c r="P164" i="3" s="1"/>
  <c r="M164" i="3"/>
  <c r="M187" i="3"/>
  <c r="O191" i="3"/>
  <c r="P191" i="3" s="1"/>
  <c r="N191" i="3"/>
  <c r="M139" i="3"/>
  <c r="O139" i="3"/>
  <c r="P139" i="3" s="1"/>
  <c r="N139" i="3"/>
  <c r="M171" i="3"/>
  <c r="M155" i="3"/>
  <c r="O155" i="3"/>
  <c r="P155" i="3" s="1"/>
  <c r="N155" i="3"/>
  <c r="O181" i="3"/>
  <c r="P181" i="3" s="1"/>
  <c r="N181" i="3"/>
  <c r="O209" i="3"/>
  <c r="P209" i="3" s="1"/>
  <c r="N209" i="3"/>
  <c r="M209" i="3"/>
  <c r="O195" i="3"/>
  <c r="P195" i="3" s="1"/>
  <c r="N195" i="3"/>
  <c r="O224" i="3"/>
  <c r="P224" i="3" s="1"/>
  <c r="N224" i="3"/>
  <c r="M224" i="3"/>
  <c r="O240" i="3"/>
  <c r="P240" i="3" s="1"/>
  <c r="N240" i="3"/>
  <c r="M240" i="3"/>
  <c r="O247" i="3"/>
  <c r="P247" i="3" s="1"/>
  <c r="N247" i="3"/>
  <c r="M247" i="3"/>
  <c r="N184" i="3"/>
  <c r="O184" i="3"/>
  <c r="P184" i="3" s="1"/>
  <c r="M184" i="3"/>
  <c r="N11" i="3"/>
  <c r="O11" i="3"/>
  <c r="P11" i="3" s="1"/>
  <c r="N190" i="3"/>
  <c r="O190" i="3"/>
  <c r="P190" i="3" s="1"/>
  <c r="M190" i="3"/>
  <c r="O199" i="3"/>
  <c r="P199" i="3" s="1"/>
  <c r="N199" i="3"/>
  <c r="O238" i="3"/>
  <c r="P238" i="3" s="1"/>
  <c r="N238" i="3"/>
  <c r="M238" i="3"/>
  <c r="K8" i="3"/>
  <c r="O87" i="3"/>
  <c r="P87" i="3" s="1"/>
  <c r="N87" i="3"/>
  <c r="M87" i="3"/>
  <c r="N40" i="3"/>
  <c r="O40" i="3"/>
  <c r="P40" i="3" s="1"/>
  <c r="M40" i="3"/>
  <c r="N46" i="3"/>
  <c r="O46" i="3"/>
  <c r="P46" i="3" s="1"/>
  <c r="O90" i="3"/>
  <c r="P90" i="3" s="1"/>
  <c r="M90" i="3"/>
  <c r="N90" i="3"/>
  <c r="O49" i="3"/>
  <c r="P49" i="3" s="1"/>
  <c r="N23" i="3"/>
  <c r="M23" i="3"/>
  <c r="N15" i="3"/>
  <c r="M15" i="3"/>
  <c r="M62" i="3"/>
  <c r="N25" i="3"/>
  <c r="O25" i="3"/>
  <c r="P25" i="3" s="1"/>
  <c r="N39" i="3"/>
  <c r="O39" i="3"/>
  <c r="P39" i="3" s="1"/>
  <c r="N108" i="3"/>
  <c r="O108" i="3"/>
  <c r="P108" i="3" s="1"/>
  <c r="M108" i="3"/>
  <c r="O113" i="3"/>
  <c r="P113" i="3" s="1"/>
  <c r="M113" i="3"/>
  <c r="N113" i="3"/>
  <c r="O121" i="3"/>
  <c r="P121" i="3" s="1"/>
  <c r="M121" i="3"/>
  <c r="N121" i="3"/>
  <c r="M63" i="3"/>
  <c r="O91" i="3"/>
  <c r="P91" i="3" s="1"/>
  <c r="M91" i="3"/>
  <c r="N91" i="3"/>
  <c r="O77" i="3"/>
  <c r="P77" i="3" s="1"/>
  <c r="M77" i="3"/>
  <c r="N77" i="3"/>
  <c r="N180" i="3"/>
  <c r="O180" i="3"/>
  <c r="P180" i="3" s="1"/>
  <c r="M180" i="3"/>
  <c r="N120" i="3"/>
  <c r="O120" i="3"/>
  <c r="P120" i="3" s="1"/>
  <c r="M120" i="3"/>
  <c r="N148" i="3"/>
  <c r="M148" i="3"/>
  <c r="O148" i="3"/>
  <c r="P148" i="3" s="1"/>
  <c r="N188" i="3"/>
  <c r="O188" i="3"/>
  <c r="P188" i="3" s="1"/>
  <c r="M188" i="3"/>
  <c r="M173" i="3"/>
  <c r="M165" i="3"/>
  <c r="O165" i="3"/>
  <c r="P165" i="3" s="1"/>
  <c r="N165" i="3"/>
  <c r="N196" i="3"/>
  <c r="O196" i="3"/>
  <c r="P196" i="3" s="1"/>
  <c r="M196" i="3"/>
  <c r="O145" i="3"/>
  <c r="P145" i="3" s="1"/>
  <c r="N145" i="3"/>
  <c r="M145" i="3"/>
  <c r="O189" i="3"/>
  <c r="P189" i="3" s="1"/>
  <c r="N189" i="3"/>
  <c r="O213" i="3"/>
  <c r="P213" i="3" s="1"/>
  <c r="N213" i="3"/>
  <c r="M213" i="3"/>
  <c r="O230" i="3"/>
  <c r="P230" i="3" s="1"/>
  <c r="N230" i="3"/>
  <c r="M230" i="3"/>
  <c r="O246" i="3"/>
  <c r="P246" i="3" s="1"/>
  <c r="N246" i="3"/>
  <c r="M246" i="3"/>
  <c r="M202" i="3"/>
  <c r="N202" i="3"/>
  <c r="O202" i="3"/>
  <c r="P202" i="3" s="1"/>
  <c r="O219" i="3"/>
  <c r="P219" i="3" s="1"/>
  <c r="N219" i="3"/>
  <c r="M219" i="3"/>
  <c r="O251" i="3"/>
  <c r="P251" i="3" s="1"/>
  <c r="N251" i="3"/>
  <c r="M251" i="3"/>
  <c r="N192" i="3"/>
  <c r="M192" i="3"/>
  <c r="O192" i="3"/>
  <c r="P192" i="3" s="1"/>
  <c r="N185" i="3"/>
  <c r="O185" i="3"/>
  <c r="P185" i="3" s="1"/>
  <c r="O214" i="3"/>
  <c r="P214" i="3" s="1"/>
  <c r="N214" i="3"/>
  <c r="M214" i="3"/>
  <c r="N60" i="3"/>
  <c r="O60" i="3"/>
  <c r="P60" i="3" s="1"/>
  <c r="M11" i="3"/>
  <c r="N44" i="3"/>
  <c r="O44" i="3"/>
  <c r="P44" i="3" s="1"/>
  <c r="O119" i="3"/>
  <c r="P119" i="3" s="1"/>
  <c r="M119" i="3"/>
  <c r="N119" i="3"/>
  <c r="O18" i="3"/>
  <c r="P18" i="3" s="1"/>
  <c r="N18" i="3"/>
  <c r="M18" i="3"/>
  <c r="N53" i="3"/>
  <c r="O53" i="3"/>
  <c r="P53" i="3" s="1"/>
  <c r="M53" i="3"/>
  <c r="N92" i="3"/>
  <c r="O92" i="3"/>
  <c r="P92" i="3" s="1"/>
  <c r="M92" i="3"/>
  <c r="N20" i="3"/>
  <c r="M20" i="3"/>
  <c r="O20" i="3"/>
  <c r="P20" i="3" s="1"/>
  <c r="N29" i="3"/>
  <c r="O29" i="3"/>
  <c r="P29" i="3" s="1"/>
  <c r="M29" i="3"/>
  <c r="N58" i="3"/>
  <c r="M58" i="3"/>
  <c r="O58" i="3"/>
  <c r="P58" i="3" s="1"/>
  <c r="O129" i="3"/>
  <c r="P129" i="3" s="1"/>
  <c r="N129" i="3"/>
  <c r="M129" i="3"/>
  <c r="N122" i="3"/>
  <c r="M122" i="3"/>
  <c r="O122" i="3"/>
  <c r="P122" i="3" s="1"/>
  <c r="N100" i="3"/>
  <c r="O100" i="3"/>
  <c r="P100" i="3" s="1"/>
  <c r="M100" i="3"/>
  <c r="N84" i="3"/>
  <c r="O84" i="3"/>
  <c r="P84" i="3" s="1"/>
  <c r="M84" i="3"/>
  <c r="O136" i="3"/>
  <c r="P136" i="3" s="1"/>
  <c r="N136" i="3"/>
  <c r="M136" i="3"/>
  <c r="O237" i="3"/>
  <c r="P237" i="3" s="1"/>
  <c r="N237" i="3"/>
  <c r="M237" i="3"/>
  <c r="O153" i="3"/>
  <c r="P153" i="3" s="1"/>
  <c r="N153" i="3"/>
  <c r="M153" i="3"/>
  <c r="N128" i="3"/>
  <c r="M128" i="3"/>
  <c r="O128" i="3"/>
  <c r="P128" i="3" s="1"/>
  <c r="N166" i="3"/>
  <c r="O166" i="3"/>
  <c r="P166" i="3" s="1"/>
  <c r="M166" i="3"/>
  <c r="O208" i="3"/>
  <c r="P208" i="3" s="1"/>
  <c r="N208" i="3"/>
  <c r="M208" i="3"/>
  <c r="O177" i="3"/>
  <c r="P177" i="3" s="1"/>
  <c r="N177" i="3"/>
  <c r="O133" i="3"/>
  <c r="P133" i="3" s="1"/>
  <c r="N133" i="3"/>
  <c r="M133" i="3"/>
  <c r="M197" i="3"/>
  <c r="O217" i="3"/>
  <c r="P217" i="3" s="1"/>
  <c r="N217" i="3"/>
  <c r="M217" i="3"/>
  <c r="O207" i="3"/>
  <c r="P207" i="3" s="1"/>
  <c r="N207" i="3"/>
  <c r="M207" i="3"/>
  <c r="O228" i="3"/>
  <c r="P228" i="3" s="1"/>
  <c r="N228" i="3"/>
  <c r="M228" i="3"/>
  <c r="O244" i="3"/>
  <c r="P244" i="3" s="1"/>
  <c r="N244" i="3"/>
  <c r="M244" i="3"/>
  <c r="O223" i="3"/>
  <c r="P223" i="3" s="1"/>
  <c r="N223" i="3"/>
  <c r="M223" i="3"/>
  <c r="O193" i="3"/>
  <c r="P193" i="3" s="1"/>
  <c r="N193" i="3"/>
  <c r="N66" i="3"/>
  <c r="O66" i="3"/>
  <c r="P66" i="3" s="1"/>
  <c r="M66" i="3"/>
  <c r="N37" i="3"/>
  <c r="O37" i="3"/>
  <c r="P37" i="3" s="1"/>
  <c r="M37" i="3"/>
  <c r="N27" i="3"/>
  <c r="O27" i="3"/>
  <c r="P27" i="3" s="1"/>
  <c r="M27" i="3"/>
  <c r="N26" i="3"/>
  <c r="O26" i="3"/>
  <c r="P26" i="3" s="1"/>
  <c r="M26" i="3"/>
  <c r="M68" i="3"/>
  <c r="N21" i="3"/>
  <c r="M21" i="3"/>
  <c r="O14" i="3"/>
  <c r="P14" i="3" s="1"/>
  <c r="N14" i="3"/>
  <c r="M14" i="3"/>
  <c r="N50" i="3"/>
  <c r="M50" i="3"/>
  <c r="O50" i="3"/>
  <c r="P50" i="3" s="1"/>
  <c r="O79" i="3"/>
  <c r="P79" i="3" s="1"/>
  <c r="M79" i="3"/>
  <c r="N79" i="3"/>
  <c r="N73" i="3"/>
  <c r="M73" i="3"/>
  <c r="O73" i="3"/>
  <c r="P73" i="3" s="1"/>
  <c r="O21" i="3"/>
  <c r="P21" i="3" s="1"/>
  <c r="O125" i="3"/>
  <c r="P125" i="3" s="1"/>
  <c r="M125" i="3"/>
  <c r="N125" i="3"/>
  <c r="N28" i="3"/>
  <c r="M28" i="3"/>
  <c r="M143" i="3"/>
  <c r="N143" i="3"/>
  <c r="O143" i="3"/>
  <c r="P143" i="3" s="1"/>
  <c r="N78" i="3"/>
  <c r="O78" i="3"/>
  <c r="P78" i="3" s="1"/>
  <c r="M78" i="3"/>
  <c r="N13" i="3"/>
  <c r="M13" i="3"/>
  <c r="N45" i="3"/>
  <c r="O45" i="3"/>
  <c r="P45" i="3" s="1"/>
  <c r="M45" i="3"/>
  <c r="O134" i="3"/>
  <c r="P134" i="3" s="1"/>
  <c r="M134" i="3"/>
  <c r="N134" i="3"/>
  <c r="O131" i="3"/>
  <c r="P131" i="3" s="1"/>
  <c r="M131" i="3"/>
  <c r="N131" i="3"/>
  <c r="N132" i="3"/>
  <c r="O132" i="3"/>
  <c r="P132" i="3" s="1"/>
  <c r="M132" i="3"/>
  <c r="N38" i="3"/>
  <c r="O38" i="3"/>
  <c r="P38" i="3" s="1"/>
  <c r="N72" i="3"/>
  <c r="M72" i="3"/>
  <c r="O72" i="3"/>
  <c r="P72" i="3" s="1"/>
  <c r="O99" i="3"/>
  <c r="P99" i="3" s="1"/>
  <c r="M99" i="3"/>
  <c r="N99" i="3"/>
  <c r="M169" i="3"/>
  <c r="O197" i="3"/>
  <c r="P197" i="3" s="1"/>
  <c r="N197" i="3"/>
  <c r="N130" i="3"/>
  <c r="O130" i="3"/>
  <c r="P130" i="3" s="1"/>
  <c r="M130" i="3"/>
  <c r="M157" i="3"/>
  <c r="O249" i="3"/>
  <c r="P249" i="3" s="1"/>
  <c r="N249" i="3"/>
  <c r="M249" i="3"/>
  <c r="O140" i="3"/>
  <c r="P140" i="3" s="1"/>
  <c r="M140" i="3"/>
  <c r="N140" i="3"/>
  <c r="O167" i="3"/>
  <c r="P167" i="3" s="1"/>
  <c r="M167" i="3"/>
  <c r="N167" i="3"/>
  <c r="N172" i="3"/>
  <c r="O172" i="3"/>
  <c r="P172" i="3" s="1"/>
  <c r="M172" i="3"/>
  <c r="O212" i="3"/>
  <c r="P212" i="3" s="1"/>
  <c r="N212" i="3"/>
  <c r="M212" i="3"/>
  <c r="O135" i="3"/>
  <c r="P135" i="3" s="1"/>
  <c r="M135" i="3"/>
  <c r="N135" i="3"/>
  <c r="N163" i="3"/>
  <c r="O163" i="3"/>
  <c r="P163" i="3" s="1"/>
  <c r="O245" i="3"/>
  <c r="P245" i="3" s="1"/>
  <c r="N245" i="3"/>
  <c r="M245" i="3"/>
  <c r="O218" i="3"/>
  <c r="P218" i="3" s="1"/>
  <c r="N218" i="3"/>
  <c r="M218" i="3"/>
  <c r="O234" i="3"/>
  <c r="P234" i="3" s="1"/>
  <c r="N234" i="3"/>
  <c r="M234" i="3"/>
  <c r="O250" i="3"/>
  <c r="P250" i="3" s="1"/>
  <c r="N250" i="3"/>
  <c r="M250" i="3"/>
  <c r="O211" i="3"/>
  <c r="P211" i="3" s="1"/>
  <c r="N211" i="3"/>
  <c r="M211" i="3"/>
  <c r="O227" i="3"/>
  <c r="P227" i="3" s="1"/>
  <c r="N227" i="3"/>
  <c r="M227" i="3"/>
  <c r="N200" i="3"/>
  <c r="M200" i="3"/>
  <c r="O200" i="3"/>
  <c r="P200" i="3" s="1"/>
  <c r="M191" i="3"/>
  <c r="E8" i="3"/>
  <c r="M8" i="3" l="1"/>
  <c r="J37" i="2"/>
  <c r="K23" i="2" s="1"/>
  <c r="O8" i="3"/>
  <c r="P8" i="3" s="1"/>
  <c r="I9" i="3"/>
  <c r="F8" i="3"/>
  <c r="H8" i="3" s="1"/>
  <c r="H9" i="3"/>
  <c r="G9" i="3"/>
  <c r="K19" i="2" l="1"/>
  <c r="K33" i="2"/>
  <c r="K27" i="2"/>
  <c r="K31" i="2"/>
  <c r="K35" i="2"/>
  <c r="K13" i="2"/>
  <c r="K17" i="2"/>
  <c r="K15" i="2"/>
  <c r="K29" i="2"/>
  <c r="K37" i="2"/>
  <c r="K21" i="2"/>
  <c r="K25" i="2"/>
  <c r="G8" i="3"/>
  <c r="M37" i="2"/>
  <c r="J9" i="3"/>
  <c r="I8" i="3"/>
  <c r="J8" i="3" s="1"/>
  <c r="N29" i="2" l="1"/>
  <c r="N23" i="2"/>
  <c r="N25" i="2"/>
  <c r="N21" i="2"/>
  <c r="N17" i="2"/>
  <c r="N13" i="2"/>
  <c r="N19" i="2"/>
  <c r="N15" i="2"/>
  <c r="N27" i="2"/>
  <c r="N33" i="2"/>
  <c r="N35" i="2"/>
  <c r="N31" i="2"/>
  <c r="N37" i="2"/>
</calcChain>
</file>

<file path=xl/sharedStrings.xml><?xml version="1.0" encoding="utf-8"?>
<sst xmlns="http://schemas.openxmlformats.org/spreadsheetml/2006/main" count="1567" uniqueCount="540">
  <si>
    <t>Crna Gora</t>
  </si>
  <si>
    <t>Ministarstvo finansija</t>
  </si>
  <si>
    <t>Direktorat za državni budžet</t>
  </si>
  <si>
    <t>mil. €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</si>
  <si>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</si>
  <si>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</si>
  <si>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</si>
  <si>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</si>
  <si>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</si>
  <si>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</si>
  <si>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</si>
  <si>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</si>
  <si>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</si>
  <si>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</si>
  <si>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</si>
  <si>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</si>
  <si>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</si>
  <si>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</si>
  <si>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</si>
  <si>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</si>
  <si>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</si>
  <si>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</si>
  <si>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</si>
  <si>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</si>
  <si>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</si>
  <si>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</si>
  <si>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</si>
  <si>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</si>
  <si>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</si>
  <si>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Godina</t>
  </si>
  <si>
    <t>Hlookup</t>
  </si>
  <si>
    <t>UKUPNO</t>
  </si>
  <si>
    <t>Izdaci za:</t>
  </si>
  <si>
    <t>POLITIČKI SISTEM I UPRAVLJANJE</t>
  </si>
  <si>
    <t>PRAVOSUĐE I ZAŠTITA PRAVA</t>
  </si>
  <si>
    <t>JAVNA BEZBJEDNOST I ODBRANA</t>
  </si>
  <si>
    <t>JAVNE FINANSIJE</t>
  </si>
  <si>
    <t>EKONOMIJA I TURIZAM</t>
  </si>
  <si>
    <t>POLJOPRIVREDA, ŠUMARSTVO I VODOPRIVREDA</t>
  </si>
  <si>
    <t>SAOBRAĆAJ</t>
  </si>
  <si>
    <t>PROSTORNO PLANIRANJE I ZAŠTITA ŽIVOTNE SREDINE</t>
  </si>
  <si>
    <t>OBRAZOVANJE, NAUKA I SPORT</t>
  </si>
  <si>
    <t>KULTURA</t>
  </si>
  <si>
    <t>ZDRAVSTVO</t>
  </si>
  <si>
    <t>SOCIJALNO STARANJE</t>
  </si>
  <si>
    <t>11 009 003</t>
  </si>
  <si>
    <t>11 011 001</t>
  </si>
  <si>
    <t>11 018 001</t>
  </si>
  <si>
    <t>11 019 001</t>
  </si>
  <si>
    <t>11 023 003</t>
  </si>
  <si>
    <t>11 024 002</t>
  </si>
  <si>
    <t>11 033 002</t>
  </si>
  <si>
    <t>11 033 003</t>
  </si>
  <si>
    <t>11 034 002</t>
  </si>
  <si>
    <t>11 047 001</t>
  </si>
  <si>
    <t>11 048 001</t>
  </si>
  <si>
    <t>11 048 002</t>
  </si>
  <si>
    <t>11 049 001</t>
  </si>
  <si>
    <t>11 049 002</t>
  </si>
  <si>
    <t>11 049 003</t>
  </si>
  <si>
    <t>11 049 004</t>
  </si>
  <si>
    <t>11 049 005</t>
  </si>
  <si>
    <t>11 049 006</t>
  </si>
  <si>
    <t>11 049 007</t>
  </si>
  <si>
    <t>11 049 008</t>
  </si>
  <si>
    <t>11 050 001</t>
  </si>
  <si>
    <t>11 051 001</t>
  </si>
  <si>
    <t>11 051 002</t>
  </si>
  <si>
    <t>11 051 012</t>
  </si>
  <si>
    <t>11 052 K01</t>
  </si>
  <si>
    <t>11 053 001</t>
  </si>
  <si>
    <t>11 053 002</t>
  </si>
  <si>
    <t>11 053 005</t>
  </si>
  <si>
    <t>11 054 001</t>
  </si>
  <si>
    <t>11 055 001</t>
  </si>
  <si>
    <t>11 056 001</t>
  </si>
  <si>
    <t>12 001 002</t>
  </si>
  <si>
    <t>12 003 004</t>
  </si>
  <si>
    <t>12 003 005</t>
  </si>
  <si>
    <t>12 003 006</t>
  </si>
  <si>
    <t>12 003 007</t>
  </si>
  <si>
    <t>12 003 008</t>
  </si>
  <si>
    <t>12 005 004</t>
  </si>
  <si>
    <t>12 005 005</t>
  </si>
  <si>
    <t>12 005 006</t>
  </si>
  <si>
    <t>12 005 007</t>
  </si>
  <si>
    <t>12 012 001</t>
  </si>
  <si>
    <t>12 013 002</t>
  </si>
  <si>
    <t>12 020 001</t>
  </si>
  <si>
    <t>12 021 001</t>
  </si>
  <si>
    <t>12 024 001</t>
  </si>
  <si>
    <t>12 024 002</t>
  </si>
  <si>
    <t>12 024 003</t>
  </si>
  <si>
    <t>12 024 004</t>
  </si>
  <si>
    <t>12 024 005</t>
  </si>
  <si>
    <t>12 024 006</t>
  </si>
  <si>
    <t>12 024 K01</t>
  </si>
  <si>
    <t>12 024 K02</t>
  </si>
  <si>
    <t>12 025 001</t>
  </si>
  <si>
    <t>12 025 003</t>
  </si>
  <si>
    <t>12 026 001</t>
  </si>
  <si>
    <t>12 027 001</t>
  </si>
  <si>
    <t>13 002 001</t>
  </si>
  <si>
    <t>13 013 002</t>
  </si>
  <si>
    <t>13 015 002</t>
  </si>
  <si>
    <t>13 016 002</t>
  </si>
  <si>
    <t>13 023 001</t>
  </si>
  <si>
    <t>13 024 001</t>
  </si>
  <si>
    <t>13 024 K01</t>
  </si>
  <si>
    <t>13 025 K01</t>
  </si>
  <si>
    <t>13 026 001</t>
  </si>
  <si>
    <t>13 027 001</t>
  </si>
  <si>
    <t>13 028 001</t>
  </si>
  <si>
    <t>13 028 002</t>
  </si>
  <si>
    <t>13 029 001</t>
  </si>
  <si>
    <t>13 029 002</t>
  </si>
  <si>
    <t>13 029 003</t>
  </si>
  <si>
    <t>13 029 004</t>
  </si>
  <si>
    <t>13 030 001</t>
  </si>
  <si>
    <t>13 030 002</t>
  </si>
  <si>
    <t>13 031 001</t>
  </si>
  <si>
    <t>13 031 002</t>
  </si>
  <si>
    <t>13 040 001</t>
  </si>
  <si>
    <t>14 002 003</t>
  </si>
  <si>
    <t>14 002 004</t>
  </si>
  <si>
    <t>14 002 005</t>
  </si>
  <si>
    <t>14 005 002</t>
  </si>
  <si>
    <t>14 017 002</t>
  </si>
  <si>
    <t>14 021 003</t>
  </si>
  <si>
    <t>14 022 002</t>
  </si>
  <si>
    <t>14 036 001</t>
  </si>
  <si>
    <t>14 036 002</t>
  </si>
  <si>
    <t>14 040 003</t>
  </si>
  <si>
    <t>14 040 010</t>
  </si>
  <si>
    <t>14 040 011</t>
  </si>
  <si>
    <t>14 042 001</t>
  </si>
  <si>
    <t>14 042 002</t>
  </si>
  <si>
    <t>14 042 003</t>
  </si>
  <si>
    <t>14 043 001</t>
  </si>
  <si>
    <t>14 048 001</t>
  </si>
  <si>
    <t>14 048 002</t>
  </si>
  <si>
    <t>14 048 003</t>
  </si>
  <si>
    <t>14 048 004</t>
  </si>
  <si>
    <t>14 048 005</t>
  </si>
  <si>
    <t>14 050 001</t>
  </si>
  <si>
    <t>14 051 001</t>
  </si>
  <si>
    <t>15 004 001</t>
  </si>
  <si>
    <t>15 004 003</t>
  </si>
  <si>
    <t>15 004 004</t>
  </si>
  <si>
    <t>15 004 005</t>
  </si>
  <si>
    <t>15 019 003</t>
  </si>
  <si>
    <t>15 019 004</t>
  </si>
  <si>
    <t>15 019 005</t>
  </si>
  <si>
    <t>15 019 006</t>
  </si>
  <si>
    <t>15 019 007</t>
  </si>
  <si>
    <t>15 019 K01</t>
  </si>
  <si>
    <t>15 021 001</t>
  </si>
  <si>
    <t>15 021 003</t>
  </si>
  <si>
    <t>15 021 004</t>
  </si>
  <si>
    <t>15 021 005</t>
  </si>
  <si>
    <t>15 021 006</t>
  </si>
  <si>
    <t>15 021 007</t>
  </si>
  <si>
    <t>15 021 008</t>
  </si>
  <si>
    <t>15 021 009</t>
  </si>
  <si>
    <t>15 022 002</t>
  </si>
  <si>
    <t>15 030 001</t>
  </si>
  <si>
    <t>15 030 002</t>
  </si>
  <si>
    <t>15 030 006</t>
  </si>
  <si>
    <t>15 030 007</t>
  </si>
  <si>
    <t>15 030 008</t>
  </si>
  <si>
    <t>15 030 009</t>
  </si>
  <si>
    <t>15 030 K01</t>
  </si>
  <si>
    <t>15 032 001</t>
  </si>
  <si>
    <t>15 033 001</t>
  </si>
  <si>
    <t>15 033 002</t>
  </si>
  <si>
    <t>15 033 003</t>
  </si>
  <si>
    <t>15 034 001</t>
  </si>
  <si>
    <t>15 034 002</t>
  </si>
  <si>
    <t>15 034 003</t>
  </si>
  <si>
    <t>15 037 002</t>
  </si>
  <si>
    <t>15 037 003</t>
  </si>
  <si>
    <t>15 038 001</t>
  </si>
  <si>
    <t>15 038 002</t>
  </si>
  <si>
    <t>16 002 001</t>
  </si>
  <si>
    <t>16 002 005</t>
  </si>
  <si>
    <t>16 002 006</t>
  </si>
  <si>
    <t>16 002 007</t>
  </si>
  <si>
    <t>16 002 K01</t>
  </si>
  <si>
    <t>16 004 001</t>
  </si>
  <si>
    <t>16 005 002</t>
  </si>
  <si>
    <t>16 005 003</t>
  </si>
  <si>
    <t>16 006 003</t>
  </si>
  <si>
    <t>16 006 004</t>
  </si>
  <si>
    <t>16 011 001</t>
  </si>
  <si>
    <t>17 019 001</t>
  </si>
  <si>
    <t>17 019 002</t>
  </si>
  <si>
    <t>17 019 003</t>
  </si>
  <si>
    <t>17 019 004</t>
  </si>
  <si>
    <t>17 019 005</t>
  </si>
  <si>
    <t>17 019 006</t>
  </si>
  <si>
    <t>17 019 007</t>
  </si>
  <si>
    <t>17 019 008</t>
  </si>
  <si>
    <t>17 019 009</t>
  </si>
  <si>
    <t>17 019 K02</t>
  </si>
  <si>
    <t>17 020 K01</t>
  </si>
  <si>
    <t>17 020 K02</t>
  </si>
  <si>
    <t>17 020 K03</t>
  </si>
  <si>
    <t>17 020 K04</t>
  </si>
  <si>
    <t>17 020 K05</t>
  </si>
  <si>
    <t>18 003 001</t>
  </si>
  <si>
    <t>18 003 002</t>
  </si>
  <si>
    <t>18 003 004</t>
  </si>
  <si>
    <t>18 003 K01</t>
  </si>
  <si>
    <t>18 003 K02</t>
  </si>
  <si>
    <t>18 004 001</t>
  </si>
  <si>
    <t>18 004 002</t>
  </si>
  <si>
    <t>18 004 005</t>
  </si>
  <si>
    <t>18 008 001</t>
  </si>
  <si>
    <t>18 008 002</t>
  </si>
  <si>
    <t>19 032 001</t>
  </si>
  <si>
    <t>19 032 002</t>
  </si>
  <si>
    <t>19 032 003</t>
  </si>
  <si>
    <t>19 032 004</t>
  </si>
  <si>
    <t>19 032 005</t>
  </si>
  <si>
    <t>19 032 006</t>
  </si>
  <si>
    <t>19 032 K03</t>
  </si>
  <si>
    <t>19 032 K04</t>
  </si>
  <si>
    <t>19 033 001</t>
  </si>
  <si>
    <t>19 033 002</t>
  </si>
  <si>
    <t>19 034 001</t>
  </si>
  <si>
    <t>19 035 001</t>
  </si>
  <si>
    <t>19 035 002</t>
  </si>
  <si>
    <t>19 036 001</t>
  </si>
  <si>
    <t>19 036 002</t>
  </si>
  <si>
    <t>19 037 001</t>
  </si>
  <si>
    <t>19 038 001</t>
  </si>
  <si>
    <t>19 038 003</t>
  </si>
  <si>
    <t>19 038 K01</t>
  </si>
  <si>
    <t>19 039 001</t>
  </si>
  <si>
    <t>19 040 001</t>
  </si>
  <si>
    <t>19 040 K01</t>
  </si>
  <si>
    <t>19 042 001</t>
  </si>
  <si>
    <t>20 020 001</t>
  </si>
  <si>
    <t>20 020 002</t>
  </si>
  <si>
    <t>20 020 003</t>
  </si>
  <si>
    <t>20 021 001</t>
  </si>
  <si>
    <t>20 021 002</t>
  </si>
  <si>
    <t>20 021 003</t>
  </si>
  <si>
    <t>20 021 004</t>
  </si>
  <si>
    <t>20 021 005</t>
  </si>
  <si>
    <t>20 021 006</t>
  </si>
  <si>
    <t>20 021 008</t>
  </si>
  <si>
    <t>20 021 009</t>
  </si>
  <si>
    <t>20 021 K01</t>
  </si>
  <si>
    <t>20 022 001</t>
  </si>
  <si>
    <t>20 023 001</t>
  </si>
  <si>
    <t>21 007 002</t>
  </si>
  <si>
    <t>21 011 001</t>
  </si>
  <si>
    <t>21 011 002</t>
  </si>
  <si>
    <t>21 011 003</t>
  </si>
  <si>
    <t>21 011 004</t>
  </si>
  <si>
    <t>21 011 005</t>
  </si>
  <si>
    <t>21 011 K01</t>
  </si>
  <si>
    <t>21 011 K02</t>
  </si>
  <si>
    <t>21 012 001</t>
  </si>
  <si>
    <t>22 010 001</t>
  </si>
  <si>
    <t>22 010 002</t>
  </si>
  <si>
    <t>22 010 003</t>
  </si>
  <si>
    <t>22 013 001</t>
  </si>
  <si>
    <t>22 025 001</t>
  </si>
  <si>
    <t>22 025 002</t>
  </si>
  <si>
    <t>22 025 003</t>
  </si>
  <si>
    <t>22 025 004</t>
  </si>
  <si>
    <t>22 025 K01</t>
  </si>
  <si>
    <t>22 026 001</t>
  </si>
  <si>
    <t>Djelovanje Državne izborne komisije</t>
  </si>
  <si>
    <t>Stručni i operativni poslovi Savjeta za građansku kontrolu rada policije</t>
  </si>
  <si>
    <t>Stabilizacija i pridruživanje i pristupanje Crne Gore Evropskoj uniji</t>
  </si>
  <si>
    <t>Stručni i operativni poslovi Ministarstva evropskih poslova</t>
  </si>
  <si>
    <t>Djelovanje Uprave za ljudske resurse</t>
  </si>
  <si>
    <t>Koordinirani inspekcijski nadzor</t>
  </si>
  <si>
    <t>Stručni i operativni poslovi i međunarodna saradnja u oblasti sprječavanja korupcije</t>
  </si>
  <si>
    <t>Prevencija korupcije</t>
  </si>
  <si>
    <t>Djelatnost Službenog lista Crne Gore</t>
  </si>
  <si>
    <t>Djelovanje Predsjednika Crne Gore</t>
  </si>
  <si>
    <t>Zakonodavna, kontrolna i predstavnička funkcija Skupštine Crne Gore</t>
  </si>
  <si>
    <t>Stručni i operativni poslovi Skupštine Crne Gore</t>
  </si>
  <si>
    <t>Stručni i operativni poslovi Generalnog sekretarijata Vlade</t>
  </si>
  <si>
    <t>Djelatnost Kancelarije zastupnika Crne Gore pred Evropskim sudom za ljudska prava</t>
  </si>
  <si>
    <t>Djelatnost Kabineta Potpredsjednika Vlade</t>
  </si>
  <si>
    <t>Stručni i operativni poslovi Kabineta Predsjednika Vlade</t>
  </si>
  <si>
    <t>Djelovanje Savjeta za privatizaciju i kapitalne projekte</t>
  </si>
  <si>
    <t>Stručni i operativni poslovi Sekretarijata za zakonodavstvo</t>
  </si>
  <si>
    <t>Stručni i operativni poslovi Komisije za koncesije</t>
  </si>
  <si>
    <t>Stručni i operativni poslovi Savjeta za NATO</t>
  </si>
  <si>
    <t>Finansiranje rada parlamentarnih subjekata</t>
  </si>
  <si>
    <t>Rad diplomatskih i konzularnih predstavništava</t>
  </si>
  <si>
    <t>Bilateralni i multilateralni poslovi</t>
  </si>
  <si>
    <t>Saradnja sa iseljenicima - dijasporom</t>
  </si>
  <si>
    <t>Izgradnja i rekonstrukcija administrativnog prostora za rad državnih organa - sektor Politički sistem i upravljanje</t>
  </si>
  <si>
    <t>Informaciono društvo</t>
  </si>
  <si>
    <t>Reforma javne uprave</t>
  </si>
  <si>
    <t>Medijski pluralizam</t>
  </si>
  <si>
    <t>Stručni i operativni poslovi Ministarstva javne uprave</t>
  </si>
  <si>
    <t>Djelatnost RTCG</t>
  </si>
  <si>
    <t>Stručni i operativni poslovi Ministarstva vanjskih poslova</t>
  </si>
  <si>
    <t>Djelovanje Ustavnog suda</t>
  </si>
  <si>
    <t>Nadležnost Vrhovnog i Apelacionog suda</t>
  </si>
  <si>
    <t>Nadležnost Upravnog i Privrednog suda</t>
  </si>
  <si>
    <t>Nadležnost viših sudova</t>
  </si>
  <si>
    <t>Nadležnost osnovnih sudova</t>
  </si>
  <si>
    <t>Nadležnost sudova za prekršaje</t>
  </si>
  <si>
    <t>Nadležnost osnovnih državnih tužilaštava</t>
  </si>
  <si>
    <t>Nadležnost viših državnih tužilaštava</t>
  </si>
  <si>
    <t>Nadležnost Specijalnog državnog tužilaštva</t>
  </si>
  <si>
    <t>Nadležnost Vrhovnog državnog tužilaštva</t>
  </si>
  <si>
    <t>Upravljanje sistemnom izvršenja krivičnih sankcija</t>
  </si>
  <si>
    <t>Stručni i operativni poslovi Ministarstva ljudskih i manjinskih prava</t>
  </si>
  <si>
    <t>Djelovanje Zaštitnika ljudskih prava i sloboda</t>
  </si>
  <si>
    <t>Djelovanje Agencije za zaštitu ličnih podataka i slobodan pristup informacijama</t>
  </si>
  <si>
    <t>Sprovođenje politika iz nadležnosti Ministarstva pravde</t>
  </si>
  <si>
    <t>Stručni i operativni poslovi Sudskog savjeta</t>
  </si>
  <si>
    <t>Stručni i operativni poslovi Tužilačkog savjeta</t>
  </si>
  <si>
    <t>Djelovanje Centra za obuku u sudstvu i državnom tužilaštvu</t>
  </si>
  <si>
    <t>Stručni i operativni poslovi Centra za alternativno rješavanje sporova</t>
  </si>
  <si>
    <t>Obezbjeđivanje samostalnosti u radu državnih tužilaca</t>
  </si>
  <si>
    <t>Izgradnja i rekonstrukcija administrativnog prostora za rad pravosuđa</t>
  </si>
  <si>
    <t>Projekti koji se finansiraju iz IPA fondova - sektor Pravosuđe</t>
  </si>
  <si>
    <t>Zaštita ljudskih i manjinskih prava</t>
  </si>
  <si>
    <t>Unapređenje i zaštita manjinskih prava</t>
  </si>
  <si>
    <t>Stručni i operativni poslovi Ministarstva pravde</t>
  </si>
  <si>
    <t>Pravda i fundamentalna prava</t>
  </si>
  <si>
    <t>Ublažavanje efekata elementarnih nepogoda i tehničko-tehnoloških nesreća</t>
  </si>
  <si>
    <t>Djelatnost Direkcije za zaštitu tajnih podataka</t>
  </si>
  <si>
    <t>Djelovanje Agencije za nacionalnu bezbjednost</t>
  </si>
  <si>
    <t>Djelovanje Regionalnog ronilačkog centra za podvodno deminiranje i obuku ronilaca</t>
  </si>
  <si>
    <t>Stručni i operativni poslovi Ministarstva unutrašnjih poslova</t>
  </si>
  <si>
    <t>Integrisano upravljanje granicom</t>
  </si>
  <si>
    <t>Poslovi iz oblasti rada policije</t>
  </si>
  <si>
    <t>Izgradnja i rekonstrukcija administrativnog prostora za potrebe javne bezbjednosti</t>
  </si>
  <si>
    <t>Stručni i operativni poslovi Ministarstva odbrane</t>
  </si>
  <si>
    <t>Izgradnja i rekonstrukcija administrativnog prostora za potrebe odbrane</t>
  </si>
  <si>
    <t>Izgradnja kapaciteta - izdavanje dokumenata u oblastima upravnih poslova, državljanstva i stranaca</t>
  </si>
  <si>
    <t>Međunarodna saradnja</t>
  </si>
  <si>
    <t>Operacije</t>
  </si>
  <si>
    <t>Funkcionisanje Vojske</t>
  </si>
  <si>
    <t>Međunarodna vojna saradnja</t>
  </si>
  <si>
    <t>Obuke i vježbe</t>
  </si>
  <si>
    <t>Opremanje i infrastruktura Vojske Crne Gore</t>
  </si>
  <si>
    <t>Opremanje Ministarstva Odbrane</t>
  </si>
  <si>
    <t>Rukovođenje i koordinacija rada Obavještajno bezbjednosnog direktorata</t>
  </si>
  <si>
    <t>Međunarodna saradnja Obavještajno bezbjednosnog direktorata</t>
  </si>
  <si>
    <t>Vršenje poslova u oblasti međunarodne zaštite</t>
  </si>
  <si>
    <t>Upravljanje i izvršenje budžeta</t>
  </si>
  <si>
    <t>Upravljanje sredstvima EU</t>
  </si>
  <si>
    <t>Rezerve</t>
  </si>
  <si>
    <t>Stručni i operativni poslovi u vezi sa javnim dugom</t>
  </si>
  <si>
    <t>Stručni i operativni poslovi Zaštitnika imovinsko-interesa Crne Gore</t>
  </si>
  <si>
    <t>Izrada rezultata zvanične statistike</t>
  </si>
  <si>
    <t>Stručni i operativni poslovi Komisije za zaštitu prava u postupcima javnih nabavki</t>
  </si>
  <si>
    <t>Sprovodjenje aktivnosti iz nadleznosti Revizorskog tijela</t>
  </si>
  <si>
    <t>Realizacija strateškog plana razvoja Revizorskog tijela</t>
  </si>
  <si>
    <t>Sprovođenje politika iz nadležnosti Ministarstva finansija</t>
  </si>
  <si>
    <t>Poslovanje područnih jedinica - upravljanje javnim prihodima</t>
  </si>
  <si>
    <t>Obavljanje poslova iz oblasti igara na sreću</t>
  </si>
  <si>
    <t>Stručni i operativni poslovi iz oblasti carina</t>
  </si>
  <si>
    <t>Carinski postupci i carinarnice</t>
  </si>
  <si>
    <t>Djelovanje Fonda za obeštećenje</t>
  </si>
  <si>
    <t>Sprječavanje pranja novca i finansiranja terorizma</t>
  </si>
  <si>
    <t>Sprovođenje revizija</t>
  </si>
  <si>
    <t>Strateški plan i obuke</t>
  </si>
  <si>
    <t>Stručni i operativni poslovi Državne revizorske institucije</t>
  </si>
  <si>
    <t>Zajednički poslovi</t>
  </si>
  <si>
    <t>Premjer i kartografija</t>
  </si>
  <si>
    <t>Stručni i operativni poslovi iz oblasti poreza</t>
  </si>
  <si>
    <t>Stručni i operativni poslovi Ministarstva finansija</t>
  </si>
  <si>
    <t>Politika javnih nabavki</t>
  </si>
  <si>
    <t>Spoljna trgovina i ekonomski odnosi sa inostranstvom</t>
  </si>
  <si>
    <t>Unutrašnja trgovina i zaštita intelektualne svojine</t>
  </si>
  <si>
    <t>Sprječavanje narušavanja slobodne konkurencije i kontrola državne pomoći</t>
  </si>
  <si>
    <t>Jačanje konkurentnosti i sektora inovacija</t>
  </si>
  <si>
    <t>Strateško planiranje i međunarodna saradnja</t>
  </si>
  <si>
    <t>Unapređenje turističkog ambijenta</t>
  </si>
  <si>
    <t>Podsticanje, promocija i investicije u turizmu</t>
  </si>
  <si>
    <t>Normativni poslovi i upravni postupak</t>
  </si>
  <si>
    <t>Djelovanje Nacionalne turističke organizacije Crne Gore</t>
  </si>
  <si>
    <t>Unapređenje turističke ponude</t>
  </si>
  <si>
    <t>Radni odnosi, zaštita i zdravlje na radu i pristup tržištu rada</t>
  </si>
  <si>
    <t>Profesionalna rehabilitacija</t>
  </si>
  <si>
    <t>Mjere aktivne politike zapošljavanja</t>
  </si>
  <si>
    <t>Stručni i operativni poslovi Zavoda za zapošljavanje</t>
  </si>
  <si>
    <t>Isplata neisplaćenih potraživanja zaposlenih</t>
  </si>
  <si>
    <t>Stručni i operativni poslovi Fonda za rad</t>
  </si>
  <si>
    <t>Profesonalna rehabilitacija</t>
  </si>
  <si>
    <t>Pasivne mjere tržišta rada</t>
  </si>
  <si>
    <t>Stručni i operativni poslovi Ministarstva rada i socijalnog staranja</t>
  </si>
  <si>
    <t>Djelovanje Agencije za mirno rješavanje radnih sporova</t>
  </si>
  <si>
    <t>Unaprjeđenje i implementacija strateškog i zakonodavnog okvira za efikasniji industrijski i regionalni razvoj</t>
  </si>
  <si>
    <t>Standardizacija i akreditacija</t>
  </si>
  <si>
    <t>Realizacija i promocija investicionih potencijala</t>
  </si>
  <si>
    <t>Programski okvir za unaprjeđenje konkurentnosti industrije i sveukupnog regionalnog razvoja</t>
  </si>
  <si>
    <t>Unaprjeđenje i implementacija zakonodavnog okvira za efikasniji industrijski i regionalni razvoj</t>
  </si>
  <si>
    <t>Podrška pristupanju Crne Gore Evropskoj uniji u oblasti jačanja konkurentnosti i inovacija</t>
  </si>
  <si>
    <t>Razvojni projekti Prijestonice Cetinje</t>
  </si>
  <si>
    <t>Djelovanje Zavoda za metrologiju</t>
  </si>
  <si>
    <t>Energetika i energetska efikasnost</t>
  </si>
  <si>
    <t>Rudarstvo, geologija i ugljovodonici</t>
  </si>
  <si>
    <t>Djelovanje Uprave za ugljovodonike</t>
  </si>
  <si>
    <t>Unaprjeđenje poslovnog okruženja za razvoj preduzetništva</t>
  </si>
  <si>
    <t>Unapređenje konkurentnosti privrede</t>
  </si>
  <si>
    <t>Upravljanje reputacijom države, komuniciranje nacionalnog brenda i marketing aktivnosti</t>
  </si>
  <si>
    <t>Podrška razvoju inovacione djelatnosti</t>
  </si>
  <si>
    <t>Podrška razvoju inovacione infrastrukture i inovacioni programi Fonda za inovacije</t>
  </si>
  <si>
    <t>Elektronske komunikacije</t>
  </si>
  <si>
    <t>Poštanska djelatnost</t>
  </si>
  <si>
    <t>Podrška poljoprivredi</t>
  </si>
  <si>
    <t>Bezbjednost hrane, veterina i fitosanitarni poslovi</t>
  </si>
  <si>
    <t>Podrška ruralnom razvoju</t>
  </si>
  <si>
    <t>Podrška Agenciji za plaćanje</t>
  </si>
  <si>
    <t>Stručni i operativni poslovi Ministarstva poljoprivrede, šumarstva i vodoprivrede</t>
  </si>
  <si>
    <t>Projekti koji se finansiraju iz IPA fondova - IPA2021, oblast poljoprivrede</t>
  </si>
  <si>
    <t>Podrška ribarstvu</t>
  </si>
  <si>
    <t>Šumarstvo, lovstvo i drvna industrija</t>
  </si>
  <si>
    <t>Djelovanje Uprave za gazdovanje šumama i lovištima</t>
  </si>
  <si>
    <t>Podrška vodopirvredi</t>
  </si>
  <si>
    <t>Djelovanje Uprave za vode</t>
  </si>
  <si>
    <t>Državni putevi i drumski saobraćaj</t>
  </si>
  <si>
    <t>Željeznički saobraćaj</t>
  </si>
  <si>
    <t>Pomorski saobraćaj</t>
  </si>
  <si>
    <t>Vazdušni saobraćaj</t>
  </si>
  <si>
    <t>Inspekcijski nadzor u oblasti saobraćaja</t>
  </si>
  <si>
    <t>Djelovanje Uprave pomorske sigurnosti i upravljanja lukama</t>
  </si>
  <si>
    <t>Stručni i operativni poslovi Uprave za saobraćaj</t>
  </si>
  <si>
    <t>Djelovanje Uprave za željeznice</t>
  </si>
  <si>
    <t>Djelovanje Komisije za istraživanje nesreća</t>
  </si>
  <si>
    <t>Projekti koji se finansiraju iz IPA fondova - sektor Saobraćaj</t>
  </si>
  <si>
    <t>Rekonstrukcija regionalnih i magistralnih puteva</t>
  </si>
  <si>
    <t>Rješavanje uskih grla na saobraćajnoj mreži Crne Gore</t>
  </si>
  <si>
    <t>Izgradnja autoputeva</t>
  </si>
  <si>
    <t>Izgradnja lokalne infrastrukture</t>
  </si>
  <si>
    <t>Sanacija mostova, klizišta i kosina na magistralnim i regionalnim putevima</t>
  </si>
  <si>
    <t>Ekologija</t>
  </si>
  <si>
    <t>Priroda</t>
  </si>
  <si>
    <t>Monitoring i unapređenje životne sredine</t>
  </si>
  <si>
    <t>Projekti očuvanja životne sredine</t>
  </si>
  <si>
    <t>Projekti koji se finansiraju iz IPA fondova - sektor Održivi razvoj</t>
  </si>
  <si>
    <t>Uređenje prostora, građevinarstvo i stambeni razvoj</t>
  </si>
  <si>
    <t>Inspekcijski poslovi u oblasti izgradnje objekata</t>
  </si>
  <si>
    <t>Stručni i operativni poslovi Uprave za kapitalne projekte</t>
  </si>
  <si>
    <t>Hidrometeorologija</t>
  </si>
  <si>
    <t>Seizmologija</t>
  </si>
  <si>
    <t>Nadzor nad obrazovnim sistemom</t>
  </si>
  <si>
    <t>Unapređenje kvaliteta obrazovanja</t>
  </si>
  <si>
    <t>Djelatnosti Zavoda za školstvo</t>
  </si>
  <si>
    <t>Djelovanje Ispitnog centra</t>
  </si>
  <si>
    <t>Djelovanje Centra za stručno obrazovanje</t>
  </si>
  <si>
    <t>Djelovanje Agencije za kontrolu i obezbjeđenje kvaliteta visokog obrazovanja</t>
  </si>
  <si>
    <t>Izgradnja i rekonstrukcija sportskih objekata</t>
  </si>
  <si>
    <t>Projekti koji se finansiraju iz IPA fondova - sektor Obrazovanje</t>
  </si>
  <si>
    <t>Izgradnja i rekonstrukcija objekata u oblasti obrazovanja</t>
  </si>
  <si>
    <t>Predškolsko vaspitanje i obrazovanje</t>
  </si>
  <si>
    <t>Osnovno obrazovanje</t>
  </si>
  <si>
    <t>Podrška radu i unapređenju kvaliteta srednjeg obrazovanja</t>
  </si>
  <si>
    <t>Politike visokog obrazovanja</t>
  </si>
  <si>
    <t>Podrška radu visokoškolskih ustanova</t>
  </si>
  <si>
    <t>Učenički standard</t>
  </si>
  <si>
    <t>Studentski standard</t>
  </si>
  <si>
    <t>Djelovanje Crnogorske akademije nauka i umjetnosti</t>
  </si>
  <si>
    <t>Vrhunski sport</t>
  </si>
  <si>
    <t>Stručni i operativni poslovi Ministarstva sporta i mladih</t>
  </si>
  <si>
    <t>Razvoj i sprovođenje politike mladih</t>
  </si>
  <si>
    <t>Naučnoistraživačka djelatnost</t>
  </si>
  <si>
    <t>Izgradnja i rekonstrukcija objekata u oblasti nauke</t>
  </si>
  <si>
    <t>Kulturno umjetničko stvaralaštvo</t>
  </si>
  <si>
    <t>Pozorišna, filmska i muzička djelatnost</t>
  </si>
  <si>
    <t>Kreativna Crna Gora i projekti</t>
  </si>
  <si>
    <t>Stručni i operativni poslovi Ministarstva kulture i medija</t>
  </si>
  <si>
    <t>Kulturna baština</t>
  </si>
  <si>
    <t>Muzejska djelatnost</t>
  </si>
  <si>
    <t>Bibliotekarska delatnost</t>
  </si>
  <si>
    <t>Konzervatorska djelatnost i arheologija</t>
  </si>
  <si>
    <t>Djelovanje Državnog arhiva</t>
  </si>
  <si>
    <t>Djelovanje Uprave za zaštitu kulturnih dobara</t>
  </si>
  <si>
    <t>Djelovanje Matice crnogorske</t>
  </si>
  <si>
    <t>Unapređenja manjinskih prava u oblasti kulture</t>
  </si>
  <si>
    <t>Izgradnja, rekonstrukcija i adaptacija objekata kulture</t>
  </si>
  <si>
    <t>Djelovanje Senata Prijestonice Cetinje</t>
  </si>
  <si>
    <t>Djelovanje Crvenog krsta Crne Gore</t>
  </si>
  <si>
    <t>Razvoj i podrška sistemu zdravstva</t>
  </si>
  <si>
    <t>Zdravstvena zaštita</t>
  </si>
  <si>
    <t>Ostala zdravstvena zaštita</t>
  </si>
  <si>
    <t>Stručni i operativni poslovi Fonda za zdravstveno osiguranje</t>
  </si>
  <si>
    <t>Djelatnost Instituta za javno zdravlje</t>
  </si>
  <si>
    <t>Izgradnja i rekonstrukcija objekata zdravstva</t>
  </si>
  <si>
    <t>Projekti koji se finansiraju iz IPA fondova - sektor Zdravstvo</t>
  </si>
  <si>
    <t>Stručni i operativni poslovi Ministarstva zdravlja</t>
  </si>
  <si>
    <t>Prava iz penzijskog i invalidskog osiguranja</t>
  </si>
  <si>
    <t>Socijalni programi za potrebe korisnika prava</t>
  </si>
  <si>
    <t>Stručni i operativni poslovi Fonda za penzijsko i invalidsko osiguranje</t>
  </si>
  <si>
    <t>Finansiranje prava na privremeno izdržavanje djece</t>
  </si>
  <si>
    <t>Obavljanje djelatnosti ustanova socijalne i dječije zaštite</t>
  </si>
  <si>
    <t>Prava iz oblasti boračke, invalidske i dječje zaštite</t>
  </si>
  <si>
    <t>Djelovanje Socijalnog savjeta</t>
  </si>
  <si>
    <t>Socijalna i dječja zaštita</t>
  </si>
  <si>
    <t>Izgradnja i rekonstrukcija objekata socijalnog staranja</t>
  </si>
  <si>
    <t>Pregled po glavnim programima</t>
  </si>
  <si>
    <t>Naziv POTPROGRAMA</t>
  </si>
  <si>
    <t>Prog. klasif.</t>
  </si>
  <si>
    <t>Prog. Klas.</t>
  </si>
  <si>
    <r>
      <t xml:space="preserve">Ostvarenje budžeta po </t>
    </r>
    <r>
      <rPr>
        <b/>
        <sz val="14"/>
        <color theme="1"/>
        <rFont val="Cambria"/>
        <family val="1"/>
      </rPr>
      <t>PROGRAMSKOJ</t>
    </r>
    <r>
      <rPr>
        <sz val="14"/>
        <color theme="1"/>
        <rFont val="Cambria"/>
        <family val="1"/>
      </rPr>
      <t xml:space="preserve"> KLASIFIKACIJI</t>
    </r>
  </si>
  <si>
    <t>11 052 K02</t>
  </si>
  <si>
    <t>Upravljanje javnim investicijama</t>
  </si>
  <si>
    <t>14 043 002</t>
  </si>
  <si>
    <t>Sprovođenje politika iz nadležnosti ministarstva u okviru oblasti upravljanja državnom imovinom</t>
  </si>
  <si>
    <t>14 052 001</t>
  </si>
  <si>
    <t>Stručni i operativni poslovi Poreske uprave</t>
  </si>
  <si>
    <t>14 053 001</t>
  </si>
  <si>
    <t>Stručni i operativni poslovi Uprave carina</t>
  </si>
  <si>
    <t>14 054 001</t>
  </si>
  <si>
    <t>Stručni i operativni poslovi Uprave za državnu imovinu</t>
  </si>
  <si>
    <t>15 040 001</t>
  </si>
  <si>
    <t>Stručni i operativni poslovi Ministarstva ekonomskog razvoja</t>
  </si>
  <si>
    <t>15 041 001</t>
  </si>
  <si>
    <t>Stručni i operativni poslovi Ministarstva saobraćaja i pomorstva</t>
  </si>
  <si>
    <t>15 042 001</t>
  </si>
  <si>
    <t>Stručni i operativni poslovi Ministarstva turizma, ekologije, održivog razvoja i razvoja sjevera</t>
  </si>
  <si>
    <t>15 045 001</t>
  </si>
  <si>
    <t>Stručni i operativni poslovi Ministarstva energetike i rudarstva</t>
  </si>
  <si>
    <t>18 010 001</t>
  </si>
  <si>
    <t>Stručni i operativni poslovi Ministarstva prostornog planiranja, urbanizma i državne imovine</t>
  </si>
  <si>
    <t>18 016 001</t>
  </si>
  <si>
    <t>Stručni i operativni poslovi Uprave za nekretnine</t>
  </si>
  <si>
    <t>18 017 001</t>
  </si>
  <si>
    <t>18 017 002</t>
  </si>
  <si>
    <t>Poslovanje područnih jedinica Uprave za katastar</t>
  </si>
  <si>
    <t>19 044 001</t>
  </si>
  <si>
    <t>Stručni i operativni poslovi Ministarstva prosvjete, nauke i inovacija</t>
  </si>
  <si>
    <t>PLAN - 2024</t>
  </si>
  <si>
    <t>Ostvarenje - 2024</t>
  </si>
  <si>
    <t>BDP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</si>
</sst>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#,##0.0,,"/>
    <numFmt numFmtId="165" formatCode="0.0%"/>
    <numFmt numFmtId="166" formatCode="#,##0.00,,"/>
    <numFmt numFmtId="167" formatCode="0.00,,"/>
    <numFmt numFmtId="168" formatCode="#,##0.00_ ;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thin">
        <color theme="0" tint="-0.14996795556505021"/>
      </bottom>
      <diagonal/>
    </border>
    <border>
      <left style="thin">
        <color theme="0" tint="-0.499984740745262"/>
      </left>
      <right/>
      <top/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thin">
        <color theme="0" tint="-0.149967955565050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Border="1" applyAlignment="1" applyProtection="1">
      <alignment vertical="center"/>
      <protection hidden="1"/>
    </xf>
    <xf numFmtId="0" fontId="6" fillId="3" borderId="0" xfId="0" applyFont="1" applyFill="1" applyBorder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Border="1" applyAlignment="1" applyProtection="1">
      <alignment horizontal="center" vertical="top"/>
      <protection hidden="1"/>
    </xf>
    <xf numFmtId="0" fontId="5" fillId="3" borderId="0" xfId="0" applyFont="1" applyFill="1" applyBorder="1" applyAlignment="1" applyProtection="1">
      <alignment horizontal="right" vertical="center"/>
      <protection hidden="1"/>
    </xf>
    <xf numFmtId="0" fontId="5" fillId="3" borderId="0" xfId="0" applyFont="1" applyFill="1" applyBorder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 applyProtection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vertical="center" wrapText="1"/>
    </xf>
    <xf numFmtId="0" fontId="9" fillId="0" borderId="14" xfId="0" applyFont="1" applyFill="1" applyBorder="1" applyAlignment="1" applyProtection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Fill="1" applyBorder="1" applyAlignment="1" applyProtection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Border="1" applyAlignment="1" applyProtection="1">
      <alignment horizontal="left" vertical="center" wrapText="1"/>
    </xf>
    <xf numFmtId="17" fontId="8" fillId="4" borderId="17" xfId="0" applyNumberFormat="1" applyFont="1" applyFill="1" applyBorder="1" applyAlignment="1" applyProtection="1">
      <alignment horizontal="center" vertical="center" wrapText="1"/>
    </xf>
    <xf numFmtId="17" fontId="10" fillId="4" borderId="18" xfId="0" applyNumberFormat="1" applyFont="1" applyFill="1" applyBorder="1" applyAlignment="1" applyProtection="1">
      <alignment vertical="center"/>
    </xf>
    <xf numFmtId="17" fontId="8" fillId="5" borderId="17" xfId="0" applyNumberFormat="1" applyFont="1" applyFill="1" applyBorder="1" applyAlignment="1" applyProtection="1">
      <alignment horizontal="right" vertical="center" wrapText="1" indent="1"/>
    </xf>
    <xf numFmtId="17" fontId="4" fillId="5" borderId="18" xfId="0" applyNumberFormat="1" applyFont="1" applyFill="1" applyBorder="1" applyAlignment="1" applyProtection="1">
      <alignment vertical="center" wrapText="1"/>
    </xf>
    <xf numFmtId="17" fontId="10" fillId="5" borderId="18" xfId="0" applyNumberFormat="1" applyFont="1" applyFill="1" applyBorder="1" applyAlignment="1" applyProtection="1">
      <alignment vertical="center" wrapText="1"/>
    </xf>
    <xf numFmtId="17" fontId="10" fillId="5" borderId="19" xfId="0" applyNumberFormat="1" applyFont="1" applyFill="1" applyBorder="1" applyAlignment="1" applyProtection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vertical="center" wrapText="1"/>
    </xf>
    <xf numFmtId="17" fontId="8" fillId="0" borderId="21" xfId="0" applyNumberFormat="1" applyFont="1" applyBorder="1" applyAlignment="1" applyProtection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vertical="center" wrapText="1"/>
    </xf>
    <xf numFmtId="17" fontId="11" fillId="0" borderId="26" xfId="0" applyNumberFormat="1" applyFont="1" applyBorder="1" applyAlignment="1" applyProtection="1">
      <alignment horizontal="center" vertical="center" wrapText="1"/>
    </xf>
    <xf numFmtId="17" fontId="11" fillId="0" borderId="27" xfId="0" applyNumberFormat="1" applyFont="1" applyBorder="1" applyAlignment="1" applyProtection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 applyProtection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 applyProtection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Fill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166" fontId="10" fillId="6" borderId="31" xfId="0" applyNumberFormat="1" applyFont="1" applyFill="1" applyBorder="1" applyAlignment="1" applyProtection="1">
      <alignment horizontal="right" vertical="center" indent="1"/>
    </xf>
    <xf numFmtId="166" fontId="10" fillId="6" borderId="32" xfId="0" applyNumberFormat="1" applyFont="1" applyFill="1" applyBorder="1" applyAlignment="1" applyProtection="1">
      <alignment horizontal="right" vertical="center" indent="1"/>
    </xf>
    <xf numFmtId="165" fontId="10" fillId="6" borderId="33" xfId="2" applyNumberFormat="1" applyFont="1" applyFill="1" applyBorder="1" applyAlignment="1" applyProtection="1">
      <alignment horizontal="right" vertical="center" indent="1"/>
    </xf>
    <xf numFmtId="165" fontId="10" fillId="6" borderId="34" xfId="2" applyNumberFormat="1" applyFont="1" applyFill="1" applyBorder="1" applyAlignment="1" applyProtection="1">
      <alignment horizontal="right" vertical="center" indent="1"/>
    </xf>
    <xf numFmtId="165" fontId="10" fillId="6" borderId="35" xfId="2" applyNumberFormat="1" applyFont="1" applyFill="1" applyBorder="1" applyAlignment="1" applyProtection="1">
      <alignment horizontal="right" vertical="center" indent="1"/>
    </xf>
    <xf numFmtId="0" fontId="4" fillId="0" borderId="20" xfId="0" applyFont="1" applyBorder="1"/>
    <xf numFmtId="0" fontId="13" fillId="0" borderId="0" xfId="0" applyFont="1" applyAlignment="1">
      <alignment vertical="top"/>
    </xf>
    <xf numFmtId="0" fontId="8" fillId="0" borderId="36" xfId="0" applyFont="1" applyFill="1" applyBorder="1" applyAlignment="1" applyProtection="1">
      <alignment horizontal="center" vertical="center"/>
    </xf>
    <xf numFmtId="0" fontId="8" fillId="0" borderId="37" xfId="0" applyFont="1" applyFill="1" applyBorder="1" applyAlignment="1" applyProtection="1">
      <alignment horizontal="left" vertical="center" wrapText="1" indent="1"/>
    </xf>
    <xf numFmtId="166" fontId="8" fillId="0" borderId="38" xfId="0" applyNumberFormat="1" applyFont="1" applyFill="1" applyBorder="1" applyAlignment="1" applyProtection="1">
      <alignment horizontal="right" vertical="center" wrapText="1" indent="1"/>
    </xf>
    <xf numFmtId="166" fontId="8" fillId="0" borderId="39" xfId="0" applyNumberFormat="1" applyFont="1" applyFill="1" applyBorder="1" applyAlignment="1" applyProtection="1">
      <alignment horizontal="right" vertical="center" wrapText="1" indent="1"/>
    </xf>
    <xf numFmtId="165" fontId="8" fillId="0" borderId="40" xfId="2" applyNumberFormat="1" applyFont="1" applyFill="1" applyBorder="1" applyAlignment="1" applyProtection="1">
      <alignment horizontal="right" vertical="center" wrapText="1" indent="1"/>
    </xf>
    <xf numFmtId="165" fontId="8" fillId="0" borderId="41" xfId="2" applyNumberFormat="1" applyFont="1" applyFill="1" applyBorder="1" applyAlignment="1" applyProtection="1">
      <alignment horizontal="right" vertical="center" wrapText="1" indent="1"/>
    </xf>
    <xf numFmtId="166" fontId="8" fillId="0" borderId="42" xfId="0" applyNumberFormat="1" applyFont="1" applyFill="1" applyBorder="1" applyAlignment="1" applyProtection="1">
      <alignment horizontal="right" vertical="center" wrapText="1" indent="1"/>
    </xf>
    <xf numFmtId="165" fontId="8" fillId="0" borderId="43" xfId="2" applyNumberFormat="1" applyFont="1" applyFill="1" applyBorder="1" applyAlignment="1" applyProtection="1">
      <alignment horizontal="right" vertical="center" wrapText="1" indent="1"/>
    </xf>
    <xf numFmtId="0" fontId="3" fillId="0" borderId="44" xfId="0" applyFont="1" applyBorder="1"/>
    <xf numFmtId="0" fontId="8" fillId="0" borderId="45" xfId="0" applyFont="1" applyBorder="1" applyAlignment="1" applyProtection="1">
      <alignment horizontal="center"/>
    </xf>
    <xf numFmtId="0" fontId="8" fillId="0" borderId="45" xfId="0" applyFont="1" applyBorder="1" applyAlignment="1" applyProtection="1">
      <alignment wrapText="1"/>
    </xf>
    <xf numFmtId="0" fontId="8" fillId="0" borderId="46" xfId="0" applyFont="1" applyBorder="1" applyProtection="1"/>
    <xf numFmtId="165" fontId="8" fillId="0" borderId="46" xfId="2" applyNumberFormat="1" applyFont="1" applyBorder="1" applyAlignment="1" applyProtection="1">
      <alignment horizontal="right" indent="1"/>
    </xf>
    <xf numFmtId="0" fontId="8" fillId="0" borderId="46" xfId="0" applyFont="1" applyBorder="1" applyAlignment="1" applyProtection="1">
      <alignment horizontal="right" indent="1"/>
    </xf>
    <xf numFmtId="0" fontId="3" fillId="0" borderId="47" xfId="0" applyFont="1" applyBorder="1"/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>
      <alignment wrapText="1"/>
    </xf>
    <xf numFmtId="0" fontId="8" fillId="0" borderId="0" xfId="0" applyFont="1" applyProtection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 applyProtection="1">
      <alignment horizontal="right" indent="1"/>
    </xf>
    <xf numFmtId="164" fontId="8" fillId="0" borderId="0" xfId="0" applyNumberFormat="1" applyFont="1" applyAlignment="1" applyProtection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 applyProtection="1"/>
    <xf numFmtId="4" fontId="8" fillId="0" borderId="0" xfId="0" applyNumberFormat="1" applyFont="1" applyAlignment="1" applyProtection="1">
      <alignment horizontal="right" indent="1"/>
    </xf>
    <xf numFmtId="0" fontId="8" fillId="0" borderId="14" xfId="0" applyFont="1" applyFill="1" applyBorder="1" applyAlignment="1" applyProtection="1">
      <alignment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17" fontId="8" fillId="0" borderId="48" xfId="0" applyNumberFormat="1" applyFont="1" applyBorder="1" applyAlignment="1" applyProtection="1">
      <alignment horizontal="center" vertical="center" wrapText="1"/>
    </xf>
    <xf numFmtId="0" fontId="8" fillId="0" borderId="49" xfId="0" applyFont="1" applyBorder="1" applyAlignment="1" applyProtection="1">
      <alignment horizontal="center" vertical="center" wrapText="1"/>
    </xf>
    <xf numFmtId="0" fontId="8" fillId="0" borderId="50" xfId="0" applyFont="1" applyBorder="1" applyAlignment="1" applyProtection="1">
      <alignment horizontal="center" vertical="center" wrapText="1"/>
    </xf>
    <xf numFmtId="4" fontId="8" fillId="0" borderId="5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52" xfId="0" applyNumberFormat="1" applyFont="1" applyFill="1" applyBorder="1" applyAlignment="1" applyProtection="1">
      <alignment horizontal="right" vertical="center" indent="1"/>
    </xf>
    <xf numFmtId="0" fontId="3" fillId="0" borderId="20" xfId="0" applyFont="1" applyBorder="1"/>
    <xf numFmtId="0" fontId="3" fillId="0" borderId="0" xfId="0" applyFont="1" applyBorder="1"/>
    <xf numFmtId="0" fontId="8" fillId="0" borderId="53" xfId="0" applyFont="1" applyBorder="1" applyAlignment="1" applyProtection="1">
      <alignment horizontal="right" vertical="center" indent="1"/>
    </xf>
    <xf numFmtId="0" fontId="8" fillId="0" borderId="54" xfId="0" applyFont="1" applyBorder="1" applyAlignment="1" applyProtection="1">
      <alignment horizontal="left" vertical="center" wrapText="1" indent="2"/>
    </xf>
    <xf numFmtId="4" fontId="8" fillId="0" borderId="55" xfId="0" applyNumberFormat="1" applyFont="1" applyFill="1" applyBorder="1" applyAlignment="1" applyProtection="1">
      <alignment horizontal="right" vertical="center" wrapText="1" indent="1"/>
    </xf>
    <xf numFmtId="0" fontId="8" fillId="0" borderId="45" xfId="0" applyFont="1" applyBorder="1" applyAlignment="1" applyProtection="1">
      <alignment horizontal="center" vertical="center"/>
    </xf>
    <xf numFmtId="0" fontId="8" fillId="0" borderId="45" xfId="0" applyFont="1" applyBorder="1" applyAlignment="1" applyProtection="1">
      <alignment horizontal="left" vertical="top" wrapText="1" indent="1"/>
    </xf>
    <xf numFmtId="167" fontId="8" fillId="0" borderId="45" xfId="0" applyNumberFormat="1" applyFont="1" applyFill="1" applyBorder="1" applyProtection="1"/>
    <xf numFmtId="0" fontId="0" fillId="0" borderId="9" xfId="0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Border="1" applyAlignment="1" applyProtection="1">
      <alignment horizontal="left" vertical="center"/>
      <protection hidden="1"/>
    </xf>
    <xf numFmtId="0" fontId="7" fillId="3" borderId="0" xfId="0" applyFont="1" applyFill="1" applyBorder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Border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56" xfId="0" applyFont="1" applyFill="1" applyBorder="1" applyAlignment="1" applyProtection="1">
      <alignment vertical="center"/>
      <protection hidden="1"/>
    </xf>
    <xf numFmtId="0" fontId="16" fillId="3" borderId="56" xfId="0" applyFont="1" applyFill="1" applyBorder="1" applyAlignment="1" applyProtection="1">
      <alignment horizontal="center" vertical="top"/>
      <protection hidden="1"/>
    </xf>
    <xf numFmtId="0" fontId="17" fillId="3" borderId="56" xfId="0" applyFont="1" applyFill="1" applyBorder="1" applyAlignment="1" applyProtection="1">
      <alignment horizontal="center" vertical="top"/>
      <protection hidden="1"/>
    </xf>
    <xf numFmtId="0" fontId="18" fillId="3" borderId="56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56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Border="1" applyAlignment="1" applyProtection="1">
      <alignment horizontal="right" vertical="center" indent="1"/>
      <protection hidden="1"/>
    </xf>
    <xf numFmtId="167" fontId="15" fillId="3" borderId="12" xfId="1" applyNumberFormat="1" applyFont="1" applyFill="1" applyBorder="1" applyAlignment="1" applyProtection="1">
      <alignment horizontal="center" vertical="top"/>
      <protection hidden="1"/>
    </xf>
    <xf numFmtId="167" fontId="15" fillId="3" borderId="0" xfId="0" applyNumberFormat="1" applyFont="1" applyFill="1" applyBorder="1" applyAlignment="1" applyProtection="1">
      <alignment horizontal="center" vertical="top"/>
      <protection hidden="1"/>
    </xf>
    <xf numFmtId="167" fontId="15" fillId="3" borderId="0" xfId="1" applyNumberFormat="1" applyFont="1" applyFill="1" applyBorder="1" applyAlignment="1" applyProtection="1">
      <alignment horizontal="center" vertical="top"/>
      <protection hidden="1"/>
    </xf>
    <xf numFmtId="167" fontId="18" fillId="3" borderId="56" xfId="1" applyNumberFormat="1" applyFont="1" applyFill="1" applyBorder="1" applyAlignment="1" applyProtection="1">
      <alignment horizontal="center" vertical="top"/>
      <protection hidden="1"/>
    </xf>
    <xf numFmtId="0" fontId="19" fillId="3" borderId="0" xfId="0" applyFont="1" applyFill="1" applyBorder="1" applyAlignment="1" applyProtection="1">
      <alignment vertical="center"/>
      <protection hidden="1"/>
    </xf>
    <xf numFmtId="0" fontId="8" fillId="0" borderId="7" xfId="0" applyFont="1" applyBorder="1" applyAlignment="1" applyProtection="1">
      <alignment horizontal="left" vertical="center" wrapText="1" indent="1"/>
    </xf>
    <xf numFmtId="0" fontId="0" fillId="0" borderId="9" xfId="0" applyFill="1" applyBorder="1"/>
    <xf numFmtId="0" fontId="2" fillId="8" borderId="9" xfId="0" applyFont="1" applyFill="1" applyBorder="1" applyAlignment="1">
      <alignment horizontal="center"/>
    </xf>
    <xf numFmtId="165" fontId="10" fillId="6" borderId="32" xfId="2" applyNumberFormat="1" applyFont="1" applyFill="1" applyBorder="1" applyAlignment="1" applyProtection="1">
      <alignment horizontal="right" vertical="center" indent="1"/>
    </xf>
    <xf numFmtId="166" fontId="8" fillId="0" borderId="58" xfId="0" applyNumberFormat="1" applyFont="1" applyFill="1" applyBorder="1" applyAlignment="1" applyProtection="1">
      <alignment horizontal="right" vertical="center" wrapText="1" indent="1"/>
    </xf>
    <xf numFmtId="166" fontId="8" fillId="0" borderId="59" xfId="0" applyNumberFormat="1" applyFont="1" applyFill="1" applyBorder="1" applyAlignment="1" applyProtection="1">
      <alignment horizontal="right" vertical="center" wrapText="1" indent="1"/>
    </xf>
    <xf numFmtId="165" fontId="8" fillId="0" borderId="59" xfId="2" applyNumberFormat="1" applyFont="1" applyFill="1" applyBorder="1" applyAlignment="1" applyProtection="1">
      <alignment horizontal="right" vertical="center" wrapText="1" indent="1"/>
    </xf>
    <xf numFmtId="165" fontId="8" fillId="0" borderId="60" xfId="2" applyNumberFormat="1" applyFont="1" applyFill="1" applyBorder="1" applyAlignment="1" applyProtection="1">
      <alignment horizontal="right" vertical="center" wrapText="1" indent="1"/>
    </xf>
    <xf numFmtId="165" fontId="8" fillId="0" borderId="39" xfId="2" applyNumberFormat="1" applyFont="1" applyFill="1" applyBorder="1" applyAlignment="1" applyProtection="1">
      <alignment horizontal="right" vertical="center" wrapText="1" indent="1"/>
    </xf>
    <xf numFmtId="0" fontId="20" fillId="3" borderId="0" xfId="0" applyFont="1" applyFill="1" applyAlignment="1" applyProtection="1">
      <alignment vertical="center"/>
      <protection hidden="1"/>
    </xf>
    <xf numFmtId="168" fontId="10" fillId="0" borderId="0" xfId="1" applyNumberFormat="1" applyFont="1" applyBorder="1" applyAlignment="1" applyProtection="1">
      <alignment horizontal="left" vertical="center" wrapText="1"/>
    </xf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 applyProtection="1">
      <alignment horizontal="center" vertical="center" wrapText="1"/>
    </xf>
    <xf numFmtId="17" fontId="8" fillId="0" borderId="25" xfId="0" applyNumberFormat="1" applyFont="1" applyBorder="1" applyAlignment="1" applyProtection="1">
      <alignment horizontal="center" vertical="center" wrapText="1"/>
    </xf>
    <xf numFmtId="0" fontId="10" fillId="6" borderId="10" xfId="0" applyFont="1" applyFill="1" applyBorder="1" applyAlignment="1" applyProtection="1">
      <alignment horizontal="center" wrapText="1"/>
    </xf>
    <xf numFmtId="0" fontId="10" fillId="6" borderId="57" xfId="0" applyFont="1" applyFill="1" applyBorder="1" applyAlignment="1" applyProtection="1">
      <alignment horizontal="center" wrapText="1"/>
    </xf>
    <xf numFmtId="17" fontId="8" fillId="0" borderId="22" xfId="0" applyNumberFormat="1" applyFont="1" applyBorder="1" applyAlignment="1" applyProtection="1">
      <alignment horizontal="center" vertical="center" wrapText="1"/>
    </xf>
    <xf numFmtId="17" fontId="8" fillId="0" borderId="23" xfId="0" applyNumberFormat="1" applyFont="1" applyBorder="1" applyAlignment="1" applyProtection="1">
      <alignment horizontal="center" vertical="center" wrapText="1"/>
    </xf>
    <xf numFmtId="0" fontId="14" fillId="7" borderId="10" xfId="0" applyFont="1" applyFill="1" applyBorder="1" applyAlignment="1" applyProtection="1">
      <alignment horizontal="center" vertical="center"/>
    </xf>
    <xf numFmtId="0" fontId="14" fillId="7" borderId="56" xfId="0" applyFont="1" applyFill="1" applyBorder="1" applyAlignment="1" applyProtection="1">
      <alignment horizontal="center" vertical="center"/>
    </xf>
    <xf numFmtId="0" fontId="14" fillId="7" borderId="11" xfId="0" applyFont="1" applyFill="1" applyBorder="1" applyAlignment="1" applyProtection="1">
      <alignment horizontal="center" vertical="center"/>
    </xf>
    <xf numFmtId="0" fontId="14" fillId="5" borderId="10" xfId="0" applyFont="1" applyFill="1" applyBorder="1" applyAlignment="1" applyProtection="1">
      <alignment horizontal="center" vertical="center"/>
    </xf>
    <xf numFmtId="0" fontId="14" fillId="5" borderId="56" xfId="0" applyFont="1" applyFill="1" applyBorder="1" applyAlignment="1" applyProtection="1">
      <alignment horizontal="center" vertical="center"/>
    </xf>
    <xf numFmtId="0" fontId="14" fillId="5" borderId="11" xfId="0" applyFont="1" applyFill="1" applyBorder="1" applyAlignment="1" applyProtection="1">
      <alignment horizontal="center" vertical="center"/>
    </xf>
    <xf numFmtId="0" fontId="10" fillId="6" borderId="10" xfId="0" applyFont="1" applyFill="1" applyBorder="1" applyAlignment="1" applyProtection="1">
      <alignment horizontal="center" vertical="center"/>
    </xf>
    <xf numFmtId="0" fontId="10" fillId="6" borderId="56" xfId="0" applyFont="1" applyFill="1" applyBorder="1" applyAlignment="1" applyProtection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61631</xdr:colOff>
      <xdr:row>0</xdr:row>
      <xdr:rowOff>49867</xdr:rowOff>
    </xdr:from>
    <xdr:to>
      <xdr:col>3</xdr:col>
      <xdr:colOff>155946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49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15</xdr:col>
      <xdr:colOff>246529</xdr:colOff>
      <xdr:row>7</xdr:row>
      <xdr:rowOff>190500</xdr:rowOff>
    </xdr:from>
    <xdr:to>
      <xdr:col>20</xdr:col>
      <xdr:colOff>421341</xdr:colOff>
      <xdr:row>38</xdr:row>
      <xdr:rowOff>190501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21D3166-899C-4E62-BA9B-3ED9910179E4}"/>
            </a:ext>
          </a:extLst>
        </xdr:cNvPr>
        <xdr:cNvSpPr txBox="1"/>
      </xdr:nvSpPr>
      <xdr:spPr>
        <a:xfrm>
          <a:off x="9816353" y="1557618"/>
          <a:ext cx="3200400" cy="48521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programskom strukturom programskog budžeta za 2024. godinu, na nivou potprograma. 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potprograma, dobijeni su na osnovu vremenskog usklađivanja, dok su ostale izdaci obračunati na gotovinskoj osnovi.</a:t>
          </a:r>
          <a:endParaRPr lang="en-US">
            <a:effectLst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budžeta pripremljen je u skladu sa Zakonom o budžetu Crne Gore za 2024. godinu.</a:t>
          </a:r>
          <a:endParaRPr lang="en-US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workbookViewId="0">
      <selection activeCell="F4" sqref="F4"/>
    </sheetView>
  </sheetViews>
  <sheetFormatPr defaultRowHeight="15" x14ac:dyDescent="0.25"/>
  <cols>
    <col min="3" max="3" width="5" bestFit="1" customWidth="1"/>
    <col min="4" max="4" width="17.5703125" customWidth="1"/>
    <col min="6" max="6" width="16.7109375" bestFit="1" customWidth="1"/>
  </cols>
  <sheetData>
    <row r="1" spans="2:7" ht="15.75" thickBot="1" x14ac:dyDescent="0.3"/>
    <row r="2" spans="2:7" ht="15.75" thickBot="1" x14ac:dyDescent="0.3">
      <c r="B2" t="s">
        <v>29</v>
      </c>
      <c r="C2" s="147">
        <v>2023</v>
      </c>
    </row>
    <row r="3" spans="2:7" ht="7.15" customHeight="1" thickBot="1" x14ac:dyDescent="0.3"/>
    <row r="4" spans="2:7" ht="15.75" thickBot="1" x14ac:dyDescent="0.3">
      <c r="B4" t="s">
        <v>5</v>
      </c>
      <c r="C4" s="148">
        <v>8</v>
      </c>
      <c r="D4" t="str">
        <f>VLOOKUP(C4,C9:D20,2,FALSE)</f>
        <v>Avgust</v>
      </c>
    </row>
    <row r="5" spans="2:7" ht="7.15" customHeight="1" thickBot="1" x14ac:dyDescent="0.3"/>
    <row r="6" spans="2:7" ht="15.75" thickBot="1" x14ac:dyDescent="0.3">
      <c r="B6" t="s">
        <v>6</v>
      </c>
      <c r="C6" s="123">
        <f>VLOOKUP(C4,C9:F20,3,FALSE)</f>
        <v>8</v>
      </c>
      <c r="D6" t="str">
        <f>VLOOKUP(C6,E9:F20,2,FALSE)</f>
        <v>Januar - Avgust</v>
      </c>
    </row>
    <row r="8" spans="2:7" x14ac:dyDescent="0.25">
      <c r="D8" t="s">
        <v>5</v>
      </c>
      <c r="F8" t="s">
        <v>6</v>
      </c>
      <c r="G8" s="124" t="s">
        <v>30</v>
      </c>
    </row>
    <row r="9" spans="2:7" x14ac:dyDescent="0.25">
      <c r="C9">
        <v>1</v>
      </c>
      <c r="D9" t="s">
        <v>4</v>
      </c>
      <c r="E9">
        <v>1</v>
      </c>
      <c r="F9" t="str">
        <f>D9</f>
        <v>Januar</v>
      </c>
      <c r="G9" s="125">
        <v>3</v>
      </c>
    </row>
    <row r="10" spans="2:7" x14ac:dyDescent="0.25">
      <c r="C10">
        <v>2</v>
      </c>
      <c r="D10" t="s">
        <v>15</v>
      </c>
      <c r="E10">
        <v>2</v>
      </c>
      <c r="F10" t="str">
        <f>$F$9&amp;" - "&amp;D10</f>
        <v>Januar - Februar</v>
      </c>
      <c r="G10" s="126">
        <v>4</v>
      </c>
    </row>
    <row r="11" spans="2:7" x14ac:dyDescent="0.25">
      <c r="C11">
        <v>3</v>
      </c>
      <c r="D11" t="s">
        <v>16</v>
      </c>
      <c r="E11">
        <v>3</v>
      </c>
      <c r="F11" t="str">
        <f t="shared" ref="F11:F20" si="0">$F$9&amp;" - "&amp;D11</f>
        <v>Januar - Mart</v>
      </c>
      <c r="G11" s="126">
        <v>5</v>
      </c>
    </row>
    <row r="12" spans="2:7" x14ac:dyDescent="0.25">
      <c r="C12">
        <v>4</v>
      </c>
      <c r="D12" t="s">
        <v>17</v>
      </c>
      <c r="E12">
        <v>4</v>
      </c>
      <c r="F12" t="str">
        <f t="shared" si="0"/>
        <v>Januar - April</v>
      </c>
      <c r="G12" s="125">
        <v>6</v>
      </c>
    </row>
    <row r="13" spans="2:7" x14ac:dyDescent="0.25">
      <c r="C13">
        <v>5</v>
      </c>
      <c r="D13" t="s">
        <v>18</v>
      </c>
      <c r="E13">
        <v>5</v>
      </c>
      <c r="F13" t="str">
        <f t="shared" si="0"/>
        <v>Januar - Maj</v>
      </c>
      <c r="G13" s="126">
        <v>7</v>
      </c>
    </row>
    <row r="14" spans="2:7" x14ac:dyDescent="0.25">
      <c r="C14">
        <v>6</v>
      </c>
      <c r="D14" t="s">
        <v>19</v>
      </c>
      <c r="E14">
        <v>6</v>
      </c>
      <c r="F14" t="str">
        <f t="shared" si="0"/>
        <v>Januar - Jun</v>
      </c>
      <c r="G14" s="126">
        <v>8</v>
      </c>
    </row>
    <row r="15" spans="2:7" x14ac:dyDescent="0.25">
      <c r="C15">
        <v>7</v>
      </c>
      <c r="D15" t="s">
        <v>20</v>
      </c>
      <c r="E15">
        <v>7</v>
      </c>
      <c r="F15" t="str">
        <f t="shared" si="0"/>
        <v>Januar - Jul</v>
      </c>
      <c r="G15" s="125">
        <v>9</v>
      </c>
    </row>
    <row r="16" spans="2:7" x14ac:dyDescent="0.25">
      <c r="C16">
        <v>8</v>
      </c>
      <c r="D16" t="s">
        <v>21</v>
      </c>
      <c r="E16">
        <v>8</v>
      </c>
      <c r="F16" t="str">
        <f t="shared" si="0"/>
        <v>Januar - Avgust</v>
      </c>
      <c r="G16" s="126">
        <v>10</v>
      </c>
    </row>
    <row r="17" spans="3:7" x14ac:dyDescent="0.25">
      <c r="C17">
        <v>9</v>
      </c>
      <c r="D17" t="s">
        <v>22</v>
      </c>
      <c r="E17">
        <v>9</v>
      </c>
      <c r="F17" t="str">
        <f t="shared" si="0"/>
        <v>Januar - Septembar</v>
      </c>
      <c r="G17" s="126">
        <v>11</v>
      </c>
    </row>
    <row r="18" spans="3:7" x14ac:dyDescent="0.25">
      <c r="C18">
        <v>10</v>
      </c>
      <c r="D18" t="s">
        <v>23</v>
      </c>
      <c r="E18">
        <v>10</v>
      </c>
      <c r="F18" t="str">
        <f t="shared" si="0"/>
        <v>Januar - Oktobar</v>
      </c>
      <c r="G18" s="125">
        <v>12</v>
      </c>
    </row>
    <row r="19" spans="3:7" x14ac:dyDescent="0.25">
      <c r="C19">
        <v>11</v>
      </c>
      <c r="D19" t="s">
        <v>24</v>
      </c>
      <c r="E19">
        <v>11</v>
      </c>
      <c r="F19" t="str">
        <f t="shared" si="0"/>
        <v>Januar - Novembar</v>
      </c>
      <c r="G19" s="126">
        <v>13</v>
      </c>
    </row>
    <row r="20" spans="3:7" x14ac:dyDescent="0.25">
      <c r="C20">
        <v>12</v>
      </c>
      <c r="D20" t="s">
        <v>25</v>
      </c>
      <c r="E20">
        <v>12</v>
      </c>
      <c r="F20" t="str">
        <f t="shared" si="0"/>
        <v>Januar - Decembar</v>
      </c>
      <c r="G20" s="126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O42"/>
  <sheetViews>
    <sheetView tabSelected="1" zoomScale="85" zoomScaleNormal="85" zoomScaleSheetLayoutView="85" workbookViewId="0">
      <selection activeCell="J8" sqref="J8"/>
    </sheetView>
  </sheetViews>
  <sheetFormatPr defaultColWidth="9.140625" defaultRowHeight="15" x14ac:dyDescent="0.25"/>
  <cols>
    <col min="1" max="1" width="9.140625" style="6"/>
    <col min="2" max="2" width="2.7109375" style="6" customWidth="1"/>
    <col min="3" max="3" width="9.140625" style="6"/>
    <col min="4" max="4" width="3" style="6" bestFit="1" customWidth="1"/>
    <col min="5" max="6" width="9.140625" style="6"/>
    <col min="7" max="7" width="14.28515625" style="6" customWidth="1"/>
    <col min="8" max="8" width="11" style="6" bestFit="1" customWidth="1"/>
    <col min="9" max="9" width="9.140625" style="6"/>
    <col min="10" max="10" width="15.28515625" style="6" bestFit="1" customWidth="1"/>
    <col min="11" max="11" width="9.28515625" style="6" bestFit="1" customWidth="1"/>
    <col min="12" max="12" width="9.140625" style="6"/>
    <col min="13" max="13" width="15.28515625" style="6" bestFit="1" customWidth="1"/>
    <col min="14" max="14" width="9.28515625" style="6" bestFit="1" customWidth="1"/>
    <col min="15" max="16384" width="9.140625" style="6"/>
  </cols>
  <sheetData>
    <row r="1" spans="3:15" s="1" customFormat="1" x14ac:dyDescent="0.25"/>
    <row r="2" spans="3:15" s="1" customFormat="1" x14ac:dyDescent="0.25">
      <c r="C2" s="2"/>
      <c r="E2" s="3" t="s">
        <v>0</v>
      </c>
      <c r="F2" s="3"/>
      <c r="G2" s="3"/>
      <c r="I2" s="4"/>
      <c r="J2" s="4"/>
      <c r="K2" s="4"/>
    </row>
    <row r="3" spans="3:15" s="1" customFormat="1" x14ac:dyDescent="0.25">
      <c r="E3" s="5" t="s">
        <v>1</v>
      </c>
      <c r="F3" s="3"/>
      <c r="G3" s="3"/>
    </row>
    <row r="4" spans="3:15" s="1" customFormat="1" x14ac:dyDescent="0.25">
      <c r="E4" s="5" t="s">
        <v>2</v>
      </c>
      <c r="F4" s="3"/>
      <c r="G4" s="3"/>
    </row>
    <row r="5" spans="3:15" s="1" customFormat="1" x14ac:dyDescent="0.25"/>
    <row r="7" spans="3:15" s="155" customFormat="1" ht="18" x14ac:dyDescent="0.25">
      <c r="C7" s="155" t="s">
        <v>509</v>
      </c>
    </row>
    <row r="8" spans="3:15" ht="15.75" thickBot="1" x14ac:dyDescent="0.3"/>
    <row r="9" spans="3:15" ht="15.75" thickBot="1" x14ac:dyDescent="0.3"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3:15" ht="15.75" thickBot="1" x14ac:dyDescent="0.3">
      <c r="C10" s="10"/>
      <c r="D10" s="145" t="s">
        <v>505</v>
      </c>
      <c r="E10" s="145"/>
      <c r="F10" s="145"/>
      <c r="G10" s="145"/>
      <c r="H10" s="127" t="s">
        <v>32</v>
      </c>
      <c r="I10" s="140" t="s">
        <v>5</v>
      </c>
      <c r="J10" s="157" t="str">
        <f>'Analitika 2024'!L4</f>
        <v>Avgust</v>
      </c>
      <c r="K10" s="158"/>
      <c r="L10" s="140" t="s">
        <v>6</v>
      </c>
      <c r="M10" s="157" t="str">
        <f>IF(J10="Januar","-",'Analitika 2024'!F4)</f>
        <v>Januar - Avgust</v>
      </c>
      <c r="N10" s="158"/>
      <c r="O10" s="22"/>
    </row>
    <row r="11" spans="3:15" x14ac:dyDescent="0.25">
      <c r="C11" s="10"/>
      <c r="D11" s="11"/>
      <c r="E11" s="11"/>
      <c r="F11" s="11"/>
      <c r="G11" s="11"/>
      <c r="I11" s="21"/>
      <c r="J11" s="128" t="s">
        <v>7</v>
      </c>
      <c r="K11" s="128" t="s">
        <v>8</v>
      </c>
      <c r="L11" s="128"/>
      <c r="M11" s="128" t="s">
        <v>7</v>
      </c>
      <c r="N11" s="128" t="s">
        <v>8</v>
      </c>
      <c r="O11" s="22"/>
    </row>
    <row r="12" spans="3:15" x14ac:dyDescent="0.25">
      <c r="C12" s="10"/>
      <c r="D12" s="11"/>
      <c r="E12" s="11"/>
      <c r="F12" s="11"/>
      <c r="G12" s="11"/>
      <c r="H12" s="20"/>
      <c r="I12" s="21"/>
      <c r="J12" s="21"/>
      <c r="K12" s="21"/>
      <c r="L12" s="13"/>
      <c r="M12" s="13"/>
      <c r="N12" s="13"/>
      <c r="O12" s="12"/>
    </row>
    <row r="13" spans="3:15" x14ac:dyDescent="0.25">
      <c r="C13" s="10"/>
      <c r="D13" s="23">
        <v>11</v>
      </c>
      <c r="E13" s="23" t="s">
        <v>33</v>
      </c>
      <c r="F13" s="23"/>
      <c r="G13" s="24"/>
      <c r="H13" s="25"/>
      <c r="I13" s="25"/>
      <c r="J13" s="141">
        <f>SUMPRODUCT((D13=VALUE(LEFT('Analitika 2024'!$C$9:$C$252,2)))*('Analitika 2024'!$L$9:$L$252))</f>
        <v>6518990.1899999995</v>
      </c>
      <c r="K13" s="136">
        <f>IFERROR($J13/$J$37,0)</f>
        <v>3.0766636708774418E-2</v>
      </c>
      <c r="L13" s="129"/>
      <c r="M13" s="141">
        <f>IF($J$10="Januar","-",
SUMPRODUCT((D13=VALUE(LEFT('Analitika 2024'!$C$9:$C$252,2)))*('Analitika 2024'!$F$9:$F$252)))</f>
        <v>55535384.809999995</v>
      </c>
      <c r="N13" s="136">
        <f>IF($J$10="Januar","-",IFERROR($M13/$M$37,0))</f>
        <v>2.6564953368870159E-2</v>
      </c>
      <c r="O13" s="12"/>
    </row>
    <row r="14" spans="3:15" ht="7.15" customHeight="1" x14ac:dyDescent="0.25">
      <c r="C14" s="10"/>
      <c r="F14" s="11"/>
      <c r="G14" s="11"/>
      <c r="H14" s="19"/>
      <c r="I14" s="19"/>
      <c r="J14" s="142"/>
      <c r="K14" s="137"/>
      <c r="L14" s="130"/>
      <c r="M14" s="143"/>
      <c r="N14" s="137"/>
      <c r="O14" s="12"/>
    </row>
    <row r="15" spans="3:15" x14ac:dyDescent="0.25">
      <c r="C15" s="10"/>
      <c r="D15" s="23">
        <v>12</v>
      </c>
      <c r="E15" s="23" t="s">
        <v>34</v>
      </c>
      <c r="F15" s="23"/>
      <c r="G15" s="23"/>
      <c r="H15" s="25"/>
      <c r="I15" s="25"/>
      <c r="J15" s="141">
        <f>SUMPRODUCT((D15=VALUE(LEFT('Analitika 2024'!$C$9:$C$252,2)))*('Analitika 2024'!$L$9:$L$252))</f>
        <v>6193307.169999999</v>
      </c>
      <c r="K15" s="136">
        <f>IFERROR($J15/$J$37,0)</f>
        <v>2.9229562581261959E-2</v>
      </c>
      <c r="L15" s="129"/>
      <c r="M15" s="141">
        <f>IF($J$10="Januar","-",
SUMPRODUCT((D15=VALUE(LEFT('Analitika 2024'!$C$9:$C$252,2)))*('Analitika 2024'!$F$9:$F$252)))</f>
        <v>47724351.50999999</v>
      </c>
      <c r="N15" s="136">
        <f>IF($J$10="Januar","-",IFERROR($M15/$M$37,0))</f>
        <v>2.2828601562051874E-2</v>
      </c>
      <c r="O15" s="12"/>
    </row>
    <row r="16" spans="3:15" ht="7.15" customHeight="1" x14ac:dyDescent="0.25">
      <c r="C16" s="10"/>
      <c r="F16" s="11"/>
      <c r="G16" s="11"/>
      <c r="H16" s="19"/>
      <c r="I16" s="19"/>
      <c r="J16" s="142"/>
      <c r="K16" s="137"/>
      <c r="L16" s="130"/>
      <c r="M16" s="143"/>
      <c r="N16" s="137"/>
      <c r="O16" s="12"/>
    </row>
    <row r="17" spans="3:15" x14ac:dyDescent="0.25">
      <c r="C17" s="10"/>
      <c r="D17" s="23">
        <v>13</v>
      </c>
      <c r="E17" s="23" t="s">
        <v>35</v>
      </c>
      <c r="F17" s="23"/>
      <c r="G17" s="23"/>
      <c r="H17" s="25"/>
      <c r="I17" s="25"/>
      <c r="J17" s="141">
        <f>SUMPRODUCT((D17=VALUE(LEFT('Analitika 2024'!$C$9:$C$252,2)))*('Analitika 2024'!$L$9:$L$252))</f>
        <v>14757644.159999998</v>
      </c>
      <c r="K17" s="136">
        <f>IFERROR($J17/$J$37,0)</f>
        <v>6.964929587477818E-2</v>
      </c>
      <c r="L17" s="129"/>
      <c r="M17" s="141">
        <f>IF($J$10="Januar","-",
SUMPRODUCT((D17=VALUE(LEFT('Analitika 2024'!$C$9:$C$252,2)))*('Analitika 2024'!$F$9:$F$252)))</f>
        <v>125039141.89999998</v>
      </c>
      <c r="N17" s="136">
        <f>IF($J$10="Januar","-",IFERROR($M17/$M$37,0))</f>
        <v>5.9811577523433718E-2</v>
      </c>
      <c r="O17" s="12"/>
    </row>
    <row r="18" spans="3:15" ht="7.15" customHeight="1" x14ac:dyDescent="0.25">
      <c r="C18" s="10"/>
      <c r="F18" s="11"/>
      <c r="G18" s="11"/>
      <c r="H18" s="19"/>
      <c r="I18" s="19"/>
      <c r="J18" s="142"/>
      <c r="K18" s="137"/>
      <c r="L18" s="130"/>
      <c r="M18" s="143"/>
      <c r="N18" s="137"/>
      <c r="O18" s="12"/>
    </row>
    <row r="19" spans="3:15" x14ac:dyDescent="0.25">
      <c r="C19" s="10"/>
      <c r="D19" s="23">
        <v>14</v>
      </c>
      <c r="E19" s="23" t="s">
        <v>36</v>
      </c>
      <c r="F19" s="23"/>
      <c r="G19" s="23"/>
      <c r="H19" s="25"/>
      <c r="I19" s="25"/>
      <c r="J19" s="141">
        <f>SUMPRODUCT((D19=VALUE(LEFT('Analitika 2024'!$C$9:$C$252,2)))*('Analitika 2024'!$L$9:$L$252))</f>
        <v>22566418.269999996</v>
      </c>
      <c r="K19" s="136">
        <f>IFERROR($J19/$J$37,0)</f>
        <v>0.10650311973108517</v>
      </c>
      <c r="L19" s="129"/>
      <c r="M19" s="141">
        <f>IF($J$10="Januar","-",
SUMPRODUCT((D19=VALUE(LEFT('Analitika 2024'!$C$9:$C$252,2)))*('Analitika 2024'!$F$9:$F$252)))</f>
        <v>518443350.96000004</v>
      </c>
      <c r="N19" s="136">
        <f>IF($J$10="Januar","-",IFERROR($M19/$M$37,0))</f>
        <v>0.24799366187471256</v>
      </c>
      <c r="O19" s="12"/>
    </row>
    <row r="20" spans="3:15" ht="7.15" customHeight="1" x14ac:dyDescent="0.25">
      <c r="C20" s="10"/>
      <c r="F20" s="11"/>
      <c r="G20" s="11"/>
      <c r="H20" s="19"/>
      <c r="I20" s="19"/>
      <c r="J20" s="142"/>
      <c r="K20" s="137"/>
      <c r="L20" s="130"/>
      <c r="M20" s="143"/>
      <c r="N20" s="137"/>
      <c r="O20" s="12"/>
    </row>
    <row r="21" spans="3:15" x14ac:dyDescent="0.25">
      <c r="C21" s="10"/>
      <c r="D21" s="23">
        <v>15</v>
      </c>
      <c r="E21" s="23" t="s">
        <v>37</v>
      </c>
      <c r="F21" s="23"/>
      <c r="G21" s="24"/>
      <c r="H21" s="25"/>
      <c r="I21" s="25"/>
      <c r="J21" s="141">
        <f>SUMPRODUCT((D21=VALUE(LEFT('Analitika 2024'!$C$9:$C$252,2)))*('Analitika 2024'!$L$9:$L$252))</f>
        <v>6478676.4000000013</v>
      </c>
      <c r="K21" s="136">
        <f>IFERROR($J21/$J$37,0)</f>
        <v>3.0576374153511429E-2</v>
      </c>
      <c r="L21" s="129"/>
      <c r="M21" s="141">
        <f>IF($J$10="Januar","-",
SUMPRODUCT((D21=VALUE(LEFT('Analitika 2024'!$C$9:$C$252,2)))*('Analitika 2024'!$F$9:$F$252)))</f>
        <v>65057589.719999976</v>
      </c>
      <c r="N21" s="136">
        <f>IF($J$10="Januar","-",IFERROR($M21/$M$37,0))</f>
        <v>3.1119831853432801E-2</v>
      </c>
      <c r="O21" s="12"/>
    </row>
    <row r="22" spans="3:15" ht="7.15" customHeight="1" x14ac:dyDescent="0.25">
      <c r="C22" s="10"/>
      <c r="F22" s="11"/>
      <c r="G22" s="11"/>
      <c r="H22" s="19"/>
      <c r="I22" s="19"/>
      <c r="J22" s="142"/>
      <c r="K22" s="137"/>
      <c r="L22" s="130"/>
      <c r="M22" s="143"/>
      <c r="N22" s="137"/>
      <c r="O22" s="12"/>
    </row>
    <row r="23" spans="3:15" x14ac:dyDescent="0.25">
      <c r="C23" s="10"/>
      <c r="D23" s="23">
        <v>16</v>
      </c>
      <c r="E23" s="23" t="s">
        <v>38</v>
      </c>
      <c r="F23" s="23"/>
      <c r="G23" s="23"/>
      <c r="H23" s="25"/>
      <c r="I23" s="25"/>
      <c r="J23" s="141">
        <f>SUMPRODUCT((D23=VALUE(LEFT('Analitika 2024'!$C$9:$C$252,2)))*('Analitika 2024'!$L$9:$L$252))</f>
        <v>5563788.7200000016</v>
      </c>
      <c r="K23" s="136">
        <f>IFERROR($J23/$J$37,0)</f>
        <v>2.6258524907002062E-2</v>
      </c>
      <c r="L23" s="129"/>
      <c r="M23" s="141">
        <f>IF($J$10="Januar","-",
SUMPRODUCT((D23=VALUE(LEFT('Analitika 2024'!$C$9:$C$252,2)))*('Analitika 2024'!$F$9:$F$252)))</f>
        <v>33855375.180000007</v>
      </c>
      <c r="N23" s="136">
        <f>IF($J$10="Januar","-",IFERROR($M23/$M$37,0))</f>
        <v>1.6194476116790309E-2</v>
      </c>
      <c r="O23" s="12"/>
    </row>
    <row r="24" spans="3:15" ht="7.15" customHeight="1" x14ac:dyDescent="0.25">
      <c r="C24" s="10"/>
      <c r="F24" s="11"/>
      <c r="G24" s="11"/>
      <c r="H24" s="19"/>
      <c r="I24" s="19"/>
      <c r="J24" s="142"/>
      <c r="K24" s="137"/>
      <c r="L24" s="130"/>
      <c r="M24" s="143"/>
      <c r="N24" s="137"/>
      <c r="O24" s="12"/>
    </row>
    <row r="25" spans="3:15" x14ac:dyDescent="0.25">
      <c r="C25" s="10"/>
      <c r="D25" s="23">
        <v>17</v>
      </c>
      <c r="E25" s="23" t="s">
        <v>39</v>
      </c>
      <c r="F25" s="23"/>
      <c r="G25" s="23"/>
      <c r="H25" s="25"/>
      <c r="I25" s="25"/>
      <c r="J25" s="141">
        <f>SUMPRODUCT((D25=VALUE(LEFT('Analitika 2024'!$C$9:$C$252,2)))*('Analitika 2024'!$L$9:$L$252))</f>
        <v>7378993.9399999995</v>
      </c>
      <c r="K25" s="136">
        <f>IFERROR($J25/$J$37,0)</f>
        <v>3.4825459037579561E-2</v>
      </c>
      <c r="L25" s="129"/>
      <c r="M25" s="141">
        <f>IF($J$10="Januar","-",
SUMPRODUCT((D25=VALUE(LEFT('Analitika 2024'!$C$9:$C$252,2)))*('Analitika 2024'!$F$9:$F$252)))</f>
        <v>75180981.440000013</v>
      </c>
      <c r="N25" s="136">
        <f>IF($J$10="Januar","-",IFERROR($M25/$M$37,0))</f>
        <v>3.5962283740579581E-2</v>
      </c>
      <c r="O25" s="12"/>
    </row>
    <row r="26" spans="3:15" ht="7.15" customHeight="1" x14ac:dyDescent="0.25">
      <c r="C26" s="10"/>
      <c r="F26" s="11"/>
      <c r="G26" s="11"/>
      <c r="H26" s="19"/>
      <c r="I26" s="19"/>
      <c r="J26" s="142"/>
      <c r="K26" s="137"/>
      <c r="L26" s="130"/>
      <c r="M26" s="143"/>
      <c r="N26" s="137"/>
      <c r="O26" s="12"/>
    </row>
    <row r="27" spans="3:15" x14ac:dyDescent="0.25">
      <c r="C27" s="10"/>
      <c r="D27" s="23">
        <v>18</v>
      </c>
      <c r="E27" s="23" t="s">
        <v>40</v>
      </c>
      <c r="F27" s="23"/>
      <c r="G27" s="23"/>
      <c r="H27" s="25"/>
      <c r="I27" s="25"/>
      <c r="J27" s="141">
        <f>SUMPRODUCT((D27=VALUE(LEFT('Analitika 2024'!$C$9:$C$252,2)))*('Analitika 2024'!$L$9:$L$252))</f>
        <v>1600554.36</v>
      </c>
      <c r="K27" s="136">
        <f>IFERROR($J27/$J$37,0)</f>
        <v>7.5538807532344139E-3</v>
      </c>
      <c r="L27" s="129"/>
      <c r="M27" s="141">
        <f>IF($J$10="Januar","-",
SUMPRODUCT((D27=VALUE(LEFT('Analitika 2024'!$C$9:$C$252,2)))*('Analitika 2024'!$F$9:$F$252)))</f>
        <v>23491219.969999999</v>
      </c>
      <c r="N27" s="136">
        <f>IF($J$10="Januar","-",IFERROR($M27/$M$37,0))</f>
        <v>1.1236856739463032E-2</v>
      </c>
      <c r="O27" s="12"/>
    </row>
    <row r="28" spans="3:15" ht="7.15" customHeight="1" x14ac:dyDescent="0.25">
      <c r="C28" s="10"/>
      <c r="F28" s="11"/>
      <c r="G28" s="11"/>
      <c r="H28" s="19"/>
      <c r="I28" s="19"/>
      <c r="J28" s="142"/>
      <c r="K28" s="137"/>
      <c r="L28" s="130"/>
      <c r="M28" s="143"/>
      <c r="N28" s="137"/>
      <c r="O28" s="12"/>
    </row>
    <row r="29" spans="3:15" x14ac:dyDescent="0.25">
      <c r="C29" s="10"/>
      <c r="D29" s="23">
        <v>19</v>
      </c>
      <c r="E29" s="23" t="s">
        <v>41</v>
      </c>
      <c r="F29" s="23"/>
      <c r="G29" s="24"/>
      <c r="H29" s="25"/>
      <c r="I29" s="25"/>
      <c r="J29" s="141">
        <f>SUMPRODUCT((D29=VALUE(LEFT('Analitika 2024'!$C$9:$C$252,2)))*('Analitika 2024'!$L$9:$L$252))</f>
        <v>25085516.049999993</v>
      </c>
      <c r="K29" s="136">
        <f>IFERROR($J29/$J$37,0)</f>
        <v>0.11839210314296848</v>
      </c>
      <c r="L29" s="129"/>
      <c r="M29" s="141">
        <f>IF($J$10="Januar","-",
SUMPRODUCT((D29=VALUE(LEFT('Analitika 2024'!$C$9:$C$252,2)))*('Analitika 2024'!$F$9:$F$252)))</f>
        <v>215182715.27000004</v>
      </c>
      <c r="N29" s="136">
        <f>IF($J$10="Januar","-",IFERROR($M29/$M$37,0))</f>
        <v>0.10293110989491343</v>
      </c>
      <c r="O29" s="12"/>
    </row>
    <row r="30" spans="3:15" ht="7.15" customHeight="1" x14ac:dyDescent="0.25">
      <c r="C30" s="10"/>
      <c r="F30" s="11"/>
      <c r="G30" s="11"/>
      <c r="H30" s="19"/>
      <c r="I30" s="19"/>
      <c r="J30" s="142"/>
      <c r="K30" s="137"/>
      <c r="L30" s="130"/>
      <c r="M30" s="143"/>
      <c r="N30" s="137"/>
      <c r="O30" s="12"/>
    </row>
    <row r="31" spans="3:15" x14ac:dyDescent="0.25">
      <c r="C31" s="10"/>
      <c r="D31" s="23">
        <v>20</v>
      </c>
      <c r="E31" s="23" t="s">
        <v>42</v>
      </c>
      <c r="F31" s="23"/>
      <c r="G31" s="23"/>
      <c r="H31" s="25"/>
      <c r="I31" s="25"/>
      <c r="J31" s="141">
        <f>SUMPRODUCT((D31=VALUE(LEFT('Analitika 2024'!$C$9:$C$252,2)))*('Analitika 2024'!$L$9:$L$252))</f>
        <v>1558460.36</v>
      </c>
      <c r="K31" s="136">
        <f>IFERROR($J31/$J$37,0)</f>
        <v>7.3552164251908169E-3</v>
      </c>
      <c r="L31" s="129"/>
      <c r="M31" s="141">
        <f>IF($J$10="Januar","-",
SUMPRODUCT((D31=VALUE(LEFT('Analitika 2024'!$C$9:$C$252,2)))*('Analitika 2024'!$F$9:$F$252)))</f>
        <v>15383423.710000001</v>
      </c>
      <c r="N31" s="136">
        <f>IF($J$10="Januar","-",IFERROR($M31/$M$37,0))</f>
        <v>7.3585504972702755E-3</v>
      </c>
      <c r="O31" s="12"/>
    </row>
    <row r="32" spans="3:15" ht="7.15" customHeight="1" x14ac:dyDescent="0.25">
      <c r="C32" s="10"/>
      <c r="F32" s="11"/>
      <c r="G32" s="11"/>
      <c r="H32" s="19"/>
      <c r="I32" s="19"/>
      <c r="J32" s="142"/>
      <c r="K32" s="137"/>
      <c r="L32" s="130"/>
      <c r="M32" s="143"/>
      <c r="N32" s="137"/>
      <c r="O32" s="12"/>
    </row>
    <row r="33" spans="3:15" x14ac:dyDescent="0.25">
      <c r="C33" s="10"/>
      <c r="D33" s="23">
        <v>21</v>
      </c>
      <c r="E33" s="23" t="s">
        <v>43</v>
      </c>
      <c r="F33" s="23"/>
      <c r="G33" s="23"/>
      <c r="H33" s="25"/>
      <c r="I33" s="25"/>
      <c r="J33" s="141">
        <f>SUMPRODUCT((D33=VALUE(LEFT('Analitika 2024'!$C$9:$C$252,2)))*('Analitika 2024'!$L$9:$L$252))</f>
        <v>31567453.629999999</v>
      </c>
      <c r="K33" s="136">
        <f>IFERROR($J33/$J$37,0)</f>
        <v>0.14898386856681131</v>
      </c>
      <c r="L33" s="129"/>
      <c r="M33" s="141">
        <f>IF($J$10="Januar","-",
SUMPRODUCT((D33=VALUE(LEFT('Analitika 2024'!$C$9:$C$252,2)))*('Analitika 2024'!$F$9:$F$252)))</f>
        <v>276726946.49999994</v>
      </c>
      <c r="N33" s="136">
        <f>IF($J$10="Januar","-",IFERROR($M33/$M$37,0))</f>
        <v>0.13237035189064941</v>
      </c>
      <c r="O33" s="12"/>
    </row>
    <row r="34" spans="3:15" ht="7.15" customHeight="1" x14ac:dyDescent="0.25">
      <c r="C34" s="10"/>
      <c r="F34" s="11"/>
      <c r="G34" s="11"/>
      <c r="H34" s="19"/>
      <c r="I34" s="19"/>
      <c r="J34" s="142"/>
      <c r="K34" s="137"/>
      <c r="L34" s="130"/>
      <c r="M34" s="143"/>
      <c r="N34" s="137"/>
      <c r="O34" s="12"/>
    </row>
    <row r="35" spans="3:15" x14ac:dyDescent="0.25">
      <c r="C35" s="10"/>
      <c r="D35" s="23">
        <v>22</v>
      </c>
      <c r="E35" s="23" t="s">
        <v>44</v>
      </c>
      <c r="F35" s="23"/>
      <c r="G35" s="23"/>
      <c r="H35" s="25"/>
      <c r="I35" s="25"/>
      <c r="J35" s="141">
        <f>SUMPRODUCT((D35=VALUE(LEFT('Analitika 2024'!$C$9:$C$252,2)))*('Analitika 2024'!$L$9:$L$252))</f>
        <v>82615241.310000002</v>
      </c>
      <c r="K35" s="136">
        <f>IFERROR($J35/$J$37,0)</f>
        <v>0.38990595811780215</v>
      </c>
      <c r="L35" s="129"/>
      <c r="M35" s="141">
        <f>IF($J$10="Januar","-",
SUMPRODUCT((D35=VALUE(LEFT('Analitika 2024'!$C$9:$C$252,2)))*('Analitika 2024'!$F$9:$F$252)))</f>
        <v>638930330.04999995</v>
      </c>
      <c r="N35" s="136">
        <f>IF($J$10="Januar","-",IFERROR($M35/$M$37,0))</f>
        <v>0.30562774493783273</v>
      </c>
      <c r="O35" s="12"/>
    </row>
    <row r="36" spans="3:15" ht="15.75" thickBot="1" x14ac:dyDescent="0.3">
      <c r="C36" s="10"/>
      <c r="D36" s="11"/>
      <c r="E36" s="11"/>
      <c r="F36" s="11"/>
      <c r="G36" s="14"/>
      <c r="H36" s="19"/>
      <c r="I36" s="19"/>
      <c r="J36" s="143"/>
      <c r="K36" s="137"/>
      <c r="L36" s="130"/>
      <c r="M36" s="143"/>
      <c r="N36" s="137"/>
      <c r="O36" s="12"/>
    </row>
    <row r="37" spans="3:15" ht="15.75" thickBot="1" x14ac:dyDescent="0.3">
      <c r="C37" s="10"/>
      <c r="D37" s="131"/>
      <c r="E37" s="132" t="s">
        <v>26</v>
      </c>
      <c r="F37" s="132"/>
      <c r="G37" s="133"/>
      <c r="H37" s="134"/>
      <c r="I37" s="134"/>
      <c r="J37" s="144">
        <f>SUM(J13:J35)</f>
        <v>211885044.56</v>
      </c>
      <c r="K37" s="138">
        <f>IFERROR($J37/$J$37,0)</f>
        <v>1</v>
      </c>
      <c r="L37" s="135"/>
      <c r="M37" s="144">
        <f>SUM(M13:M35)</f>
        <v>2090550811.0200002</v>
      </c>
      <c r="N37" s="139">
        <f>IFERROR($M37/$M$37,0)</f>
        <v>1</v>
      </c>
      <c r="O37" s="12"/>
    </row>
    <row r="38" spans="3:15" x14ac:dyDescent="0.25">
      <c r="C38" s="10"/>
      <c r="F38" s="11"/>
      <c r="G38" s="14"/>
      <c r="H38" s="19"/>
      <c r="I38" s="19"/>
      <c r="J38" s="19"/>
      <c r="K38" s="19"/>
      <c r="L38" s="19"/>
      <c r="M38" s="19"/>
      <c r="N38" s="19"/>
      <c r="O38" s="12"/>
    </row>
    <row r="39" spans="3:15" ht="15.75" thickBot="1" x14ac:dyDescent="0.3"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7"/>
    </row>
    <row r="42" spans="3:15" x14ac:dyDescent="0.25">
      <c r="H42" s="18"/>
    </row>
  </sheetData>
  <sheetProtection algorithmName="SHA-512" hashValue="69bIukZVypx4Qy0MO3+ekmHKg8u8NBfLq4IkHpuKXY1Z2BFm87AXZTX57FOxa8QzRRSoLHvLDu8W4OUViOF8+A==" saltValue="IBnxvVHqt63VILGuZ3fT/Q==" spinCount="100000" sheet="1" objects="1" scenarios="1"/>
  <mergeCells count="2">
    <mergeCell ref="M10:N10"/>
    <mergeCell ref="J10:K10"/>
  </mergeCells>
  <pageMargins left="0.25" right="0.25" top="0.25" bottom="0.25" header="0.3" footer="0.3"/>
  <pageSetup paperSize="9" scale="5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256"/>
  <sheetViews>
    <sheetView showGridLines="0" zoomScale="85" zoomScaleNormal="85" zoomScaleSheetLayoutView="85" workbookViewId="0">
      <selection activeCell="D1" sqref="D1"/>
    </sheetView>
  </sheetViews>
  <sheetFormatPr defaultColWidth="8.85546875" defaultRowHeight="15" x14ac:dyDescent="0.2"/>
  <cols>
    <col min="1" max="1" width="8.85546875" style="32"/>
    <col min="2" max="2" width="3.5703125" style="26" customWidth="1"/>
    <col min="3" max="3" width="10.5703125" style="95" bestFit="1" customWidth="1"/>
    <col min="4" max="4" width="57.140625" style="96" bestFit="1" customWidth="1"/>
    <col min="5" max="6" width="10.85546875" style="97" customWidth="1"/>
    <col min="7" max="7" width="9.42578125" style="98" bestFit="1" customWidth="1"/>
    <col min="8" max="8" width="8.85546875" style="98" customWidth="1"/>
    <col min="9" max="9" width="10.85546875" style="97" customWidth="1"/>
    <col min="10" max="10" width="10.5703125" style="98" customWidth="1"/>
    <col min="11" max="11" width="10.85546875" style="99" customWidth="1"/>
    <col min="12" max="13" width="12" style="97" customWidth="1"/>
    <col min="14" max="14" width="8.85546875" style="98" customWidth="1"/>
    <col min="15" max="15" width="10.85546875" style="97" customWidth="1"/>
    <col min="16" max="16" width="10" style="98" customWidth="1"/>
    <col min="17" max="17" width="3.85546875" style="26" customWidth="1"/>
    <col min="18" max="16384" width="8.85546875" style="32"/>
  </cols>
  <sheetData>
    <row r="2" spans="2:17" ht="15.75" thickBot="1" x14ac:dyDescent="0.25">
      <c r="C2" s="27"/>
      <c r="D2" s="28"/>
      <c r="E2" s="29"/>
      <c r="F2" s="29"/>
      <c r="G2" s="30"/>
      <c r="H2" s="30"/>
      <c r="I2" s="29"/>
      <c r="J2" s="30"/>
      <c r="K2" s="31"/>
      <c r="L2" s="29"/>
      <c r="M2" s="29"/>
      <c r="N2" s="30"/>
      <c r="O2" s="29"/>
      <c r="P2" s="30"/>
    </row>
    <row r="3" spans="2:17" ht="22.5" thickTop="1" thickBot="1" x14ac:dyDescent="0.25">
      <c r="B3" s="33"/>
      <c r="C3" s="34"/>
      <c r="D3" s="35"/>
      <c r="E3" s="36"/>
      <c r="F3" s="36"/>
      <c r="G3" s="37"/>
      <c r="H3" s="37"/>
      <c r="I3" s="36"/>
      <c r="J3" s="37"/>
      <c r="K3" s="38"/>
      <c r="L3" s="36"/>
      <c r="M3" s="36"/>
      <c r="N3" s="37"/>
      <c r="O3" s="36"/>
      <c r="P3" s="37"/>
      <c r="Q3" s="39"/>
    </row>
    <row r="4" spans="2:17" s="49" customFormat="1" ht="15.75" thickTop="1" x14ac:dyDescent="0.25">
      <c r="B4" s="40"/>
      <c r="C4" s="41" t="s">
        <v>539</v>
      </c>
      <c r="D4" s="156">
        <v>7279700000</v>
      </c>
      <c r="E4" s="42" t="s">
        <v>9</v>
      </c>
      <c r="F4" s="43" t="str">
        <f>Master!D6</f>
        <v>Januar - Avgust</v>
      </c>
      <c r="G4" s="43"/>
      <c r="H4" s="43"/>
      <c r="I4" s="43"/>
      <c r="J4" s="43"/>
      <c r="K4" s="44" t="s">
        <v>10</v>
      </c>
      <c r="L4" s="45" t="str">
        <f>Master!D4</f>
        <v>Avgust</v>
      </c>
      <c r="M4" s="46"/>
      <c r="N4" s="46"/>
      <c r="O4" s="46"/>
      <c r="P4" s="47"/>
      <c r="Q4" s="48"/>
    </row>
    <row r="5" spans="2:17" ht="13.9" customHeight="1" x14ac:dyDescent="0.2">
      <c r="B5" s="50"/>
      <c r="C5" s="51"/>
      <c r="D5" s="52"/>
      <c r="E5" s="53" t="s">
        <v>11</v>
      </c>
      <c r="F5" s="163" t="s">
        <v>12</v>
      </c>
      <c r="G5" s="164"/>
      <c r="H5" s="164"/>
      <c r="I5" s="159" t="s">
        <v>28</v>
      </c>
      <c r="J5" s="160"/>
      <c r="K5" s="53" t="s">
        <v>11</v>
      </c>
      <c r="L5" s="163" t="s">
        <v>12</v>
      </c>
      <c r="M5" s="164"/>
      <c r="N5" s="164"/>
      <c r="O5" s="159" t="s">
        <v>28</v>
      </c>
      <c r="P5" s="160"/>
      <c r="Q5" s="54"/>
    </row>
    <row r="6" spans="2:17" s="65" customFormat="1" ht="12.75" thickBot="1" x14ac:dyDescent="0.25">
      <c r="B6" s="55"/>
      <c r="C6" s="56"/>
      <c r="D6" s="57"/>
      <c r="E6" s="58" t="s">
        <v>3</v>
      </c>
      <c r="F6" s="59" t="s">
        <v>3</v>
      </c>
      <c r="G6" s="60" t="s">
        <v>13</v>
      </c>
      <c r="H6" s="61" t="s">
        <v>14</v>
      </c>
      <c r="I6" s="62" t="s">
        <v>3</v>
      </c>
      <c r="J6" s="63" t="s">
        <v>13</v>
      </c>
      <c r="K6" s="58" t="s">
        <v>3</v>
      </c>
      <c r="L6" s="59" t="s">
        <v>3</v>
      </c>
      <c r="M6" s="60" t="s">
        <v>13</v>
      </c>
      <c r="N6" s="61" t="s">
        <v>14</v>
      </c>
      <c r="O6" s="62" t="s">
        <v>3</v>
      </c>
      <c r="P6" s="63" t="s">
        <v>13</v>
      </c>
      <c r="Q6" s="64"/>
    </row>
    <row r="7" spans="2:17" ht="16.5" thickTop="1" thickBot="1" x14ac:dyDescent="0.3">
      <c r="B7" s="66"/>
      <c r="C7" s="67" t="s">
        <v>507</v>
      </c>
      <c r="D7" s="146" t="s">
        <v>506</v>
      </c>
      <c r="E7" s="68"/>
      <c r="F7" s="68"/>
      <c r="G7" s="69"/>
      <c r="H7" s="69"/>
      <c r="I7" s="68"/>
      <c r="J7" s="69"/>
      <c r="K7" s="70"/>
      <c r="L7" s="68"/>
      <c r="M7" s="68"/>
      <c r="N7" s="69"/>
      <c r="O7" s="68"/>
      <c r="P7" s="69"/>
      <c r="Q7" s="71"/>
    </row>
    <row r="8" spans="2:17" s="79" customFormat="1" ht="15" customHeight="1" thickBot="1" x14ac:dyDescent="0.25">
      <c r="B8" s="72"/>
      <c r="C8" s="161" t="s">
        <v>31</v>
      </c>
      <c r="D8" s="162"/>
      <c r="E8" s="73">
        <f>SUM(E9:E252)</f>
        <v>2253970075.5299997</v>
      </c>
      <c r="F8" s="74">
        <f>SUM(F9:F252)</f>
        <v>2090550811.0199995</v>
      </c>
      <c r="G8" s="75">
        <f t="shared" ref="G8" si="0">IFERROR(F8/E8,0)</f>
        <v>0.92749714546606221</v>
      </c>
      <c r="H8" s="76">
        <f>F8/$D$4</f>
        <v>0.28717540709369888</v>
      </c>
      <c r="I8" s="74">
        <f>SUM(I9:I252)</f>
        <v>-163419264.51000011</v>
      </c>
      <c r="J8" s="77">
        <f t="shared" ref="J8:J9" si="1">IFERROR(I8/E8,0)</f>
        <v>-7.2502854533937691E-2</v>
      </c>
      <c r="K8" s="73">
        <f>SUM(K9:K252)</f>
        <v>239873123.24499995</v>
      </c>
      <c r="L8" s="74">
        <f>SUM(L9:L252)</f>
        <v>211885044.56000006</v>
      </c>
      <c r="M8" s="149">
        <f>IFERROR(L8/K8,0)</f>
        <v>0.88332132292948218</v>
      </c>
      <c r="N8" s="149">
        <f>L8/$D$4</f>
        <v>2.9106287973405507E-2</v>
      </c>
      <c r="O8" s="74">
        <f>SUM(O9:O252)</f>
        <v>-27988078.685000017</v>
      </c>
      <c r="P8" s="77">
        <f t="shared" ref="P8:P9" si="2">IFERROR(O8/K8,0)</f>
        <v>-0.11667867707051843</v>
      </c>
      <c r="Q8" s="78"/>
    </row>
    <row r="9" spans="2:17" s="79" customFormat="1" ht="12.75" x14ac:dyDescent="0.2">
      <c r="B9" s="72"/>
      <c r="C9" s="80" t="s">
        <v>45</v>
      </c>
      <c r="D9" s="81" t="s">
        <v>275</v>
      </c>
      <c r="E9" s="82">
        <f>IFERROR(VLOOKUP($C9,'2024'!$C$261:$U$504,19,FALSE),0)</f>
        <v>331587.20000000013</v>
      </c>
      <c r="F9" s="83">
        <f>IFERROR(VLOOKUP($C9,'2024'!$C$8:$U$251,19,FALSE),0)</f>
        <v>234283.63999999996</v>
      </c>
      <c r="G9" s="84">
        <f t="shared" ref="G9" si="3">IFERROR(F9/E9,0)</f>
        <v>0.70655212263923295</v>
      </c>
      <c r="H9" s="85">
        <f t="shared" ref="H9" si="4">F9/$D$4</f>
        <v>3.2183144909817707E-5</v>
      </c>
      <c r="I9" s="86">
        <f t="shared" ref="I9" si="5">F9-E9</f>
        <v>-97303.560000000172</v>
      </c>
      <c r="J9" s="87">
        <f t="shared" si="1"/>
        <v>-0.29344787736076705</v>
      </c>
      <c r="K9" s="150">
        <f>VLOOKUP($C9,'2024'!$C$261:$U$504,VLOOKUP($L$4,Master!$D$9:$G$20,4,FALSE),FALSE)</f>
        <v>40508.400000000009</v>
      </c>
      <c r="L9" s="151">
        <f>VLOOKUP($C9,'2024'!$C$8:$U$251,VLOOKUP($L$4,Master!$D$9:$G$20,4,FALSE),FALSE)</f>
        <v>25901.000000000004</v>
      </c>
      <c r="M9" s="152">
        <f>IFERROR(L9/K9,0)</f>
        <v>0.63939824826455738</v>
      </c>
      <c r="N9" s="152">
        <f>L9/$D$4</f>
        <v>3.5579762902317408E-6</v>
      </c>
      <c r="O9" s="151">
        <f>L9-K9</f>
        <v>-14607.400000000005</v>
      </c>
      <c r="P9" s="153">
        <f t="shared" si="2"/>
        <v>-0.36060175173544257</v>
      </c>
      <c r="Q9" s="78"/>
    </row>
    <row r="10" spans="2:17" s="79" customFormat="1" ht="25.5" x14ac:dyDescent="0.2">
      <c r="B10" s="72"/>
      <c r="C10" s="80" t="s">
        <v>46</v>
      </c>
      <c r="D10" s="81" t="s">
        <v>276</v>
      </c>
      <c r="E10" s="82">
        <f>IFERROR(VLOOKUP($C10,'2024'!$C$261:$U$504,19,FALSE),0)</f>
        <v>29267.359999999993</v>
      </c>
      <c r="F10" s="83">
        <f>IFERROR(VLOOKUP($C10,'2024'!$C$8:$U$251,19,FALSE),0)</f>
        <v>26580</v>
      </c>
      <c r="G10" s="84">
        <f t="shared" ref="G10:G73" si="6">IFERROR(F10/E10,0)</f>
        <v>0.90817894063557514</v>
      </c>
      <c r="H10" s="85">
        <f t="shared" ref="H10:H73" si="7">F10/$D$4</f>
        <v>3.6512493646716211E-6</v>
      </c>
      <c r="I10" s="86">
        <f t="shared" ref="I10:I73" si="8">F10-E10</f>
        <v>-2687.3599999999933</v>
      </c>
      <c r="J10" s="87">
        <f t="shared" ref="J10:J73" si="9">IFERROR(I10/E10,0)</f>
        <v>-9.1821059364424876E-2</v>
      </c>
      <c r="K10" s="82">
        <f>VLOOKUP($C10,'2024'!$C$261:$U$504,VLOOKUP($L$4,Master!$D$9:$G$20,4,FALSE),FALSE)</f>
        <v>3658.42</v>
      </c>
      <c r="L10" s="83">
        <f>VLOOKUP($C10,'2024'!$C$8:$U$251,VLOOKUP($L$4,Master!$D$9:$G$20,4,FALSE),FALSE)</f>
        <v>4220</v>
      </c>
      <c r="M10" s="154">
        <f t="shared" ref="M10:M73" si="10">IFERROR(L10/K10,0)</f>
        <v>1.1535034249758092</v>
      </c>
      <c r="N10" s="154">
        <f t="shared" ref="N10:N73" si="11">L10/$D$4</f>
        <v>5.796942181683311E-7</v>
      </c>
      <c r="O10" s="83">
        <f t="shared" ref="O10:O73" si="12">L10-K10</f>
        <v>561.57999999999993</v>
      </c>
      <c r="P10" s="87">
        <f t="shared" ref="P10:P73" si="13">IFERROR(O10/K10,0)</f>
        <v>0.15350342497580921</v>
      </c>
      <c r="Q10" s="78"/>
    </row>
    <row r="11" spans="2:17" s="79" customFormat="1" ht="12.75" x14ac:dyDescent="0.2">
      <c r="B11" s="72"/>
      <c r="C11" s="80" t="s">
        <v>47</v>
      </c>
      <c r="D11" s="81" t="s">
        <v>277</v>
      </c>
      <c r="E11" s="82">
        <f>IFERROR(VLOOKUP($C11,'2024'!$C$261:$U$504,19,FALSE),0)</f>
        <v>1069202.0499999998</v>
      </c>
      <c r="F11" s="83">
        <f>IFERROR(VLOOKUP($C11,'2024'!$C$8:$U$251,19,FALSE),0)</f>
        <v>1072773.49</v>
      </c>
      <c r="G11" s="84">
        <f t="shared" si="6"/>
        <v>1.0033402854025582</v>
      </c>
      <c r="H11" s="85">
        <f t="shared" si="7"/>
        <v>1.4736506861546492E-4</v>
      </c>
      <c r="I11" s="86">
        <f t="shared" si="8"/>
        <v>3571.440000000177</v>
      </c>
      <c r="J11" s="87">
        <f t="shared" si="9"/>
        <v>3.3402854025580829E-3</v>
      </c>
      <c r="K11" s="82">
        <f>VLOOKUP($C11,'2024'!$C$261:$U$504,VLOOKUP($L$4,Master!$D$9:$G$20,4,FALSE),FALSE)</f>
        <v>122853.31</v>
      </c>
      <c r="L11" s="83">
        <f>VLOOKUP($C11,'2024'!$C$8:$U$251,VLOOKUP($L$4,Master!$D$9:$G$20,4,FALSE),FALSE)</f>
        <v>155931.03999999998</v>
      </c>
      <c r="M11" s="154">
        <f t="shared" si="10"/>
        <v>1.2692457370501453</v>
      </c>
      <c r="N11" s="154">
        <f t="shared" si="11"/>
        <v>2.1419981592648045E-5</v>
      </c>
      <c r="O11" s="83">
        <f t="shared" si="12"/>
        <v>33077.729999999981</v>
      </c>
      <c r="P11" s="87">
        <f t="shared" si="13"/>
        <v>0.26924573705014526</v>
      </c>
      <c r="Q11" s="78"/>
    </row>
    <row r="12" spans="2:17" s="79" customFormat="1" ht="12.75" x14ac:dyDescent="0.2">
      <c r="B12" s="72"/>
      <c r="C12" s="80" t="s">
        <v>48</v>
      </c>
      <c r="D12" s="81" t="s">
        <v>278</v>
      </c>
      <c r="E12" s="82">
        <f>IFERROR(VLOOKUP($C12,'2024'!$C$261:$U$504,19,FALSE),0)</f>
        <v>342969.93000000017</v>
      </c>
      <c r="F12" s="83">
        <f>IFERROR(VLOOKUP($C12,'2024'!$C$8:$U$251,19,FALSE),0)</f>
        <v>340007.75</v>
      </c>
      <c r="G12" s="84">
        <f t="shared" si="6"/>
        <v>0.99136314953325455</v>
      </c>
      <c r="H12" s="85">
        <f t="shared" si="7"/>
        <v>4.6706285973323076E-5</v>
      </c>
      <c r="I12" s="86">
        <f t="shared" si="8"/>
        <v>-2962.1800000001676</v>
      </c>
      <c r="J12" s="87">
        <f t="shared" si="9"/>
        <v>-8.636850466745484E-3</v>
      </c>
      <c r="K12" s="82">
        <f>VLOOKUP($C12,'2024'!$C$261:$U$504,VLOOKUP($L$4,Master!$D$9:$G$20,4,FALSE),FALSE)</f>
        <v>38695.650000000031</v>
      </c>
      <c r="L12" s="83">
        <f>VLOOKUP($C12,'2024'!$C$8:$U$251,VLOOKUP($L$4,Master!$D$9:$G$20,4,FALSE),FALSE)</f>
        <v>103725.89</v>
      </c>
      <c r="M12" s="154">
        <f t="shared" si="10"/>
        <v>2.6805568584582482</v>
      </c>
      <c r="N12" s="154">
        <f t="shared" si="11"/>
        <v>1.4248648982787752E-5</v>
      </c>
      <c r="O12" s="83">
        <f t="shared" si="12"/>
        <v>65030.239999999969</v>
      </c>
      <c r="P12" s="87">
        <f t="shared" si="13"/>
        <v>1.6805568584582484</v>
      </c>
      <c r="Q12" s="78"/>
    </row>
    <row r="13" spans="2:17" s="79" customFormat="1" ht="12.75" x14ac:dyDescent="0.2">
      <c r="B13" s="72"/>
      <c r="C13" s="80" t="s">
        <v>49</v>
      </c>
      <c r="D13" s="81" t="s">
        <v>279</v>
      </c>
      <c r="E13" s="82">
        <f>IFERROR(VLOOKUP($C13,'2024'!$C$261:$U$504,19,FALSE),0)</f>
        <v>1467391.4600000002</v>
      </c>
      <c r="F13" s="83">
        <f>IFERROR(VLOOKUP($C13,'2024'!$C$8:$U$251,19,FALSE),0)</f>
        <v>1101964.3499999999</v>
      </c>
      <c r="G13" s="84">
        <f t="shared" si="6"/>
        <v>0.75096821811951919</v>
      </c>
      <c r="H13" s="85">
        <f t="shared" si="7"/>
        <v>1.5137496737502917E-4</v>
      </c>
      <c r="I13" s="86">
        <f t="shared" si="8"/>
        <v>-365427.11000000034</v>
      </c>
      <c r="J13" s="87">
        <f t="shared" si="9"/>
        <v>-0.24903178188048081</v>
      </c>
      <c r="K13" s="82">
        <f>VLOOKUP($C13,'2024'!$C$261:$U$504,VLOOKUP($L$4,Master!$D$9:$G$20,4,FALSE),FALSE)</f>
        <v>174552.05000000005</v>
      </c>
      <c r="L13" s="83">
        <f>VLOOKUP($C13,'2024'!$C$8:$U$251,VLOOKUP($L$4,Master!$D$9:$G$20,4,FALSE),FALSE)</f>
        <v>124434.75000000001</v>
      </c>
      <c r="M13" s="154">
        <f t="shared" si="10"/>
        <v>0.71288048464627018</v>
      </c>
      <c r="N13" s="154">
        <f t="shared" si="11"/>
        <v>1.7093389837493304E-5</v>
      </c>
      <c r="O13" s="83">
        <f t="shared" si="12"/>
        <v>-50117.300000000032</v>
      </c>
      <c r="P13" s="87">
        <f t="shared" si="13"/>
        <v>-0.28711951535372982</v>
      </c>
      <c r="Q13" s="78"/>
    </row>
    <row r="14" spans="2:17" s="79" customFormat="1" ht="12.75" x14ac:dyDescent="0.2">
      <c r="B14" s="72"/>
      <c r="C14" s="80" t="s">
        <v>50</v>
      </c>
      <c r="D14" s="81" t="s">
        <v>280</v>
      </c>
      <c r="E14" s="82">
        <f>IFERROR(VLOOKUP($C14,'2024'!$C$261:$U$504,19,FALSE),0)</f>
        <v>4799021.7700000005</v>
      </c>
      <c r="F14" s="83">
        <f>IFERROR(VLOOKUP($C14,'2024'!$C$8:$U$251,19,FALSE),0)</f>
        <v>4435965.16</v>
      </c>
      <c r="G14" s="84">
        <f t="shared" si="6"/>
        <v>0.92434778848690236</v>
      </c>
      <c r="H14" s="85">
        <f t="shared" si="7"/>
        <v>6.0936098465596113E-4</v>
      </c>
      <c r="I14" s="86">
        <f t="shared" si="8"/>
        <v>-363056.61000000034</v>
      </c>
      <c r="J14" s="87">
        <f t="shared" si="9"/>
        <v>-7.5652211513097659E-2</v>
      </c>
      <c r="K14" s="82">
        <f>VLOOKUP($C14,'2024'!$C$261:$U$504,VLOOKUP($L$4,Master!$D$9:$G$20,4,FALSE),FALSE)</f>
        <v>617142.07000000007</v>
      </c>
      <c r="L14" s="83">
        <f>VLOOKUP($C14,'2024'!$C$8:$U$251,VLOOKUP($L$4,Master!$D$9:$G$20,4,FALSE),FALSE)</f>
        <v>601028.19999999972</v>
      </c>
      <c r="M14" s="154">
        <f t="shared" si="10"/>
        <v>0.97388952919706095</v>
      </c>
      <c r="N14" s="154">
        <f t="shared" si="11"/>
        <v>8.2562220970644357E-5</v>
      </c>
      <c r="O14" s="83">
        <f t="shared" si="12"/>
        <v>-16113.870000000345</v>
      </c>
      <c r="P14" s="87">
        <f t="shared" si="13"/>
        <v>-2.6110470802939011E-2</v>
      </c>
      <c r="Q14" s="78"/>
    </row>
    <row r="15" spans="2:17" s="79" customFormat="1" ht="25.5" x14ac:dyDescent="0.2">
      <c r="B15" s="72"/>
      <c r="C15" s="80" t="s">
        <v>51</v>
      </c>
      <c r="D15" s="81" t="s">
        <v>281</v>
      </c>
      <c r="E15" s="82">
        <f>IFERROR(VLOOKUP($C15,'2024'!$C$261:$U$504,19,FALSE),0)</f>
        <v>763227.06</v>
      </c>
      <c r="F15" s="83">
        <f>IFERROR(VLOOKUP($C15,'2024'!$C$8:$U$251,19,FALSE),0)</f>
        <v>487665.29999999993</v>
      </c>
      <c r="G15" s="84">
        <f t="shared" si="6"/>
        <v>0.63895179502676425</v>
      </c>
      <c r="H15" s="85">
        <f t="shared" si="7"/>
        <v>6.6989752324958439E-5</v>
      </c>
      <c r="I15" s="86">
        <f t="shared" si="8"/>
        <v>-275561.76000000013</v>
      </c>
      <c r="J15" s="87">
        <f t="shared" si="9"/>
        <v>-0.36104820497323575</v>
      </c>
      <c r="K15" s="82">
        <f>VLOOKUP($C15,'2024'!$C$261:$U$504,VLOOKUP($L$4,Master!$D$9:$G$20,4,FALSE),FALSE)</f>
        <v>81900.37000000001</v>
      </c>
      <c r="L15" s="83">
        <f>VLOOKUP($C15,'2024'!$C$8:$U$251,VLOOKUP($L$4,Master!$D$9:$G$20,4,FALSE),FALSE)</f>
        <v>43961.709999999992</v>
      </c>
      <c r="M15" s="154">
        <f t="shared" si="10"/>
        <v>0.53677059090209223</v>
      </c>
      <c r="N15" s="154">
        <f t="shared" si="11"/>
        <v>6.038945286206848E-6</v>
      </c>
      <c r="O15" s="83">
        <f t="shared" si="12"/>
        <v>-37938.660000000018</v>
      </c>
      <c r="P15" s="87">
        <f t="shared" si="13"/>
        <v>-0.46322940909790777</v>
      </c>
      <c r="Q15" s="78"/>
    </row>
    <row r="16" spans="2:17" s="79" customFormat="1" ht="12.75" x14ac:dyDescent="0.2">
      <c r="B16" s="72"/>
      <c r="C16" s="80" t="s">
        <v>52</v>
      </c>
      <c r="D16" s="81" t="s">
        <v>282</v>
      </c>
      <c r="E16" s="82">
        <f>IFERROR(VLOOKUP($C16,'2024'!$C$261:$U$504,19,FALSE),0)</f>
        <v>867055.6100000001</v>
      </c>
      <c r="F16" s="83">
        <f>IFERROR(VLOOKUP($C16,'2024'!$C$8:$U$251,19,FALSE),0)</f>
        <v>483386.93999999994</v>
      </c>
      <c r="G16" s="84">
        <f t="shared" si="6"/>
        <v>0.55750396448043271</v>
      </c>
      <c r="H16" s="85">
        <f t="shared" si="7"/>
        <v>6.6402041292910408E-5</v>
      </c>
      <c r="I16" s="86">
        <f t="shared" si="8"/>
        <v>-383668.67000000016</v>
      </c>
      <c r="J16" s="87">
        <f t="shared" si="9"/>
        <v>-0.44249603551956734</v>
      </c>
      <c r="K16" s="82">
        <f>VLOOKUP($C16,'2024'!$C$261:$U$504,VLOOKUP($L$4,Master!$D$9:$G$20,4,FALSE),FALSE)</f>
        <v>86331.87000000001</v>
      </c>
      <c r="L16" s="83">
        <f>VLOOKUP($C16,'2024'!$C$8:$U$251,VLOOKUP($L$4,Master!$D$9:$G$20,4,FALSE),FALSE)</f>
        <v>35827.54</v>
      </c>
      <c r="M16" s="154">
        <f t="shared" si="10"/>
        <v>0.41499784494416714</v>
      </c>
      <c r="N16" s="154">
        <f t="shared" si="11"/>
        <v>4.9215681964916135E-6</v>
      </c>
      <c r="O16" s="83">
        <f t="shared" si="12"/>
        <v>-50504.330000000009</v>
      </c>
      <c r="P16" s="87">
        <f t="shared" si="13"/>
        <v>-0.58500215505583286</v>
      </c>
      <c r="Q16" s="78"/>
    </row>
    <row r="17" spans="2:17" s="79" customFormat="1" ht="12.75" x14ac:dyDescent="0.2">
      <c r="B17" s="72"/>
      <c r="C17" s="80" t="s">
        <v>53</v>
      </c>
      <c r="D17" s="81" t="s">
        <v>283</v>
      </c>
      <c r="E17" s="82">
        <f>IFERROR(VLOOKUP($C17,'2024'!$C$261:$U$504,19,FALSE),0)</f>
        <v>122445.60999999999</v>
      </c>
      <c r="F17" s="83">
        <f>IFERROR(VLOOKUP($C17,'2024'!$C$8:$U$251,19,FALSE),0)</f>
        <v>102445.61</v>
      </c>
      <c r="G17" s="84">
        <f t="shared" si="6"/>
        <v>0.83666217188186665</v>
      </c>
      <c r="H17" s="85">
        <f t="shared" si="7"/>
        <v>1.4072779098039755E-5</v>
      </c>
      <c r="I17" s="86">
        <f t="shared" si="8"/>
        <v>-19999.999999999985</v>
      </c>
      <c r="J17" s="87">
        <f t="shared" si="9"/>
        <v>-0.16333782811813333</v>
      </c>
      <c r="K17" s="82">
        <f>VLOOKUP($C17,'2024'!$C$261:$U$504,VLOOKUP($L$4,Master!$D$9:$G$20,4,FALSE),FALSE)</f>
        <v>17321.84</v>
      </c>
      <c r="L17" s="83">
        <f>VLOOKUP($C17,'2024'!$C$8:$U$251,VLOOKUP($L$4,Master!$D$9:$G$20,4,FALSE),FALSE)</f>
        <v>32858.240000000005</v>
      </c>
      <c r="M17" s="154">
        <f t="shared" si="10"/>
        <v>1.8969254998314269</v>
      </c>
      <c r="N17" s="154">
        <f t="shared" si="11"/>
        <v>4.5136805088121772E-6</v>
      </c>
      <c r="O17" s="83">
        <f t="shared" si="12"/>
        <v>15536.400000000005</v>
      </c>
      <c r="P17" s="87">
        <f t="shared" si="13"/>
        <v>0.896925499831427</v>
      </c>
      <c r="Q17" s="78"/>
    </row>
    <row r="18" spans="2:17" s="79" customFormat="1" ht="12.75" x14ac:dyDescent="0.2">
      <c r="B18" s="72"/>
      <c r="C18" s="80" t="s">
        <v>54</v>
      </c>
      <c r="D18" s="81" t="s">
        <v>284</v>
      </c>
      <c r="E18" s="82">
        <f>IFERROR(VLOOKUP($C18,'2024'!$C$261:$U$504,19,FALSE),0)</f>
        <v>995056.06</v>
      </c>
      <c r="F18" s="83">
        <f>IFERROR(VLOOKUP($C18,'2024'!$C$8:$U$251,19,FALSE),0)</f>
        <v>1018323.79</v>
      </c>
      <c r="G18" s="84">
        <f t="shared" si="6"/>
        <v>1.0233833358092408</v>
      </c>
      <c r="H18" s="85">
        <f t="shared" si="7"/>
        <v>1.3988540599200517E-4</v>
      </c>
      <c r="I18" s="86">
        <f t="shared" si="8"/>
        <v>23267.729999999981</v>
      </c>
      <c r="J18" s="87">
        <f t="shared" si="9"/>
        <v>2.3383335809240718E-2</v>
      </c>
      <c r="K18" s="82">
        <f>VLOOKUP($C18,'2024'!$C$261:$U$504,VLOOKUP($L$4,Master!$D$9:$G$20,4,FALSE),FALSE)</f>
        <v>115067.20000000001</v>
      </c>
      <c r="L18" s="83">
        <f>VLOOKUP($C18,'2024'!$C$8:$U$251,VLOOKUP($L$4,Master!$D$9:$G$20,4,FALSE),FALSE)</f>
        <v>80700.26999999999</v>
      </c>
      <c r="M18" s="154">
        <f t="shared" si="10"/>
        <v>0.70133165663195052</v>
      </c>
      <c r="N18" s="154">
        <f t="shared" si="11"/>
        <v>1.1085658749673748E-5</v>
      </c>
      <c r="O18" s="83">
        <f t="shared" si="12"/>
        <v>-34366.930000000022</v>
      </c>
      <c r="P18" s="87">
        <f t="shared" si="13"/>
        <v>-0.29866834336804943</v>
      </c>
      <c r="Q18" s="78"/>
    </row>
    <row r="19" spans="2:17" s="79" customFormat="1" ht="25.5" x14ac:dyDescent="0.2">
      <c r="B19" s="72"/>
      <c r="C19" s="80" t="s">
        <v>55</v>
      </c>
      <c r="D19" s="81" t="s">
        <v>285</v>
      </c>
      <c r="E19" s="82">
        <f>IFERROR(VLOOKUP($C19,'2024'!$C$261:$U$504,19,FALSE),0)</f>
        <v>3956304.5800000005</v>
      </c>
      <c r="F19" s="83">
        <f>IFERROR(VLOOKUP($C19,'2024'!$C$8:$U$251,19,FALSE),0)</f>
        <v>3268361.52</v>
      </c>
      <c r="G19" s="84">
        <f t="shared" si="6"/>
        <v>0.82611473760698162</v>
      </c>
      <c r="H19" s="85">
        <f t="shared" si="7"/>
        <v>4.4896925972224129E-4</v>
      </c>
      <c r="I19" s="86">
        <f t="shared" si="8"/>
        <v>-687943.06000000052</v>
      </c>
      <c r="J19" s="87">
        <f t="shared" si="9"/>
        <v>-0.17388526239301838</v>
      </c>
      <c r="K19" s="82">
        <f>VLOOKUP($C19,'2024'!$C$261:$U$504,VLOOKUP($L$4,Master!$D$9:$G$20,4,FALSE),FALSE)</f>
        <v>504378.20000000007</v>
      </c>
      <c r="L19" s="83">
        <f>VLOOKUP($C19,'2024'!$C$8:$U$251,VLOOKUP($L$4,Master!$D$9:$G$20,4,FALSE),FALSE)</f>
        <v>301903.85000000003</v>
      </c>
      <c r="M19" s="154">
        <f t="shared" si="10"/>
        <v>0.59856641306067548</v>
      </c>
      <c r="N19" s="154">
        <f t="shared" si="11"/>
        <v>4.1472018077668044E-5</v>
      </c>
      <c r="O19" s="83">
        <f t="shared" si="12"/>
        <v>-202474.35000000003</v>
      </c>
      <c r="P19" s="87">
        <f t="shared" si="13"/>
        <v>-0.40143358693932452</v>
      </c>
      <c r="Q19" s="78"/>
    </row>
    <row r="20" spans="2:17" s="79" customFormat="1" ht="12.75" x14ac:dyDescent="0.2">
      <c r="B20" s="72"/>
      <c r="C20" s="80" t="s">
        <v>56</v>
      </c>
      <c r="D20" s="81" t="s">
        <v>286</v>
      </c>
      <c r="E20" s="82">
        <f>IFERROR(VLOOKUP($C20,'2024'!$C$261:$U$504,19,FALSE),0)</f>
        <v>4034480.81</v>
      </c>
      <c r="F20" s="83">
        <f>IFERROR(VLOOKUP($C20,'2024'!$C$8:$U$251,19,FALSE),0)</f>
        <v>3503112.8000000003</v>
      </c>
      <c r="G20" s="84">
        <f t="shared" si="6"/>
        <v>0.86829333561757605</v>
      </c>
      <c r="H20" s="85">
        <f t="shared" si="7"/>
        <v>4.812166435430032E-4</v>
      </c>
      <c r="I20" s="86">
        <f t="shared" si="8"/>
        <v>-531368.00999999978</v>
      </c>
      <c r="J20" s="87">
        <f t="shared" si="9"/>
        <v>-0.1317066643824239</v>
      </c>
      <c r="K20" s="82">
        <f>VLOOKUP($C20,'2024'!$C$261:$U$504,VLOOKUP($L$4,Master!$D$9:$G$20,4,FALSE),FALSE)</f>
        <v>521577.31000000006</v>
      </c>
      <c r="L20" s="83">
        <f>VLOOKUP($C20,'2024'!$C$8:$U$251,VLOOKUP($L$4,Master!$D$9:$G$20,4,FALSE),FALSE)</f>
        <v>345464.64000000007</v>
      </c>
      <c r="M20" s="154">
        <f t="shared" si="10"/>
        <v>0.6623459904726301</v>
      </c>
      <c r="N20" s="154">
        <f t="shared" si="11"/>
        <v>4.7455889665782937E-5</v>
      </c>
      <c r="O20" s="83">
        <f t="shared" si="12"/>
        <v>-176112.66999999998</v>
      </c>
      <c r="P20" s="87">
        <f t="shared" si="13"/>
        <v>-0.3376540095273699</v>
      </c>
      <c r="Q20" s="78"/>
    </row>
    <row r="21" spans="2:17" s="79" customFormat="1" ht="12.75" x14ac:dyDescent="0.2">
      <c r="B21" s="72"/>
      <c r="C21" s="80" t="s">
        <v>57</v>
      </c>
      <c r="D21" s="81" t="s">
        <v>287</v>
      </c>
      <c r="E21" s="82">
        <f>IFERROR(VLOOKUP($C21,'2024'!$C$261:$U$504,19,FALSE),0)</f>
        <v>3918626.3399999989</v>
      </c>
      <c r="F21" s="83">
        <f>IFERROR(VLOOKUP($C21,'2024'!$C$8:$U$251,19,FALSE),0)</f>
        <v>3029967.4299999997</v>
      </c>
      <c r="G21" s="84">
        <f t="shared" si="6"/>
        <v>0.77322183007630185</v>
      </c>
      <c r="H21" s="85">
        <f t="shared" si="7"/>
        <v>4.1622146929131689E-4</v>
      </c>
      <c r="I21" s="86">
        <f t="shared" si="8"/>
        <v>-888658.90999999922</v>
      </c>
      <c r="J21" s="87">
        <f t="shared" si="9"/>
        <v>-0.22677816992369818</v>
      </c>
      <c r="K21" s="82">
        <f>VLOOKUP($C21,'2024'!$C$261:$U$504,VLOOKUP($L$4,Master!$D$9:$G$20,4,FALSE),FALSE)</f>
        <v>422647.91999999981</v>
      </c>
      <c r="L21" s="83">
        <f>VLOOKUP($C21,'2024'!$C$8:$U$251,VLOOKUP($L$4,Master!$D$9:$G$20,4,FALSE),FALSE)</f>
        <v>308899.58999999997</v>
      </c>
      <c r="M21" s="154">
        <f t="shared" si="10"/>
        <v>0.73086740850398624</v>
      </c>
      <c r="N21" s="154">
        <f t="shared" si="11"/>
        <v>4.2433010975727019E-5</v>
      </c>
      <c r="O21" s="83">
        <f t="shared" si="12"/>
        <v>-113748.32999999984</v>
      </c>
      <c r="P21" s="87">
        <f t="shared" si="13"/>
        <v>-0.26913259149601371</v>
      </c>
      <c r="Q21" s="78"/>
    </row>
    <row r="22" spans="2:17" s="79" customFormat="1" ht="25.5" x14ac:dyDescent="0.2">
      <c r="B22" s="72"/>
      <c r="C22" s="80" t="s">
        <v>58</v>
      </c>
      <c r="D22" s="81" t="s">
        <v>288</v>
      </c>
      <c r="E22" s="82">
        <f>IFERROR(VLOOKUP($C22,'2024'!$C$261:$U$504,19,FALSE),0)</f>
        <v>116415.65</v>
      </c>
      <c r="F22" s="83">
        <f>IFERROR(VLOOKUP($C22,'2024'!$C$8:$U$251,19,FALSE),0)</f>
        <v>122725.60000000002</v>
      </c>
      <c r="G22" s="84">
        <f t="shared" si="6"/>
        <v>1.0542019049844247</v>
      </c>
      <c r="H22" s="85">
        <f t="shared" si="7"/>
        <v>1.6858606810720226E-5</v>
      </c>
      <c r="I22" s="86">
        <f t="shared" si="8"/>
        <v>6309.9500000000262</v>
      </c>
      <c r="J22" s="87">
        <f t="shared" si="9"/>
        <v>5.4201904984424572E-2</v>
      </c>
      <c r="K22" s="82">
        <f>VLOOKUP($C22,'2024'!$C$261:$U$504,VLOOKUP($L$4,Master!$D$9:$G$20,4,FALSE),FALSE)</f>
        <v>13249.01</v>
      </c>
      <c r="L22" s="83">
        <f>VLOOKUP($C22,'2024'!$C$8:$U$251,VLOOKUP($L$4,Master!$D$9:$G$20,4,FALSE),FALSE)</f>
        <v>15167.580000000002</v>
      </c>
      <c r="M22" s="154">
        <f t="shared" si="10"/>
        <v>1.1448085555071663</v>
      </c>
      <c r="N22" s="154">
        <f t="shared" si="11"/>
        <v>2.0835446515653118E-6</v>
      </c>
      <c r="O22" s="83">
        <f t="shared" si="12"/>
        <v>1918.5700000000015</v>
      </c>
      <c r="P22" s="87">
        <f t="shared" si="13"/>
        <v>0.14480855550716631</v>
      </c>
      <c r="Q22" s="78"/>
    </row>
    <row r="23" spans="2:17" s="79" customFormat="1" ht="12.75" x14ac:dyDescent="0.2">
      <c r="B23" s="72"/>
      <c r="C23" s="80" t="s">
        <v>59</v>
      </c>
      <c r="D23" s="81" t="s">
        <v>289</v>
      </c>
      <c r="E23" s="82">
        <f>IFERROR(VLOOKUP($C23,'2024'!$C$261:$U$504,19,FALSE),0)</f>
        <v>9618.5599999999977</v>
      </c>
      <c r="F23" s="83">
        <f>IFERROR(VLOOKUP($C23,'2024'!$C$8:$U$251,19,FALSE),0)</f>
        <v>27796.219999999998</v>
      </c>
      <c r="G23" s="84">
        <f t="shared" si="6"/>
        <v>2.8898525350988096</v>
      </c>
      <c r="H23" s="85">
        <f t="shared" si="7"/>
        <v>3.8183194362405041E-6</v>
      </c>
      <c r="I23" s="86">
        <f t="shared" si="8"/>
        <v>18177.66</v>
      </c>
      <c r="J23" s="87">
        <f t="shared" si="9"/>
        <v>1.8898525350988093</v>
      </c>
      <c r="K23" s="82">
        <f>VLOOKUP($C23,'2024'!$C$261:$U$504,VLOOKUP($L$4,Master!$D$9:$G$20,4,FALSE),FALSE)</f>
        <v>577.32000000000016</v>
      </c>
      <c r="L23" s="83">
        <f>VLOOKUP($C23,'2024'!$C$8:$U$251,VLOOKUP($L$4,Master!$D$9:$G$20,4,FALSE),FALSE)</f>
        <v>2835.19</v>
      </c>
      <c r="M23" s="154">
        <f t="shared" si="10"/>
        <v>4.9109505993209988</v>
      </c>
      <c r="N23" s="154">
        <f t="shared" si="11"/>
        <v>3.8946522521532482E-7</v>
      </c>
      <c r="O23" s="83">
        <f t="shared" si="12"/>
        <v>2257.87</v>
      </c>
      <c r="P23" s="87">
        <f t="shared" si="13"/>
        <v>3.9109505993209992</v>
      </c>
      <c r="Q23" s="78"/>
    </row>
    <row r="24" spans="2:17" s="79" customFormat="1" ht="12.75" x14ac:dyDescent="0.2">
      <c r="B24" s="72"/>
      <c r="C24" s="80" t="s">
        <v>60</v>
      </c>
      <c r="D24" s="81" t="s">
        <v>290</v>
      </c>
      <c r="E24" s="82">
        <f>IFERROR(VLOOKUP($C24,'2024'!$C$261:$U$504,19,FALSE),0)</f>
        <v>867055.51</v>
      </c>
      <c r="F24" s="83">
        <f>IFERROR(VLOOKUP($C24,'2024'!$C$8:$U$251,19,FALSE),0)</f>
        <v>656917.32000000007</v>
      </c>
      <c r="G24" s="84">
        <f t="shared" si="6"/>
        <v>0.75764159551906896</v>
      </c>
      <c r="H24" s="85">
        <f t="shared" si="7"/>
        <v>9.0239614269818822E-5</v>
      </c>
      <c r="I24" s="86">
        <f t="shared" si="8"/>
        <v>-210138.18999999994</v>
      </c>
      <c r="J24" s="87">
        <f t="shared" si="9"/>
        <v>-0.24235840448093104</v>
      </c>
      <c r="K24" s="82">
        <f>VLOOKUP($C24,'2024'!$C$261:$U$504,VLOOKUP($L$4,Master!$D$9:$G$20,4,FALSE),FALSE)</f>
        <v>92410.700000000012</v>
      </c>
      <c r="L24" s="83">
        <f>VLOOKUP($C24,'2024'!$C$8:$U$251,VLOOKUP($L$4,Master!$D$9:$G$20,4,FALSE),FALSE)</f>
        <v>66182.25</v>
      </c>
      <c r="M24" s="154">
        <f t="shared" si="10"/>
        <v>0.71617518317683981</v>
      </c>
      <c r="N24" s="154">
        <f t="shared" si="11"/>
        <v>9.091343049850955E-6</v>
      </c>
      <c r="O24" s="83">
        <f t="shared" si="12"/>
        <v>-26228.450000000012</v>
      </c>
      <c r="P24" s="87">
        <f t="shared" si="13"/>
        <v>-0.28382481682316019</v>
      </c>
      <c r="Q24" s="78"/>
    </row>
    <row r="25" spans="2:17" s="79" customFormat="1" ht="12.75" x14ac:dyDescent="0.2">
      <c r="B25" s="72"/>
      <c r="C25" s="80" t="s">
        <v>61</v>
      </c>
      <c r="D25" s="81" t="s">
        <v>291</v>
      </c>
      <c r="E25" s="82">
        <f>IFERROR(VLOOKUP($C25,'2024'!$C$261:$U$504,19,FALSE),0)</f>
        <v>330344.17</v>
      </c>
      <c r="F25" s="83">
        <f>IFERROR(VLOOKUP($C25,'2024'!$C$8:$U$251,19,FALSE),0)</f>
        <v>363906.02</v>
      </c>
      <c r="G25" s="84">
        <f t="shared" si="6"/>
        <v>1.1015966166437872</v>
      </c>
      <c r="H25" s="85">
        <f t="shared" si="7"/>
        <v>4.9989150651812577E-5</v>
      </c>
      <c r="I25" s="86">
        <f t="shared" si="8"/>
        <v>33561.850000000035</v>
      </c>
      <c r="J25" s="87">
        <f t="shared" si="9"/>
        <v>0.10159661664378711</v>
      </c>
      <c r="K25" s="82">
        <f>VLOOKUP($C25,'2024'!$C$261:$U$504,VLOOKUP($L$4,Master!$D$9:$G$20,4,FALSE),FALSE)</f>
        <v>39167.86</v>
      </c>
      <c r="L25" s="83">
        <f>VLOOKUP($C25,'2024'!$C$8:$U$251,VLOOKUP($L$4,Master!$D$9:$G$20,4,FALSE),FALSE)</f>
        <v>26410</v>
      </c>
      <c r="M25" s="154">
        <f t="shared" si="10"/>
        <v>0.67427732840139853</v>
      </c>
      <c r="N25" s="154">
        <f t="shared" si="11"/>
        <v>3.6278967539871148E-6</v>
      </c>
      <c r="O25" s="83">
        <f t="shared" si="12"/>
        <v>-12757.86</v>
      </c>
      <c r="P25" s="87">
        <f t="shared" si="13"/>
        <v>-0.32572267159860152</v>
      </c>
      <c r="Q25" s="78"/>
    </row>
    <row r="26" spans="2:17" s="79" customFormat="1" ht="12.75" x14ac:dyDescent="0.2">
      <c r="B26" s="72"/>
      <c r="C26" s="80" t="s">
        <v>62</v>
      </c>
      <c r="D26" s="81" t="s">
        <v>292</v>
      </c>
      <c r="E26" s="82">
        <f>IFERROR(VLOOKUP($C26,'2024'!$C$261:$U$504,19,FALSE),0)</f>
        <v>301386.56999999995</v>
      </c>
      <c r="F26" s="83">
        <f>IFERROR(VLOOKUP($C26,'2024'!$C$8:$U$251,19,FALSE),0)</f>
        <v>258091.04</v>
      </c>
      <c r="G26" s="84">
        <f t="shared" si="6"/>
        <v>0.85634552329256097</v>
      </c>
      <c r="H26" s="85">
        <f t="shared" si="7"/>
        <v>3.5453526931054855E-5</v>
      </c>
      <c r="I26" s="86">
        <f t="shared" si="8"/>
        <v>-43295.529999999941</v>
      </c>
      <c r="J26" s="87">
        <f t="shared" si="9"/>
        <v>-0.14365447670743905</v>
      </c>
      <c r="K26" s="82">
        <f>VLOOKUP($C26,'2024'!$C$261:$U$504,VLOOKUP($L$4,Master!$D$9:$G$20,4,FALSE),FALSE)</f>
        <v>34846.149999999994</v>
      </c>
      <c r="L26" s="83">
        <f>VLOOKUP($C26,'2024'!$C$8:$U$251,VLOOKUP($L$4,Master!$D$9:$G$20,4,FALSE),FALSE)</f>
        <v>28574.139999999996</v>
      </c>
      <c r="M26" s="154">
        <f t="shared" si="10"/>
        <v>0.82000852317974871</v>
      </c>
      <c r="N26" s="154">
        <f t="shared" si="11"/>
        <v>3.9251809827328046E-6</v>
      </c>
      <c r="O26" s="83">
        <f t="shared" si="12"/>
        <v>-6272.0099999999984</v>
      </c>
      <c r="P26" s="87">
        <f t="shared" si="13"/>
        <v>-0.17999147682025129</v>
      </c>
      <c r="Q26" s="78"/>
    </row>
    <row r="27" spans="2:17" s="79" customFormat="1" ht="12.75" x14ac:dyDescent="0.2">
      <c r="B27" s="72"/>
      <c r="C27" s="80" t="s">
        <v>63</v>
      </c>
      <c r="D27" s="81" t="s">
        <v>293</v>
      </c>
      <c r="E27" s="82">
        <f>IFERROR(VLOOKUP($C27,'2024'!$C$261:$U$504,19,FALSE),0)</f>
        <v>26316.230000000003</v>
      </c>
      <c r="F27" s="83">
        <f>IFERROR(VLOOKUP($C27,'2024'!$C$8:$U$251,19,FALSE),0)</f>
        <v>19875</v>
      </c>
      <c r="G27" s="84">
        <f t="shared" si="6"/>
        <v>0.75523735732663821</v>
      </c>
      <c r="H27" s="85">
        <f t="shared" si="7"/>
        <v>2.7301949256150665E-6</v>
      </c>
      <c r="I27" s="86">
        <f t="shared" si="8"/>
        <v>-6441.2300000000032</v>
      </c>
      <c r="J27" s="87">
        <f t="shared" si="9"/>
        <v>-0.24476264267336173</v>
      </c>
      <c r="K27" s="82">
        <f>VLOOKUP($C27,'2024'!$C$261:$U$504,VLOOKUP($L$4,Master!$D$9:$G$20,4,FALSE),FALSE)</f>
        <v>3271.7400000000002</v>
      </c>
      <c r="L27" s="83">
        <f>VLOOKUP($C27,'2024'!$C$8:$U$251,VLOOKUP($L$4,Master!$D$9:$G$20,4,FALSE),FALSE)</f>
        <v>2900</v>
      </c>
      <c r="M27" s="154">
        <f t="shared" si="10"/>
        <v>0.88637850195920209</v>
      </c>
      <c r="N27" s="154">
        <f t="shared" si="11"/>
        <v>3.9836806461804744E-7</v>
      </c>
      <c r="O27" s="83">
        <f t="shared" si="12"/>
        <v>-371.74000000000024</v>
      </c>
      <c r="P27" s="87">
        <f t="shared" si="13"/>
        <v>-0.11362149804079792</v>
      </c>
      <c r="Q27" s="78"/>
    </row>
    <row r="28" spans="2:17" s="79" customFormat="1" ht="12.75" x14ac:dyDescent="0.2">
      <c r="B28" s="72"/>
      <c r="C28" s="80" t="s">
        <v>64</v>
      </c>
      <c r="D28" s="81" t="s">
        <v>294</v>
      </c>
      <c r="E28" s="82">
        <f>IFERROR(VLOOKUP($C28,'2024'!$C$261:$U$504,19,FALSE),0)</f>
        <v>8400</v>
      </c>
      <c r="F28" s="83">
        <f>IFERROR(VLOOKUP($C28,'2024'!$C$8:$U$251,19,FALSE),0)</f>
        <v>0</v>
      </c>
      <c r="G28" s="84">
        <f t="shared" si="6"/>
        <v>0</v>
      </c>
      <c r="H28" s="85">
        <f t="shared" si="7"/>
        <v>0</v>
      </c>
      <c r="I28" s="86">
        <f t="shared" si="8"/>
        <v>-8400</v>
      </c>
      <c r="J28" s="87">
        <f t="shared" si="9"/>
        <v>-1</v>
      </c>
      <c r="K28" s="82">
        <f>VLOOKUP($C28,'2024'!$C$261:$U$504,VLOOKUP($L$4,Master!$D$9:$G$20,4,FALSE),FALSE)</f>
        <v>1050</v>
      </c>
      <c r="L28" s="83">
        <f>VLOOKUP($C28,'2024'!$C$8:$U$251,VLOOKUP($L$4,Master!$D$9:$G$20,4,FALSE),FALSE)</f>
        <v>0</v>
      </c>
      <c r="M28" s="154">
        <f t="shared" si="10"/>
        <v>0</v>
      </c>
      <c r="N28" s="154">
        <f t="shared" si="11"/>
        <v>0</v>
      </c>
      <c r="O28" s="83">
        <f t="shared" si="12"/>
        <v>-1050</v>
      </c>
      <c r="P28" s="87">
        <f t="shared" si="13"/>
        <v>-1</v>
      </c>
      <c r="Q28" s="78"/>
    </row>
    <row r="29" spans="2:17" s="79" customFormat="1" ht="12.75" x14ac:dyDescent="0.2">
      <c r="B29" s="72"/>
      <c r="C29" s="80" t="s">
        <v>65</v>
      </c>
      <c r="D29" s="81" t="s">
        <v>295</v>
      </c>
      <c r="E29" s="82">
        <f>IFERROR(VLOOKUP($C29,'2024'!$C$261:$U$504,19,FALSE),0)</f>
        <v>5085666.72</v>
      </c>
      <c r="F29" s="83">
        <f>IFERROR(VLOOKUP($C29,'2024'!$C$8:$U$251,19,FALSE),0)</f>
        <v>4449957.8199999984</v>
      </c>
      <c r="G29" s="84">
        <f t="shared" si="6"/>
        <v>0.87499988988661037</v>
      </c>
      <c r="H29" s="85">
        <f t="shared" si="7"/>
        <v>6.112831325466707E-4</v>
      </c>
      <c r="I29" s="86">
        <f t="shared" si="8"/>
        <v>-635708.9000000013</v>
      </c>
      <c r="J29" s="87">
        <f t="shared" si="9"/>
        <v>-0.12500011011338968</v>
      </c>
      <c r="K29" s="82">
        <f>VLOOKUP($C29,'2024'!$C$261:$U$504,VLOOKUP($L$4,Master!$D$9:$G$20,4,FALSE),FALSE)</f>
        <v>635708.34000000008</v>
      </c>
      <c r="L29" s="83">
        <f>VLOOKUP($C29,'2024'!$C$8:$U$251,VLOOKUP($L$4,Master!$D$9:$G$20,4,FALSE),FALSE)</f>
        <v>635708.26</v>
      </c>
      <c r="M29" s="154">
        <f t="shared" si="10"/>
        <v>0.99999987415612623</v>
      </c>
      <c r="N29" s="154">
        <f t="shared" si="11"/>
        <v>8.7326161792381559E-5</v>
      </c>
      <c r="O29" s="83">
        <f t="shared" si="12"/>
        <v>-8.0000000074505806E-2</v>
      </c>
      <c r="P29" s="87">
        <f t="shared" si="13"/>
        <v>-1.2584387374012711E-7</v>
      </c>
      <c r="Q29" s="78"/>
    </row>
    <row r="30" spans="2:17" s="79" customFormat="1" ht="12.75" x14ac:dyDescent="0.2">
      <c r="B30" s="72"/>
      <c r="C30" s="80" t="s">
        <v>66</v>
      </c>
      <c r="D30" s="81" t="s">
        <v>296</v>
      </c>
      <c r="E30" s="82">
        <f>IFERROR(VLOOKUP($C30,'2024'!$C$261:$U$504,19,FALSE),0)</f>
        <v>9807605.1400000006</v>
      </c>
      <c r="F30" s="83">
        <f>IFERROR(VLOOKUP($C30,'2024'!$C$8:$U$251,19,FALSE),0)</f>
        <v>9110234.120000001</v>
      </c>
      <c r="G30" s="84">
        <f t="shared" si="6"/>
        <v>0.92889487188306608</v>
      </c>
      <c r="H30" s="85">
        <f t="shared" si="7"/>
        <v>1.2514573567592073E-3</v>
      </c>
      <c r="I30" s="86">
        <f t="shared" si="8"/>
        <v>-697371.01999999955</v>
      </c>
      <c r="J30" s="87">
        <f t="shared" si="9"/>
        <v>-7.1105128116933911E-2</v>
      </c>
      <c r="K30" s="82">
        <f>VLOOKUP($C30,'2024'!$C$261:$U$504,VLOOKUP($L$4,Master!$D$9:$G$20,4,FALSE),FALSE)</f>
        <v>1238597.9900000005</v>
      </c>
      <c r="L30" s="83">
        <f>VLOOKUP($C30,'2024'!$C$8:$U$251,VLOOKUP($L$4,Master!$D$9:$G$20,4,FALSE),FALSE)</f>
        <v>1154263.97</v>
      </c>
      <c r="M30" s="154">
        <f t="shared" si="10"/>
        <v>0.93191170930287037</v>
      </c>
      <c r="N30" s="154">
        <f t="shared" si="11"/>
        <v>1.5855927716801517E-4</v>
      </c>
      <c r="O30" s="83">
        <f t="shared" si="12"/>
        <v>-84334.020000000484</v>
      </c>
      <c r="P30" s="87">
        <f t="shared" si="13"/>
        <v>-6.8088290697129628E-2</v>
      </c>
      <c r="Q30" s="78"/>
    </row>
    <row r="31" spans="2:17" s="79" customFormat="1" ht="12.75" x14ac:dyDescent="0.2">
      <c r="B31" s="72"/>
      <c r="C31" s="80" t="s">
        <v>67</v>
      </c>
      <c r="D31" s="81" t="s">
        <v>297</v>
      </c>
      <c r="E31" s="82">
        <f>IFERROR(VLOOKUP($C31,'2024'!$C$261:$U$504,19,FALSE),0)</f>
        <v>3027253.879999999</v>
      </c>
      <c r="F31" s="83">
        <f>IFERROR(VLOOKUP($C31,'2024'!$C$8:$U$251,19,FALSE),0)</f>
        <v>2274184.85</v>
      </c>
      <c r="G31" s="84">
        <f t="shared" si="6"/>
        <v>0.75123690980288738</v>
      </c>
      <c r="H31" s="85">
        <f t="shared" si="7"/>
        <v>3.1240090250971882E-4</v>
      </c>
      <c r="I31" s="86">
        <f t="shared" si="8"/>
        <v>-753069.02999999886</v>
      </c>
      <c r="J31" s="87">
        <f t="shared" si="9"/>
        <v>-0.24876309019711262</v>
      </c>
      <c r="K31" s="82">
        <f>VLOOKUP($C31,'2024'!$C$261:$U$504,VLOOKUP($L$4,Master!$D$9:$G$20,4,FALSE),FALSE)</f>
        <v>256029.21999999991</v>
      </c>
      <c r="L31" s="83">
        <f>VLOOKUP($C31,'2024'!$C$8:$U$251,VLOOKUP($L$4,Master!$D$9:$G$20,4,FALSE),FALSE)</f>
        <v>199304.21</v>
      </c>
      <c r="M31" s="154">
        <f t="shared" si="10"/>
        <v>0.77844321831703456</v>
      </c>
      <c r="N31" s="154">
        <f t="shared" si="11"/>
        <v>2.7378080140665135E-5</v>
      </c>
      <c r="O31" s="83">
        <f t="shared" si="12"/>
        <v>-56725.009999999922</v>
      </c>
      <c r="P31" s="87">
        <f t="shared" si="13"/>
        <v>-0.2215567816829655</v>
      </c>
      <c r="Q31" s="78"/>
    </row>
    <row r="32" spans="2:17" s="79" customFormat="1" ht="12.75" x14ac:dyDescent="0.2">
      <c r="B32" s="72"/>
      <c r="C32" s="80" t="s">
        <v>68</v>
      </c>
      <c r="D32" s="81" t="s">
        <v>298</v>
      </c>
      <c r="E32" s="82">
        <f>IFERROR(VLOOKUP($C32,'2024'!$C$261:$U$504,19,FALSE),0)</f>
        <v>695199.67999999993</v>
      </c>
      <c r="F32" s="83">
        <f>IFERROR(VLOOKUP($C32,'2024'!$C$8:$U$251,19,FALSE),0)</f>
        <v>185960.06</v>
      </c>
      <c r="G32" s="84">
        <f t="shared" si="6"/>
        <v>0.2674915788223608</v>
      </c>
      <c r="H32" s="85">
        <f t="shared" si="7"/>
        <v>2.554501696498482E-5</v>
      </c>
      <c r="I32" s="86">
        <f t="shared" si="8"/>
        <v>-509239.61999999994</v>
      </c>
      <c r="J32" s="87">
        <f t="shared" si="9"/>
        <v>-0.73250842117763915</v>
      </c>
      <c r="K32" s="82">
        <f>VLOOKUP($C32,'2024'!$C$261:$U$504,VLOOKUP($L$4,Master!$D$9:$G$20,4,FALSE),FALSE)</f>
        <v>88558.439999999988</v>
      </c>
      <c r="L32" s="83">
        <f>VLOOKUP($C32,'2024'!$C$8:$U$251,VLOOKUP($L$4,Master!$D$9:$G$20,4,FALSE),FALSE)</f>
        <v>22306.81</v>
      </c>
      <c r="M32" s="154">
        <f t="shared" si="10"/>
        <v>0.251888018804306</v>
      </c>
      <c r="N32" s="154">
        <f t="shared" si="11"/>
        <v>3.0642485267250025E-6</v>
      </c>
      <c r="O32" s="83">
        <f t="shared" si="12"/>
        <v>-66251.62999999999</v>
      </c>
      <c r="P32" s="87">
        <f t="shared" si="13"/>
        <v>-0.748111981195694</v>
      </c>
      <c r="Q32" s="78"/>
    </row>
    <row r="33" spans="2:17" s="79" customFormat="1" ht="25.5" x14ac:dyDescent="0.2">
      <c r="B33" s="72"/>
      <c r="C33" s="80" t="s">
        <v>69</v>
      </c>
      <c r="D33" s="81" t="s">
        <v>299</v>
      </c>
      <c r="E33" s="82">
        <f>IFERROR(VLOOKUP($C33,'2024'!$C$261:$U$504,19,FALSE),0)</f>
        <v>2000.56</v>
      </c>
      <c r="F33" s="83">
        <f>IFERROR(VLOOKUP($C33,'2024'!$C$8:$U$251,19,FALSE),0)</f>
        <v>0</v>
      </c>
      <c r="G33" s="84">
        <f t="shared" si="6"/>
        <v>0</v>
      </c>
      <c r="H33" s="85">
        <f t="shared" si="7"/>
        <v>0</v>
      </c>
      <c r="I33" s="86">
        <f t="shared" si="8"/>
        <v>-2000.56</v>
      </c>
      <c r="J33" s="87">
        <f t="shared" si="9"/>
        <v>-1</v>
      </c>
      <c r="K33" s="82">
        <f>VLOOKUP($C33,'2024'!$C$261:$U$504,VLOOKUP($L$4,Master!$D$9:$G$20,4,FALSE),FALSE)</f>
        <v>1000.0699999999999</v>
      </c>
      <c r="L33" s="83">
        <f>VLOOKUP($C33,'2024'!$C$8:$U$251,VLOOKUP($L$4,Master!$D$9:$G$20,4,FALSE),FALSE)</f>
        <v>0</v>
      </c>
      <c r="M33" s="154">
        <f t="shared" si="10"/>
        <v>0</v>
      </c>
      <c r="N33" s="154">
        <f t="shared" si="11"/>
        <v>0</v>
      </c>
      <c r="O33" s="83">
        <f t="shared" si="12"/>
        <v>-1000.0699999999999</v>
      </c>
      <c r="P33" s="87">
        <f t="shared" si="13"/>
        <v>-1</v>
      </c>
      <c r="Q33" s="78"/>
    </row>
    <row r="34" spans="2:17" s="79" customFormat="1" ht="12.75" x14ac:dyDescent="0.2">
      <c r="B34" s="72"/>
      <c r="C34" s="80" t="s">
        <v>510</v>
      </c>
      <c r="D34" s="81" t="s">
        <v>511</v>
      </c>
      <c r="E34" s="82">
        <f>IFERROR(VLOOKUP($C34,'2024'!$C$261:$U$504,19,FALSE),0)</f>
        <v>7120</v>
      </c>
      <c r="F34" s="83">
        <f>IFERROR(VLOOKUP($C34,'2024'!$C$8:$U$251,19,FALSE),0)</f>
        <v>7430.36</v>
      </c>
      <c r="G34" s="84">
        <f t="shared" si="6"/>
        <v>1.0435898876404495</v>
      </c>
      <c r="H34" s="85">
        <f t="shared" si="7"/>
        <v>1.0206959077983983E-6</v>
      </c>
      <c r="I34" s="86">
        <f t="shared" si="8"/>
        <v>310.35999999999967</v>
      </c>
      <c r="J34" s="87">
        <f t="shared" si="9"/>
        <v>4.3589887640449396E-2</v>
      </c>
      <c r="K34" s="82">
        <f>VLOOKUP($C34,'2024'!$C$261:$U$504,VLOOKUP($L$4,Master!$D$9:$G$20,4,FALSE),FALSE)</f>
        <v>0</v>
      </c>
      <c r="L34" s="83">
        <f>VLOOKUP($C34,'2024'!$C$8:$U$251,VLOOKUP($L$4,Master!$D$9:$G$20,4,FALSE),FALSE)</f>
        <v>0</v>
      </c>
      <c r="M34" s="154">
        <f t="shared" si="10"/>
        <v>0</v>
      </c>
      <c r="N34" s="154">
        <f t="shared" si="11"/>
        <v>0</v>
      </c>
      <c r="O34" s="83">
        <f t="shared" si="12"/>
        <v>0</v>
      </c>
      <c r="P34" s="87">
        <f t="shared" si="13"/>
        <v>0</v>
      </c>
      <c r="Q34" s="78"/>
    </row>
    <row r="35" spans="2:17" s="79" customFormat="1" ht="12.75" x14ac:dyDescent="0.2">
      <c r="B35" s="72"/>
      <c r="C35" s="80" t="s">
        <v>70</v>
      </c>
      <c r="D35" s="81" t="s">
        <v>300</v>
      </c>
      <c r="E35" s="82">
        <f>IFERROR(VLOOKUP($C35,'2024'!$C$261:$U$504,19,FALSE),0)</f>
        <v>4826952.8499999996</v>
      </c>
      <c r="F35" s="83">
        <f>IFERROR(VLOOKUP($C35,'2024'!$C$8:$U$251,19,FALSE),0)</f>
        <v>3411514.59</v>
      </c>
      <c r="G35" s="84">
        <f t="shared" si="6"/>
        <v>0.70676360346051448</v>
      </c>
      <c r="H35" s="85">
        <f t="shared" si="7"/>
        <v>4.6863395332225229E-4</v>
      </c>
      <c r="I35" s="86">
        <f t="shared" si="8"/>
        <v>-1415438.2599999998</v>
      </c>
      <c r="J35" s="87">
        <f t="shared" si="9"/>
        <v>-0.29323639653948552</v>
      </c>
      <c r="K35" s="82">
        <f>VLOOKUP($C35,'2024'!$C$261:$U$504,VLOOKUP($L$4,Master!$D$9:$G$20,4,FALSE),FALSE)</f>
        <v>219757.25</v>
      </c>
      <c r="L35" s="83">
        <f>VLOOKUP($C35,'2024'!$C$8:$U$251,VLOOKUP($L$4,Master!$D$9:$G$20,4,FALSE),FALSE)</f>
        <v>279667.34000000003</v>
      </c>
      <c r="M35" s="154">
        <f t="shared" si="10"/>
        <v>1.2726194016352135</v>
      </c>
      <c r="N35" s="154">
        <f t="shared" si="11"/>
        <v>3.8417426542302572E-5</v>
      </c>
      <c r="O35" s="83">
        <f t="shared" si="12"/>
        <v>59910.090000000026</v>
      </c>
      <c r="P35" s="87">
        <f t="shared" si="13"/>
        <v>0.27261940163521353</v>
      </c>
      <c r="Q35" s="78"/>
    </row>
    <row r="36" spans="2:17" s="79" customFormat="1" ht="12.75" x14ac:dyDescent="0.2">
      <c r="B36" s="72"/>
      <c r="C36" s="80" t="s">
        <v>71</v>
      </c>
      <c r="D36" s="81" t="s">
        <v>301</v>
      </c>
      <c r="E36" s="82">
        <f>IFERROR(VLOOKUP($C36,'2024'!$C$261:$U$504,19,FALSE),0)</f>
        <v>383252.87000000005</v>
      </c>
      <c r="F36" s="83">
        <f>IFERROR(VLOOKUP($C36,'2024'!$C$8:$U$251,19,FALSE),0)</f>
        <v>70365.119999999995</v>
      </c>
      <c r="G36" s="84">
        <f t="shared" si="6"/>
        <v>0.18359972098839072</v>
      </c>
      <c r="H36" s="85">
        <f t="shared" si="7"/>
        <v>9.6659367831091938E-6</v>
      </c>
      <c r="I36" s="86">
        <f t="shared" si="8"/>
        <v>-312887.75000000006</v>
      </c>
      <c r="J36" s="87">
        <f t="shared" si="9"/>
        <v>-0.81640027901160928</v>
      </c>
      <c r="K36" s="82">
        <f>VLOOKUP($C36,'2024'!$C$261:$U$504,VLOOKUP($L$4,Master!$D$9:$G$20,4,FALSE),FALSE)</f>
        <v>47340.9</v>
      </c>
      <c r="L36" s="83">
        <f>VLOOKUP($C36,'2024'!$C$8:$U$251,VLOOKUP($L$4,Master!$D$9:$G$20,4,FALSE),FALSE)</f>
        <v>3538.79</v>
      </c>
      <c r="M36" s="154">
        <f t="shared" si="10"/>
        <v>7.4751219347329687E-2</v>
      </c>
      <c r="N36" s="154">
        <f t="shared" si="11"/>
        <v>4.8611755978955176E-7</v>
      </c>
      <c r="O36" s="83">
        <f t="shared" si="12"/>
        <v>-43802.11</v>
      </c>
      <c r="P36" s="87">
        <f t="shared" si="13"/>
        <v>-0.92524878065267024</v>
      </c>
      <c r="Q36" s="78"/>
    </row>
    <row r="37" spans="2:17" s="79" customFormat="1" ht="12.75" x14ac:dyDescent="0.2">
      <c r="B37" s="72"/>
      <c r="C37" s="80" t="s">
        <v>72</v>
      </c>
      <c r="D37" s="81" t="s">
        <v>304</v>
      </c>
      <c r="E37" s="82">
        <f>IFERROR(VLOOKUP($C37,'2024'!$C$261:$U$504,19,FALSE),0)</f>
        <v>12475810.879999999</v>
      </c>
      <c r="F37" s="83">
        <f>IFERROR(VLOOKUP($C37,'2024'!$C$8:$U$251,19,FALSE),0)</f>
        <v>12475810.879999999</v>
      </c>
      <c r="G37" s="84">
        <f t="shared" si="6"/>
        <v>1</v>
      </c>
      <c r="H37" s="85">
        <f t="shared" si="7"/>
        <v>1.7137809085539238E-3</v>
      </c>
      <c r="I37" s="86">
        <f t="shared" si="8"/>
        <v>0</v>
      </c>
      <c r="J37" s="87">
        <f t="shared" si="9"/>
        <v>0</v>
      </c>
      <c r="K37" s="82">
        <f>VLOOKUP($C37,'2024'!$C$261:$U$504,VLOOKUP($L$4,Master!$D$9:$G$20,4,FALSE),FALSE)</f>
        <v>1559476.36</v>
      </c>
      <c r="L37" s="83">
        <f>VLOOKUP($C37,'2024'!$C$8:$U$251,VLOOKUP($L$4,Master!$D$9:$G$20,4,FALSE),FALSE)</f>
        <v>1559476.36</v>
      </c>
      <c r="M37" s="154">
        <f t="shared" si="10"/>
        <v>1</v>
      </c>
      <c r="N37" s="154">
        <f t="shared" si="11"/>
        <v>2.142226135692405E-4</v>
      </c>
      <c r="O37" s="83">
        <f t="shared" si="12"/>
        <v>0</v>
      </c>
      <c r="P37" s="87">
        <f t="shared" si="13"/>
        <v>0</v>
      </c>
      <c r="Q37" s="78"/>
    </row>
    <row r="38" spans="2:17" s="79" customFormat="1" ht="12.75" x14ac:dyDescent="0.2">
      <c r="B38" s="72"/>
      <c r="C38" s="80" t="s">
        <v>73</v>
      </c>
      <c r="D38" s="81" t="s">
        <v>302</v>
      </c>
      <c r="E38" s="82">
        <f>IFERROR(VLOOKUP($C38,'2024'!$C$261:$U$504,19,FALSE),0)</f>
        <v>1850321.7099999997</v>
      </c>
      <c r="F38" s="83">
        <f>IFERROR(VLOOKUP($C38,'2024'!$C$8:$U$251,19,FALSE),0)</f>
        <v>451803.41</v>
      </c>
      <c r="G38" s="84">
        <f t="shared" si="6"/>
        <v>0.24417559798290431</v>
      </c>
      <c r="H38" s="85">
        <f t="shared" si="7"/>
        <v>6.2063465527425574E-5</v>
      </c>
      <c r="I38" s="86">
        <f t="shared" si="8"/>
        <v>-1398518.2999999998</v>
      </c>
      <c r="J38" s="87">
        <f t="shared" si="9"/>
        <v>-0.75582440201709578</v>
      </c>
      <c r="K38" s="82">
        <f>VLOOKUP($C38,'2024'!$C$261:$U$504,VLOOKUP($L$4,Master!$D$9:$G$20,4,FALSE),FALSE)</f>
        <v>224572.13999999998</v>
      </c>
      <c r="L38" s="83">
        <f>VLOOKUP($C38,'2024'!$C$8:$U$251,VLOOKUP($L$4,Master!$D$9:$G$20,4,FALSE),FALSE)</f>
        <v>70398.62</v>
      </c>
      <c r="M38" s="154">
        <f t="shared" si="10"/>
        <v>0.31347886696898375</v>
      </c>
      <c r="N38" s="154">
        <f t="shared" si="11"/>
        <v>9.6705386210970228E-6</v>
      </c>
      <c r="O38" s="83">
        <f t="shared" si="12"/>
        <v>-154173.51999999999</v>
      </c>
      <c r="P38" s="87">
        <f t="shared" si="13"/>
        <v>-0.68652113303101625</v>
      </c>
      <c r="Q38" s="78"/>
    </row>
    <row r="39" spans="2:17" s="79" customFormat="1" ht="12.75" x14ac:dyDescent="0.2">
      <c r="B39" s="72"/>
      <c r="C39" s="80" t="s">
        <v>74</v>
      </c>
      <c r="D39" s="81" t="s">
        <v>305</v>
      </c>
      <c r="E39" s="82">
        <f>IFERROR(VLOOKUP($C39,'2024'!$C$261:$U$504,19,FALSE),0)</f>
        <v>801835.94000000029</v>
      </c>
      <c r="F39" s="83">
        <f>IFERROR(VLOOKUP($C39,'2024'!$C$8:$U$251,19,FALSE),0)</f>
        <v>698020.23</v>
      </c>
      <c r="G39" s="84">
        <f t="shared" si="6"/>
        <v>0.87052749219497416</v>
      </c>
      <c r="H39" s="85">
        <f t="shared" si="7"/>
        <v>9.5885851065291152E-5</v>
      </c>
      <c r="I39" s="86">
        <f t="shared" si="8"/>
        <v>-103815.71000000031</v>
      </c>
      <c r="J39" s="87">
        <f t="shared" si="9"/>
        <v>-0.12947250780502589</v>
      </c>
      <c r="K39" s="82">
        <f>VLOOKUP($C39,'2024'!$C$261:$U$504,VLOOKUP($L$4,Master!$D$9:$G$20,4,FALSE),FALSE)</f>
        <v>92604.370000000024</v>
      </c>
      <c r="L39" s="83">
        <f>VLOOKUP($C39,'2024'!$C$8:$U$251,VLOOKUP($L$4,Master!$D$9:$G$20,4,FALSE),FALSE)</f>
        <v>65684.94</v>
      </c>
      <c r="M39" s="154">
        <f t="shared" si="10"/>
        <v>0.70930713097016895</v>
      </c>
      <c r="N39" s="154">
        <f t="shared" si="11"/>
        <v>9.0230284215008856E-6</v>
      </c>
      <c r="O39" s="83">
        <f t="shared" si="12"/>
        <v>-26919.430000000022</v>
      </c>
      <c r="P39" s="87">
        <f t="shared" si="13"/>
        <v>-0.29069286902983105</v>
      </c>
      <c r="Q39" s="78"/>
    </row>
    <row r="40" spans="2:17" s="79" customFormat="1" ht="12.75" x14ac:dyDescent="0.2">
      <c r="B40" s="72"/>
      <c r="C40" s="80" t="s">
        <v>75</v>
      </c>
      <c r="D40" s="81" t="s">
        <v>303</v>
      </c>
      <c r="E40" s="82">
        <f>IFERROR(VLOOKUP($C40,'2024'!$C$261:$U$504,19,FALSE),0)</f>
        <v>2469065.8600000003</v>
      </c>
      <c r="F40" s="83">
        <f>IFERROR(VLOOKUP($C40,'2024'!$C$8:$U$251,19,FALSE),0)</f>
        <v>1845954.3899999997</v>
      </c>
      <c r="G40" s="84">
        <f t="shared" si="6"/>
        <v>0.74763270591737052</v>
      </c>
      <c r="H40" s="85">
        <f t="shared" si="7"/>
        <v>2.535756130060304E-4</v>
      </c>
      <c r="I40" s="86">
        <f t="shared" si="8"/>
        <v>-623111.47000000067</v>
      </c>
      <c r="J40" s="87">
        <f t="shared" si="9"/>
        <v>-0.25236729408262953</v>
      </c>
      <c r="K40" s="82">
        <f>VLOOKUP($C40,'2024'!$C$261:$U$504,VLOOKUP($L$4,Master!$D$9:$G$20,4,FALSE),FALSE)</f>
        <v>333004.68</v>
      </c>
      <c r="L40" s="83">
        <f>VLOOKUP($C40,'2024'!$C$8:$U$251,VLOOKUP($L$4,Master!$D$9:$G$20,4,FALSE),FALSE)</f>
        <v>221715.01000000004</v>
      </c>
      <c r="M40" s="154">
        <f t="shared" si="10"/>
        <v>0.66580148363080072</v>
      </c>
      <c r="N40" s="154">
        <f t="shared" si="11"/>
        <v>3.0456613596714157E-5</v>
      </c>
      <c r="O40" s="83">
        <f t="shared" si="12"/>
        <v>-111289.66999999995</v>
      </c>
      <c r="P40" s="87">
        <f t="shared" si="13"/>
        <v>-0.33419851636919923</v>
      </c>
      <c r="Q40" s="78"/>
    </row>
    <row r="41" spans="2:17" s="79" customFormat="1" ht="12.75" x14ac:dyDescent="0.2">
      <c r="B41" s="72"/>
      <c r="C41" s="80" t="s">
        <v>76</v>
      </c>
      <c r="D41" s="81" t="s">
        <v>306</v>
      </c>
      <c r="E41" s="82">
        <f>IFERROR(VLOOKUP($C41,'2024'!$C$261:$U$504,19,FALSE),0)</f>
        <v>853820.4</v>
      </c>
      <c r="F41" s="83">
        <f>IFERROR(VLOOKUP($C41,'2024'!$C$8:$U$251,19,FALSE),0)</f>
        <v>699097.1100000001</v>
      </c>
      <c r="G41" s="84">
        <f t="shared" si="6"/>
        <v>0.81878707746968815</v>
      </c>
      <c r="H41" s="85">
        <f t="shared" si="7"/>
        <v>9.603378023819665E-5</v>
      </c>
      <c r="I41" s="86">
        <f t="shared" si="8"/>
        <v>-154723.28999999992</v>
      </c>
      <c r="J41" s="87">
        <f t="shared" si="9"/>
        <v>-0.1812129225303119</v>
      </c>
      <c r="K41" s="82">
        <f>VLOOKUP($C41,'2024'!$C$261:$U$504,VLOOKUP($L$4,Master!$D$9:$G$20,4,FALSE),FALSE)</f>
        <v>106252.95999999999</v>
      </c>
      <c r="L41" s="83">
        <f>VLOOKUP($C41,'2024'!$C$8:$U$251,VLOOKUP($L$4,Master!$D$9:$G$20,4,FALSE),FALSE)</f>
        <v>89802.51</v>
      </c>
      <c r="M41" s="154">
        <f t="shared" si="10"/>
        <v>0.84517654849333135</v>
      </c>
      <c r="N41" s="154">
        <f t="shared" si="11"/>
        <v>1.2336017967773396E-5</v>
      </c>
      <c r="O41" s="83">
        <f t="shared" si="12"/>
        <v>-16450.449999999997</v>
      </c>
      <c r="P41" s="87">
        <f t="shared" si="13"/>
        <v>-0.1548234515066686</v>
      </c>
      <c r="Q41" s="78"/>
    </row>
    <row r="42" spans="2:17" s="79" customFormat="1" ht="12.75" x14ac:dyDescent="0.2">
      <c r="B42" s="72"/>
      <c r="C42" s="80" t="s">
        <v>77</v>
      </c>
      <c r="D42" s="81" t="s">
        <v>307</v>
      </c>
      <c r="E42" s="82">
        <f>IFERROR(VLOOKUP($C42,'2024'!$C$261:$U$504,19,FALSE),0)</f>
        <v>1947937.7999999986</v>
      </c>
      <c r="F42" s="83">
        <f>IFERROR(VLOOKUP($C42,'2024'!$C$8:$U$251,19,FALSE),0)</f>
        <v>1732559.06</v>
      </c>
      <c r="G42" s="84">
        <f t="shared" si="6"/>
        <v>0.88943243464960808</v>
      </c>
      <c r="H42" s="85">
        <f t="shared" si="7"/>
        <v>2.3799868950643571E-4</v>
      </c>
      <c r="I42" s="86">
        <f t="shared" si="8"/>
        <v>-215378.73999999859</v>
      </c>
      <c r="J42" s="87">
        <f t="shared" si="9"/>
        <v>-0.11056756535039196</v>
      </c>
      <c r="K42" s="82">
        <f>VLOOKUP($C42,'2024'!$C$261:$U$504,VLOOKUP($L$4,Master!$D$9:$G$20,4,FALSE),FALSE)</f>
        <v>231720.56999999983</v>
      </c>
      <c r="L42" s="83">
        <f>VLOOKUP($C42,'2024'!$C$8:$U$251,VLOOKUP($L$4,Master!$D$9:$G$20,4,FALSE),FALSE)</f>
        <v>201887.56999999998</v>
      </c>
      <c r="M42" s="154">
        <f t="shared" si="10"/>
        <v>0.87125441647239221</v>
      </c>
      <c r="N42" s="154">
        <f t="shared" si="11"/>
        <v>2.7732951907358816E-5</v>
      </c>
      <c r="O42" s="83">
        <f t="shared" si="12"/>
        <v>-29832.999999999854</v>
      </c>
      <c r="P42" s="87">
        <f t="shared" si="13"/>
        <v>-0.12874558352760773</v>
      </c>
      <c r="Q42" s="78"/>
    </row>
    <row r="43" spans="2:17" s="79" customFormat="1" ht="12.75" x14ac:dyDescent="0.2">
      <c r="B43" s="72"/>
      <c r="C43" s="80" t="s">
        <v>78</v>
      </c>
      <c r="D43" s="81" t="s">
        <v>308</v>
      </c>
      <c r="E43" s="82">
        <f>IFERROR(VLOOKUP($C43,'2024'!$C$261:$U$504,19,FALSE),0)</f>
        <v>1910527.5599999982</v>
      </c>
      <c r="F43" s="83">
        <f>IFERROR(VLOOKUP($C43,'2024'!$C$8:$U$251,19,FALSE),0)</f>
        <v>1769650.8300000005</v>
      </c>
      <c r="G43" s="84">
        <f t="shared" si="6"/>
        <v>0.92626291661555626</v>
      </c>
      <c r="H43" s="85">
        <f t="shared" si="7"/>
        <v>2.4309392282649019E-4</v>
      </c>
      <c r="I43" s="86">
        <f t="shared" si="8"/>
        <v>-140876.72999999765</v>
      </c>
      <c r="J43" s="87">
        <f t="shared" si="9"/>
        <v>-7.3737083384443708E-2</v>
      </c>
      <c r="K43" s="82">
        <f>VLOOKUP($C43,'2024'!$C$261:$U$504,VLOOKUP($L$4,Master!$D$9:$G$20,4,FALSE),FALSE)</f>
        <v>232606.13999999978</v>
      </c>
      <c r="L43" s="83">
        <f>VLOOKUP($C43,'2024'!$C$8:$U$251,VLOOKUP($L$4,Master!$D$9:$G$20,4,FALSE),FALSE)</f>
        <v>188436.45000000007</v>
      </c>
      <c r="M43" s="154">
        <f t="shared" si="10"/>
        <v>0.81010952677345593</v>
      </c>
      <c r="N43" s="154">
        <f t="shared" si="11"/>
        <v>2.5885194444826031E-5</v>
      </c>
      <c r="O43" s="83">
        <f t="shared" si="12"/>
        <v>-44169.689999999711</v>
      </c>
      <c r="P43" s="87">
        <f t="shared" si="13"/>
        <v>-0.18989047322654404</v>
      </c>
      <c r="Q43" s="78"/>
    </row>
    <row r="44" spans="2:17" s="79" customFormat="1" ht="12.75" x14ac:dyDescent="0.2">
      <c r="B44" s="72"/>
      <c r="C44" s="80" t="s">
        <v>79</v>
      </c>
      <c r="D44" s="81" t="s">
        <v>309</v>
      </c>
      <c r="E44" s="82">
        <f>IFERROR(VLOOKUP($C44,'2024'!$C$261:$U$504,19,FALSE),0)</f>
        <v>3422571.9800000009</v>
      </c>
      <c r="F44" s="83">
        <f>IFERROR(VLOOKUP($C44,'2024'!$C$8:$U$251,19,FALSE),0)</f>
        <v>3731520.9499999993</v>
      </c>
      <c r="G44" s="84">
        <f t="shared" si="6"/>
        <v>1.0902680708558825</v>
      </c>
      <c r="H44" s="85">
        <f t="shared" si="7"/>
        <v>5.1259268239075781E-4</v>
      </c>
      <c r="I44" s="86">
        <f t="shared" si="8"/>
        <v>308948.96999999834</v>
      </c>
      <c r="J44" s="87">
        <f t="shared" si="9"/>
        <v>9.0268070855882551E-2</v>
      </c>
      <c r="K44" s="82">
        <f>VLOOKUP($C44,'2024'!$C$261:$U$504,VLOOKUP($L$4,Master!$D$9:$G$20,4,FALSE),FALSE)</f>
        <v>467962.26000000013</v>
      </c>
      <c r="L44" s="83">
        <f>VLOOKUP($C44,'2024'!$C$8:$U$251,VLOOKUP($L$4,Master!$D$9:$G$20,4,FALSE),FALSE)</f>
        <v>479868.94999999984</v>
      </c>
      <c r="M44" s="154">
        <f t="shared" si="10"/>
        <v>1.0254436971049754</v>
      </c>
      <c r="N44" s="154">
        <f t="shared" si="11"/>
        <v>6.591878099372225E-5</v>
      </c>
      <c r="O44" s="83">
        <f t="shared" si="12"/>
        <v>11906.689999999711</v>
      </c>
      <c r="P44" s="87">
        <f t="shared" si="13"/>
        <v>2.5443697104975321E-2</v>
      </c>
      <c r="Q44" s="78"/>
    </row>
    <row r="45" spans="2:17" s="79" customFormat="1" ht="12.75" x14ac:dyDescent="0.2">
      <c r="B45" s="72"/>
      <c r="C45" s="80" t="s">
        <v>80</v>
      </c>
      <c r="D45" s="81" t="s">
        <v>310</v>
      </c>
      <c r="E45" s="82">
        <f>IFERROR(VLOOKUP($C45,'2024'!$C$261:$U$504,19,FALSE),0)</f>
        <v>8587624.1899999809</v>
      </c>
      <c r="F45" s="83">
        <f>IFERROR(VLOOKUP($C45,'2024'!$C$8:$U$251,19,FALSE),0)</f>
        <v>8349062.3699999982</v>
      </c>
      <c r="G45" s="84">
        <f t="shared" si="6"/>
        <v>0.97222027714280046</v>
      </c>
      <c r="H45" s="85">
        <f t="shared" si="7"/>
        <v>1.1468964888662991E-3</v>
      </c>
      <c r="I45" s="86">
        <f t="shared" si="8"/>
        <v>-238561.8199999826</v>
      </c>
      <c r="J45" s="87">
        <f t="shared" si="9"/>
        <v>-2.7779722857199592E-2</v>
      </c>
      <c r="K45" s="82">
        <f>VLOOKUP($C45,'2024'!$C$261:$U$504,VLOOKUP($L$4,Master!$D$9:$G$20,4,FALSE),FALSE)</f>
        <v>980320.45999999647</v>
      </c>
      <c r="L45" s="83">
        <f>VLOOKUP($C45,'2024'!$C$8:$U$251,VLOOKUP($L$4,Master!$D$9:$G$20,4,FALSE),FALSE)</f>
        <v>972265.38</v>
      </c>
      <c r="M45" s="154">
        <f t="shared" si="10"/>
        <v>0.99178321750012588</v>
      </c>
      <c r="N45" s="154">
        <f t="shared" si="11"/>
        <v>1.3355844059507947E-4</v>
      </c>
      <c r="O45" s="83">
        <f t="shared" si="12"/>
        <v>-8055.0799999964656</v>
      </c>
      <c r="P45" s="87">
        <f t="shared" si="13"/>
        <v>-8.2167824998740664E-3</v>
      </c>
      <c r="Q45" s="78"/>
    </row>
    <row r="46" spans="2:17" s="79" customFormat="1" ht="12.75" x14ac:dyDescent="0.2">
      <c r="B46" s="72"/>
      <c r="C46" s="80" t="s">
        <v>81</v>
      </c>
      <c r="D46" s="81" t="s">
        <v>311</v>
      </c>
      <c r="E46" s="82">
        <f>IFERROR(VLOOKUP($C46,'2024'!$C$261:$U$504,19,FALSE),0)</f>
        <v>3641052.8000000035</v>
      </c>
      <c r="F46" s="83">
        <f>IFERROR(VLOOKUP($C46,'2024'!$C$8:$U$251,19,FALSE),0)</f>
        <v>3955684.0600000005</v>
      </c>
      <c r="G46" s="84">
        <f t="shared" si="6"/>
        <v>1.0864121662833335</v>
      </c>
      <c r="H46" s="85">
        <f t="shared" si="7"/>
        <v>5.433855873181588E-4</v>
      </c>
      <c r="I46" s="86">
        <f t="shared" si="8"/>
        <v>314631.25999999698</v>
      </c>
      <c r="J46" s="87">
        <f t="shared" si="9"/>
        <v>8.6412166283333397E-2</v>
      </c>
      <c r="K46" s="82">
        <f>VLOOKUP($C46,'2024'!$C$261:$U$504,VLOOKUP($L$4,Master!$D$9:$G$20,4,FALSE),FALSE)</f>
        <v>508455.9300000004</v>
      </c>
      <c r="L46" s="83">
        <f>VLOOKUP($C46,'2024'!$C$8:$U$251,VLOOKUP($L$4,Master!$D$9:$G$20,4,FALSE),FALSE)</f>
        <v>459030.94000000018</v>
      </c>
      <c r="M46" s="154">
        <f t="shared" si="10"/>
        <v>0.90279395502379101</v>
      </c>
      <c r="N46" s="154">
        <f t="shared" si="11"/>
        <v>6.305629902331143E-5</v>
      </c>
      <c r="O46" s="83">
        <f t="shared" si="12"/>
        <v>-49424.990000000224</v>
      </c>
      <c r="P46" s="87">
        <f t="shared" si="13"/>
        <v>-9.7206044976209022E-2</v>
      </c>
      <c r="Q46" s="78"/>
    </row>
    <row r="47" spans="2:17" s="79" customFormat="1" ht="12.75" x14ac:dyDescent="0.2">
      <c r="B47" s="72"/>
      <c r="C47" s="80" t="s">
        <v>82</v>
      </c>
      <c r="D47" s="81" t="s">
        <v>312</v>
      </c>
      <c r="E47" s="82">
        <f>IFERROR(VLOOKUP($C47,'2024'!$C$261:$U$504,19,FALSE),0)</f>
        <v>4112403.300000004</v>
      </c>
      <c r="F47" s="83">
        <f>IFERROR(VLOOKUP($C47,'2024'!$C$8:$U$251,19,FALSE),0)</f>
        <v>3830784.5700000003</v>
      </c>
      <c r="G47" s="84">
        <f t="shared" si="6"/>
        <v>0.93151967123457868</v>
      </c>
      <c r="H47" s="85">
        <f t="shared" si="7"/>
        <v>5.2622835693778597E-4</v>
      </c>
      <c r="I47" s="86">
        <f t="shared" si="8"/>
        <v>-281618.73000000371</v>
      </c>
      <c r="J47" s="87">
        <f t="shared" si="9"/>
        <v>-6.8480328765421289E-2</v>
      </c>
      <c r="K47" s="82">
        <f>VLOOKUP($C47,'2024'!$C$261:$U$504,VLOOKUP($L$4,Master!$D$9:$G$20,4,FALSE),FALSE)</f>
        <v>505511.62000000075</v>
      </c>
      <c r="L47" s="83">
        <f>VLOOKUP($C47,'2024'!$C$8:$U$251,VLOOKUP($L$4,Master!$D$9:$G$20,4,FALSE),FALSE)</f>
        <v>452222.83000000007</v>
      </c>
      <c r="M47" s="154">
        <f t="shared" si="10"/>
        <v>0.89458444100651813</v>
      </c>
      <c r="N47" s="154">
        <f t="shared" si="11"/>
        <v>6.2121080539033217E-5</v>
      </c>
      <c r="O47" s="83">
        <f t="shared" si="12"/>
        <v>-53288.790000000678</v>
      </c>
      <c r="P47" s="87">
        <f t="shared" si="13"/>
        <v>-0.10541555899348189</v>
      </c>
      <c r="Q47" s="78"/>
    </row>
    <row r="48" spans="2:17" s="79" customFormat="1" ht="12.75" x14ac:dyDescent="0.2">
      <c r="B48" s="72"/>
      <c r="C48" s="80" t="s">
        <v>83</v>
      </c>
      <c r="D48" s="81" t="s">
        <v>313</v>
      </c>
      <c r="E48" s="82">
        <f>IFERROR(VLOOKUP($C48,'2024'!$C$261:$U$504,19,FALSE),0)</f>
        <v>1134822.67</v>
      </c>
      <c r="F48" s="83">
        <f>IFERROR(VLOOKUP($C48,'2024'!$C$8:$U$251,19,FALSE),0)</f>
        <v>1047815.8700000001</v>
      </c>
      <c r="G48" s="84">
        <f t="shared" si="6"/>
        <v>0.92333004768048932</v>
      </c>
      <c r="H48" s="85">
        <f t="shared" si="7"/>
        <v>1.4393668283033643E-4</v>
      </c>
      <c r="I48" s="86">
        <f t="shared" si="8"/>
        <v>-87006.799999999814</v>
      </c>
      <c r="J48" s="87">
        <f t="shared" si="9"/>
        <v>-7.6669952319510695E-2</v>
      </c>
      <c r="K48" s="82">
        <f>VLOOKUP($C48,'2024'!$C$261:$U$504,VLOOKUP($L$4,Master!$D$9:$G$20,4,FALSE),FALSE)</f>
        <v>132178.58999999997</v>
      </c>
      <c r="L48" s="83">
        <f>VLOOKUP($C48,'2024'!$C$8:$U$251,VLOOKUP($L$4,Master!$D$9:$G$20,4,FALSE),FALSE)</f>
        <v>107118.60000000003</v>
      </c>
      <c r="M48" s="154">
        <f t="shared" si="10"/>
        <v>0.81040810013179942</v>
      </c>
      <c r="N48" s="154">
        <f t="shared" si="11"/>
        <v>1.4714699781584411E-5</v>
      </c>
      <c r="O48" s="83">
        <f t="shared" si="12"/>
        <v>-25059.989999999932</v>
      </c>
      <c r="P48" s="87">
        <f t="shared" si="13"/>
        <v>-0.18959189986820058</v>
      </c>
      <c r="Q48" s="78"/>
    </row>
    <row r="49" spans="2:17" s="79" customFormat="1" ht="12.75" x14ac:dyDescent="0.2">
      <c r="B49" s="72"/>
      <c r="C49" s="80" t="s">
        <v>84</v>
      </c>
      <c r="D49" s="81" t="s">
        <v>314</v>
      </c>
      <c r="E49" s="82">
        <f>IFERROR(VLOOKUP($C49,'2024'!$C$261:$U$504,19,FALSE),0)</f>
        <v>1848902.9399999997</v>
      </c>
      <c r="F49" s="83">
        <f>IFERROR(VLOOKUP($C49,'2024'!$C$8:$U$251,19,FALSE),0)</f>
        <v>1336245.79</v>
      </c>
      <c r="G49" s="84">
        <f t="shared" si="6"/>
        <v>0.72272360062340546</v>
      </c>
      <c r="H49" s="85">
        <f t="shared" si="7"/>
        <v>1.83557810074591E-4</v>
      </c>
      <c r="I49" s="86">
        <f t="shared" si="8"/>
        <v>-512657.14999999967</v>
      </c>
      <c r="J49" s="87">
        <f t="shared" si="9"/>
        <v>-0.27727639937659448</v>
      </c>
      <c r="K49" s="82">
        <f>VLOOKUP($C49,'2024'!$C$261:$U$504,VLOOKUP($L$4,Master!$D$9:$G$20,4,FALSE),FALSE)</f>
        <v>228200.44</v>
      </c>
      <c r="L49" s="83">
        <f>VLOOKUP($C49,'2024'!$C$8:$U$251,VLOOKUP($L$4,Master!$D$9:$G$20,4,FALSE),FALSE)</f>
        <v>161400.43999999997</v>
      </c>
      <c r="M49" s="154">
        <f t="shared" si="10"/>
        <v>0.70727488518427029</v>
      </c>
      <c r="N49" s="154">
        <f t="shared" si="11"/>
        <v>2.2171303762517681E-5</v>
      </c>
      <c r="O49" s="83">
        <f t="shared" si="12"/>
        <v>-66800.000000000029</v>
      </c>
      <c r="P49" s="87">
        <f t="shared" si="13"/>
        <v>-0.29272511481572966</v>
      </c>
      <c r="Q49" s="78"/>
    </row>
    <row r="50" spans="2:17" s="79" customFormat="1" ht="12.75" x14ac:dyDescent="0.2">
      <c r="B50" s="72"/>
      <c r="C50" s="80" t="s">
        <v>85</v>
      </c>
      <c r="D50" s="81" t="s">
        <v>315</v>
      </c>
      <c r="E50" s="82">
        <f>IFERROR(VLOOKUP($C50,'2024'!$C$261:$U$504,19,FALSE),0)</f>
        <v>860445.51000000024</v>
      </c>
      <c r="F50" s="83">
        <f>IFERROR(VLOOKUP($C50,'2024'!$C$8:$U$251,19,FALSE),0)</f>
        <v>661219.80000000005</v>
      </c>
      <c r="G50" s="84">
        <f t="shared" si="6"/>
        <v>0.76846214236157717</v>
      </c>
      <c r="H50" s="85">
        <f t="shared" si="7"/>
        <v>9.0830638625218079E-5</v>
      </c>
      <c r="I50" s="86">
        <f t="shared" si="8"/>
        <v>-199225.7100000002</v>
      </c>
      <c r="J50" s="87">
        <f t="shared" si="9"/>
        <v>-0.23153785763842286</v>
      </c>
      <c r="K50" s="82">
        <f>VLOOKUP($C50,'2024'!$C$261:$U$504,VLOOKUP($L$4,Master!$D$9:$G$20,4,FALSE),FALSE)</f>
        <v>104009.11000000004</v>
      </c>
      <c r="L50" s="83">
        <f>VLOOKUP($C50,'2024'!$C$8:$U$251,VLOOKUP($L$4,Master!$D$9:$G$20,4,FALSE),FALSE)</f>
        <v>76396.460000000006</v>
      </c>
      <c r="M50" s="154">
        <f t="shared" si="10"/>
        <v>0.73451700528924802</v>
      </c>
      <c r="N50" s="154">
        <f t="shared" si="11"/>
        <v>1.0494451694437958E-5</v>
      </c>
      <c r="O50" s="83">
        <f t="shared" si="12"/>
        <v>-27612.650000000038</v>
      </c>
      <c r="P50" s="87">
        <f t="shared" si="13"/>
        <v>-0.26548299471075204</v>
      </c>
      <c r="Q50" s="78"/>
    </row>
    <row r="51" spans="2:17" s="79" customFormat="1" ht="12.75" x14ac:dyDescent="0.2">
      <c r="B51" s="72"/>
      <c r="C51" s="80" t="s">
        <v>86</v>
      </c>
      <c r="D51" s="81" t="s">
        <v>316</v>
      </c>
      <c r="E51" s="82">
        <f>IFERROR(VLOOKUP($C51,'2024'!$C$261:$U$504,19,FALSE),0)</f>
        <v>10537502.730000002</v>
      </c>
      <c r="F51" s="83">
        <f>IFERROR(VLOOKUP($C51,'2024'!$C$8:$U$251,19,FALSE),0)</f>
        <v>8623789.620000001</v>
      </c>
      <c r="G51" s="84">
        <f t="shared" si="6"/>
        <v>0.81839026199711351</v>
      </c>
      <c r="H51" s="85">
        <f t="shared" si="7"/>
        <v>1.1846353036526231E-3</v>
      </c>
      <c r="I51" s="86">
        <f t="shared" si="8"/>
        <v>-1913713.1100000013</v>
      </c>
      <c r="J51" s="87">
        <f t="shared" si="9"/>
        <v>-0.18160973800288646</v>
      </c>
      <c r="K51" s="82">
        <f>VLOOKUP($C51,'2024'!$C$261:$U$504,VLOOKUP($L$4,Master!$D$9:$G$20,4,FALSE),FALSE)</f>
        <v>1303749.2200000002</v>
      </c>
      <c r="L51" s="83">
        <f>VLOOKUP($C51,'2024'!$C$8:$U$251,VLOOKUP($L$4,Master!$D$9:$G$20,4,FALSE),FALSE)</f>
        <v>1005444.5200000001</v>
      </c>
      <c r="M51" s="154">
        <f t="shared" si="10"/>
        <v>0.77119472408965273</v>
      </c>
      <c r="N51" s="154">
        <f t="shared" si="11"/>
        <v>1.3811620259076613E-4</v>
      </c>
      <c r="O51" s="83">
        <f t="shared" si="12"/>
        <v>-298304.70000000007</v>
      </c>
      <c r="P51" s="87">
        <f t="shared" si="13"/>
        <v>-0.22880527591034724</v>
      </c>
      <c r="Q51" s="78"/>
    </row>
    <row r="52" spans="2:17" s="79" customFormat="1" ht="25.5" x14ac:dyDescent="0.2">
      <c r="B52" s="72"/>
      <c r="C52" s="80" t="s">
        <v>87</v>
      </c>
      <c r="D52" s="81" t="s">
        <v>317</v>
      </c>
      <c r="E52" s="82">
        <f>IFERROR(VLOOKUP($C52,'2024'!$C$261:$U$504,19,FALSE),0)</f>
        <v>2062377.2100000002</v>
      </c>
      <c r="F52" s="83">
        <f>IFERROR(VLOOKUP($C52,'2024'!$C$8:$U$251,19,FALSE),0)</f>
        <v>1441607.3799999997</v>
      </c>
      <c r="G52" s="84">
        <f t="shared" si="6"/>
        <v>0.6990027687515028</v>
      </c>
      <c r="H52" s="85">
        <f t="shared" si="7"/>
        <v>1.9803115238265309E-4</v>
      </c>
      <c r="I52" s="86">
        <f t="shared" si="8"/>
        <v>-620769.83000000054</v>
      </c>
      <c r="J52" s="87">
        <f t="shared" si="9"/>
        <v>-0.3009972312484972</v>
      </c>
      <c r="K52" s="82">
        <f>VLOOKUP($C52,'2024'!$C$261:$U$504,VLOOKUP($L$4,Master!$D$9:$G$20,4,FALSE),FALSE)</f>
        <v>253857.29</v>
      </c>
      <c r="L52" s="83">
        <f>VLOOKUP($C52,'2024'!$C$8:$U$251,VLOOKUP($L$4,Master!$D$9:$G$20,4,FALSE),FALSE)</f>
        <v>478354.08999999991</v>
      </c>
      <c r="M52" s="154">
        <f t="shared" si="10"/>
        <v>1.8843425374941956</v>
      </c>
      <c r="N52" s="154">
        <f t="shared" si="11"/>
        <v>6.5710687253595605E-5</v>
      </c>
      <c r="O52" s="83">
        <f t="shared" si="12"/>
        <v>224496.7999999999</v>
      </c>
      <c r="P52" s="87">
        <f t="shared" si="13"/>
        <v>0.88434253749419567</v>
      </c>
      <c r="Q52" s="78"/>
    </row>
    <row r="53" spans="2:17" s="79" customFormat="1" ht="12.75" x14ac:dyDescent="0.2">
      <c r="B53" s="72"/>
      <c r="C53" s="80" t="s">
        <v>88</v>
      </c>
      <c r="D53" s="81" t="s">
        <v>318</v>
      </c>
      <c r="E53" s="82">
        <f>IFERROR(VLOOKUP($C53,'2024'!$C$261:$U$504,19,FALSE),0)</f>
        <v>543448.31000000006</v>
      </c>
      <c r="F53" s="83">
        <f>IFERROR(VLOOKUP($C53,'2024'!$C$8:$U$251,19,FALSE),0)</f>
        <v>484459.37000000005</v>
      </c>
      <c r="G53" s="84">
        <f t="shared" si="6"/>
        <v>0.89145436849366599</v>
      </c>
      <c r="H53" s="85">
        <f t="shared" si="7"/>
        <v>6.6549359176889161E-5</v>
      </c>
      <c r="I53" s="86">
        <f t="shared" si="8"/>
        <v>-58988.94</v>
      </c>
      <c r="J53" s="87">
        <f t="shared" si="9"/>
        <v>-0.10854563150633405</v>
      </c>
      <c r="K53" s="82">
        <f>VLOOKUP($C53,'2024'!$C$261:$U$504,VLOOKUP($L$4,Master!$D$9:$G$20,4,FALSE),FALSE)</f>
        <v>61712.340000000004</v>
      </c>
      <c r="L53" s="83">
        <f>VLOOKUP($C53,'2024'!$C$8:$U$251,VLOOKUP($L$4,Master!$D$9:$G$20,4,FALSE),FALSE)</f>
        <v>55976.630000000012</v>
      </c>
      <c r="M53" s="154">
        <f t="shared" si="10"/>
        <v>0.90705732435360586</v>
      </c>
      <c r="N53" s="154">
        <f t="shared" si="11"/>
        <v>7.689414398945013E-6</v>
      </c>
      <c r="O53" s="83">
        <f t="shared" si="12"/>
        <v>-5735.7099999999919</v>
      </c>
      <c r="P53" s="87">
        <f t="shared" si="13"/>
        <v>-9.294267564639408E-2</v>
      </c>
      <c r="Q53" s="78"/>
    </row>
    <row r="54" spans="2:17" s="79" customFormat="1" ht="25.5" x14ac:dyDescent="0.2">
      <c r="B54" s="72"/>
      <c r="C54" s="80" t="s">
        <v>89</v>
      </c>
      <c r="D54" s="81" t="s">
        <v>319</v>
      </c>
      <c r="E54" s="82">
        <f>IFERROR(VLOOKUP($C54,'2024'!$C$261:$U$504,19,FALSE),0)</f>
        <v>542881.92000000004</v>
      </c>
      <c r="F54" s="83">
        <f>IFERROR(VLOOKUP($C54,'2024'!$C$8:$U$251,19,FALSE),0)</f>
        <v>725509.51</v>
      </c>
      <c r="G54" s="84">
        <f t="shared" si="6"/>
        <v>1.3364038905550584</v>
      </c>
      <c r="H54" s="85">
        <f t="shared" si="7"/>
        <v>9.9662006676099285E-5</v>
      </c>
      <c r="I54" s="86">
        <f t="shared" si="8"/>
        <v>182627.58999999997</v>
      </c>
      <c r="J54" s="87">
        <f t="shared" si="9"/>
        <v>0.33640389055505837</v>
      </c>
      <c r="K54" s="82">
        <f>VLOOKUP($C54,'2024'!$C$261:$U$504,VLOOKUP($L$4,Master!$D$9:$G$20,4,FALSE),FALSE)</f>
        <v>73733.03</v>
      </c>
      <c r="L54" s="83">
        <f>VLOOKUP($C54,'2024'!$C$8:$U$251,VLOOKUP($L$4,Master!$D$9:$G$20,4,FALSE),FALSE)</f>
        <v>108200.68000000002</v>
      </c>
      <c r="M54" s="154">
        <f t="shared" si="10"/>
        <v>1.4674655307126268</v>
      </c>
      <c r="N54" s="154">
        <f t="shared" si="11"/>
        <v>1.4863343269640235E-5</v>
      </c>
      <c r="O54" s="83">
        <f t="shared" si="12"/>
        <v>34467.650000000023</v>
      </c>
      <c r="P54" s="87">
        <f t="shared" si="13"/>
        <v>0.4674655307126267</v>
      </c>
      <c r="Q54" s="78"/>
    </row>
    <row r="55" spans="2:17" s="79" customFormat="1" ht="12.75" x14ac:dyDescent="0.2">
      <c r="B55" s="72"/>
      <c r="C55" s="80" t="s">
        <v>90</v>
      </c>
      <c r="D55" s="81" t="s">
        <v>320</v>
      </c>
      <c r="E55" s="82">
        <f>IFERROR(VLOOKUP($C55,'2024'!$C$261:$U$504,19,FALSE),0)</f>
        <v>2052544.9500000002</v>
      </c>
      <c r="F55" s="83">
        <f>IFERROR(VLOOKUP($C55,'2024'!$C$8:$U$251,19,FALSE),0)</f>
        <v>1282301.8899999999</v>
      </c>
      <c r="G55" s="84">
        <f t="shared" si="6"/>
        <v>0.62473754350665978</v>
      </c>
      <c r="H55" s="85">
        <f t="shared" si="7"/>
        <v>1.7614762833633251E-4</v>
      </c>
      <c r="I55" s="86">
        <f t="shared" si="8"/>
        <v>-770243.06000000029</v>
      </c>
      <c r="J55" s="87">
        <f t="shared" si="9"/>
        <v>-0.37526245649334022</v>
      </c>
      <c r="K55" s="82">
        <f>VLOOKUP($C55,'2024'!$C$261:$U$504,VLOOKUP($L$4,Master!$D$9:$G$20,4,FALSE),FALSE)</f>
        <v>276999.42000000004</v>
      </c>
      <c r="L55" s="83">
        <f>VLOOKUP($C55,'2024'!$C$8:$U$251,VLOOKUP($L$4,Master!$D$9:$G$20,4,FALSE),FALSE)</f>
        <v>58814.63</v>
      </c>
      <c r="M55" s="154">
        <f t="shared" si="10"/>
        <v>0.21232762870044994</v>
      </c>
      <c r="N55" s="154">
        <f t="shared" si="11"/>
        <v>8.0792656290781206E-6</v>
      </c>
      <c r="O55" s="83">
        <f t="shared" si="12"/>
        <v>-218184.79000000004</v>
      </c>
      <c r="P55" s="87">
        <f t="shared" si="13"/>
        <v>-0.78767237129955003</v>
      </c>
      <c r="Q55" s="78"/>
    </row>
    <row r="56" spans="2:17" s="79" customFormat="1" ht="12.75" x14ac:dyDescent="0.2">
      <c r="B56" s="72"/>
      <c r="C56" s="80" t="s">
        <v>91</v>
      </c>
      <c r="D56" s="81" t="s">
        <v>321</v>
      </c>
      <c r="E56" s="82">
        <f>IFERROR(VLOOKUP($C56,'2024'!$C$261:$U$504,19,FALSE),0)</f>
        <v>2100859.46</v>
      </c>
      <c r="F56" s="83">
        <f>IFERROR(VLOOKUP($C56,'2024'!$C$8:$U$251,19,FALSE),0)</f>
        <v>1466455</v>
      </c>
      <c r="G56" s="84">
        <f t="shared" si="6"/>
        <v>0.6980262258951867</v>
      </c>
      <c r="H56" s="85">
        <f t="shared" si="7"/>
        <v>2.0144442765498578E-4</v>
      </c>
      <c r="I56" s="86">
        <f t="shared" si="8"/>
        <v>-634404.46</v>
      </c>
      <c r="J56" s="87">
        <f t="shared" si="9"/>
        <v>-0.30197377410481324</v>
      </c>
      <c r="K56" s="82">
        <f>VLOOKUP($C56,'2024'!$C$261:$U$504,VLOOKUP($L$4,Master!$D$9:$G$20,4,FALSE),FALSE)</f>
        <v>258141.65999999997</v>
      </c>
      <c r="L56" s="83">
        <f>VLOOKUP($C56,'2024'!$C$8:$U$251,VLOOKUP($L$4,Master!$D$9:$G$20,4,FALSE),FALSE)</f>
        <v>502024.54000000004</v>
      </c>
      <c r="M56" s="154">
        <f t="shared" si="10"/>
        <v>1.944763739413468</v>
      </c>
      <c r="N56" s="154">
        <f t="shared" si="11"/>
        <v>6.8962256686401919E-5</v>
      </c>
      <c r="O56" s="83">
        <f t="shared" si="12"/>
        <v>243882.88000000006</v>
      </c>
      <c r="P56" s="87">
        <f t="shared" si="13"/>
        <v>0.94476373941346814</v>
      </c>
      <c r="Q56" s="78"/>
    </row>
    <row r="57" spans="2:17" s="79" customFormat="1" ht="12.75" x14ac:dyDescent="0.2">
      <c r="B57" s="72"/>
      <c r="C57" s="80" t="s">
        <v>92</v>
      </c>
      <c r="D57" s="81" t="s">
        <v>322</v>
      </c>
      <c r="E57" s="82">
        <f>IFERROR(VLOOKUP($C57,'2024'!$C$261:$U$504,19,FALSE),0)</f>
        <v>397989.79000000004</v>
      </c>
      <c r="F57" s="83">
        <f>IFERROR(VLOOKUP($C57,'2024'!$C$8:$U$251,19,FALSE),0)</f>
        <v>333042.8</v>
      </c>
      <c r="G57" s="84">
        <f t="shared" si="6"/>
        <v>0.83681242174579396</v>
      </c>
      <c r="H57" s="85">
        <f t="shared" si="7"/>
        <v>4.5749522645163949E-5</v>
      </c>
      <c r="I57" s="86">
        <f t="shared" si="8"/>
        <v>-64946.990000000049</v>
      </c>
      <c r="J57" s="87">
        <f t="shared" si="9"/>
        <v>-0.16318757825420607</v>
      </c>
      <c r="K57" s="82">
        <f>VLOOKUP($C57,'2024'!$C$261:$U$504,VLOOKUP($L$4,Master!$D$9:$G$20,4,FALSE),FALSE)</f>
        <v>46771.27</v>
      </c>
      <c r="L57" s="83">
        <f>VLOOKUP($C57,'2024'!$C$8:$U$251,VLOOKUP($L$4,Master!$D$9:$G$20,4,FALSE),FALSE)</f>
        <v>37453.56</v>
      </c>
      <c r="M57" s="154">
        <f t="shared" si="10"/>
        <v>0.80078133435333276</v>
      </c>
      <c r="N57" s="154">
        <f t="shared" si="11"/>
        <v>5.1449317966399709E-6</v>
      </c>
      <c r="O57" s="83">
        <f t="shared" si="12"/>
        <v>-9317.7099999999991</v>
      </c>
      <c r="P57" s="87">
        <f t="shared" si="13"/>
        <v>-0.19921866564666726</v>
      </c>
      <c r="Q57" s="78"/>
    </row>
    <row r="58" spans="2:17" s="79" customFormat="1" ht="12.75" x14ac:dyDescent="0.2">
      <c r="B58" s="72"/>
      <c r="C58" s="80" t="s">
        <v>93</v>
      </c>
      <c r="D58" s="81" t="s">
        <v>323</v>
      </c>
      <c r="E58" s="82">
        <f>IFERROR(VLOOKUP($C58,'2024'!$C$261:$U$504,19,FALSE),0)</f>
        <v>542989</v>
      </c>
      <c r="F58" s="83">
        <f>IFERROR(VLOOKUP($C58,'2024'!$C$8:$U$251,19,FALSE),0)</f>
        <v>347323.80000000005</v>
      </c>
      <c r="G58" s="84">
        <f t="shared" si="6"/>
        <v>0.63965163198517838</v>
      </c>
      <c r="H58" s="85">
        <f t="shared" si="7"/>
        <v>4.7711279310960622E-5</v>
      </c>
      <c r="I58" s="86">
        <f t="shared" si="8"/>
        <v>-195665.19999999995</v>
      </c>
      <c r="J58" s="87">
        <f t="shared" si="9"/>
        <v>-0.36034836801482156</v>
      </c>
      <c r="K58" s="82">
        <f>VLOOKUP($C58,'2024'!$C$261:$U$504,VLOOKUP($L$4,Master!$D$9:$G$20,4,FALSE),FALSE)</f>
        <v>48455.860000000008</v>
      </c>
      <c r="L58" s="83">
        <f>VLOOKUP($C58,'2024'!$C$8:$U$251,VLOOKUP($L$4,Master!$D$9:$G$20,4,FALSE),FALSE)</f>
        <v>61230.879999999997</v>
      </c>
      <c r="M58" s="154">
        <f t="shared" si="10"/>
        <v>1.2636424160049988</v>
      </c>
      <c r="N58" s="154">
        <f t="shared" si="11"/>
        <v>8.4111817794689336E-6</v>
      </c>
      <c r="O58" s="83">
        <f t="shared" si="12"/>
        <v>12775.01999999999</v>
      </c>
      <c r="P58" s="87">
        <f t="shared" si="13"/>
        <v>0.26364241600499894</v>
      </c>
      <c r="Q58" s="78"/>
    </row>
    <row r="59" spans="2:17" s="79" customFormat="1" ht="25.5" x14ac:dyDescent="0.2">
      <c r="B59" s="72"/>
      <c r="C59" s="80" t="s">
        <v>94</v>
      </c>
      <c r="D59" s="81" t="s">
        <v>324</v>
      </c>
      <c r="E59" s="82">
        <f>IFERROR(VLOOKUP($C59,'2024'!$C$261:$U$504,19,FALSE),0)</f>
        <v>354463.32000000012</v>
      </c>
      <c r="F59" s="83">
        <f>IFERROR(VLOOKUP($C59,'2024'!$C$8:$U$251,19,FALSE),0)</f>
        <v>281760.32</v>
      </c>
      <c r="G59" s="84">
        <f t="shared" si="6"/>
        <v>0.79489274094707429</v>
      </c>
      <c r="H59" s="85">
        <f t="shared" si="7"/>
        <v>3.8704935642952317E-5</v>
      </c>
      <c r="I59" s="86">
        <f t="shared" si="8"/>
        <v>-72703.000000000116</v>
      </c>
      <c r="J59" s="87">
        <f t="shared" si="9"/>
        <v>-0.20510725905292568</v>
      </c>
      <c r="K59" s="82">
        <f>VLOOKUP($C59,'2024'!$C$261:$U$504,VLOOKUP($L$4,Master!$D$9:$G$20,4,FALSE),FALSE)</f>
        <v>32658.400000000012</v>
      </c>
      <c r="L59" s="83">
        <f>VLOOKUP($C59,'2024'!$C$8:$U$251,VLOOKUP($L$4,Master!$D$9:$G$20,4,FALSE),FALSE)</f>
        <v>30884.629999999997</v>
      </c>
      <c r="M59" s="154">
        <f t="shared" si="10"/>
        <v>0.94568717389706736</v>
      </c>
      <c r="N59" s="154">
        <f t="shared" si="11"/>
        <v>4.2425690619118913E-6</v>
      </c>
      <c r="O59" s="83">
        <f t="shared" si="12"/>
        <v>-1773.770000000015</v>
      </c>
      <c r="P59" s="87">
        <f t="shared" si="13"/>
        <v>-5.4312826102932608E-2</v>
      </c>
      <c r="Q59" s="78"/>
    </row>
    <row r="60" spans="2:17" s="79" customFormat="1" ht="12.75" x14ac:dyDescent="0.2">
      <c r="B60" s="72"/>
      <c r="C60" s="80" t="s">
        <v>95</v>
      </c>
      <c r="D60" s="81" t="s">
        <v>325</v>
      </c>
      <c r="E60" s="82">
        <f>IFERROR(VLOOKUP($C60,'2024'!$C$261:$U$504,19,FALSE),0)</f>
        <v>205136.35000000003</v>
      </c>
      <c r="F60" s="83">
        <f>IFERROR(VLOOKUP($C60,'2024'!$C$8:$U$251,19,FALSE),0)</f>
        <v>185799.25999999995</v>
      </c>
      <c r="G60" s="84">
        <f t="shared" si="6"/>
        <v>0.90573542914261618</v>
      </c>
      <c r="H60" s="85">
        <f t="shared" si="7"/>
        <v>2.5522928142643234E-5</v>
      </c>
      <c r="I60" s="86">
        <f t="shared" si="8"/>
        <v>-19337.090000000084</v>
      </c>
      <c r="J60" s="87">
        <f t="shared" si="9"/>
        <v>-9.4264570857383781E-2</v>
      </c>
      <c r="K60" s="82">
        <f>VLOOKUP($C60,'2024'!$C$261:$U$504,VLOOKUP($L$4,Master!$D$9:$G$20,4,FALSE),FALSE)</f>
        <v>22848.570000000003</v>
      </c>
      <c r="L60" s="83">
        <f>VLOOKUP($C60,'2024'!$C$8:$U$251,VLOOKUP($L$4,Master!$D$9:$G$20,4,FALSE),FALSE)</f>
        <v>15613.230000000005</v>
      </c>
      <c r="M60" s="154">
        <f t="shared" si="10"/>
        <v>0.68333510587314672</v>
      </c>
      <c r="N60" s="154">
        <f t="shared" si="11"/>
        <v>2.1447628336332549E-6</v>
      </c>
      <c r="O60" s="83">
        <f t="shared" si="12"/>
        <v>-7235.3399999999983</v>
      </c>
      <c r="P60" s="87">
        <f t="shared" si="13"/>
        <v>-0.31666489412685334</v>
      </c>
      <c r="Q60" s="78"/>
    </row>
    <row r="61" spans="2:17" s="79" customFormat="1" ht="25.5" x14ac:dyDescent="0.2">
      <c r="B61" s="72"/>
      <c r="C61" s="80" t="s">
        <v>96</v>
      </c>
      <c r="D61" s="81" t="s">
        <v>326</v>
      </c>
      <c r="E61" s="82">
        <f>IFERROR(VLOOKUP($C61,'2024'!$C$261:$U$504,19,FALSE),0)</f>
        <v>59.360000000000007</v>
      </c>
      <c r="F61" s="83">
        <f>IFERROR(VLOOKUP($C61,'2024'!$C$8:$U$251,19,FALSE),0)</f>
        <v>1529247.8</v>
      </c>
      <c r="G61" s="84">
        <f t="shared" si="6"/>
        <v>25762.260781671157</v>
      </c>
      <c r="H61" s="85">
        <f t="shared" si="7"/>
        <v>2.1007016772669205E-4</v>
      </c>
      <c r="I61" s="86">
        <f t="shared" si="8"/>
        <v>1529188.44</v>
      </c>
      <c r="J61" s="87">
        <f t="shared" si="9"/>
        <v>25761.260781671157</v>
      </c>
      <c r="K61" s="82">
        <f>VLOOKUP($C61,'2024'!$C$261:$U$504,VLOOKUP($L$4,Master!$D$9:$G$20,4,FALSE),FALSE)</f>
        <v>7.42</v>
      </c>
      <c r="L61" s="83">
        <f>VLOOKUP($C61,'2024'!$C$8:$U$251,VLOOKUP($L$4,Master!$D$9:$G$20,4,FALSE),FALSE)</f>
        <v>0</v>
      </c>
      <c r="M61" s="154">
        <f t="shared" si="10"/>
        <v>0</v>
      </c>
      <c r="N61" s="154">
        <f t="shared" si="11"/>
        <v>0</v>
      </c>
      <c r="O61" s="83">
        <f t="shared" si="12"/>
        <v>-7.42</v>
      </c>
      <c r="P61" s="87">
        <f t="shared" si="13"/>
        <v>-1</v>
      </c>
      <c r="Q61" s="78"/>
    </row>
    <row r="62" spans="2:17" s="79" customFormat="1" ht="12.75" x14ac:dyDescent="0.2">
      <c r="B62" s="72"/>
      <c r="C62" s="80" t="s">
        <v>97</v>
      </c>
      <c r="D62" s="81" t="s">
        <v>327</v>
      </c>
      <c r="E62" s="82">
        <f>IFERROR(VLOOKUP($C62,'2024'!$C$261:$U$504,19,FALSE),0)</f>
        <v>706426.12</v>
      </c>
      <c r="F62" s="83">
        <f>IFERROR(VLOOKUP($C62,'2024'!$C$8:$U$251,19,FALSE),0)</f>
        <v>1572390.4200000004</v>
      </c>
      <c r="G62" s="84">
        <f t="shared" si="6"/>
        <v>2.2258384500278674</v>
      </c>
      <c r="H62" s="85">
        <f t="shared" si="7"/>
        <v>2.1599659601357203E-4</v>
      </c>
      <c r="I62" s="86">
        <f t="shared" si="8"/>
        <v>865964.3000000004</v>
      </c>
      <c r="J62" s="87">
        <f t="shared" si="9"/>
        <v>1.2258384500278676</v>
      </c>
      <c r="K62" s="82">
        <f>VLOOKUP($C62,'2024'!$C$261:$U$504,VLOOKUP($L$4,Master!$D$9:$G$20,4,FALSE),FALSE)</f>
        <v>0</v>
      </c>
      <c r="L62" s="83">
        <f>VLOOKUP($C62,'2024'!$C$8:$U$251,VLOOKUP($L$4,Master!$D$9:$G$20,4,FALSE),FALSE)</f>
        <v>436273.68000000005</v>
      </c>
      <c r="M62" s="154">
        <f t="shared" si="10"/>
        <v>0</v>
      </c>
      <c r="N62" s="154">
        <f t="shared" si="11"/>
        <v>5.9930172946687371E-5</v>
      </c>
      <c r="O62" s="83">
        <f t="shared" si="12"/>
        <v>436273.68000000005</v>
      </c>
      <c r="P62" s="87">
        <f t="shared" si="13"/>
        <v>0</v>
      </c>
      <c r="Q62" s="78"/>
    </row>
    <row r="63" spans="2:17" s="79" customFormat="1" ht="12.75" x14ac:dyDescent="0.2">
      <c r="B63" s="72"/>
      <c r="C63" s="80" t="s">
        <v>98</v>
      </c>
      <c r="D63" s="81" t="s">
        <v>328</v>
      </c>
      <c r="E63" s="82">
        <f>IFERROR(VLOOKUP($C63,'2024'!$C$261:$U$504,19,FALSE),0)</f>
        <v>1265876.71</v>
      </c>
      <c r="F63" s="83">
        <f>IFERROR(VLOOKUP($C63,'2024'!$C$8:$U$251,19,FALSE),0)</f>
        <v>1134300.0699999998</v>
      </c>
      <c r="G63" s="84">
        <f t="shared" si="6"/>
        <v>0.8960588823851573</v>
      </c>
      <c r="H63" s="85">
        <f t="shared" si="7"/>
        <v>1.5581687020069506E-4</v>
      </c>
      <c r="I63" s="86">
        <f t="shared" si="8"/>
        <v>-131576.64000000013</v>
      </c>
      <c r="J63" s="87">
        <f t="shared" si="9"/>
        <v>-0.1039411176148427</v>
      </c>
      <c r="K63" s="82">
        <f>VLOOKUP($C63,'2024'!$C$261:$U$504,VLOOKUP($L$4,Master!$D$9:$G$20,4,FALSE),FALSE)</f>
        <v>147676.21000000002</v>
      </c>
      <c r="L63" s="83">
        <f>VLOOKUP($C63,'2024'!$C$8:$U$251,VLOOKUP($L$4,Master!$D$9:$G$20,4,FALSE),FALSE)</f>
        <v>114975.72</v>
      </c>
      <c r="M63" s="154">
        <f t="shared" si="10"/>
        <v>0.77856629717135872</v>
      </c>
      <c r="N63" s="154">
        <f t="shared" si="11"/>
        <v>1.5794018984298805E-5</v>
      </c>
      <c r="O63" s="83">
        <f t="shared" si="12"/>
        <v>-32700.49000000002</v>
      </c>
      <c r="P63" s="87">
        <f t="shared" si="13"/>
        <v>-0.22143370282864122</v>
      </c>
      <c r="Q63" s="78"/>
    </row>
    <row r="64" spans="2:17" s="79" customFormat="1" ht="12.75" x14ac:dyDescent="0.2">
      <c r="B64" s="72"/>
      <c r="C64" s="80" t="s">
        <v>99</v>
      </c>
      <c r="D64" s="81" t="s">
        <v>329</v>
      </c>
      <c r="E64" s="82">
        <f>IFERROR(VLOOKUP($C64,'2024'!$C$261:$U$504,19,FALSE),0)</f>
        <v>1919871.29</v>
      </c>
      <c r="F64" s="83">
        <f>IFERROR(VLOOKUP($C64,'2024'!$C$8:$U$251,19,FALSE),0)</f>
        <v>229122.61000000002</v>
      </c>
      <c r="G64" s="84">
        <f t="shared" si="6"/>
        <v>0.11934269301980135</v>
      </c>
      <c r="H64" s="85">
        <f t="shared" si="7"/>
        <v>3.1474183002046788E-5</v>
      </c>
      <c r="I64" s="86">
        <f t="shared" si="8"/>
        <v>-1690748.68</v>
      </c>
      <c r="J64" s="87">
        <f t="shared" si="9"/>
        <v>-0.88065730698019862</v>
      </c>
      <c r="K64" s="82">
        <f>VLOOKUP($C64,'2024'!$C$261:$U$504,VLOOKUP($L$4,Master!$D$9:$G$20,4,FALSE),FALSE)</f>
        <v>38384.079999999994</v>
      </c>
      <c r="L64" s="83">
        <f>VLOOKUP($C64,'2024'!$C$8:$U$251,VLOOKUP($L$4,Master!$D$9:$G$20,4,FALSE),FALSE)</f>
        <v>28409.27</v>
      </c>
      <c r="M64" s="154">
        <f t="shared" si="10"/>
        <v>0.74013158580328109</v>
      </c>
      <c r="N64" s="154">
        <f t="shared" si="11"/>
        <v>3.9025330714177784E-6</v>
      </c>
      <c r="O64" s="83">
        <f t="shared" si="12"/>
        <v>-9974.809999999994</v>
      </c>
      <c r="P64" s="87">
        <f t="shared" si="13"/>
        <v>-0.25986841419671891</v>
      </c>
      <c r="Q64" s="78"/>
    </row>
    <row r="65" spans="2:17" s="79" customFormat="1" ht="12.75" x14ac:dyDescent="0.2">
      <c r="B65" s="72"/>
      <c r="C65" s="80" t="s">
        <v>100</v>
      </c>
      <c r="D65" s="81" t="s">
        <v>330</v>
      </c>
      <c r="E65" s="82">
        <f>IFERROR(VLOOKUP($C65,'2024'!$C$261:$U$504,19,FALSE),0)</f>
        <v>1160915.5100000002</v>
      </c>
      <c r="F65" s="83">
        <f>IFERROR(VLOOKUP($C65,'2024'!$C$8:$U$251,19,FALSE),0)</f>
        <v>767381.25</v>
      </c>
      <c r="G65" s="84">
        <f t="shared" si="6"/>
        <v>0.66101386654744565</v>
      </c>
      <c r="H65" s="85">
        <f t="shared" si="7"/>
        <v>1.0541385634023381E-4</v>
      </c>
      <c r="I65" s="86">
        <f t="shared" si="8"/>
        <v>-393534.26000000024</v>
      </c>
      <c r="J65" s="87">
        <f t="shared" si="9"/>
        <v>-0.33898613345255429</v>
      </c>
      <c r="K65" s="82">
        <f>VLOOKUP($C65,'2024'!$C$261:$U$504,VLOOKUP($L$4,Master!$D$9:$G$20,4,FALSE),FALSE)</f>
        <v>65868.100000000006</v>
      </c>
      <c r="L65" s="83">
        <f>VLOOKUP($C65,'2024'!$C$8:$U$251,VLOOKUP($L$4,Master!$D$9:$G$20,4,FALSE),FALSE)</f>
        <v>71220.98</v>
      </c>
      <c r="M65" s="154">
        <f t="shared" si="10"/>
        <v>1.0812666525981467</v>
      </c>
      <c r="N65" s="154">
        <f t="shared" si="11"/>
        <v>9.7835048147588487E-6</v>
      </c>
      <c r="O65" s="83">
        <f t="shared" si="12"/>
        <v>5352.8799999999901</v>
      </c>
      <c r="P65" s="87">
        <f t="shared" si="13"/>
        <v>8.1266652598146749E-2</v>
      </c>
      <c r="Q65" s="78"/>
    </row>
    <row r="66" spans="2:17" s="79" customFormat="1" ht="12.75" x14ac:dyDescent="0.2">
      <c r="B66" s="72"/>
      <c r="C66" s="80" t="s">
        <v>101</v>
      </c>
      <c r="D66" s="81" t="s">
        <v>331</v>
      </c>
      <c r="E66" s="82">
        <f>IFERROR(VLOOKUP($C66,'2024'!$C$261:$U$504,19,FALSE),0)</f>
        <v>177644.55000000005</v>
      </c>
      <c r="F66" s="83">
        <f>IFERROR(VLOOKUP($C66,'2024'!$C$8:$U$251,19,FALSE),0)</f>
        <v>206220</v>
      </c>
      <c r="G66" s="84">
        <f t="shared" si="6"/>
        <v>1.1608574538312599</v>
      </c>
      <c r="H66" s="85">
        <f t="shared" si="7"/>
        <v>2.8328090443287497E-5</v>
      </c>
      <c r="I66" s="86">
        <f t="shared" si="8"/>
        <v>28575.449999999953</v>
      </c>
      <c r="J66" s="87">
        <f t="shared" si="9"/>
        <v>0.16085745383125993</v>
      </c>
      <c r="K66" s="82">
        <f>VLOOKUP($C66,'2024'!$C$261:$U$504,VLOOKUP($L$4,Master!$D$9:$G$20,4,FALSE),FALSE)</f>
        <v>0.16</v>
      </c>
      <c r="L66" s="83">
        <f>VLOOKUP($C66,'2024'!$C$8:$U$251,VLOOKUP($L$4,Master!$D$9:$G$20,4,FALSE),FALSE)</f>
        <v>0</v>
      </c>
      <c r="M66" s="154">
        <f t="shared" si="10"/>
        <v>0</v>
      </c>
      <c r="N66" s="154">
        <f t="shared" si="11"/>
        <v>0</v>
      </c>
      <c r="O66" s="83">
        <f t="shared" si="12"/>
        <v>-0.16</v>
      </c>
      <c r="P66" s="87">
        <f t="shared" si="13"/>
        <v>-1</v>
      </c>
      <c r="Q66" s="78"/>
    </row>
    <row r="67" spans="2:17" s="79" customFormat="1" ht="25.5" x14ac:dyDescent="0.2">
      <c r="B67" s="72"/>
      <c r="C67" s="80" t="s">
        <v>102</v>
      </c>
      <c r="D67" s="81" t="s">
        <v>332</v>
      </c>
      <c r="E67" s="82">
        <f>IFERROR(VLOOKUP($C67,'2024'!$C$261:$U$504,19,FALSE),0)</f>
        <v>3628665.65</v>
      </c>
      <c r="F67" s="83">
        <f>IFERROR(VLOOKUP($C67,'2024'!$C$8:$U$251,19,FALSE),0)</f>
        <v>3969779.6299999994</v>
      </c>
      <c r="G67" s="84">
        <f t="shared" si="6"/>
        <v>1.0940053487705597</v>
      </c>
      <c r="H67" s="85">
        <f t="shared" si="7"/>
        <v>5.4532187178043048E-4</v>
      </c>
      <c r="I67" s="86">
        <f t="shared" si="8"/>
        <v>341113.97999999952</v>
      </c>
      <c r="J67" s="87">
        <f t="shared" si="9"/>
        <v>9.4005348770559646E-2</v>
      </c>
      <c r="K67" s="82">
        <f>VLOOKUP($C67,'2024'!$C$261:$U$504,VLOOKUP($L$4,Master!$D$9:$G$20,4,FALSE),FALSE)</f>
        <v>458381.73</v>
      </c>
      <c r="L67" s="83">
        <f>VLOOKUP($C67,'2024'!$C$8:$U$251,VLOOKUP($L$4,Master!$D$9:$G$20,4,FALSE),FALSE)</f>
        <v>763487.17</v>
      </c>
      <c r="M67" s="154">
        <f t="shared" si="10"/>
        <v>1.6656143123330855</v>
      </c>
      <c r="N67" s="154">
        <f t="shared" si="11"/>
        <v>1.0487893319779662E-4</v>
      </c>
      <c r="O67" s="83">
        <f t="shared" si="12"/>
        <v>305105.44000000006</v>
      </c>
      <c r="P67" s="87">
        <f t="shared" si="13"/>
        <v>0.66561431233308554</v>
      </c>
      <c r="Q67" s="78"/>
    </row>
    <row r="68" spans="2:17" s="79" customFormat="1" ht="12.75" x14ac:dyDescent="0.2">
      <c r="B68" s="72"/>
      <c r="C68" s="80" t="s">
        <v>103</v>
      </c>
      <c r="D68" s="81" t="s">
        <v>333</v>
      </c>
      <c r="E68" s="82">
        <f>IFERROR(VLOOKUP($C68,'2024'!$C$261:$U$504,19,FALSE),0)</f>
        <v>383430.68000000005</v>
      </c>
      <c r="F68" s="83">
        <f>IFERROR(VLOOKUP($C68,'2024'!$C$8:$U$251,19,FALSE),0)</f>
        <v>305651.62</v>
      </c>
      <c r="G68" s="84">
        <f t="shared" si="6"/>
        <v>0.79714961776141635</v>
      </c>
      <c r="H68" s="85">
        <f t="shared" si="7"/>
        <v>4.1986842864403754E-5</v>
      </c>
      <c r="I68" s="86">
        <f t="shared" si="8"/>
        <v>-77779.060000000056</v>
      </c>
      <c r="J68" s="87">
        <f t="shared" si="9"/>
        <v>-0.20285038223858365</v>
      </c>
      <c r="K68" s="82">
        <f>VLOOKUP($C68,'2024'!$C$261:$U$504,VLOOKUP($L$4,Master!$D$9:$G$20,4,FALSE),FALSE)</f>
        <v>63439.680000000008</v>
      </c>
      <c r="L68" s="83">
        <f>VLOOKUP($C68,'2024'!$C$8:$U$251,VLOOKUP($L$4,Master!$D$9:$G$20,4,FALSE),FALSE)</f>
        <v>34511.250000000007</v>
      </c>
      <c r="M68" s="154">
        <f t="shared" si="10"/>
        <v>0.54400101009336743</v>
      </c>
      <c r="N68" s="154">
        <f t="shared" si="11"/>
        <v>4.7407516793274461E-6</v>
      </c>
      <c r="O68" s="83">
        <f t="shared" si="12"/>
        <v>-28928.43</v>
      </c>
      <c r="P68" s="87">
        <f t="shared" si="13"/>
        <v>-0.45599898990663251</v>
      </c>
      <c r="Q68" s="78"/>
    </row>
    <row r="69" spans="2:17" s="79" customFormat="1" ht="12.75" x14ac:dyDescent="0.2">
      <c r="B69" s="72"/>
      <c r="C69" s="80" t="s">
        <v>104</v>
      </c>
      <c r="D69" s="81" t="s">
        <v>334</v>
      </c>
      <c r="E69" s="82">
        <f>IFERROR(VLOOKUP($C69,'2024'!$C$261:$U$504,19,FALSE),0)</f>
        <v>7996160.1399999969</v>
      </c>
      <c r="F69" s="83">
        <f>IFERROR(VLOOKUP($C69,'2024'!$C$8:$U$251,19,FALSE),0)</f>
        <v>8456184.2599999998</v>
      </c>
      <c r="G69" s="84">
        <f t="shared" si="6"/>
        <v>1.0575306286949879</v>
      </c>
      <c r="H69" s="85">
        <f t="shared" si="7"/>
        <v>1.1616116405895847E-3</v>
      </c>
      <c r="I69" s="86">
        <f t="shared" si="8"/>
        <v>460024.12000000291</v>
      </c>
      <c r="J69" s="87">
        <f t="shared" si="9"/>
        <v>5.7530628694987977E-2</v>
      </c>
      <c r="K69" s="82">
        <f>VLOOKUP($C69,'2024'!$C$261:$U$504,VLOOKUP($L$4,Master!$D$9:$G$20,4,FALSE),FALSE)</f>
        <v>1046468.8599999998</v>
      </c>
      <c r="L69" s="83">
        <f>VLOOKUP($C69,'2024'!$C$8:$U$251,VLOOKUP($L$4,Master!$D$9:$G$20,4,FALSE),FALSE)</f>
        <v>1422605.34</v>
      </c>
      <c r="M69" s="154">
        <f t="shared" si="10"/>
        <v>1.3594339921400054</v>
      </c>
      <c r="N69" s="154">
        <f t="shared" si="11"/>
        <v>1.95420874486586E-4</v>
      </c>
      <c r="O69" s="83">
        <f t="shared" si="12"/>
        <v>376136.48000000033</v>
      </c>
      <c r="P69" s="87">
        <f t="shared" si="13"/>
        <v>0.35943399214000543</v>
      </c>
      <c r="Q69" s="78"/>
    </row>
    <row r="70" spans="2:17" s="79" customFormat="1" ht="25.5" x14ac:dyDescent="0.2">
      <c r="B70" s="72"/>
      <c r="C70" s="80" t="s">
        <v>105</v>
      </c>
      <c r="D70" s="81" t="s">
        <v>335</v>
      </c>
      <c r="E70" s="82">
        <f>IFERROR(VLOOKUP($C70,'2024'!$C$261:$U$504,19,FALSE),0)</f>
        <v>309829.39000000013</v>
      </c>
      <c r="F70" s="83">
        <f>IFERROR(VLOOKUP($C70,'2024'!$C$8:$U$251,19,FALSE),0)</f>
        <v>294128.5500000001</v>
      </c>
      <c r="G70" s="84">
        <f t="shared" si="6"/>
        <v>0.94932423938219668</v>
      </c>
      <c r="H70" s="85">
        <f t="shared" si="7"/>
        <v>4.0403938349107806E-5</v>
      </c>
      <c r="I70" s="86">
        <f t="shared" si="8"/>
        <v>-15700.840000000026</v>
      </c>
      <c r="J70" s="87">
        <f t="shared" si="9"/>
        <v>-5.0675760617803295E-2</v>
      </c>
      <c r="K70" s="82">
        <f>VLOOKUP($C70,'2024'!$C$261:$U$504,VLOOKUP($L$4,Master!$D$9:$G$20,4,FALSE),FALSE)</f>
        <v>41249.790000000008</v>
      </c>
      <c r="L70" s="83">
        <f>VLOOKUP($C70,'2024'!$C$8:$U$251,VLOOKUP($L$4,Master!$D$9:$G$20,4,FALSE),FALSE)</f>
        <v>39609.62000000001</v>
      </c>
      <c r="M70" s="154">
        <f t="shared" si="10"/>
        <v>0.96023810060608794</v>
      </c>
      <c r="N70" s="154">
        <f t="shared" si="11"/>
        <v>5.4411060895366579E-6</v>
      </c>
      <c r="O70" s="83">
        <f t="shared" si="12"/>
        <v>-1640.1699999999983</v>
      </c>
      <c r="P70" s="87">
        <f t="shared" si="13"/>
        <v>-3.9761899393912017E-2</v>
      </c>
      <c r="Q70" s="78"/>
    </row>
    <row r="71" spans="2:17" s="79" customFormat="1" ht="12.75" x14ac:dyDescent="0.2">
      <c r="B71" s="72"/>
      <c r="C71" s="80" t="s">
        <v>106</v>
      </c>
      <c r="D71" s="81" t="s">
        <v>336</v>
      </c>
      <c r="E71" s="82">
        <f>IFERROR(VLOOKUP($C71,'2024'!$C$261:$U$504,19,FALSE),0)</f>
        <v>10904088.709999997</v>
      </c>
      <c r="F71" s="83">
        <f>IFERROR(VLOOKUP($C71,'2024'!$C$8:$U$251,19,FALSE),0)</f>
        <v>9269021.8000000007</v>
      </c>
      <c r="G71" s="84">
        <f t="shared" si="6"/>
        <v>0.85005010932270775</v>
      </c>
      <c r="H71" s="85">
        <f t="shared" si="7"/>
        <v>1.2732697501270658E-3</v>
      </c>
      <c r="I71" s="86">
        <f t="shared" si="8"/>
        <v>-1635066.9099999964</v>
      </c>
      <c r="J71" s="87">
        <f t="shared" si="9"/>
        <v>-0.14994989067729225</v>
      </c>
      <c r="K71" s="82">
        <f>VLOOKUP($C71,'2024'!$C$261:$U$504,VLOOKUP($L$4,Master!$D$9:$G$20,4,FALSE),FALSE)</f>
        <v>1170001.7899999996</v>
      </c>
      <c r="L71" s="83">
        <f>VLOOKUP($C71,'2024'!$C$8:$U$251,VLOOKUP($L$4,Master!$D$9:$G$20,4,FALSE),FALSE)</f>
        <v>1045777.9600000001</v>
      </c>
      <c r="M71" s="154">
        <f t="shared" si="10"/>
        <v>0.89382594876201038</v>
      </c>
      <c r="N71" s="154">
        <f t="shared" si="11"/>
        <v>1.4365673860186547E-4</v>
      </c>
      <c r="O71" s="83">
        <f t="shared" si="12"/>
        <v>-124223.82999999949</v>
      </c>
      <c r="P71" s="87">
        <f t="shared" si="13"/>
        <v>-0.10617405123798959</v>
      </c>
      <c r="Q71" s="78"/>
    </row>
    <row r="72" spans="2:17" s="79" customFormat="1" ht="12.75" x14ac:dyDescent="0.2">
      <c r="B72" s="72"/>
      <c r="C72" s="80" t="s">
        <v>107</v>
      </c>
      <c r="D72" s="81" t="s">
        <v>338</v>
      </c>
      <c r="E72" s="82">
        <f>IFERROR(VLOOKUP($C72,'2024'!$C$261:$U$504,19,FALSE),0)</f>
        <v>58540570.940000013</v>
      </c>
      <c r="F72" s="83">
        <f>IFERROR(VLOOKUP($C72,'2024'!$C$8:$U$251,19,FALSE),0)</f>
        <v>55733033.699999988</v>
      </c>
      <c r="G72" s="84">
        <f t="shared" si="6"/>
        <v>0.95204117085093765</v>
      </c>
      <c r="H72" s="85">
        <f t="shared" si="7"/>
        <v>7.6559519897797966E-3</v>
      </c>
      <c r="I72" s="86">
        <f t="shared" si="8"/>
        <v>-2807537.2400000244</v>
      </c>
      <c r="J72" s="87">
        <f t="shared" si="9"/>
        <v>-4.795882914906234E-2</v>
      </c>
      <c r="K72" s="82">
        <f>VLOOKUP($C72,'2024'!$C$261:$U$504,VLOOKUP($L$4,Master!$D$9:$G$20,4,FALSE),FALSE)</f>
        <v>7654600.7600000026</v>
      </c>
      <c r="L72" s="83">
        <f>VLOOKUP($C72,'2024'!$C$8:$U$251,VLOOKUP($L$4,Master!$D$9:$G$20,4,FALSE),FALSE)</f>
        <v>7049800.4299999988</v>
      </c>
      <c r="M72" s="154">
        <f t="shared" si="10"/>
        <v>0.92098865127487017</v>
      </c>
      <c r="N72" s="154">
        <f t="shared" si="11"/>
        <v>9.6841908732502697E-4</v>
      </c>
      <c r="O72" s="83">
        <f t="shared" si="12"/>
        <v>-604800.3300000038</v>
      </c>
      <c r="P72" s="87">
        <f t="shared" si="13"/>
        <v>-7.9011348725129799E-2</v>
      </c>
      <c r="Q72" s="78"/>
    </row>
    <row r="73" spans="2:17" s="79" customFormat="1" ht="25.5" x14ac:dyDescent="0.2">
      <c r="B73" s="72"/>
      <c r="C73" s="80" t="s">
        <v>108</v>
      </c>
      <c r="D73" s="81" t="s">
        <v>339</v>
      </c>
      <c r="E73" s="82">
        <f>IFERROR(VLOOKUP($C73,'2024'!$C$261:$U$504,19,FALSE),0)</f>
        <v>8000</v>
      </c>
      <c r="F73" s="83">
        <f>IFERROR(VLOOKUP($C73,'2024'!$C$8:$U$251,19,FALSE),0)</f>
        <v>134197.24</v>
      </c>
      <c r="G73" s="84">
        <f t="shared" si="6"/>
        <v>16.774654999999999</v>
      </c>
      <c r="H73" s="85">
        <f t="shared" si="7"/>
        <v>1.8434446474442625E-5</v>
      </c>
      <c r="I73" s="86">
        <f t="shared" si="8"/>
        <v>126197.23999999999</v>
      </c>
      <c r="J73" s="87">
        <f t="shared" si="9"/>
        <v>15.774654999999999</v>
      </c>
      <c r="K73" s="82">
        <f>VLOOKUP($C73,'2024'!$C$261:$U$504,VLOOKUP($L$4,Master!$D$9:$G$20,4,FALSE),FALSE)</f>
        <v>0</v>
      </c>
      <c r="L73" s="83">
        <f>VLOOKUP($C73,'2024'!$C$8:$U$251,VLOOKUP($L$4,Master!$D$9:$G$20,4,FALSE),FALSE)</f>
        <v>0</v>
      </c>
      <c r="M73" s="154">
        <f t="shared" si="10"/>
        <v>0</v>
      </c>
      <c r="N73" s="154">
        <f t="shared" si="11"/>
        <v>0</v>
      </c>
      <c r="O73" s="83">
        <f t="shared" si="12"/>
        <v>0</v>
      </c>
      <c r="P73" s="87">
        <f t="shared" si="13"/>
        <v>0</v>
      </c>
      <c r="Q73" s="78"/>
    </row>
    <row r="74" spans="2:17" s="79" customFormat="1" ht="25.5" x14ac:dyDescent="0.2">
      <c r="B74" s="72"/>
      <c r="C74" s="80" t="s">
        <v>109</v>
      </c>
      <c r="D74" s="81" t="s">
        <v>341</v>
      </c>
      <c r="E74" s="82">
        <f>IFERROR(VLOOKUP($C74,'2024'!$C$261:$U$504,19,FALSE),0)</f>
        <v>5287333.28</v>
      </c>
      <c r="F74" s="83">
        <f>IFERROR(VLOOKUP($C74,'2024'!$C$8:$U$251,19,FALSE),0)</f>
        <v>2731651.0900000003</v>
      </c>
      <c r="G74" s="84">
        <f t="shared" ref="G74:G137" si="14">IFERROR(F74/E74,0)</f>
        <v>0.51664060980093929</v>
      </c>
      <c r="H74" s="85">
        <f t="shared" ref="H74:H137" si="15">F74/$D$4</f>
        <v>3.7524226135692408E-4</v>
      </c>
      <c r="I74" s="86">
        <f t="shared" ref="I74:I137" si="16">F74-E74</f>
        <v>-2555682.19</v>
      </c>
      <c r="J74" s="87">
        <f t="shared" ref="J74:J137" si="17">IFERROR(I74/E74,0)</f>
        <v>-0.48335939019906077</v>
      </c>
      <c r="K74" s="82">
        <f>VLOOKUP($C74,'2024'!$C$261:$U$504,VLOOKUP($L$4,Master!$D$9:$G$20,4,FALSE),FALSE)</f>
        <v>1069166.6600000001</v>
      </c>
      <c r="L74" s="83">
        <f>VLOOKUP($C74,'2024'!$C$8:$U$251,VLOOKUP($L$4,Master!$D$9:$G$20,4,FALSE),FALSE)</f>
        <v>0</v>
      </c>
      <c r="M74" s="154">
        <f t="shared" ref="M74:M137" si="18">IFERROR(L74/K74,0)</f>
        <v>0</v>
      </c>
      <c r="N74" s="154">
        <f t="shared" ref="N74:N137" si="19">L74/$D$4</f>
        <v>0</v>
      </c>
      <c r="O74" s="83">
        <f t="shared" ref="O74:O137" si="20">L74-K74</f>
        <v>-1069166.6600000001</v>
      </c>
      <c r="P74" s="87">
        <f t="shared" ref="P74:P137" si="21">IFERROR(O74/K74,0)</f>
        <v>-1</v>
      </c>
      <c r="Q74" s="78"/>
    </row>
    <row r="75" spans="2:17" s="79" customFormat="1" ht="25.5" x14ac:dyDescent="0.2">
      <c r="B75" s="72"/>
      <c r="C75" s="80" t="s">
        <v>110</v>
      </c>
      <c r="D75" s="81" t="s">
        <v>342</v>
      </c>
      <c r="E75" s="82">
        <f>IFERROR(VLOOKUP($C75,'2024'!$C$261:$U$504,19,FALSE),0)</f>
        <v>5406756.5299999993</v>
      </c>
      <c r="F75" s="83">
        <f>IFERROR(VLOOKUP($C75,'2024'!$C$8:$U$251,19,FALSE),0)</f>
        <v>4200773.92</v>
      </c>
      <c r="G75" s="84">
        <f t="shared" si="14"/>
        <v>0.77694897055037182</v>
      </c>
      <c r="H75" s="85">
        <f t="shared" si="15"/>
        <v>5.7705316427874773E-4</v>
      </c>
      <c r="I75" s="86">
        <f t="shared" si="16"/>
        <v>-1205982.6099999994</v>
      </c>
      <c r="J75" s="87">
        <f t="shared" si="17"/>
        <v>-0.22305102944962821</v>
      </c>
      <c r="K75" s="82">
        <f>VLOOKUP($C75,'2024'!$C$261:$U$504,VLOOKUP($L$4,Master!$D$9:$G$20,4,FALSE),FALSE)</f>
        <v>568272.73</v>
      </c>
      <c r="L75" s="83">
        <f>VLOOKUP($C75,'2024'!$C$8:$U$251,VLOOKUP($L$4,Master!$D$9:$G$20,4,FALSE),FALSE)</f>
        <v>512735.89999999991</v>
      </c>
      <c r="M75" s="154">
        <f t="shared" si="18"/>
        <v>0.90227081633848583</v>
      </c>
      <c r="N75" s="154">
        <f t="shared" si="19"/>
        <v>7.0433657980411267E-5</v>
      </c>
      <c r="O75" s="83">
        <f t="shared" si="20"/>
        <v>-55536.830000000075</v>
      </c>
      <c r="P75" s="87">
        <f t="shared" si="21"/>
        <v>-9.7729183661514216E-2</v>
      </c>
      <c r="Q75" s="78"/>
    </row>
    <row r="76" spans="2:17" s="79" customFormat="1" ht="12.75" x14ac:dyDescent="0.2">
      <c r="B76" s="72"/>
      <c r="C76" s="80" t="s">
        <v>111</v>
      </c>
      <c r="D76" s="81" t="s">
        <v>337</v>
      </c>
      <c r="E76" s="82">
        <f>IFERROR(VLOOKUP($C76,'2024'!$C$261:$U$504,19,FALSE),0)</f>
        <v>1290557.8500000001</v>
      </c>
      <c r="F76" s="83">
        <f>IFERROR(VLOOKUP($C76,'2024'!$C$8:$U$251,19,FALSE),0)</f>
        <v>263620.58999999997</v>
      </c>
      <c r="G76" s="84">
        <f t="shared" si="14"/>
        <v>0.20426871216970238</v>
      </c>
      <c r="H76" s="85">
        <f t="shared" si="15"/>
        <v>3.6213111804057854E-5</v>
      </c>
      <c r="I76" s="86">
        <f t="shared" si="16"/>
        <v>-1026937.2600000001</v>
      </c>
      <c r="J76" s="87">
        <f t="shared" si="17"/>
        <v>-0.79573128783029756</v>
      </c>
      <c r="K76" s="82">
        <f>VLOOKUP($C76,'2024'!$C$261:$U$504,VLOOKUP($L$4,Master!$D$9:$G$20,4,FALSE),FALSE)</f>
        <v>20000.080000000002</v>
      </c>
      <c r="L76" s="83">
        <f>VLOOKUP($C76,'2024'!$C$8:$U$251,VLOOKUP($L$4,Master!$D$9:$G$20,4,FALSE),FALSE)</f>
        <v>48064.040000000008</v>
      </c>
      <c r="M76" s="154">
        <f t="shared" si="18"/>
        <v>2.4031923872304515</v>
      </c>
      <c r="N76" s="154">
        <f t="shared" si="19"/>
        <v>6.6024753767325585E-6</v>
      </c>
      <c r="O76" s="83">
        <f t="shared" si="20"/>
        <v>28063.960000000006</v>
      </c>
      <c r="P76" s="87">
        <f t="shared" si="21"/>
        <v>1.4031923872304513</v>
      </c>
      <c r="Q76" s="78"/>
    </row>
    <row r="77" spans="2:17" s="79" customFormat="1" ht="12.75" x14ac:dyDescent="0.2">
      <c r="B77" s="72"/>
      <c r="C77" s="80" t="s">
        <v>112</v>
      </c>
      <c r="D77" s="81" t="s">
        <v>340</v>
      </c>
      <c r="E77" s="82">
        <f>IFERROR(VLOOKUP($C77,'2024'!$C$261:$U$504,19,FALSE),0)</f>
        <v>5198096.0499999989</v>
      </c>
      <c r="F77" s="83">
        <f>IFERROR(VLOOKUP($C77,'2024'!$C$8:$U$251,19,FALSE),0)</f>
        <v>4911056.83</v>
      </c>
      <c r="G77" s="84">
        <f t="shared" si="14"/>
        <v>0.94477993149049277</v>
      </c>
      <c r="H77" s="85">
        <f t="shared" si="15"/>
        <v>6.7462351882632528E-4</v>
      </c>
      <c r="I77" s="86">
        <f t="shared" si="16"/>
        <v>-287039.21999999881</v>
      </c>
      <c r="J77" s="87">
        <f t="shared" si="17"/>
        <v>-5.5220068509507218E-2</v>
      </c>
      <c r="K77" s="82">
        <f>VLOOKUP($C77,'2024'!$C$261:$U$504,VLOOKUP($L$4,Master!$D$9:$G$20,4,FALSE),FALSE)</f>
        <v>692044.53999999992</v>
      </c>
      <c r="L77" s="83">
        <f>VLOOKUP($C77,'2024'!$C$8:$U$251,VLOOKUP($L$4,Master!$D$9:$G$20,4,FALSE),FALSE)</f>
        <v>586740.21</v>
      </c>
      <c r="M77" s="154">
        <f t="shared" si="18"/>
        <v>0.84783590663109631</v>
      </c>
      <c r="N77" s="154">
        <f t="shared" si="19"/>
        <v>8.0599504100443698E-5</v>
      </c>
      <c r="O77" s="83">
        <f t="shared" si="20"/>
        <v>-105304.32999999996</v>
      </c>
      <c r="P77" s="87">
        <f t="shared" si="21"/>
        <v>-0.15216409336890363</v>
      </c>
      <c r="Q77" s="78"/>
    </row>
    <row r="78" spans="2:17" s="79" customFormat="1" ht="12.75" x14ac:dyDescent="0.2">
      <c r="B78" s="72"/>
      <c r="C78" s="80" t="s">
        <v>113</v>
      </c>
      <c r="D78" s="81" t="s">
        <v>343</v>
      </c>
      <c r="E78" s="82">
        <f>IFERROR(VLOOKUP($C78,'2024'!$C$261:$U$504,19,FALSE),0)</f>
        <v>1977756.54</v>
      </c>
      <c r="F78" s="83">
        <f>IFERROR(VLOOKUP($C78,'2024'!$C$8:$U$251,19,FALSE),0)</f>
        <v>1893423.61</v>
      </c>
      <c r="G78" s="84">
        <f t="shared" si="14"/>
        <v>0.95735929660988506</v>
      </c>
      <c r="H78" s="85">
        <f t="shared" si="15"/>
        <v>2.6009637897166094E-4</v>
      </c>
      <c r="I78" s="86">
        <f t="shared" si="16"/>
        <v>-84332.929999999935</v>
      </c>
      <c r="J78" s="87">
        <f t="shared" si="17"/>
        <v>-4.2640703390114908E-2</v>
      </c>
      <c r="K78" s="82">
        <f>VLOOKUP($C78,'2024'!$C$261:$U$504,VLOOKUP($L$4,Master!$D$9:$G$20,4,FALSE),FALSE)</f>
        <v>298803.76000000007</v>
      </c>
      <c r="L78" s="83">
        <f>VLOOKUP($C78,'2024'!$C$8:$U$251,VLOOKUP($L$4,Master!$D$9:$G$20,4,FALSE),FALSE)</f>
        <v>154271.54000000004</v>
      </c>
      <c r="M78" s="154">
        <f t="shared" si="18"/>
        <v>0.51629718447987405</v>
      </c>
      <c r="N78" s="154">
        <f t="shared" si="19"/>
        <v>2.1192018901877828E-5</v>
      </c>
      <c r="O78" s="83">
        <f t="shared" si="20"/>
        <v>-144532.22000000003</v>
      </c>
      <c r="P78" s="87">
        <f t="shared" si="21"/>
        <v>-0.48370281552012595</v>
      </c>
      <c r="Q78" s="78"/>
    </row>
    <row r="79" spans="2:17" s="79" customFormat="1" ht="12.75" x14ac:dyDescent="0.2">
      <c r="B79" s="72"/>
      <c r="C79" s="80" t="s">
        <v>114</v>
      </c>
      <c r="D79" s="81" t="s">
        <v>344</v>
      </c>
      <c r="E79" s="82">
        <f>IFERROR(VLOOKUP($C79,'2024'!$C$261:$U$504,19,FALSE),0)</f>
        <v>1521211.55</v>
      </c>
      <c r="F79" s="83">
        <f>IFERROR(VLOOKUP($C79,'2024'!$C$8:$U$251,19,FALSE),0)</f>
        <v>1266133.58</v>
      </c>
      <c r="G79" s="84">
        <f t="shared" si="14"/>
        <v>0.83231919978519753</v>
      </c>
      <c r="H79" s="85">
        <f t="shared" si="15"/>
        <v>1.7392661510776545E-4</v>
      </c>
      <c r="I79" s="86">
        <f t="shared" si="16"/>
        <v>-255077.96999999997</v>
      </c>
      <c r="J79" s="87">
        <f t="shared" si="17"/>
        <v>-0.16768080021480244</v>
      </c>
      <c r="K79" s="82">
        <f>VLOOKUP($C79,'2024'!$C$261:$U$504,VLOOKUP($L$4,Master!$D$9:$G$20,4,FALSE),FALSE)</f>
        <v>58216.19</v>
      </c>
      <c r="L79" s="83">
        <f>VLOOKUP($C79,'2024'!$C$8:$U$251,VLOOKUP($L$4,Master!$D$9:$G$20,4,FALSE),FALSE)</f>
        <v>93443.599999999991</v>
      </c>
      <c r="M79" s="154">
        <f t="shared" si="18"/>
        <v>1.6051136290437418</v>
      </c>
      <c r="N79" s="154">
        <f t="shared" si="19"/>
        <v>1.2836188304463094E-5</v>
      </c>
      <c r="O79" s="83">
        <f t="shared" si="20"/>
        <v>35227.409999999989</v>
      </c>
      <c r="P79" s="87">
        <f t="shared" si="21"/>
        <v>0.60511362904374177</v>
      </c>
      <c r="Q79" s="78"/>
    </row>
    <row r="80" spans="2:17" s="79" customFormat="1" ht="12.75" x14ac:dyDescent="0.2">
      <c r="B80" s="72"/>
      <c r="C80" s="80" t="s">
        <v>115</v>
      </c>
      <c r="D80" s="81" t="s">
        <v>345</v>
      </c>
      <c r="E80" s="82">
        <f>IFERROR(VLOOKUP($C80,'2024'!$C$261:$U$504,19,FALSE),0)</f>
        <v>24982791.619999997</v>
      </c>
      <c r="F80" s="83">
        <f>IFERROR(VLOOKUP($C80,'2024'!$C$8:$U$251,19,FALSE),0)</f>
        <v>22230851.000000004</v>
      </c>
      <c r="G80" s="84">
        <f t="shared" si="14"/>
        <v>0.8898465527048256</v>
      </c>
      <c r="H80" s="85">
        <f t="shared" si="15"/>
        <v>3.053814168166271E-3</v>
      </c>
      <c r="I80" s="86">
        <f t="shared" si="16"/>
        <v>-2751940.6199999936</v>
      </c>
      <c r="J80" s="87">
        <f t="shared" si="17"/>
        <v>-0.11015344729517437</v>
      </c>
      <c r="K80" s="82">
        <f>VLOOKUP($C80,'2024'!$C$261:$U$504,VLOOKUP($L$4,Master!$D$9:$G$20,4,FALSE),FALSE)</f>
        <v>3128270.42</v>
      </c>
      <c r="L80" s="83">
        <f>VLOOKUP($C80,'2024'!$C$8:$U$251,VLOOKUP($L$4,Master!$D$9:$G$20,4,FALSE),FALSE)</f>
        <v>2254579.7999999998</v>
      </c>
      <c r="M80" s="154">
        <f t="shared" si="18"/>
        <v>0.72071128684584751</v>
      </c>
      <c r="N80" s="154">
        <f t="shared" si="19"/>
        <v>3.0970779015618771E-4</v>
      </c>
      <c r="O80" s="83">
        <f t="shared" si="20"/>
        <v>-873690.62000000011</v>
      </c>
      <c r="P80" s="87">
        <f t="shared" si="21"/>
        <v>-0.27928871315415249</v>
      </c>
      <c r="Q80" s="78"/>
    </row>
    <row r="81" spans="2:17" s="79" customFormat="1" ht="12.75" x14ac:dyDescent="0.2">
      <c r="B81" s="72"/>
      <c r="C81" s="80" t="s">
        <v>116</v>
      </c>
      <c r="D81" s="81" t="s">
        <v>346</v>
      </c>
      <c r="E81" s="82">
        <f>IFERROR(VLOOKUP($C81,'2024'!$C$261:$U$504,19,FALSE),0)</f>
        <v>740870.89999999991</v>
      </c>
      <c r="F81" s="83">
        <f>IFERROR(VLOOKUP($C81,'2024'!$C$8:$U$251,19,FALSE),0)</f>
        <v>659225.96</v>
      </c>
      <c r="G81" s="84">
        <f t="shared" si="14"/>
        <v>0.88979869502230424</v>
      </c>
      <c r="H81" s="85">
        <f t="shared" si="15"/>
        <v>9.055674821764632E-5</v>
      </c>
      <c r="I81" s="86">
        <f t="shared" si="16"/>
        <v>-81644.939999999944</v>
      </c>
      <c r="J81" s="87">
        <f t="shared" si="17"/>
        <v>-0.11020130497769579</v>
      </c>
      <c r="K81" s="82">
        <f>VLOOKUP($C81,'2024'!$C$261:$U$504,VLOOKUP($L$4,Master!$D$9:$G$20,4,FALSE),FALSE)</f>
        <v>80226.34</v>
      </c>
      <c r="L81" s="83">
        <f>VLOOKUP($C81,'2024'!$C$8:$U$251,VLOOKUP($L$4,Master!$D$9:$G$20,4,FALSE),FALSE)</f>
        <v>77699.239999999991</v>
      </c>
      <c r="M81" s="154">
        <f t="shared" si="18"/>
        <v>0.96850037032725156</v>
      </c>
      <c r="N81" s="154">
        <f t="shared" si="19"/>
        <v>1.0673412365894197E-5</v>
      </c>
      <c r="O81" s="83">
        <f t="shared" si="20"/>
        <v>-2527.1000000000058</v>
      </c>
      <c r="P81" s="87">
        <f t="shared" si="21"/>
        <v>-3.1499629672748448E-2</v>
      </c>
      <c r="Q81" s="78"/>
    </row>
    <row r="82" spans="2:17" s="79" customFormat="1" ht="12.75" x14ac:dyDescent="0.2">
      <c r="B82" s="72"/>
      <c r="C82" s="80" t="s">
        <v>117</v>
      </c>
      <c r="D82" s="81" t="s">
        <v>347</v>
      </c>
      <c r="E82" s="82">
        <f>IFERROR(VLOOKUP($C82,'2024'!$C$261:$U$504,19,FALSE),0)</f>
        <v>841730.45000000007</v>
      </c>
      <c r="F82" s="83">
        <f>IFERROR(VLOOKUP($C82,'2024'!$C$8:$U$251,19,FALSE),0)</f>
        <v>339177.75999999995</v>
      </c>
      <c r="G82" s="84">
        <f t="shared" si="14"/>
        <v>0.40295294057616654</v>
      </c>
      <c r="H82" s="85">
        <f t="shared" si="15"/>
        <v>4.6592271659546404E-5</v>
      </c>
      <c r="I82" s="86">
        <f t="shared" si="16"/>
        <v>-502552.69000000012</v>
      </c>
      <c r="J82" s="87">
        <f t="shared" si="17"/>
        <v>-0.5970470594238334</v>
      </c>
      <c r="K82" s="82">
        <f>VLOOKUP($C82,'2024'!$C$261:$U$504,VLOOKUP($L$4,Master!$D$9:$G$20,4,FALSE),FALSE)</f>
        <v>102035.83</v>
      </c>
      <c r="L82" s="83">
        <f>VLOOKUP($C82,'2024'!$C$8:$U$251,VLOOKUP($L$4,Master!$D$9:$G$20,4,FALSE),FALSE)</f>
        <v>68587.799999999988</v>
      </c>
      <c r="M82" s="154">
        <f t="shared" si="18"/>
        <v>0.67219328739718187</v>
      </c>
      <c r="N82" s="154">
        <f t="shared" si="19"/>
        <v>9.4217893594516246E-6</v>
      </c>
      <c r="O82" s="83">
        <f t="shared" si="20"/>
        <v>-33448.030000000013</v>
      </c>
      <c r="P82" s="87">
        <f t="shared" si="21"/>
        <v>-0.32780671260281818</v>
      </c>
      <c r="Q82" s="78"/>
    </row>
    <row r="83" spans="2:17" s="79" customFormat="1" ht="12.75" x14ac:dyDescent="0.2">
      <c r="B83" s="72"/>
      <c r="C83" s="80" t="s">
        <v>118</v>
      </c>
      <c r="D83" s="81" t="s">
        <v>348</v>
      </c>
      <c r="E83" s="82">
        <f>IFERROR(VLOOKUP($C83,'2024'!$C$261:$U$504,19,FALSE),0)</f>
        <v>4392387.7</v>
      </c>
      <c r="F83" s="83">
        <f>IFERROR(VLOOKUP($C83,'2024'!$C$8:$U$251,19,FALSE),0)</f>
        <v>5151214.8599999994</v>
      </c>
      <c r="G83" s="84">
        <f t="shared" si="14"/>
        <v>1.1727596040759334</v>
      </c>
      <c r="H83" s="85">
        <f t="shared" si="15"/>
        <v>7.0761361869307795E-4</v>
      </c>
      <c r="I83" s="86">
        <f t="shared" si="16"/>
        <v>758827.15999999922</v>
      </c>
      <c r="J83" s="87">
        <f t="shared" si="17"/>
        <v>0.17275960407593327</v>
      </c>
      <c r="K83" s="82">
        <f>VLOOKUP($C83,'2024'!$C$261:$U$504,VLOOKUP($L$4,Master!$D$9:$G$20,4,FALSE),FALSE)</f>
        <v>652588.65</v>
      </c>
      <c r="L83" s="83">
        <f>VLOOKUP($C83,'2024'!$C$8:$U$251,VLOOKUP($L$4,Master!$D$9:$G$20,4,FALSE),FALSE)</f>
        <v>239252.72999999998</v>
      </c>
      <c r="M83" s="154">
        <f t="shared" si="18"/>
        <v>0.36662104068159929</v>
      </c>
      <c r="N83" s="154">
        <f t="shared" si="19"/>
        <v>3.2865740346442847E-5</v>
      </c>
      <c r="O83" s="83">
        <f t="shared" si="20"/>
        <v>-413335.92000000004</v>
      </c>
      <c r="P83" s="87">
        <f t="shared" si="21"/>
        <v>-0.63337895931840071</v>
      </c>
      <c r="Q83" s="78"/>
    </row>
    <row r="84" spans="2:17" s="79" customFormat="1" ht="12.75" x14ac:dyDescent="0.2">
      <c r="B84" s="72"/>
      <c r="C84" s="80" t="s">
        <v>119</v>
      </c>
      <c r="D84" s="81" t="s">
        <v>349</v>
      </c>
      <c r="E84" s="82">
        <f>IFERROR(VLOOKUP($C84,'2024'!$C$261:$U$504,19,FALSE),0)</f>
        <v>537333.28000000014</v>
      </c>
      <c r="F84" s="83">
        <f>IFERROR(VLOOKUP($C84,'2024'!$C$8:$U$251,19,FALSE),0)</f>
        <v>0</v>
      </c>
      <c r="G84" s="84">
        <f t="shared" si="14"/>
        <v>0</v>
      </c>
      <c r="H84" s="85">
        <f t="shared" si="15"/>
        <v>0</v>
      </c>
      <c r="I84" s="86">
        <f t="shared" si="16"/>
        <v>-537333.28000000014</v>
      </c>
      <c r="J84" s="87">
        <f t="shared" si="17"/>
        <v>-1</v>
      </c>
      <c r="K84" s="82">
        <f>VLOOKUP($C84,'2024'!$C$261:$U$504,VLOOKUP($L$4,Master!$D$9:$G$20,4,FALSE),FALSE)</f>
        <v>90916.66</v>
      </c>
      <c r="L84" s="83">
        <f>VLOOKUP($C84,'2024'!$C$8:$U$251,VLOOKUP($L$4,Master!$D$9:$G$20,4,FALSE),FALSE)</f>
        <v>0</v>
      </c>
      <c r="M84" s="154">
        <f t="shared" si="18"/>
        <v>0</v>
      </c>
      <c r="N84" s="154">
        <f t="shared" si="19"/>
        <v>0</v>
      </c>
      <c r="O84" s="83">
        <f t="shared" si="20"/>
        <v>-90916.66</v>
      </c>
      <c r="P84" s="87">
        <f t="shared" si="21"/>
        <v>-1</v>
      </c>
      <c r="Q84" s="78"/>
    </row>
    <row r="85" spans="2:17" s="79" customFormat="1" ht="25.5" x14ac:dyDescent="0.2">
      <c r="B85" s="72"/>
      <c r="C85" s="80" t="s">
        <v>120</v>
      </c>
      <c r="D85" s="81" t="s">
        <v>350</v>
      </c>
      <c r="E85" s="82">
        <f>IFERROR(VLOOKUP($C85,'2024'!$C$261:$U$504,19,FALSE),0)</f>
        <v>2457209.1800000002</v>
      </c>
      <c r="F85" s="83">
        <f>IFERROR(VLOOKUP($C85,'2024'!$C$8:$U$251,19,FALSE),0)</f>
        <v>1565087.6600000001</v>
      </c>
      <c r="G85" s="84">
        <f t="shared" si="14"/>
        <v>0.63693708811555072</v>
      </c>
      <c r="H85" s="85">
        <f t="shared" si="15"/>
        <v>2.1499342830061681E-4</v>
      </c>
      <c r="I85" s="86">
        <f t="shared" si="16"/>
        <v>-892121.52</v>
      </c>
      <c r="J85" s="87">
        <f t="shared" si="17"/>
        <v>-0.36306291188444934</v>
      </c>
      <c r="K85" s="82">
        <f>VLOOKUP($C85,'2024'!$C$261:$U$504,VLOOKUP($L$4,Master!$D$9:$G$20,4,FALSE),FALSE)</f>
        <v>295221.38000000006</v>
      </c>
      <c r="L85" s="83">
        <f>VLOOKUP($C85,'2024'!$C$8:$U$251,VLOOKUP($L$4,Master!$D$9:$G$20,4,FALSE),FALSE)</f>
        <v>141393.06000000003</v>
      </c>
      <c r="M85" s="154">
        <f t="shared" si="18"/>
        <v>0.47893909309684818</v>
      </c>
      <c r="N85" s="154">
        <f t="shared" si="19"/>
        <v>1.9422924021594301E-5</v>
      </c>
      <c r="O85" s="83">
        <f t="shared" si="20"/>
        <v>-153828.32000000004</v>
      </c>
      <c r="P85" s="87">
        <f t="shared" si="21"/>
        <v>-0.52106090690315177</v>
      </c>
      <c r="Q85" s="78"/>
    </row>
    <row r="86" spans="2:17" s="79" customFormat="1" ht="12.75" x14ac:dyDescent="0.2">
      <c r="B86" s="72"/>
      <c r="C86" s="80" t="s">
        <v>121</v>
      </c>
      <c r="D86" s="81" t="s">
        <v>351</v>
      </c>
      <c r="E86" s="82">
        <f>IFERROR(VLOOKUP($C86,'2024'!$C$261:$U$504,19,FALSE),0)</f>
        <v>360379.17</v>
      </c>
      <c r="F86" s="83">
        <f>IFERROR(VLOOKUP($C86,'2024'!$C$8:$U$251,19,FALSE),0)</f>
        <v>347024.66999999993</v>
      </c>
      <c r="G86" s="84">
        <f t="shared" si="14"/>
        <v>0.9629431967446952</v>
      </c>
      <c r="H86" s="85">
        <f t="shared" si="15"/>
        <v>4.7670188331936745E-5</v>
      </c>
      <c r="I86" s="86">
        <f t="shared" si="16"/>
        <v>-13354.500000000058</v>
      </c>
      <c r="J86" s="87">
        <f t="shared" si="17"/>
        <v>-3.7056803255304846E-2</v>
      </c>
      <c r="K86" s="82">
        <f>VLOOKUP($C86,'2024'!$C$261:$U$504,VLOOKUP($L$4,Master!$D$9:$G$20,4,FALSE),FALSE)</f>
        <v>26876.629999999997</v>
      </c>
      <c r="L86" s="83">
        <f>VLOOKUP($C86,'2024'!$C$8:$U$251,VLOOKUP($L$4,Master!$D$9:$G$20,4,FALSE),FALSE)</f>
        <v>49893.5</v>
      </c>
      <c r="M86" s="154">
        <f t="shared" si="18"/>
        <v>1.8563897333854731</v>
      </c>
      <c r="N86" s="154">
        <f t="shared" si="19"/>
        <v>6.853785183455362E-6</v>
      </c>
      <c r="O86" s="83">
        <f t="shared" si="20"/>
        <v>23016.870000000003</v>
      </c>
      <c r="P86" s="87">
        <f t="shared" si="21"/>
        <v>0.85638973338547297</v>
      </c>
      <c r="Q86" s="78"/>
    </row>
    <row r="87" spans="2:17" s="79" customFormat="1" ht="12.75" x14ac:dyDescent="0.2">
      <c r="B87" s="72"/>
      <c r="C87" s="80" t="s">
        <v>122</v>
      </c>
      <c r="D87" s="81" t="s">
        <v>352</v>
      </c>
      <c r="E87" s="82">
        <f>IFERROR(VLOOKUP($C87,'2024'!$C$261:$U$504,19,FALSE),0)</f>
        <v>931876.18</v>
      </c>
      <c r="F87" s="83">
        <f>IFERROR(VLOOKUP($C87,'2024'!$C$8:$U$251,19,FALSE),0)</f>
        <v>1317903.5699999998</v>
      </c>
      <c r="G87" s="84">
        <f t="shared" si="14"/>
        <v>1.4142475130118679</v>
      </c>
      <c r="H87" s="85">
        <f t="shared" si="15"/>
        <v>1.8103817052900529E-4</v>
      </c>
      <c r="I87" s="86">
        <f t="shared" si="16"/>
        <v>386027.38999999978</v>
      </c>
      <c r="J87" s="87">
        <f t="shared" si="17"/>
        <v>0.41424751301186791</v>
      </c>
      <c r="K87" s="82">
        <f>VLOOKUP($C87,'2024'!$C$261:$U$504,VLOOKUP($L$4,Master!$D$9:$G$20,4,FALSE),FALSE)</f>
        <v>90774.35000000002</v>
      </c>
      <c r="L87" s="83">
        <f>VLOOKUP($C87,'2024'!$C$8:$U$251,VLOOKUP($L$4,Master!$D$9:$G$20,4,FALSE),FALSE)</f>
        <v>175190.96999999997</v>
      </c>
      <c r="M87" s="154">
        <f t="shared" si="18"/>
        <v>1.929961161936163</v>
      </c>
      <c r="N87" s="154">
        <f t="shared" si="19"/>
        <v>2.4065685399123586E-5</v>
      </c>
      <c r="O87" s="83">
        <f t="shared" si="20"/>
        <v>84416.619999999952</v>
      </c>
      <c r="P87" s="87">
        <f t="shared" si="21"/>
        <v>0.92996116193616296</v>
      </c>
      <c r="Q87" s="78"/>
    </row>
    <row r="88" spans="2:17" s="79" customFormat="1" ht="12.75" x14ac:dyDescent="0.2">
      <c r="B88" s="72"/>
      <c r="C88" s="80" t="s">
        <v>123</v>
      </c>
      <c r="D88" s="81" t="s">
        <v>353</v>
      </c>
      <c r="E88" s="82">
        <f>IFERROR(VLOOKUP($C88,'2024'!$C$261:$U$504,19,FALSE),0)</f>
        <v>16550275.07</v>
      </c>
      <c r="F88" s="83">
        <f>IFERROR(VLOOKUP($C88,'2024'!$C$8:$U$251,19,FALSE),0)</f>
        <v>18225681.580000006</v>
      </c>
      <c r="G88" s="84">
        <f t="shared" si="14"/>
        <v>1.1012313392323578</v>
      </c>
      <c r="H88" s="85">
        <f t="shared" si="15"/>
        <v>2.5036308611618621E-3</v>
      </c>
      <c r="I88" s="86">
        <f t="shared" si="16"/>
        <v>1675406.5100000054</v>
      </c>
      <c r="J88" s="87">
        <f t="shared" si="17"/>
        <v>0.10123133923235787</v>
      </c>
      <c r="K88" s="82">
        <f>VLOOKUP($C88,'2024'!$C$261:$U$504,VLOOKUP($L$4,Master!$D$9:$G$20,4,FALSE),FALSE)</f>
        <v>1672502.9000000001</v>
      </c>
      <c r="L88" s="83">
        <f>VLOOKUP($C88,'2024'!$C$8:$U$251,VLOOKUP($L$4,Master!$D$9:$G$20,4,FALSE),FALSE)</f>
        <v>2457508.1700000009</v>
      </c>
      <c r="M88" s="154">
        <f t="shared" si="18"/>
        <v>1.469359586760657</v>
      </c>
      <c r="N88" s="154">
        <f t="shared" si="19"/>
        <v>3.3758371498825515E-4</v>
      </c>
      <c r="O88" s="83">
        <f t="shared" si="20"/>
        <v>785005.27000000072</v>
      </c>
      <c r="P88" s="87">
        <f t="shared" si="21"/>
        <v>0.46935958676065714</v>
      </c>
      <c r="Q88" s="78"/>
    </row>
    <row r="89" spans="2:17" s="79" customFormat="1" ht="12.75" x14ac:dyDescent="0.2">
      <c r="B89" s="72"/>
      <c r="C89" s="80" t="s">
        <v>124</v>
      </c>
      <c r="D89" s="81" t="s">
        <v>354</v>
      </c>
      <c r="E89" s="82">
        <f>IFERROR(VLOOKUP($C89,'2024'!$C$261:$U$504,19,FALSE),0)</f>
        <v>3467723.42</v>
      </c>
      <c r="F89" s="83">
        <f>IFERROR(VLOOKUP($C89,'2024'!$C$8:$U$251,19,FALSE),0)</f>
        <v>1074294.3499999999</v>
      </c>
      <c r="G89" s="84">
        <f t="shared" si="14"/>
        <v>0.30979816435302671</v>
      </c>
      <c r="H89" s="85">
        <f t="shared" si="15"/>
        <v>1.4757398656538043E-4</v>
      </c>
      <c r="I89" s="86">
        <f t="shared" si="16"/>
        <v>-2393429.0700000003</v>
      </c>
      <c r="J89" s="87">
        <f t="shared" si="17"/>
        <v>-0.69020183564697335</v>
      </c>
      <c r="K89" s="82">
        <f>VLOOKUP($C89,'2024'!$C$261:$U$504,VLOOKUP($L$4,Master!$D$9:$G$20,4,FALSE),FALSE)</f>
        <v>407037.87</v>
      </c>
      <c r="L89" s="83">
        <f>VLOOKUP($C89,'2024'!$C$8:$U$251,VLOOKUP($L$4,Master!$D$9:$G$20,4,FALSE),FALSE)</f>
        <v>430539.77999999997</v>
      </c>
      <c r="M89" s="154">
        <f t="shared" si="18"/>
        <v>1.0577388782031509</v>
      </c>
      <c r="N89" s="154">
        <f t="shared" si="19"/>
        <v>5.9142516861958591E-5</v>
      </c>
      <c r="O89" s="83">
        <f t="shared" si="20"/>
        <v>23501.909999999974</v>
      </c>
      <c r="P89" s="87">
        <f t="shared" si="21"/>
        <v>5.7738878203150913E-2</v>
      </c>
      <c r="Q89" s="78"/>
    </row>
    <row r="90" spans="2:17" s="79" customFormat="1" ht="12.75" x14ac:dyDescent="0.2">
      <c r="B90" s="72"/>
      <c r="C90" s="80" t="s">
        <v>125</v>
      </c>
      <c r="D90" s="81" t="s">
        <v>355</v>
      </c>
      <c r="E90" s="82">
        <f>IFERROR(VLOOKUP($C90,'2024'!$C$261:$U$504,19,FALSE),0)</f>
        <v>40500027.490000002</v>
      </c>
      <c r="F90" s="83">
        <f>IFERROR(VLOOKUP($C90,'2024'!$C$8:$U$251,19,FALSE),0)</f>
        <v>20462267.989999998</v>
      </c>
      <c r="G90" s="84">
        <f t="shared" si="14"/>
        <v>0.50524084199825314</v>
      </c>
      <c r="H90" s="85">
        <f t="shared" si="15"/>
        <v>2.8108669299559044E-3</v>
      </c>
      <c r="I90" s="86">
        <f t="shared" si="16"/>
        <v>-20037759.500000004</v>
      </c>
      <c r="J90" s="87">
        <f t="shared" si="17"/>
        <v>-0.49475915800174691</v>
      </c>
      <c r="K90" s="82">
        <f>VLOOKUP($C90,'2024'!$C$261:$U$504,VLOOKUP($L$4,Master!$D$9:$G$20,4,FALSE),FALSE)</f>
        <v>3648971.46</v>
      </c>
      <c r="L90" s="83">
        <f>VLOOKUP($C90,'2024'!$C$8:$U$251,VLOOKUP($L$4,Master!$D$9:$G$20,4,FALSE),FALSE)</f>
        <v>13662.199999999999</v>
      </c>
      <c r="M90" s="154">
        <f t="shared" si="18"/>
        <v>3.7441235563952587E-3</v>
      </c>
      <c r="N90" s="154">
        <f t="shared" si="19"/>
        <v>1.8767531629050646E-6</v>
      </c>
      <c r="O90" s="83">
        <f t="shared" si="20"/>
        <v>-3635309.26</v>
      </c>
      <c r="P90" s="87">
        <f t="shared" si="21"/>
        <v>-0.99625587644360469</v>
      </c>
      <c r="Q90" s="78"/>
    </row>
    <row r="91" spans="2:17" s="79" customFormat="1" ht="12.75" x14ac:dyDescent="0.2">
      <c r="B91" s="72"/>
      <c r="C91" s="80" t="s">
        <v>126</v>
      </c>
      <c r="D91" s="81" t="s">
        <v>356</v>
      </c>
      <c r="E91" s="82">
        <f>IFERROR(VLOOKUP($C91,'2024'!$C$261:$U$504,19,FALSE),0)</f>
        <v>457431325.69</v>
      </c>
      <c r="F91" s="83">
        <f>IFERROR(VLOOKUP($C91,'2024'!$C$8:$U$251,19,FALSE),0)</f>
        <v>433744588.79999995</v>
      </c>
      <c r="G91" s="84">
        <f t="shared" si="14"/>
        <v>0.94821793882552663</v>
      </c>
      <c r="H91" s="85">
        <f t="shared" si="15"/>
        <v>5.9582755992691999E-2</v>
      </c>
      <c r="I91" s="86">
        <f t="shared" si="16"/>
        <v>-23686736.890000045</v>
      </c>
      <c r="J91" s="87">
        <f t="shared" si="17"/>
        <v>-5.1782061174473398E-2</v>
      </c>
      <c r="K91" s="82">
        <f>VLOOKUP($C91,'2024'!$C$261:$U$504,VLOOKUP($L$4,Master!$D$9:$G$20,4,FALSE),FALSE)</f>
        <v>13168442.130000001</v>
      </c>
      <c r="L91" s="83">
        <f>VLOOKUP($C91,'2024'!$C$8:$U$251,VLOOKUP($L$4,Master!$D$9:$G$20,4,FALSE),FALSE)</f>
        <v>15233966.810000001</v>
      </c>
      <c r="M91" s="154">
        <f t="shared" si="18"/>
        <v>1.1568541411056039</v>
      </c>
      <c r="N91" s="154">
        <f t="shared" si="19"/>
        <v>2.0926640946742313E-3</v>
      </c>
      <c r="O91" s="83">
        <f t="shared" si="20"/>
        <v>2065524.6799999997</v>
      </c>
      <c r="P91" s="87">
        <f t="shared" si="21"/>
        <v>0.15685414110560392</v>
      </c>
      <c r="Q91" s="78"/>
    </row>
    <row r="92" spans="2:17" s="79" customFormat="1" ht="25.5" x14ac:dyDescent="0.2">
      <c r="B92" s="72"/>
      <c r="C92" s="80" t="s">
        <v>127</v>
      </c>
      <c r="D92" s="81" t="s">
        <v>357</v>
      </c>
      <c r="E92" s="82">
        <f>IFERROR(VLOOKUP($C92,'2024'!$C$261:$U$504,19,FALSE),0)</f>
        <v>703208.74000000011</v>
      </c>
      <c r="F92" s="83">
        <f>IFERROR(VLOOKUP($C92,'2024'!$C$8:$U$251,19,FALSE),0)</f>
        <v>626284.24999999988</v>
      </c>
      <c r="G92" s="84">
        <f t="shared" si="14"/>
        <v>0.89060930897986246</v>
      </c>
      <c r="H92" s="85">
        <f t="shared" si="15"/>
        <v>8.6031601576988043E-5</v>
      </c>
      <c r="I92" s="86">
        <f t="shared" si="16"/>
        <v>-76924.490000000224</v>
      </c>
      <c r="J92" s="87">
        <f t="shared" si="17"/>
        <v>-0.10939069102013751</v>
      </c>
      <c r="K92" s="82">
        <f>VLOOKUP($C92,'2024'!$C$261:$U$504,VLOOKUP($L$4,Master!$D$9:$G$20,4,FALSE),FALSE)</f>
        <v>81876.800000000017</v>
      </c>
      <c r="L92" s="83">
        <f>VLOOKUP($C92,'2024'!$C$8:$U$251,VLOOKUP($L$4,Master!$D$9:$G$20,4,FALSE),FALSE)</f>
        <v>60140.62</v>
      </c>
      <c r="M92" s="154">
        <f t="shared" si="18"/>
        <v>0.73452577531119911</v>
      </c>
      <c r="N92" s="154">
        <f t="shared" si="19"/>
        <v>8.2614146187342883E-6</v>
      </c>
      <c r="O92" s="83">
        <f t="shared" si="20"/>
        <v>-21736.180000000015</v>
      </c>
      <c r="P92" s="87">
        <f t="shared" si="21"/>
        <v>-0.26547422468880089</v>
      </c>
      <c r="Q92" s="78"/>
    </row>
    <row r="93" spans="2:17" s="79" customFormat="1" ht="12.75" x14ac:dyDescent="0.2">
      <c r="B93" s="72"/>
      <c r="C93" s="80" t="s">
        <v>128</v>
      </c>
      <c r="D93" s="81" t="s">
        <v>358</v>
      </c>
      <c r="E93" s="82">
        <f>IFERROR(VLOOKUP($C93,'2024'!$C$261:$U$504,19,FALSE),0)</f>
        <v>9787518.6699999999</v>
      </c>
      <c r="F93" s="83">
        <f>IFERROR(VLOOKUP($C93,'2024'!$C$8:$U$251,19,FALSE),0)</f>
        <v>6279228.0299999975</v>
      </c>
      <c r="G93" s="84">
        <f t="shared" si="14"/>
        <v>0.64155464134608875</v>
      </c>
      <c r="H93" s="85">
        <f t="shared" si="15"/>
        <v>8.6256686814017026E-4</v>
      </c>
      <c r="I93" s="86">
        <f t="shared" si="16"/>
        <v>-3508290.6400000025</v>
      </c>
      <c r="J93" s="87">
        <f t="shared" si="17"/>
        <v>-0.35844535865391125</v>
      </c>
      <c r="K93" s="82">
        <f>VLOOKUP($C93,'2024'!$C$261:$U$504,VLOOKUP($L$4,Master!$D$9:$G$20,4,FALSE),FALSE)</f>
        <v>339086.15999999992</v>
      </c>
      <c r="L93" s="83">
        <f>VLOOKUP($C93,'2024'!$C$8:$U$251,VLOOKUP($L$4,Master!$D$9:$G$20,4,FALSE),FALSE)</f>
        <v>218313.29</v>
      </c>
      <c r="M93" s="154">
        <f t="shared" si="18"/>
        <v>0.6438283709367556</v>
      </c>
      <c r="N93" s="154">
        <f t="shared" si="19"/>
        <v>2.9989325109551219E-5</v>
      </c>
      <c r="O93" s="83">
        <f t="shared" si="20"/>
        <v>-120772.86999999991</v>
      </c>
      <c r="P93" s="87">
        <f t="shared" si="21"/>
        <v>-0.3561716290632444</v>
      </c>
      <c r="Q93" s="78"/>
    </row>
    <row r="94" spans="2:17" s="79" customFormat="1" ht="25.5" x14ac:dyDescent="0.2">
      <c r="B94" s="72"/>
      <c r="C94" s="80" t="s">
        <v>129</v>
      </c>
      <c r="D94" s="81" t="s">
        <v>359</v>
      </c>
      <c r="E94" s="82">
        <f>IFERROR(VLOOKUP($C94,'2024'!$C$261:$U$504,19,FALSE),0)</f>
        <v>249142.28000000003</v>
      </c>
      <c r="F94" s="83">
        <f>IFERROR(VLOOKUP($C94,'2024'!$C$8:$U$251,19,FALSE),0)</f>
        <v>281839.04000000004</v>
      </c>
      <c r="G94" s="84">
        <f t="shared" si="14"/>
        <v>1.1312372994258542</v>
      </c>
      <c r="H94" s="85">
        <f t="shared" si="15"/>
        <v>3.8715749275382236E-5</v>
      </c>
      <c r="I94" s="86">
        <f t="shared" si="16"/>
        <v>32696.760000000009</v>
      </c>
      <c r="J94" s="87">
        <f t="shared" si="17"/>
        <v>0.13123729942585419</v>
      </c>
      <c r="K94" s="82">
        <f>VLOOKUP($C94,'2024'!$C$261:$U$504,VLOOKUP($L$4,Master!$D$9:$G$20,4,FALSE),FALSE)</f>
        <v>29927.320000000003</v>
      </c>
      <c r="L94" s="83">
        <f>VLOOKUP($C94,'2024'!$C$8:$U$251,VLOOKUP($L$4,Master!$D$9:$G$20,4,FALSE),FALSE)</f>
        <v>33591.300000000003</v>
      </c>
      <c r="M94" s="154">
        <f t="shared" si="18"/>
        <v>1.1224292719829239</v>
      </c>
      <c r="N94" s="154">
        <f t="shared" si="19"/>
        <v>4.6143797134497303E-6</v>
      </c>
      <c r="O94" s="83">
        <f t="shared" si="20"/>
        <v>3663.9799999999996</v>
      </c>
      <c r="P94" s="87">
        <f t="shared" si="21"/>
        <v>0.12242927198292393</v>
      </c>
      <c r="Q94" s="78"/>
    </row>
    <row r="95" spans="2:17" s="79" customFormat="1" ht="12.75" x14ac:dyDescent="0.2">
      <c r="B95" s="72"/>
      <c r="C95" s="80" t="s">
        <v>130</v>
      </c>
      <c r="D95" s="81" t="s">
        <v>360</v>
      </c>
      <c r="E95" s="82">
        <f>IFERROR(VLOOKUP($C95,'2024'!$C$261:$U$504,19,FALSE),0)</f>
        <v>350756.70000000007</v>
      </c>
      <c r="F95" s="83">
        <f>IFERROR(VLOOKUP($C95,'2024'!$C$8:$U$251,19,FALSE),0)</f>
        <v>304332.51999999996</v>
      </c>
      <c r="G95" s="84">
        <f t="shared" si="14"/>
        <v>0.86764563584957866</v>
      </c>
      <c r="H95" s="85">
        <f t="shared" si="15"/>
        <v>4.1805640342321794E-5</v>
      </c>
      <c r="I95" s="86">
        <f t="shared" si="16"/>
        <v>-46424.180000000109</v>
      </c>
      <c r="J95" s="87">
        <f t="shared" si="17"/>
        <v>-0.13235436415042137</v>
      </c>
      <c r="K95" s="82">
        <f>VLOOKUP($C95,'2024'!$C$261:$U$504,VLOOKUP($L$4,Master!$D$9:$G$20,4,FALSE),FALSE)</f>
        <v>42247.62000000001</v>
      </c>
      <c r="L95" s="83">
        <f>VLOOKUP($C95,'2024'!$C$8:$U$251,VLOOKUP($L$4,Master!$D$9:$G$20,4,FALSE),FALSE)</f>
        <v>37964.969999999987</v>
      </c>
      <c r="M95" s="154">
        <f t="shared" si="18"/>
        <v>0.89862979263683918</v>
      </c>
      <c r="N95" s="154">
        <f t="shared" si="19"/>
        <v>5.2151833179938712E-6</v>
      </c>
      <c r="O95" s="83">
        <f t="shared" si="20"/>
        <v>-4282.6500000000233</v>
      </c>
      <c r="P95" s="87">
        <f t="shared" si="21"/>
        <v>-0.10137020736316087</v>
      </c>
      <c r="Q95" s="78"/>
    </row>
    <row r="96" spans="2:17" s="79" customFormat="1" ht="12.75" x14ac:dyDescent="0.2">
      <c r="B96" s="72"/>
      <c r="C96" s="80" t="s">
        <v>131</v>
      </c>
      <c r="D96" s="81" t="s">
        <v>361</v>
      </c>
      <c r="E96" s="82">
        <f>IFERROR(VLOOKUP($C96,'2024'!$C$261:$U$504,19,FALSE),0)</f>
        <v>11244.63</v>
      </c>
      <c r="F96" s="83">
        <f>IFERROR(VLOOKUP($C96,'2024'!$C$8:$U$251,19,FALSE),0)</f>
        <v>9923.6200000000008</v>
      </c>
      <c r="G96" s="84">
        <f t="shared" si="14"/>
        <v>0.88252081215655842</v>
      </c>
      <c r="H96" s="85">
        <f t="shared" si="15"/>
        <v>1.3631907908292925E-6</v>
      </c>
      <c r="I96" s="86">
        <f t="shared" si="16"/>
        <v>-1321.0099999999984</v>
      </c>
      <c r="J96" s="87">
        <f t="shared" si="17"/>
        <v>-0.11747918784344158</v>
      </c>
      <c r="K96" s="82">
        <f>VLOOKUP($C96,'2024'!$C$261:$U$504,VLOOKUP($L$4,Master!$D$9:$G$20,4,FALSE),FALSE)</f>
        <v>893.31</v>
      </c>
      <c r="L96" s="83">
        <f>VLOOKUP($C96,'2024'!$C$8:$U$251,VLOOKUP($L$4,Master!$D$9:$G$20,4,FALSE),FALSE)</f>
        <v>2034.2900000000002</v>
      </c>
      <c r="M96" s="154">
        <f t="shared" si="18"/>
        <v>2.277249778912136</v>
      </c>
      <c r="N96" s="154">
        <f t="shared" si="19"/>
        <v>2.7944695523167166E-7</v>
      </c>
      <c r="O96" s="83">
        <f t="shared" si="20"/>
        <v>1140.9800000000002</v>
      </c>
      <c r="P96" s="87">
        <f t="shared" si="21"/>
        <v>1.2772497789121362</v>
      </c>
      <c r="Q96" s="78"/>
    </row>
    <row r="97" spans="2:17" s="79" customFormat="1" ht="12.75" x14ac:dyDescent="0.2">
      <c r="B97" s="72"/>
      <c r="C97" s="80" t="s">
        <v>132</v>
      </c>
      <c r="D97" s="81" t="s">
        <v>362</v>
      </c>
      <c r="E97" s="82">
        <f>IFERROR(VLOOKUP($C97,'2024'!$C$261:$U$504,19,FALSE),0)</f>
        <v>1696643.15</v>
      </c>
      <c r="F97" s="83">
        <f>IFERROR(VLOOKUP($C97,'2024'!$C$8:$U$251,19,FALSE),0)</f>
        <v>868325.97999999986</v>
      </c>
      <c r="G97" s="84">
        <f t="shared" si="14"/>
        <v>0.51179057894407554</v>
      </c>
      <c r="H97" s="85">
        <f t="shared" si="15"/>
        <v>1.1928046210695494E-4</v>
      </c>
      <c r="I97" s="86">
        <f t="shared" si="16"/>
        <v>-828317.17</v>
      </c>
      <c r="J97" s="87">
        <f t="shared" si="17"/>
        <v>-0.48820942105592452</v>
      </c>
      <c r="K97" s="82">
        <f>VLOOKUP($C97,'2024'!$C$261:$U$504,VLOOKUP($L$4,Master!$D$9:$G$20,4,FALSE),FALSE)</f>
        <v>351445.07999999996</v>
      </c>
      <c r="L97" s="83">
        <f>VLOOKUP($C97,'2024'!$C$8:$U$251,VLOOKUP($L$4,Master!$D$9:$G$20,4,FALSE),FALSE)</f>
        <v>76768.709999999992</v>
      </c>
      <c r="M97" s="154">
        <f t="shared" si="18"/>
        <v>0.2184372875557114</v>
      </c>
      <c r="N97" s="154">
        <f t="shared" si="19"/>
        <v>1.0545587043422118E-5</v>
      </c>
      <c r="O97" s="83">
        <f t="shared" si="20"/>
        <v>-274676.37</v>
      </c>
      <c r="P97" s="87">
        <f t="shared" si="21"/>
        <v>-0.78156271244428865</v>
      </c>
      <c r="Q97" s="78"/>
    </row>
    <row r="98" spans="2:17" s="79" customFormat="1" ht="12.75" x14ac:dyDescent="0.2">
      <c r="B98" s="72"/>
      <c r="C98" s="80" t="s">
        <v>133</v>
      </c>
      <c r="D98" s="81" t="s">
        <v>367</v>
      </c>
      <c r="E98" s="82">
        <f>IFERROR(VLOOKUP($C98,'2024'!$C$261:$U$504,19,FALSE),0)</f>
        <v>9207279.040000001</v>
      </c>
      <c r="F98" s="83">
        <f>IFERROR(VLOOKUP($C98,'2024'!$C$8:$U$251,19,FALSE),0)</f>
        <v>7559240.8500000006</v>
      </c>
      <c r="G98" s="84">
        <f t="shared" si="14"/>
        <v>0.82100703336563585</v>
      </c>
      <c r="H98" s="85">
        <f t="shared" si="15"/>
        <v>1.0384000508262704E-3</v>
      </c>
      <c r="I98" s="86">
        <f t="shared" si="16"/>
        <v>-1648038.1900000004</v>
      </c>
      <c r="J98" s="87">
        <f t="shared" si="17"/>
        <v>-0.17899296663436415</v>
      </c>
      <c r="K98" s="82">
        <f>VLOOKUP($C98,'2024'!$C$261:$U$504,VLOOKUP($L$4,Master!$D$9:$G$20,4,FALSE),FALSE)</f>
        <v>19407.879999999997</v>
      </c>
      <c r="L98" s="83">
        <f>VLOOKUP($C98,'2024'!$C$8:$U$251,VLOOKUP($L$4,Master!$D$9:$G$20,4,FALSE),FALSE)</f>
        <v>14248.24</v>
      </c>
      <c r="M98" s="154">
        <f t="shared" si="18"/>
        <v>0.73414716084394593</v>
      </c>
      <c r="N98" s="154">
        <f t="shared" si="19"/>
        <v>1.957256480349465E-6</v>
      </c>
      <c r="O98" s="83">
        <f t="shared" si="20"/>
        <v>-5159.6399999999976</v>
      </c>
      <c r="P98" s="87">
        <f t="shared" si="21"/>
        <v>-0.26585283915605407</v>
      </c>
      <c r="Q98" s="78"/>
    </row>
    <row r="99" spans="2:17" s="79" customFormat="1" ht="12.75" x14ac:dyDescent="0.2">
      <c r="B99" s="72"/>
      <c r="C99" s="80" t="s">
        <v>134</v>
      </c>
      <c r="D99" s="81" t="s">
        <v>368</v>
      </c>
      <c r="E99" s="82">
        <f>IFERROR(VLOOKUP($C99,'2024'!$C$261:$U$504,19,FALSE),0)</f>
        <v>569372.83000000007</v>
      </c>
      <c r="F99" s="83">
        <f>IFERROR(VLOOKUP($C99,'2024'!$C$8:$U$251,19,FALSE),0)</f>
        <v>527390.37</v>
      </c>
      <c r="G99" s="84">
        <f t="shared" si="14"/>
        <v>0.92626543138702266</v>
      </c>
      <c r="H99" s="85">
        <f t="shared" si="15"/>
        <v>7.2446717584515846E-5</v>
      </c>
      <c r="I99" s="86">
        <f t="shared" si="16"/>
        <v>-41982.460000000079</v>
      </c>
      <c r="J99" s="87">
        <f t="shared" si="17"/>
        <v>-7.3734568612977322E-2</v>
      </c>
      <c r="K99" s="82">
        <f>VLOOKUP($C99,'2024'!$C$261:$U$504,VLOOKUP($L$4,Master!$D$9:$G$20,4,FALSE),FALSE)</f>
        <v>79104.62999999999</v>
      </c>
      <c r="L99" s="83">
        <f>VLOOKUP($C99,'2024'!$C$8:$U$251,VLOOKUP($L$4,Master!$D$9:$G$20,4,FALSE),FALSE)</f>
        <v>62062.150000000016</v>
      </c>
      <c r="M99" s="154">
        <f t="shared" si="18"/>
        <v>0.78455774333310224</v>
      </c>
      <c r="N99" s="154">
        <f t="shared" si="19"/>
        <v>8.5253719246672273E-6</v>
      </c>
      <c r="O99" s="83">
        <f t="shared" si="20"/>
        <v>-17042.479999999974</v>
      </c>
      <c r="P99" s="87">
        <f t="shared" si="21"/>
        <v>-0.2154422566668977</v>
      </c>
      <c r="Q99" s="78"/>
    </row>
    <row r="100" spans="2:17" s="79" customFormat="1" ht="12.75" x14ac:dyDescent="0.2">
      <c r="B100" s="72"/>
      <c r="C100" s="80" t="s">
        <v>135</v>
      </c>
      <c r="D100" s="81" t="s">
        <v>369</v>
      </c>
      <c r="E100" s="82">
        <f>IFERROR(VLOOKUP($C100,'2024'!$C$261:$U$504,19,FALSE),0)</f>
        <v>1552383.77</v>
      </c>
      <c r="F100" s="83">
        <f>IFERROR(VLOOKUP($C100,'2024'!$C$8:$U$251,19,FALSE),0)</f>
        <v>1168300.47</v>
      </c>
      <c r="G100" s="84">
        <f t="shared" si="14"/>
        <v>0.75258482636674306</v>
      </c>
      <c r="H100" s="85">
        <f t="shared" si="15"/>
        <v>1.6048744728491558E-4</v>
      </c>
      <c r="I100" s="86">
        <f t="shared" si="16"/>
        <v>-384083.30000000005</v>
      </c>
      <c r="J100" s="87">
        <f t="shared" si="17"/>
        <v>-0.24741517363325696</v>
      </c>
      <c r="K100" s="82">
        <f>VLOOKUP($C100,'2024'!$C$261:$U$504,VLOOKUP($L$4,Master!$D$9:$G$20,4,FALSE),FALSE)</f>
        <v>192172.97</v>
      </c>
      <c r="L100" s="83">
        <f>VLOOKUP($C100,'2024'!$C$8:$U$251,VLOOKUP($L$4,Master!$D$9:$G$20,4,FALSE),FALSE)</f>
        <v>142316.61999999997</v>
      </c>
      <c r="M100" s="154">
        <f t="shared" si="18"/>
        <v>0.74056523141625985</v>
      </c>
      <c r="N100" s="154">
        <f t="shared" si="19"/>
        <v>1.9549791887028307E-5</v>
      </c>
      <c r="O100" s="83">
        <f t="shared" si="20"/>
        <v>-49856.350000000035</v>
      </c>
      <c r="P100" s="87">
        <f t="shared" si="21"/>
        <v>-0.25943476858374015</v>
      </c>
      <c r="Q100" s="78"/>
    </row>
    <row r="101" spans="2:17" s="79" customFormat="1" ht="12.75" x14ac:dyDescent="0.2">
      <c r="B101" s="72"/>
      <c r="C101" s="80" t="s">
        <v>136</v>
      </c>
      <c r="D101" s="81" t="s">
        <v>370</v>
      </c>
      <c r="E101" s="82">
        <f>IFERROR(VLOOKUP($C101,'2024'!$C$261:$U$504,19,FALSE),0)</f>
        <v>348095.9</v>
      </c>
      <c r="F101" s="83">
        <f>IFERROR(VLOOKUP($C101,'2024'!$C$8:$U$251,19,FALSE),0)</f>
        <v>55490.87999999999</v>
      </c>
      <c r="G101" s="84">
        <f t="shared" si="14"/>
        <v>0.15941262163673858</v>
      </c>
      <c r="H101" s="85">
        <f t="shared" si="15"/>
        <v>7.6226877481214873E-6</v>
      </c>
      <c r="I101" s="86">
        <f t="shared" si="16"/>
        <v>-292605.02</v>
      </c>
      <c r="J101" s="87">
        <f t="shared" si="17"/>
        <v>-0.84058737836326136</v>
      </c>
      <c r="K101" s="82">
        <f>VLOOKUP($C101,'2024'!$C$261:$U$504,VLOOKUP($L$4,Master!$D$9:$G$20,4,FALSE),FALSE)</f>
        <v>34845.839999999997</v>
      </c>
      <c r="L101" s="83">
        <f>VLOOKUP($C101,'2024'!$C$8:$U$251,VLOOKUP($L$4,Master!$D$9:$G$20,4,FALSE),FALSE)</f>
        <v>1953</v>
      </c>
      <c r="M101" s="154">
        <f t="shared" si="18"/>
        <v>5.6046862408826996E-2</v>
      </c>
      <c r="N101" s="154">
        <f t="shared" si="19"/>
        <v>2.6828028627553336E-7</v>
      </c>
      <c r="O101" s="83">
        <f t="shared" si="20"/>
        <v>-32892.839999999997</v>
      </c>
      <c r="P101" s="87">
        <f t="shared" si="21"/>
        <v>-0.94395313759117305</v>
      </c>
      <c r="Q101" s="78"/>
    </row>
    <row r="102" spans="2:17" s="79" customFormat="1" ht="12.75" x14ac:dyDescent="0.2">
      <c r="B102" s="72"/>
      <c r="C102" s="80" t="s">
        <v>137</v>
      </c>
      <c r="D102" s="81" t="s">
        <v>371</v>
      </c>
      <c r="E102" s="82">
        <f>IFERROR(VLOOKUP($C102,'2024'!$C$261:$U$504,19,FALSE),0)</f>
        <v>353546.56000000006</v>
      </c>
      <c r="F102" s="83">
        <f>IFERROR(VLOOKUP($C102,'2024'!$C$8:$U$251,19,FALSE),0)</f>
        <v>271821.55</v>
      </c>
      <c r="G102" s="84">
        <f t="shared" si="14"/>
        <v>0.76884229901713641</v>
      </c>
      <c r="H102" s="85">
        <f t="shared" si="15"/>
        <v>3.733966372240614E-5</v>
      </c>
      <c r="I102" s="86">
        <f t="shared" si="16"/>
        <v>-81725.010000000068</v>
      </c>
      <c r="J102" s="87">
        <f t="shared" si="17"/>
        <v>-0.23115770098286362</v>
      </c>
      <c r="K102" s="82">
        <f>VLOOKUP($C102,'2024'!$C$261:$U$504,VLOOKUP($L$4,Master!$D$9:$G$20,4,FALSE),FALSE)</f>
        <v>41081.98000000001</v>
      </c>
      <c r="L102" s="83">
        <f>VLOOKUP($C102,'2024'!$C$8:$U$251,VLOOKUP($L$4,Master!$D$9:$G$20,4,FALSE),FALSE)</f>
        <v>25785.259999999995</v>
      </c>
      <c r="M102" s="154">
        <f t="shared" si="18"/>
        <v>0.62765377910217546</v>
      </c>
      <c r="N102" s="154">
        <f t="shared" si="19"/>
        <v>3.5420772834045351E-6</v>
      </c>
      <c r="O102" s="83">
        <f t="shared" si="20"/>
        <v>-15296.720000000016</v>
      </c>
      <c r="P102" s="87">
        <f t="shared" si="21"/>
        <v>-0.3723462208978246</v>
      </c>
      <c r="Q102" s="78"/>
    </row>
    <row r="103" spans="2:17" s="79" customFormat="1" ht="12.75" x14ac:dyDescent="0.2">
      <c r="B103" s="72"/>
      <c r="C103" s="80" t="s">
        <v>138</v>
      </c>
      <c r="D103" s="81" t="s">
        <v>372</v>
      </c>
      <c r="E103" s="82">
        <f>IFERROR(VLOOKUP($C103,'2024'!$C$261:$U$504,19,FALSE),0)</f>
        <v>14739256.640000001</v>
      </c>
      <c r="F103" s="83">
        <f>IFERROR(VLOOKUP($C103,'2024'!$C$8:$U$251,19,FALSE),0)</f>
        <v>10220339.299999999</v>
      </c>
      <c r="G103" s="84">
        <f t="shared" si="14"/>
        <v>0.69340941335288386</v>
      </c>
      <c r="H103" s="85">
        <f t="shared" si="15"/>
        <v>1.403950616096817E-3</v>
      </c>
      <c r="I103" s="86">
        <f t="shared" si="16"/>
        <v>-4518917.3400000017</v>
      </c>
      <c r="J103" s="87">
        <f t="shared" si="17"/>
        <v>-0.30659058664711614</v>
      </c>
      <c r="K103" s="82">
        <f>VLOOKUP($C103,'2024'!$C$261:$U$504,VLOOKUP($L$4,Master!$D$9:$G$20,4,FALSE),FALSE)</f>
        <v>1842407.08</v>
      </c>
      <c r="L103" s="83">
        <f>VLOOKUP($C103,'2024'!$C$8:$U$251,VLOOKUP($L$4,Master!$D$9:$G$20,4,FALSE),FALSE)</f>
        <v>1613647.6900000002</v>
      </c>
      <c r="M103" s="154">
        <f t="shared" si="18"/>
        <v>0.87583667448781199</v>
      </c>
      <c r="N103" s="154">
        <f t="shared" si="19"/>
        <v>2.2166403697954589E-4</v>
      </c>
      <c r="O103" s="83">
        <f t="shared" si="20"/>
        <v>-228759.3899999999</v>
      </c>
      <c r="P103" s="87">
        <f t="shared" si="21"/>
        <v>-0.12416332551218805</v>
      </c>
      <c r="Q103" s="78"/>
    </row>
    <row r="104" spans="2:17" s="79" customFormat="1" ht="25.5" x14ac:dyDescent="0.2">
      <c r="B104" s="72"/>
      <c r="C104" s="80" t="s">
        <v>512</v>
      </c>
      <c r="D104" s="81" t="s">
        <v>513</v>
      </c>
      <c r="E104" s="82">
        <f>IFERROR(VLOOKUP($C104,'2024'!$C$261:$U$504,19,FALSE),0)</f>
        <v>1832915.3</v>
      </c>
      <c r="F104" s="83">
        <f>IFERROR(VLOOKUP($C104,'2024'!$C$8:$U$251,19,FALSE),0)</f>
        <v>609454.34</v>
      </c>
      <c r="G104" s="84">
        <f t="shared" si="14"/>
        <v>0.33250545728981584</v>
      </c>
      <c r="H104" s="85">
        <f t="shared" si="15"/>
        <v>8.3719705482368775E-5</v>
      </c>
      <c r="I104" s="86">
        <f t="shared" si="16"/>
        <v>-1223460.96</v>
      </c>
      <c r="J104" s="87">
        <f t="shared" si="17"/>
        <v>-0.66749454271018416</v>
      </c>
      <c r="K104" s="82">
        <f>VLOOKUP($C104,'2024'!$C$261:$U$504,VLOOKUP($L$4,Master!$D$9:$G$20,4,FALSE),FALSE)</f>
        <v>229182.74000000002</v>
      </c>
      <c r="L104" s="83">
        <f>VLOOKUP($C104,'2024'!$C$8:$U$251,VLOOKUP($L$4,Master!$D$9:$G$20,4,FALSE),FALSE)</f>
        <v>78449.840000000011</v>
      </c>
      <c r="M104" s="154">
        <f t="shared" si="18"/>
        <v>0.34230256606583903</v>
      </c>
      <c r="N104" s="154">
        <f t="shared" si="19"/>
        <v>1.0776521010481203E-5</v>
      </c>
      <c r="O104" s="83">
        <f t="shared" si="20"/>
        <v>-150732.90000000002</v>
      </c>
      <c r="P104" s="87">
        <f t="shared" si="21"/>
        <v>-0.65769743393416102</v>
      </c>
      <c r="Q104" s="78"/>
    </row>
    <row r="105" spans="2:17" s="79" customFormat="1" ht="12.75" x14ac:dyDescent="0.2">
      <c r="B105" s="72"/>
      <c r="C105" s="80" t="s">
        <v>139</v>
      </c>
      <c r="D105" s="81" t="s">
        <v>374</v>
      </c>
      <c r="E105" s="82">
        <f>IFERROR(VLOOKUP($C105,'2024'!$C$261:$U$504,19,FALSE),0)</f>
        <v>2762601.5200000009</v>
      </c>
      <c r="F105" s="83">
        <f>IFERROR(VLOOKUP($C105,'2024'!$C$8:$U$251,19,FALSE),0)</f>
        <v>2209111.17</v>
      </c>
      <c r="G105" s="84">
        <f t="shared" si="14"/>
        <v>0.79964886503066834</v>
      </c>
      <c r="H105" s="85">
        <f t="shared" si="15"/>
        <v>3.034618418341415E-4</v>
      </c>
      <c r="I105" s="86">
        <f t="shared" si="16"/>
        <v>-553490.35000000102</v>
      </c>
      <c r="J105" s="87">
        <f t="shared" si="17"/>
        <v>-0.20035113496933168</v>
      </c>
      <c r="K105" s="82">
        <f>VLOOKUP($C105,'2024'!$C$261:$U$504,VLOOKUP($L$4,Master!$D$9:$G$20,4,FALSE),FALSE)</f>
        <v>345325.19000000012</v>
      </c>
      <c r="L105" s="83">
        <f>VLOOKUP($C105,'2024'!$C$8:$U$251,VLOOKUP($L$4,Master!$D$9:$G$20,4,FALSE),FALSE)</f>
        <v>268698.71000000002</v>
      </c>
      <c r="M105" s="154">
        <f t="shared" si="18"/>
        <v>0.77810341608731159</v>
      </c>
      <c r="N105" s="154">
        <f t="shared" si="19"/>
        <v>3.6910684506229656E-5</v>
      </c>
      <c r="O105" s="83">
        <f t="shared" si="20"/>
        <v>-76626.480000000098</v>
      </c>
      <c r="P105" s="87">
        <f t="shared" si="21"/>
        <v>-0.22189658391268841</v>
      </c>
      <c r="Q105" s="78"/>
    </row>
    <row r="106" spans="2:17" s="79" customFormat="1" ht="12.75" x14ac:dyDescent="0.2">
      <c r="B106" s="72"/>
      <c r="C106" s="80" t="s">
        <v>140</v>
      </c>
      <c r="D106" s="81" t="s">
        <v>363</v>
      </c>
      <c r="E106" s="82">
        <f>IFERROR(VLOOKUP($C106,'2024'!$C$261:$U$504,19,FALSE),0)</f>
        <v>3161033.7600000007</v>
      </c>
      <c r="F106" s="83">
        <f>IFERROR(VLOOKUP($C106,'2024'!$C$8:$U$251,19,FALSE),0)</f>
        <v>3315169.8200000003</v>
      </c>
      <c r="G106" s="84">
        <f t="shared" si="14"/>
        <v>1.0487612824483088</v>
      </c>
      <c r="H106" s="85">
        <f t="shared" si="15"/>
        <v>4.5539923623226237E-4</v>
      </c>
      <c r="I106" s="86">
        <f t="shared" si="16"/>
        <v>154136.05999999959</v>
      </c>
      <c r="J106" s="87">
        <f t="shared" si="17"/>
        <v>4.8761282448308796E-2</v>
      </c>
      <c r="K106" s="82">
        <f>VLOOKUP($C106,'2024'!$C$261:$U$504,VLOOKUP($L$4,Master!$D$9:$G$20,4,FALSE),FALSE)</f>
        <v>395129.22000000003</v>
      </c>
      <c r="L106" s="83">
        <f>VLOOKUP($C106,'2024'!$C$8:$U$251,VLOOKUP($L$4,Master!$D$9:$G$20,4,FALSE),FALSE)</f>
        <v>411396.06000000017</v>
      </c>
      <c r="M106" s="154">
        <f t="shared" si="18"/>
        <v>1.0411684056167756</v>
      </c>
      <c r="N106" s="154">
        <f t="shared" si="19"/>
        <v>5.6512776625410408E-5</v>
      </c>
      <c r="O106" s="83">
        <f t="shared" si="20"/>
        <v>16266.840000000142</v>
      </c>
      <c r="P106" s="87">
        <f t="shared" si="21"/>
        <v>4.1168405616775545E-2</v>
      </c>
      <c r="Q106" s="78"/>
    </row>
    <row r="107" spans="2:17" s="79" customFormat="1" ht="12.75" x14ac:dyDescent="0.2">
      <c r="B107" s="72"/>
      <c r="C107" s="80" t="s">
        <v>141</v>
      </c>
      <c r="D107" s="81" t="s">
        <v>364</v>
      </c>
      <c r="E107" s="82">
        <f>IFERROR(VLOOKUP($C107,'2024'!$C$261:$U$504,19,FALSE),0)</f>
        <v>420903.85</v>
      </c>
      <c r="F107" s="83">
        <f>IFERROR(VLOOKUP($C107,'2024'!$C$8:$U$251,19,FALSE),0)</f>
        <v>289216.05000000005</v>
      </c>
      <c r="G107" s="84">
        <f t="shared" si="14"/>
        <v>0.68713092075541737</v>
      </c>
      <c r="H107" s="85">
        <f t="shared" si="15"/>
        <v>3.9729116584474644E-5</v>
      </c>
      <c r="I107" s="86">
        <f t="shared" si="16"/>
        <v>-131687.79999999993</v>
      </c>
      <c r="J107" s="87">
        <f t="shared" si="17"/>
        <v>-0.31286907924458268</v>
      </c>
      <c r="K107" s="82">
        <f>VLOOKUP($C107,'2024'!$C$261:$U$504,VLOOKUP($L$4,Master!$D$9:$G$20,4,FALSE),FALSE)</f>
        <v>51754.98000000001</v>
      </c>
      <c r="L107" s="83">
        <f>VLOOKUP($C107,'2024'!$C$8:$U$251,VLOOKUP($L$4,Master!$D$9:$G$20,4,FALSE),FALSE)</f>
        <v>41310.120000000003</v>
      </c>
      <c r="M107" s="154">
        <f t="shared" si="18"/>
        <v>0.79818637742686782</v>
      </c>
      <c r="N107" s="154">
        <f t="shared" si="19"/>
        <v>5.6747008805307914E-6</v>
      </c>
      <c r="O107" s="83">
        <f t="shared" si="20"/>
        <v>-10444.860000000008</v>
      </c>
      <c r="P107" s="87">
        <f t="shared" si="21"/>
        <v>-0.20181362257313221</v>
      </c>
      <c r="Q107" s="78"/>
    </row>
    <row r="108" spans="2:17" s="79" customFormat="1" ht="12.75" x14ac:dyDescent="0.2">
      <c r="B108" s="72"/>
      <c r="C108" s="80" t="s">
        <v>142</v>
      </c>
      <c r="D108" s="81" t="s">
        <v>365</v>
      </c>
      <c r="E108" s="82">
        <f>IFERROR(VLOOKUP($C108,'2024'!$C$261:$U$504,19,FALSE),0)</f>
        <v>1497978.2399999998</v>
      </c>
      <c r="F108" s="83">
        <f>IFERROR(VLOOKUP($C108,'2024'!$C$8:$U$251,19,FALSE),0)</f>
        <v>1272978.3500000001</v>
      </c>
      <c r="G108" s="84">
        <f t="shared" si="14"/>
        <v>0.8497976245636254</v>
      </c>
      <c r="H108" s="85">
        <f t="shared" si="15"/>
        <v>1.7486686951385361E-4</v>
      </c>
      <c r="I108" s="86">
        <f t="shared" si="16"/>
        <v>-224999.88999999966</v>
      </c>
      <c r="J108" s="87">
        <f t="shared" si="17"/>
        <v>-0.15020237543637463</v>
      </c>
      <c r="K108" s="82">
        <f>VLOOKUP($C108,'2024'!$C$261:$U$504,VLOOKUP($L$4,Master!$D$9:$G$20,4,FALSE),FALSE)</f>
        <v>184391.02999999994</v>
      </c>
      <c r="L108" s="83">
        <f>VLOOKUP($C108,'2024'!$C$8:$U$251,VLOOKUP($L$4,Master!$D$9:$G$20,4,FALSE),FALSE)</f>
        <v>122017.59</v>
      </c>
      <c r="M108" s="154">
        <f t="shared" si="18"/>
        <v>0.6617327860254375</v>
      </c>
      <c r="N108" s="154">
        <f t="shared" si="19"/>
        <v>1.6761348681951179E-5</v>
      </c>
      <c r="O108" s="83">
        <f t="shared" si="20"/>
        <v>-62373.439999999944</v>
      </c>
      <c r="P108" s="87">
        <f t="shared" si="21"/>
        <v>-0.33826721397456244</v>
      </c>
      <c r="Q108" s="78"/>
    </row>
    <row r="109" spans="2:17" s="79" customFormat="1" ht="12.75" x14ac:dyDescent="0.2">
      <c r="B109" s="72"/>
      <c r="C109" s="80" t="s">
        <v>143</v>
      </c>
      <c r="D109" s="81" t="s">
        <v>366</v>
      </c>
      <c r="E109" s="82">
        <f>IFERROR(VLOOKUP($C109,'2024'!$C$261:$U$504,19,FALSE),0)</f>
        <v>4110103.1200000006</v>
      </c>
      <c r="F109" s="83">
        <f>IFERROR(VLOOKUP($C109,'2024'!$C$8:$U$251,19,FALSE),0)</f>
        <v>3499979.03</v>
      </c>
      <c r="G109" s="84">
        <f t="shared" si="14"/>
        <v>0.85155504078934141</v>
      </c>
      <c r="H109" s="85">
        <f t="shared" si="15"/>
        <v>4.807861628913279E-4</v>
      </c>
      <c r="I109" s="86">
        <f t="shared" si="16"/>
        <v>-610124.09000000078</v>
      </c>
      <c r="J109" s="87">
        <f t="shared" si="17"/>
        <v>-0.14844495921065862</v>
      </c>
      <c r="K109" s="82">
        <f>VLOOKUP($C109,'2024'!$C$261:$U$504,VLOOKUP($L$4,Master!$D$9:$G$20,4,FALSE),FALSE)</f>
        <v>513447.88999999996</v>
      </c>
      <c r="L109" s="83">
        <f>VLOOKUP($C109,'2024'!$C$8:$U$251,VLOOKUP($L$4,Master!$D$9:$G$20,4,FALSE),FALSE)</f>
        <v>446757.20000000019</v>
      </c>
      <c r="M109" s="154">
        <f t="shared" si="18"/>
        <v>0.87011205752544862</v>
      </c>
      <c r="N109" s="154">
        <f t="shared" si="19"/>
        <v>6.1370276247647591E-5</v>
      </c>
      <c r="O109" s="83">
        <f t="shared" si="20"/>
        <v>-66690.689999999769</v>
      </c>
      <c r="P109" s="87">
        <f t="shared" si="21"/>
        <v>-0.12988794247455135</v>
      </c>
      <c r="Q109" s="78"/>
    </row>
    <row r="110" spans="2:17" s="79" customFormat="1" ht="12.75" x14ac:dyDescent="0.2">
      <c r="B110" s="72"/>
      <c r="C110" s="80" t="s">
        <v>144</v>
      </c>
      <c r="D110" s="81" t="s">
        <v>375</v>
      </c>
      <c r="E110" s="82">
        <f>IFERROR(VLOOKUP($C110,'2024'!$C$261:$U$504,19,FALSE),0)</f>
        <v>2063536.3900000004</v>
      </c>
      <c r="F110" s="83">
        <f>IFERROR(VLOOKUP($C110,'2024'!$C$8:$U$251,19,FALSE),0)</f>
        <v>1088899.9000000001</v>
      </c>
      <c r="G110" s="84">
        <f t="shared" si="14"/>
        <v>0.52768630845419695</v>
      </c>
      <c r="H110" s="85">
        <f t="shared" si="15"/>
        <v>1.4958032611233981E-4</v>
      </c>
      <c r="I110" s="86">
        <f t="shared" si="16"/>
        <v>-974636.49000000022</v>
      </c>
      <c r="J110" s="87">
        <f t="shared" si="17"/>
        <v>-0.4723136915458031</v>
      </c>
      <c r="K110" s="82">
        <f>VLOOKUP($C110,'2024'!$C$261:$U$504,VLOOKUP($L$4,Master!$D$9:$G$20,4,FALSE),FALSE)</f>
        <v>138066.70000000004</v>
      </c>
      <c r="L110" s="83">
        <f>VLOOKUP($C110,'2024'!$C$8:$U$251,VLOOKUP($L$4,Master!$D$9:$G$20,4,FALSE),FALSE)</f>
        <v>130881.45000000003</v>
      </c>
      <c r="M110" s="154">
        <f t="shared" si="18"/>
        <v>0.94795812458760864</v>
      </c>
      <c r="N110" s="154">
        <f t="shared" si="19"/>
        <v>1.7978962045139227E-5</v>
      </c>
      <c r="O110" s="83">
        <f t="shared" si="20"/>
        <v>-7185.2500000000146</v>
      </c>
      <c r="P110" s="87">
        <f t="shared" si="21"/>
        <v>-5.2041875412391345E-2</v>
      </c>
      <c r="Q110" s="78"/>
    </row>
    <row r="111" spans="2:17" s="79" customFormat="1" ht="12.75" x14ac:dyDescent="0.2">
      <c r="B111" s="72"/>
      <c r="C111" s="80" t="s">
        <v>145</v>
      </c>
      <c r="D111" s="81" t="s">
        <v>376</v>
      </c>
      <c r="E111" s="82">
        <f>IFERROR(VLOOKUP($C111,'2024'!$C$261:$U$504,19,FALSE),0)</f>
        <v>534539.52000000002</v>
      </c>
      <c r="F111" s="83">
        <f>IFERROR(VLOOKUP($C111,'2024'!$C$8:$U$251,19,FALSE),0)</f>
        <v>429906.86</v>
      </c>
      <c r="G111" s="84">
        <f t="shared" si="14"/>
        <v>0.80425645609888674</v>
      </c>
      <c r="H111" s="85">
        <f t="shared" si="15"/>
        <v>5.90555737186972E-5</v>
      </c>
      <c r="I111" s="86">
        <f t="shared" si="16"/>
        <v>-104632.66000000003</v>
      </c>
      <c r="J111" s="87">
        <f t="shared" si="17"/>
        <v>-0.19574354390111329</v>
      </c>
      <c r="K111" s="82">
        <f>VLOOKUP($C111,'2024'!$C$261:$U$504,VLOOKUP($L$4,Master!$D$9:$G$20,4,FALSE),FALSE)</f>
        <v>33879.949999999997</v>
      </c>
      <c r="L111" s="83">
        <f>VLOOKUP($C111,'2024'!$C$8:$U$251,VLOOKUP($L$4,Master!$D$9:$G$20,4,FALSE),FALSE)</f>
        <v>55253.880000000005</v>
      </c>
      <c r="M111" s="154">
        <f t="shared" si="18"/>
        <v>1.6308725367068135</v>
      </c>
      <c r="N111" s="154">
        <f t="shared" si="19"/>
        <v>7.5901314614613247E-6</v>
      </c>
      <c r="O111" s="83">
        <f t="shared" si="20"/>
        <v>21373.930000000008</v>
      </c>
      <c r="P111" s="87">
        <f t="shared" si="21"/>
        <v>0.63087253670681365</v>
      </c>
      <c r="Q111" s="78"/>
    </row>
    <row r="112" spans="2:17" s="79" customFormat="1" ht="12.75" x14ac:dyDescent="0.2">
      <c r="B112" s="72"/>
      <c r="C112" s="80" t="s">
        <v>514</v>
      </c>
      <c r="D112" s="81" t="s">
        <v>515</v>
      </c>
      <c r="E112" s="82">
        <f>IFERROR(VLOOKUP($C112,'2024'!$C$261:$U$504,19,FALSE),0)</f>
        <v>1049408.5599999998</v>
      </c>
      <c r="F112" s="83">
        <f>IFERROR(VLOOKUP($C112,'2024'!$C$8:$U$251,19,FALSE),0)</f>
        <v>1437755.2100000002</v>
      </c>
      <c r="G112" s="84">
        <f t="shared" si="14"/>
        <v>1.3700623997197054</v>
      </c>
      <c r="H112" s="85">
        <f t="shared" si="15"/>
        <v>1.9750198634559119E-4</v>
      </c>
      <c r="I112" s="86">
        <f t="shared" si="16"/>
        <v>388346.65000000037</v>
      </c>
      <c r="J112" s="87">
        <f t="shared" si="17"/>
        <v>0.37006239971970539</v>
      </c>
      <c r="K112" s="82">
        <f>VLOOKUP($C112,'2024'!$C$261:$U$504,VLOOKUP($L$4,Master!$D$9:$G$20,4,FALSE),FALSE)</f>
        <v>131176.06999999998</v>
      </c>
      <c r="L112" s="83">
        <f>VLOOKUP($C112,'2024'!$C$8:$U$251,VLOOKUP($L$4,Master!$D$9:$G$20,4,FALSE),FALSE)</f>
        <v>241573.88000000003</v>
      </c>
      <c r="M112" s="154">
        <f t="shared" si="18"/>
        <v>1.8416002247970995</v>
      </c>
      <c r="N112" s="154">
        <f t="shared" si="19"/>
        <v>3.3184592771680156E-5</v>
      </c>
      <c r="O112" s="83">
        <f t="shared" si="20"/>
        <v>110397.81000000006</v>
      </c>
      <c r="P112" s="87">
        <f t="shared" si="21"/>
        <v>0.84160022479709962</v>
      </c>
      <c r="Q112" s="78"/>
    </row>
    <row r="113" spans="2:17" s="79" customFormat="1" ht="12.75" x14ac:dyDescent="0.2">
      <c r="B113" s="72"/>
      <c r="C113" s="80" t="s">
        <v>516</v>
      </c>
      <c r="D113" s="81" t="s">
        <v>517</v>
      </c>
      <c r="E113" s="82">
        <f>IFERROR(VLOOKUP($C113,'2024'!$C$261:$U$504,19,FALSE),0)</f>
        <v>1863676.4800000002</v>
      </c>
      <c r="F113" s="83">
        <f>IFERROR(VLOOKUP($C113,'2024'!$C$8:$U$251,19,FALSE),0)</f>
        <v>1183370.4200000002</v>
      </c>
      <c r="G113" s="84">
        <f t="shared" si="14"/>
        <v>0.63496558157991023</v>
      </c>
      <c r="H113" s="85">
        <f t="shared" si="15"/>
        <v>1.625575806695331E-4</v>
      </c>
      <c r="I113" s="86">
        <f t="shared" si="16"/>
        <v>-680306.06</v>
      </c>
      <c r="J113" s="87">
        <f t="shared" si="17"/>
        <v>-0.36503441842008971</v>
      </c>
      <c r="K113" s="82">
        <f>VLOOKUP($C113,'2024'!$C$261:$U$504,VLOOKUP($L$4,Master!$D$9:$G$20,4,FALSE),FALSE)</f>
        <v>232959.56000000003</v>
      </c>
      <c r="L113" s="83">
        <f>VLOOKUP($C113,'2024'!$C$8:$U$251,VLOOKUP($L$4,Master!$D$9:$G$20,4,FALSE),FALSE)</f>
        <v>167514.45000000001</v>
      </c>
      <c r="M113" s="154">
        <f t="shared" si="18"/>
        <v>0.71907094089635126</v>
      </c>
      <c r="N113" s="154">
        <f t="shared" si="19"/>
        <v>2.3011174911054028E-5</v>
      </c>
      <c r="O113" s="83">
        <f t="shared" si="20"/>
        <v>-65445.110000000015</v>
      </c>
      <c r="P113" s="87">
        <f t="shared" si="21"/>
        <v>-0.28092905910364874</v>
      </c>
      <c r="Q113" s="78"/>
    </row>
    <row r="114" spans="2:17" s="79" customFormat="1" ht="12.75" x14ac:dyDescent="0.2">
      <c r="B114" s="72"/>
      <c r="C114" s="80" t="s">
        <v>518</v>
      </c>
      <c r="D114" s="81" t="s">
        <v>519</v>
      </c>
      <c r="E114" s="82">
        <f>IFERROR(VLOOKUP($C114,'2024'!$C$261:$U$504,19,FALSE),0)</f>
        <v>966224.79999999993</v>
      </c>
      <c r="F114" s="83">
        <f>IFERROR(VLOOKUP($C114,'2024'!$C$8:$U$251,19,FALSE),0)</f>
        <v>1428160.23</v>
      </c>
      <c r="G114" s="84">
        <f t="shared" si="14"/>
        <v>1.4780827712143179</v>
      </c>
      <c r="H114" s="85">
        <f t="shared" si="15"/>
        <v>1.9618394027226397E-4</v>
      </c>
      <c r="I114" s="86">
        <f t="shared" si="16"/>
        <v>461935.43000000005</v>
      </c>
      <c r="J114" s="87">
        <f t="shared" si="17"/>
        <v>0.47808277121431791</v>
      </c>
      <c r="K114" s="82">
        <f>VLOOKUP($C114,'2024'!$C$261:$U$504,VLOOKUP($L$4,Master!$D$9:$G$20,4,FALSE),FALSE)</f>
        <v>120778.1</v>
      </c>
      <c r="L114" s="83">
        <f>VLOOKUP($C114,'2024'!$C$8:$U$251,VLOOKUP($L$4,Master!$D$9:$G$20,4,FALSE),FALSE)</f>
        <v>178061.98999999996</v>
      </c>
      <c r="M114" s="154">
        <f t="shared" si="18"/>
        <v>1.4742903721783995</v>
      </c>
      <c r="N114" s="154">
        <f t="shared" si="19"/>
        <v>2.4460072530461413E-5</v>
      </c>
      <c r="O114" s="83">
        <f t="shared" si="20"/>
        <v>57283.889999999956</v>
      </c>
      <c r="P114" s="87">
        <f t="shared" si="21"/>
        <v>0.47429037217839948</v>
      </c>
      <c r="Q114" s="78"/>
    </row>
    <row r="115" spans="2:17" s="79" customFormat="1" ht="12.75" x14ac:dyDescent="0.2">
      <c r="B115" s="72"/>
      <c r="C115" s="80" t="s">
        <v>146</v>
      </c>
      <c r="D115" s="81" t="s">
        <v>377</v>
      </c>
      <c r="E115" s="82">
        <f>IFERROR(VLOOKUP($C115,'2024'!$C$261:$U$504,19,FALSE),0)</f>
        <v>752089.04000000015</v>
      </c>
      <c r="F115" s="83">
        <f>IFERROR(VLOOKUP($C115,'2024'!$C$8:$U$251,19,FALSE),0)</f>
        <v>207447.81</v>
      </c>
      <c r="G115" s="84">
        <f t="shared" si="14"/>
        <v>0.27582879016558992</v>
      </c>
      <c r="H115" s="85">
        <f t="shared" si="15"/>
        <v>2.8496752613431872E-5</v>
      </c>
      <c r="I115" s="86">
        <f t="shared" si="16"/>
        <v>-544641.23000000021</v>
      </c>
      <c r="J115" s="87">
        <f t="shared" si="17"/>
        <v>-0.72417120983441019</v>
      </c>
      <c r="K115" s="82">
        <f>VLOOKUP($C115,'2024'!$C$261:$U$504,VLOOKUP($L$4,Master!$D$9:$G$20,4,FALSE),FALSE)</f>
        <v>94489.150000000023</v>
      </c>
      <c r="L115" s="83">
        <f>VLOOKUP($C115,'2024'!$C$8:$U$251,VLOOKUP($L$4,Master!$D$9:$G$20,4,FALSE),FALSE)</f>
        <v>25238.949999999993</v>
      </c>
      <c r="M115" s="154">
        <f t="shared" si="18"/>
        <v>0.26710950410708517</v>
      </c>
      <c r="N115" s="154">
        <f t="shared" si="19"/>
        <v>3.467031608445402E-6</v>
      </c>
      <c r="O115" s="83">
        <f t="shared" si="20"/>
        <v>-69250.200000000026</v>
      </c>
      <c r="P115" s="87">
        <f t="shared" si="21"/>
        <v>-0.73289049589291477</v>
      </c>
      <c r="Q115" s="78"/>
    </row>
    <row r="116" spans="2:17" s="79" customFormat="1" ht="12.75" x14ac:dyDescent="0.2">
      <c r="B116" s="72"/>
      <c r="C116" s="80" t="s">
        <v>147</v>
      </c>
      <c r="D116" s="81" t="s">
        <v>378</v>
      </c>
      <c r="E116" s="82">
        <f>IFERROR(VLOOKUP($C116,'2024'!$C$261:$U$504,19,FALSE),0)</f>
        <v>451838.18000000011</v>
      </c>
      <c r="F116" s="83">
        <f>IFERROR(VLOOKUP($C116,'2024'!$C$8:$U$251,19,FALSE),0)</f>
        <v>291075</v>
      </c>
      <c r="G116" s="84">
        <f t="shared" si="14"/>
        <v>0.64420186890802356</v>
      </c>
      <c r="H116" s="85">
        <f t="shared" si="15"/>
        <v>3.998447738230971E-5</v>
      </c>
      <c r="I116" s="86">
        <f t="shared" si="16"/>
        <v>-160763.18000000011</v>
      </c>
      <c r="J116" s="87">
        <f t="shared" si="17"/>
        <v>-0.3557981310919765</v>
      </c>
      <c r="K116" s="82">
        <f>VLOOKUP($C116,'2024'!$C$261:$U$504,VLOOKUP($L$4,Master!$D$9:$G$20,4,FALSE),FALSE)</f>
        <v>53894.600000000013</v>
      </c>
      <c r="L116" s="83">
        <f>VLOOKUP($C116,'2024'!$C$8:$U$251,VLOOKUP($L$4,Master!$D$9:$G$20,4,FALSE),FALSE)</f>
        <v>36412.699999999997</v>
      </c>
      <c r="M116" s="154">
        <f t="shared" si="18"/>
        <v>0.67562798499293042</v>
      </c>
      <c r="N116" s="154">
        <f t="shared" si="19"/>
        <v>5.0019506298336465E-6</v>
      </c>
      <c r="O116" s="83">
        <f t="shared" si="20"/>
        <v>-17481.900000000016</v>
      </c>
      <c r="P116" s="87">
        <f t="shared" si="21"/>
        <v>-0.32437201500706958</v>
      </c>
      <c r="Q116" s="78"/>
    </row>
    <row r="117" spans="2:17" s="79" customFormat="1" ht="25.5" x14ac:dyDescent="0.2">
      <c r="B117" s="72"/>
      <c r="C117" s="80" t="s">
        <v>148</v>
      </c>
      <c r="D117" s="81" t="s">
        <v>379</v>
      </c>
      <c r="E117" s="82">
        <f>IFERROR(VLOOKUP($C117,'2024'!$C$261:$U$504,19,FALSE),0)</f>
        <v>548016.12000000011</v>
      </c>
      <c r="F117" s="83">
        <f>IFERROR(VLOOKUP($C117,'2024'!$C$8:$U$251,19,FALSE),0)</f>
        <v>455133.62999999995</v>
      </c>
      <c r="G117" s="84">
        <f t="shared" si="14"/>
        <v>0.83051139079631431</v>
      </c>
      <c r="H117" s="85">
        <f t="shared" si="15"/>
        <v>6.2520932181271197E-5</v>
      </c>
      <c r="I117" s="86">
        <f t="shared" si="16"/>
        <v>-92882.490000000165</v>
      </c>
      <c r="J117" s="87">
        <f t="shared" si="17"/>
        <v>-0.16948860920368575</v>
      </c>
      <c r="K117" s="82">
        <f>VLOOKUP($C117,'2024'!$C$261:$U$504,VLOOKUP($L$4,Master!$D$9:$G$20,4,FALSE),FALSE)</f>
        <v>70441.950000000012</v>
      </c>
      <c r="L117" s="83">
        <f>VLOOKUP($C117,'2024'!$C$8:$U$251,VLOOKUP($L$4,Master!$D$9:$G$20,4,FALSE),FALSE)</f>
        <v>57565.320000000007</v>
      </c>
      <c r="M117" s="154">
        <f t="shared" si="18"/>
        <v>0.81720224951183207</v>
      </c>
      <c r="N117" s="154">
        <f t="shared" si="19"/>
        <v>7.907650040523649E-6</v>
      </c>
      <c r="O117" s="83">
        <f t="shared" si="20"/>
        <v>-12876.630000000005</v>
      </c>
      <c r="P117" s="87">
        <f t="shared" si="21"/>
        <v>-0.18279775048816796</v>
      </c>
      <c r="Q117" s="78"/>
    </row>
    <row r="118" spans="2:17" s="79" customFormat="1" ht="12.75" x14ac:dyDescent="0.2">
      <c r="B118" s="72"/>
      <c r="C118" s="80" t="s">
        <v>149</v>
      </c>
      <c r="D118" s="81" t="s">
        <v>380</v>
      </c>
      <c r="E118" s="82">
        <f>IFERROR(VLOOKUP($C118,'2024'!$C$261:$U$504,19,FALSE),0)</f>
        <v>706603.00999999989</v>
      </c>
      <c r="F118" s="83">
        <f>IFERROR(VLOOKUP($C118,'2024'!$C$8:$U$251,19,FALSE),0)</f>
        <v>487392</v>
      </c>
      <c r="G118" s="84">
        <f t="shared" si="14"/>
        <v>0.68976779479045813</v>
      </c>
      <c r="H118" s="85">
        <f t="shared" si="15"/>
        <v>6.6952209569075654E-5</v>
      </c>
      <c r="I118" s="86">
        <f t="shared" si="16"/>
        <v>-219211.00999999989</v>
      </c>
      <c r="J118" s="87">
        <f t="shared" si="17"/>
        <v>-0.31023220520954181</v>
      </c>
      <c r="K118" s="82">
        <f>VLOOKUP($C118,'2024'!$C$261:$U$504,VLOOKUP($L$4,Master!$D$9:$G$20,4,FALSE),FALSE)</f>
        <v>13836.07</v>
      </c>
      <c r="L118" s="83">
        <f>VLOOKUP($C118,'2024'!$C$8:$U$251,VLOOKUP($L$4,Master!$D$9:$G$20,4,FALSE),FALSE)</f>
        <v>282035.03000000003</v>
      </c>
      <c r="M118" s="154">
        <f t="shared" si="18"/>
        <v>20.384041855815997</v>
      </c>
      <c r="N118" s="154">
        <f t="shared" si="19"/>
        <v>3.8742672088135507E-5</v>
      </c>
      <c r="O118" s="83">
        <f t="shared" si="20"/>
        <v>268198.96000000002</v>
      </c>
      <c r="P118" s="87">
        <f t="shared" si="21"/>
        <v>19.384041855815997</v>
      </c>
      <c r="Q118" s="78"/>
    </row>
    <row r="119" spans="2:17" s="79" customFormat="1" ht="12.75" x14ac:dyDescent="0.2">
      <c r="B119" s="72"/>
      <c r="C119" s="80" t="s">
        <v>150</v>
      </c>
      <c r="D119" s="81" t="s">
        <v>381</v>
      </c>
      <c r="E119" s="82">
        <f>IFERROR(VLOOKUP($C119,'2024'!$C$261:$U$504,19,FALSE),0)</f>
        <v>486915.60000000009</v>
      </c>
      <c r="F119" s="83">
        <f>IFERROR(VLOOKUP($C119,'2024'!$C$8:$U$251,19,FALSE),0)</f>
        <v>366809.14</v>
      </c>
      <c r="G119" s="84">
        <f t="shared" si="14"/>
        <v>0.75333207644199518</v>
      </c>
      <c r="H119" s="85">
        <f t="shared" si="15"/>
        <v>5.0387947305520835E-5</v>
      </c>
      <c r="I119" s="86">
        <f t="shared" si="16"/>
        <v>-120106.46000000008</v>
      </c>
      <c r="J119" s="87">
        <f t="shared" si="17"/>
        <v>-0.24666792355800482</v>
      </c>
      <c r="K119" s="82">
        <f>VLOOKUP($C119,'2024'!$C$261:$U$504,VLOOKUP($L$4,Master!$D$9:$G$20,4,FALSE),FALSE)</f>
        <v>60864.450000000012</v>
      </c>
      <c r="L119" s="83">
        <f>VLOOKUP($C119,'2024'!$C$8:$U$251,VLOOKUP($L$4,Master!$D$9:$G$20,4,FALSE),FALSE)</f>
        <v>38236.170000000006</v>
      </c>
      <c r="M119" s="154">
        <f t="shared" si="18"/>
        <v>0.62821844278556693</v>
      </c>
      <c r="N119" s="154">
        <f t="shared" si="19"/>
        <v>5.2524376004505689E-6</v>
      </c>
      <c r="O119" s="83">
        <f t="shared" si="20"/>
        <v>-22628.280000000006</v>
      </c>
      <c r="P119" s="87">
        <f t="shared" si="21"/>
        <v>-0.37178155721443307</v>
      </c>
      <c r="Q119" s="78"/>
    </row>
    <row r="120" spans="2:17" s="79" customFormat="1" ht="12.75" x14ac:dyDescent="0.2">
      <c r="B120" s="72"/>
      <c r="C120" s="80" t="s">
        <v>151</v>
      </c>
      <c r="D120" s="81" t="s">
        <v>382</v>
      </c>
      <c r="E120" s="82">
        <f>IFERROR(VLOOKUP($C120,'2024'!$C$261:$U$504,19,FALSE),0)</f>
        <v>627574.79999999993</v>
      </c>
      <c r="F120" s="83">
        <f>IFERROR(VLOOKUP($C120,'2024'!$C$8:$U$251,19,FALSE),0)</f>
        <v>60984.85</v>
      </c>
      <c r="G120" s="84">
        <f t="shared" si="14"/>
        <v>9.7175428331411656E-2</v>
      </c>
      <c r="H120" s="85">
        <f t="shared" si="15"/>
        <v>8.3773850570765285E-6</v>
      </c>
      <c r="I120" s="86">
        <f t="shared" si="16"/>
        <v>-566589.94999999995</v>
      </c>
      <c r="J120" s="87">
        <f t="shared" si="17"/>
        <v>-0.90282457166858843</v>
      </c>
      <c r="K120" s="82">
        <f>VLOOKUP($C120,'2024'!$C$261:$U$504,VLOOKUP($L$4,Master!$D$9:$G$20,4,FALSE),FALSE)</f>
        <v>72821.849999999991</v>
      </c>
      <c r="L120" s="83">
        <f>VLOOKUP($C120,'2024'!$C$8:$U$251,VLOOKUP($L$4,Master!$D$9:$G$20,4,FALSE),FALSE)</f>
        <v>803.1</v>
      </c>
      <c r="M120" s="154">
        <f t="shared" si="18"/>
        <v>1.1028283406697304E-2</v>
      </c>
      <c r="N120" s="154">
        <f t="shared" si="19"/>
        <v>1.1032048023957032E-7</v>
      </c>
      <c r="O120" s="83">
        <f t="shared" si="20"/>
        <v>-72018.749999999985</v>
      </c>
      <c r="P120" s="87">
        <f t="shared" si="21"/>
        <v>-0.98897171659330263</v>
      </c>
      <c r="Q120" s="78"/>
    </row>
    <row r="121" spans="2:17" s="79" customFormat="1" ht="12.75" x14ac:dyDescent="0.2">
      <c r="B121" s="72"/>
      <c r="C121" s="80" t="s">
        <v>152</v>
      </c>
      <c r="D121" s="81" t="s">
        <v>383</v>
      </c>
      <c r="E121" s="82">
        <f>IFERROR(VLOOKUP($C121,'2024'!$C$261:$U$504,19,FALSE),0)</f>
        <v>88666.719999999987</v>
      </c>
      <c r="F121" s="83">
        <f>IFERROR(VLOOKUP($C121,'2024'!$C$8:$U$251,19,FALSE),0)</f>
        <v>291400</v>
      </c>
      <c r="G121" s="84">
        <f t="shared" si="14"/>
        <v>3.2864641885929697</v>
      </c>
      <c r="H121" s="85">
        <f t="shared" si="15"/>
        <v>4.0029122079206559E-5</v>
      </c>
      <c r="I121" s="86">
        <f t="shared" si="16"/>
        <v>202733.28000000003</v>
      </c>
      <c r="J121" s="87">
        <f t="shared" si="17"/>
        <v>2.2864641885929697</v>
      </c>
      <c r="K121" s="82">
        <f>VLOOKUP($C121,'2024'!$C$261:$U$504,VLOOKUP($L$4,Master!$D$9:$G$20,4,FALSE),FALSE)</f>
        <v>10333.34</v>
      </c>
      <c r="L121" s="83">
        <f>VLOOKUP($C121,'2024'!$C$8:$U$251,VLOOKUP($L$4,Master!$D$9:$G$20,4,FALSE),FALSE)</f>
        <v>0</v>
      </c>
      <c r="M121" s="154">
        <f t="shared" si="18"/>
        <v>0</v>
      </c>
      <c r="N121" s="154">
        <f t="shared" si="19"/>
        <v>0</v>
      </c>
      <c r="O121" s="83">
        <f t="shared" si="20"/>
        <v>-10333.34</v>
      </c>
      <c r="P121" s="87">
        <f t="shared" si="21"/>
        <v>-1</v>
      </c>
      <c r="Q121" s="78"/>
    </row>
    <row r="122" spans="2:17" s="79" customFormat="1" ht="12.75" x14ac:dyDescent="0.2">
      <c r="B122" s="72"/>
      <c r="C122" s="80" t="s">
        <v>153</v>
      </c>
      <c r="D122" s="81" t="s">
        <v>384</v>
      </c>
      <c r="E122" s="82">
        <f>IFERROR(VLOOKUP($C122,'2024'!$C$261:$U$504,19,FALSE),0)</f>
        <v>625706.64</v>
      </c>
      <c r="F122" s="83">
        <f>IFERROR(VLOOKUP($C122,'2024'!$C$8:$U$251,19,FALSE),0)</f>
        <v>650.54</v>
      </c>
      <c r="G122" s="84">
        <f t="shared" si="14"/>
        <v>1.0396885032257289E-3</v>
      </c>
      <c r="H122" s="85">
        <f t="shared" si="15"/>
        <v>8.9363572674698126E-8</v>
      </c>
      <c r="I122" s="86">
        <f t="shared" si="16"/>
        <v>-625056.1</v>
      </c>
      <c r="J122" s="87">
        <f t="shared" si="17"/>
        <v>-0.99896031149677422</v>
      </c>
      <c r="K122" s="82">
        <f>VLOOKUP($C122,'2024'!$C$261:$U$504,VLOOKUP($L$4,Master!$D$9:$G$20,4,FALSE),FALSE)</f>
        <v>78213.33</v>
      </c>
      <c r="L122" s="83">
        <f>VLOOKUP($C122,'2024'!$C$8:$U$251,VLOOKUP($L$4,Master!$D$9:$G$20,4,FALSE),FALSE)</f>
        <v>478</v>
      </c>
      <c r="M122" s="154">
        <f t="shared" si="18"/>
        <v>6.1114902025012872E-3</v>
      </c>
      <c r="N122" s="154">
        <f t="shared" si="19"/>
        <v>6.5662046512905757E-8</v>
      </c>
      <c r="O122" s="83">
        <f t="shared" si="20"/>
        <v>-77735.33</v>
      </c>
      <c r="P122" s="87">
        <f t="shared" si="21"/>
        <v>-0.99388850979749876</v>
      </c>
      <c r="Q122" s="78"/>
    </row>
    <row r="123" spans="2:17" s="79" customFormat="1" ht="12.75" x14ac:dyDescent="0.2">
      <c r="B123" s="72"/>
      <c r="C123" s="80" t="s">
        <v>154</v>
      </c>
      <c r="D123" s="81" t="s">
        <v>385</v>
      </c>
      <c r="E123" s="82">
        <f>IFERROR(VLOOKUP($C123,'2024'!$C$261:$U$504,19,FALSE),0)</f>
        <v>2133636.1699999995</v>
      </c>
      <c r="F123" s="83">
        <f>IFERROR(VLOOKUP($C123,'2024'!$C$8:$U$251,19,FALSE),0)</f>
        <v>2130065.4099999997</v>
      </c>
      <c r="G123" s="84">
        <f t="shared" si="14"/>
        <v>0.99832644381914482</v>
      </c>
      <c r="H123" s="85">
        <f t="shared" si="15"/>
        <v>2.926034603074302E-4</v>
      </c>
      <c r="I123" s="86">
        <f t="shared" si="16"/>
        <v>-3570.7599999997765</v>
      </c>
      <c r="J123" s="87">
        <f t="shared" si="17"/>
        <v>-1.6735561808552287E-3</v>
      </c>
      <c r="K123" s="82">
        <f>VLOOKUP($C123,'2024'!$C$261:$U$504,VLOOKUP($L$4,Master!$D$9:$G$20,4,FALSE),FALSE)</f>
        <v>260672.92999999993</v>
      </c>
      <c r="L123" s="83">
        <f>VLOOKUP($C123,'2024'!$C$8:$U$251,VLOOKUP($L$4,Master!$D$9:$G$20,4,FALSE),FALSE)</f>
        <v>248873.49999999997</v>
      </c>
      <c r="M123" s="154">
        <f t="shared" si="18"/>
        <v>0.9547347321411549</v>
      </c>
      <c r="N123" s="154">
        <f t="shared" si="19"/>
        <v>3.4187329148179181E-5</v>
      </c>
      <c r="O123" s="83">
        <f t="shared" si="20"/>
        <v>-11799.429999999964</v>
      </c>
      <c r="P123" s="87">
        <f t="shared" si="21"/>
        <v>-4.5265267858845055E-2</v>
      </c>
      <c r="Q123" s="78"/>
    </row>
    <row r="124" spans="2:17" s="79" customFormat="1" ht="12.75" x14ac:dyDescent="0.2">
      <c r="B124" s="72"/>
      <c r="C124" s="80" t="s">
        <v>155</v>
      </c>
      <c r="D124" s="81" t="s">
        <v>386</v>
      </c>
      <c r="E124" s="82">
        <f>IFERROR(VLOOKUP($C124,'2024'!$C$261:$U$504,19,FALSE),0)</f>
        <v>6597200.0700000003</v>
      </c>
      <c r="F124" s="83">
        <f>IFERROR(VLOOKUP($C124,'2024'!$C$8:$U$251,19,FALSE),0)</f>
        <v>2765557.26</v>
      </c>
      <c r="G124" s="84">
        <f t="shared" si="14"/>
        <v>0.41920166595766128</v>
      </c>
      <c r="H124" s="85">
        <f t="shared" si="15"/>
        <v>3.7989989422641042E-4</v>
      </c>
      <c r="I124" s="86">
        <f t="shared" si="16"/>
        <v>-3831642.8100000005</v>
      </c>
      <c r="J124" s="87">
        <f t="shared" si="17"/>
        <v>-0.58079833404233872</v>
      </c>
      <c r="K124" s="82">
        <f>VLOOKUP($C124,'2024'!$C$261:$U$504,VLOOKUP($L$4,Master!$D$9:$G$20,4,FALSE),FALSE)</f>
        <v>1279000</v>
      </c>
      <c r="L124" s="83">
        <f>VLOOKUP($C124,'2024'!$C$8:$U$251,VLOOKUP($L$4,Master!$D$9:$G$20,4,FALSE),FALSE)</f>
        <v>458772.4</v>
      </c>
      <c r="M124" s="154">
        <f t="shared" si="18"/>
        <v>0.35869616888193906</v>
      </c>
      <c r="N124" s="154">
        <f t="shared" si="19"/>
        <v>6.3020783823509207E-5</v>
      </c>
      <c r="O124" s="83">
        <f t="shared" si="20"/>
        <v>-820227.6</v>
      </c>
      <c r="P124" s="87">
        <f t="shared" si="21"/>
        <v>-0.641303831118061</v>
      </c>
      <c r="Q124" s="78"/>
    </row>
    <row r="125" spans="2:17" s="79" customFormat="1" ht="12.75" x14ac:dyDescent="0.2">
      <c r="B125" s="72"/>
      <c r="C125" s="80" t="s">
        <v>156</v>
      </c>
      <c r="D125" s="81" t="s">
        <v>387</v>
      </c>
      <c r="E125" s="82">
        <f>IFERROR(VLOOKUP($C125,'2024'!$C$261:$U$504,19,FALSE),0)</f>
        <v>1496189.49</v>
      </c>
      <c r="F125" s="83">
        <f>IFERROR(VLOOKUP($C125,'2024'!$C$8:$U$251,19,FALSE),0)</f>
        <v>466434.63</v>
      </c>
      <c r="G125" s="84">
        <f t="shared" si="14"/>
        <v>0.31174836684623419</v>
      </c>
      <c r="H125" s="85">
        <f t="shared" si="15"/>
        <v>6.4073331318598297E-5</v>
      </c>
      <c r="I125" s="86">
        <f t="shared" si="16"/>
        <v>-1029754.86</v>
      </c>
      <c r="J125" s="87">
        <f t="shared" si="17"/>
        <v>-0.68825163315376581</v>
      </c>
      <c r="K125" s="82">
        <f>VLOOKUP($C125,'2024'!$C$261:$U$504,VLOOKUP($L$4,Master!$D$9:$G$20,4,FALSE),FALSE)</f>
        <v>183026.99</v>
      </c>
      <c r="L125" s="83">
        <f>VLOOKUP($C125,'2024'!$C$8:$U$251,VLOOKUP($L$4,Master!$D$9:$G$20,4,FALSE),FALSE)</f>
        <v>73767.91</v>
      </c>
      <c r="M125" s="154">
        <f t="shared" si="18"/>
        <v>0.40304388986564227</v>
      </c>
      <c r="N125" s="154">
        <f t="shared" si="19"/>
        <v>1.0133372254351142E-5</v>
      </c>
      <c r="O125" s="83">
        <f t="shared" si="20"/>
        <v>-109259.07999999999</v>
      </c>
      <c r="P125" s="87">
        <f t="shared" si="21"/>
        <v>-0.59695611013435779</v>
      </c>
      <c r="Q125" s="78"/>
    </row>
    <row r="126" spans="2:17" s="79" customFormat="1" ht="12.75" x14ac:dyDescent="0.2">
      <c r="B126" s="72"/>
      <c r="C126" s="80" t="s">
        <v>157</v>
      </c>
      <c r="D126" s="81" t="s">
        <v>388</v>
      </c>
      <c r="E126" s="82">
        <f>IFERROR(VLOOKUP($C126,'2024'!$C$261:$U$504,19,FALSE),0)</f>
        <v>19866666.640000001</v>
      </c>
      <c r="F126" s="83">
        <f>IFERROR(VLOOKUP($C126,'2024'!$C$8:$U$251,19,FALSE),0)</f>
        <v>20745716.699999973</v>
      </c>
      <c r="G126" s="84">
        <f t="shared" si="14"/>
        <v>1.0442474863010021</v>
      </c>
      <c r="H126" s="85">
        <f t="shared" si="15"/>
        <v>2.8498037968597571E-3</v>
      </c>
      <c r="I126" s="86">
        <f t="shared" si="16"/>
        <v>879050.05999997258</v>
      </c>
      <c r="J126" s="87">
        <f t="shared" si="17"/>
        <v>4.4247486301001955E-2</v>
      </c>
      <c r="K126" s="82">
        <f>VLOOKUP($C126,'2024'!$C$261:$U$504,VLOOKUP($L$4,Master!$D$9:$G$20,4,FALSE),FALSE)</f>
        <v>2658333.33</v>
      </c>
      <c r="L126" s="83">
        <f>VLOOKUP($C126,'2024'!$C$8:$U$251,VLOOKUP($L$4,Master!$D$9:$G$20,4,FALSE),FALSE)</f>
        <v>2095635.9800000014</v>
      </c>
      <c r="M126" s="154">
        <f t="shared" si="18"/>
        <v>0.78832701540856098</v>
      </c>
      <c r="N126" s="154">
        <f t="shared" si="19"/>
        <v>2.8787394810225714E-4</v>
      </c>
      <c r="O126" s="83">
        <f t="shared" si="20"/>
        <v>-562697.3499999987</v>
      </c>
      <c r="P126" s="87">
        <f t="shared" si="21"/>
        <v>-0.21167298459143899</v>
      </c>
      <c r="Q126" s="78"/>
    </row>
    <row r="127" spans="2:17" s="79" customFormat="1" ht="12.75" x14ac:dyDescent="0.2">
      <c r="B127" s="72"/>
      <c r="C127" s="80" t="s">
        <v>158</v>
      </c>
      <c r="D127" s="81" t="s">
        <v>389</v>
      </c>
      <c r="E127" s="82">
        <f>IFERROR(VLOOKUP($C127,'2024'!$C$261:$U$504,19,FALSE),0)</f>
        <v>2433333.9199999995</v>
      </c>
      <c r="F127" s="83">
        <f>IFERROR(VLOOKUP($C127,'2024'!$C$8:$U$251,19,FALSE),0)</f>
        <v>205291.08999999997</v>
      </c>
      <c r="G127" s="84">
        <f t="shared" si="14"/>
        <v>8.4366181029523479E-2</v>
      </c>
      <c r="H127" s="85">
        <f t="shared" si="15"/>
        <v>2.8200487657458408E-5</v>
      </c>
      <c r="I127" s="86">
        <f t="shared" si="16"/>
        <v>-2228042.8299999996</v>
      </c>
      <c r="J127" s="87">
        <f t="shared" si="17"/>
        <v>-0.91563381897047658</v>
      </c>
      <c r="K127" s="82">
        <f>VLOOKUP($C127,'2024'!$C$261:$U$504,VLOOKUP($L$4,Master!$D$9:$G$20,4,FALSE),FALSE)</f>
        <v>241666.73999999996</v>
      </c>
      <c r="L127" s="83">
        <f>VLOOKUP($C127,'2024'!$C$8:$U$251,VLOOKUP($L$4,Master!$D$9:$G$20,4,FALSE),FALSE)</f>
        <v>106236.19</v>
      </c>
      <c r="M127" s="154">
        <f t="shared" si="18"/>
        <v>0.43959789419098388</v>
      </c>
      <c r="N127" s="154">
        <f t="shared" si="19"/>
        <v>1.4593484621619023E-5</v>
      </c>
      <c r="O127" s="83">
        <f t="shared" si="20"/>
        <v>-135430.54999999996</v>
      </c>
      <c r="P127" s="87">
        <f t="shared" si="21"/>
        <v>-0.56040210580901606</v>
      </c>
      <c r="Q127" s="78"/>
    </row>
    <row r="128" spans="2:17" s="79" customFormat="1" ht="12.75" x14ac:dyDescent="0.2">
      <c r="B128" s="72"/>
      <c r="C128" s="80" t="s">
        <v>159</v>
      </c>
      <c r="D128" s="81" t="s">
        <v>390</v>
      </c>
      <c r="E128" s="82">
        <f>IFERROR(VLOOKUP($C128,'2024'!$C$261:$U$504,19,FALSE),0)</f>
        <v>3582808.330000001</v>
      </c>
      <c r="F128" s="83">
        <f>IFERROR(VLOOKUP($C128,'2024'!$C$8:$U$251,19,FALSE),0)</f>
        <v>3310158.91</v>
      </c>
      <c r="G128" s="84">
        <f t="shared" si="14"/>
        <v>0.92390064025557272</v>
      </c>
      <c r="H128" s="85">
        <f t="shared" si="15"/>
        <v>4.5471089605340881E-4</v>
      </c>
      <c r="I128" s="86">
        <f t="shared" si="16"/>
        <v>-272649.42000000086</v>
      </c>
      <c r="J128" s="87">
        <f t="shared" si="17"/>
        <v>-7.6099359744427289E-2</v>
      </c>
      <c r="K128" s="82">
        <f>VLOOKUP($C128,'2024'!$C$261:$U$504,VLOOKUP($L$4,Master!$D$9:$G$20,4,FALSE),FALSE)</f>
        <v>447774.77000000008</v>
      </c>
      <c r="L128" s="83">
        <f>VLOOKUP($C128,'2024'!$C$8:$U$251,VLOOKUP($L$4,Master!$D$9:$G$20,4,FALSE),FALSE)</f>
        <v>392234.20000000007</v>
      </c>
      <c r="M128" s="154">
        <f t="shared" si="18"/>
        <v>0.87596315442247896</v>
      </c>
      <c r="N128" s="154">
        <f t="shared" si="19"/>
        <v>5.3880544527933851E-5</v>
      </c>
      <c r="O128" s="83">
        <f t="shared" si="20"/>
        <v>-55540.570000000007</v>
      </c>
      <c r="P128" s="87">
        <f t="shared" si="21"/>
        <v>-0.12403684557752104</v>
      </c>
      <c r="Q128" s="78"/>
    </row>
    <row r="129" spans="2:17" s="79" customFormat="1" ht="12.75" x14ac:dyDescent="0.2">
      <c r="B129" s="72"/>
      <c r="C129" s="80" t="s">
        <v>160</v>
      </c>
      <c r="D129" s="81" t="s">
        <v>391</v>
      </c>
      <c r="E129" s="82">
        <f>IFERROR(VLOOKUP($C129,'2024'!$C$261:$U$504,19,FALSE),0)</f>
        <v>670866.64</v>
      </c>
      <c r="F129" s="83">
        <f>IFERROR(VLOOKUP($C129,'2024'!$C$8:$U$251,19,FALSE),0)</f>
        <v>139244.6</v>
      </c>
      <c r="G129" s="84">
        <f t="shared" si="14"/>
        <v>0.2075592848080805</v>
      </c>
      <c r="H129" s="85">
        <f t="shared" si="15"/>
        <v>1.9127793727763506E-5</v>
      </c>
      <c r="I129" s="86">
        <f t="shared" si="16"/>
        <v>-531622.04</v>
      </c>
      <c r="J129" s="87">
        <f t="shared" si="17"/>
        <v>-0.79244071519191961</v>
      </c>
      <c r="K129" s="82">
        <f>VLOOKUP($C129,'2024'!$C$261:$U$504,VLOOKUP($L$4,Master!$D$9:$G$20,4,FALSE),FALSE)</f>
        <v>83858.33</v>
      </c>
      <c r="L129" s="83">
        <f>VLOOKUP($C129,'2024'!$C$8:$U$251,VLOOKUP($L$4,Master!$D$9:$G$20,4,FALSE),FALSE)</f>
        <v>23526</v>
      </c>
      <c r="M129" s="154">
        <f t="shared" si="18"/>
        <v>0.28054458036548069</v>
      </c>
      <c r="N129" s="154">
        <f t="shared" si="19"/>
        <v>3.2317265821393737E-6</v>
      </c>
      <c r="O129" s="83">
        <f t="shared" si="20"/>
        <v>-60332.33</v>
      </c>
      <c r="P129" s="87">
        <f t="shared" si="21"/>
        <v>-0.71945541963451931</v>
      </c>
      <c r="Q129" s="78"/>
    </row>
    <row r="130" spans="2:17" s="79" customFormat="1" ht="12.75" x14ac:dyDescent="0.2">
      <c r="B130" s="72"/>
      <c r="C130" s="80" t="s">
        <v>161</v>
      </c>
      <c r="D130" s="81" t="s">
        <v>392</v>
      </c>
      <c r="E130" s="82">
        <f>IFERROR(VLOOKUP($C130,'2024'!$C$261:$U$504,19,FALSE),0)</f>
        <v>188439.25000000003</v>
      </c>
      <c r="F130" s="83">
        <f>IFERROR(VLOOKUP($C130,'2024'!$C$8:$U$251,19,FALSE),0)</f>
        <v>140398.07</v>
      </c>
      <c r="G130" s="84">
        <f t="shared" si="14"/>
        <v>0.74505746546964069</v>
      </c>
      <c r="H130" s="85">
        <f t="shared" si="15"/>
        <v>1.9286243938623846E-5</v>
      </c>
      <c r="I130" s="86">
        <f t="shared" si="16"/>
        <v>-48041.180000000022</v>
      </c>
      <c r="J130" s="87">
        <f t="shared" si="17"/>
        <v>-0.25494253453035931</v>
      </c>
      <c r="K130" s="82">
        <f>VLOOKUP($C130,'2024'!$C$261:$U$504,VLOOKUP($L$4,Master!$D$9:$G$20,4,FALSE),FALSE)</f>
        <v>22624.320000000007</v>
      </c>
      <c r="L130" s="83">
        <f>VLOOKUP($C130,'2024'!$C$8:$U$251,VLOOKUP($L$4,Master!$D$9:$G$20,4,FALSE),FALSE)</f>
        <v>18331.38</v>
      </c>
      <c r="M130" s="154">
        <f t="shared" si="18"/>
        <v>0.81025109262952411</v>
      </c>
      <c r="N130" s="154">
        <f t="shared" si="19"/>
        <v>2.5181504732337871E-6</v>
      </c>
      <c r="O130" s="83">
        <f t="shared" si="20"/>
        <v>-4292.940000000006</v>
      </c>
      <c r="P130" s="87">
        <f t="shared" si="21"/>
        <v>-0.18974890737047587</v>
      </c>
      <c r="Q130" s="78"/>
    </row>
    <row r="131" spans="2:17" s="79" customFormat="1" ht="12.75" x14ac:dyDescent="0.2">
      <c r="B131" s="72"/>
      <c r="C131" s="80" t="s">
        <v>162</v>
      </c>
      <c r="D131" s="81" t="s">
        <v>393</v>
      </c>
      <c r="E131" s="82">
        <f>IFERROR(VLOOKUP($C131,'2024'!$C$261:$U$504,19,FALSE),0)</f>
        <v>247393.81</v>
      </c>
      <c r="F131" s="83">
        <f>IFERROR(VLOOKUP($C131,'2024'!$C$8:$U$251,19,FALSE),0)</f>
        <v>200893.32</v>
      </c>
      <c r="G131" s="84">
        <f t="shared" si="14"/>
        <v>0.81203858738421952</v>
      </c>
      <c r="H131" s="85">
        <f t="shared" si="15"/>
        <v>2.7596373476928994E-5</v>
      </c>
      <c r="I131" s="86">
        <f t="shared" si="16"/>
        <v>-46500.489999999991</v>
      </c>
      <c r="J131" s="87">
        <f t="shared" si="17"/>
        <v>-0.18796141261578045</v>
      </c>
      <c r="K131" s="82">
        <f>VLOOKUP($C131,'2024'!$C$261:$U$504,VLOOKUP($L$4,Master!$D$9:$G$20,4,FALSE),FALSE)</f>
        <v>26424.68</v>
      </c>
      <c r="L131" s="83">
        <f>VLOOKUP($C131,'2024'!$C$8:$U$251,VLOOKUP($L$4,Master!$D$9:$G$20,4,FALSE),FALSE)</f>
        <v>20628.009999999998</v>
      </c>
      <c r="M131" s="154">
        <f t="shared" si="18"/>
        <v>0.78063424041464258</v>
      </c>
      <c r="N131" s="154">
        <f t="shared" si="19"/>
        <v>2.8336346278005958E-6</v>
      </c>
      <c r="O131" s="83">
        <f t="shared" si="20"/>
        <v>-5796.6700000000019</v>
      </c>
      <c r="P131" s="87">
        <f t="shared" si="21"/>
        <v>-0.21936575958535739</v>
      </c>
      <c r="Q131" s="78"/>
    </row>
    <row r="132" spans="2:17" s="79" customFormat="1" ht="12.75" x14ac:dyDescent="0.2">
      <c r="B132" s="72"/>
      <c r="C132" s="80" t="s">
        <v>163</v>
      </c>
      <c r="D132" s="81" t="s">
        <v>394</v>
      </c>
      <c r="E132" s="82">
        <f>IFERROR(VLOOKUP($C132,'2024'!$C$261:$U$504,19,FALSE),0)</f>
        <v>16100000</v>
      </c>
      <c r="F132" s="83">
        <f>IFERROR(VLOOKUP($C132,'2024'!$C$8:$U$251,19,FALSE),0)</f>
        <v>13193776.979999999</v>
      </c>
      <c r="G132" s="84">
        <f t="shared" si="14"/>
        <v>0.81948925341614898</v>
      </c>
      <c r="H132" s="85">
        <f t="shared" si="15"/>
        <v>1.8124066898361193E-3</v>
      </c>
      <c r="I132" s="86">
        <f t="shared" si="16"/>
        <v>-2906223.0200000014</v>
      </c>
      <c r="J132" s="87">
        <f t="shared" si="17"/>
        <v>-0.18051074658385102</v>
      </c>
      <c r="K132" s="82">
        <f>VLOOKUP($C132,'2024'!$C$261:$U$504,VLOOKUP($L$4,Master!$D$9:$G$20,4,FALSE),FALSE)</f>
        <v>2012500</v>
      </c>
      <c r="L132" s="83">
        <f>VLOOKUP($C132,'2024'!$C$8:$U$251,VLOOKUP($L$4,Master!$D$9:$G$20,4,FALSE),FALSE)</f>
        <v>1825262.09</v>
      </c>
      <c r="M132" s="154">
        <f t="shared" si="18"/>
        <v>0.90696252919254661</v>
      </c>
      <c r="N132" s="154">
        <f t="shared" si="19"/>
        <v>2.507331469703422E-4</v>
      </c>
      <c r="O132" s="83">
        <f t="shared" si="20"/>
        <v>-187237.90999999992</v>
      </c>
      <c r="P132" s="87">
        <f t="shared" si="21"/>
        <v>-9.3037470807453379E-2</v>
      </c>
      <c r="Q132" s="78"/>
    </row>
    <row r="133" spans="2:17" s="79" customFormat="1" ht="12.75" x14ac:dyDescent="0.2">
      <c r="B133" s="72"/>
      <c r="C133" s="80" t="s">
        <v>164</v>
      </c>
      <c r="D133" s="81" t="s">
        <v>396</v>
      </c>
      <c r="E133" s="82">
        <f>IFERROR(VLOOKUP($C133,'2024'!$C$261:$U$504,19,FALSE),0)</f>
        <v>361443.76000000018</v>
      </c>
      <c r="F133" s="83">
        <f>IFERROR(VLOOKUP($C133,'2024'!$C$8:$U$251,19,FALSE),0)</f>
        <v>293618.87</v>
      </c>
      <c r="G133" s="84">
        <f t="shared" si="14"/>
        <v>0.81235008732755509</v>
      </c>
      <c r="H133" s="85">
        <f t="shared" si="15"/>
        <v>4.0333924474909678E-5</v>
      </c>
      <c r="I133" s="86">
        <f t="shared" si="16"/>
        <v>-67824.890000000189</v>
      </c>
      <c r="J133" s="87">
        <f t="shared" si="17"/>
        <v>-0.18764991267244496</v>
      </c>
      <c r="K133" s="82">
        <f>VLOOKUP($C133,'2024'!$C$261:$U$504,VLOOKUP($L$4,Master!$D$9:$G$20,4,FALSE),FALSE)</f>
        <v>42754.290000000015</v>
      </c>
      <c r="L133" s="83">
        <f>VLOOKUP($C133,'2024'!$C$8:$U$251,VLOOKUP($L$4,Master!$D$9:$G$20,4,FALSE),FALSE)</f>
        <v>35072.57</v>
      </c>
      <c r="M133" s="154">
        <f t="shared" si="18"/>
        <v>0.8203286734500792</v>
      </c>
      <c r="N133" s="154">
        <f t="shared" si="19"/>
        <v>4.8178592524417218E-6</v>
      </c>
      <c r="O133" s="83">
        <f t="shared" si="20"/>
        <v>-7681.7200000000157</v>
      </c>
      <c r="P133" s="87">
        <f t="shared" si="21"/>
        <v>-0.1796713265499208</v>
      </c>
      <c r="Q133" s="78"/>
    </row>
    <row r="134" spans="2:17" s="79" customFormat="1" ht="25.5" x14ac:dyDescent="0.2">
      <c r="B134" s="72"/>
      <c r="C134" s="80" t="s">
        <v>165</v>
      </c>
      <c r="D134" s="81" t="s">
        <v>397</v>
      </c>
      <c r="E134" s="82">
        <f>IFERROR(VLOOKUP($C134,'2024'!$C$261:$U$504,19,FALSE),0)</f>
        <v>168677.3</v>
      </c>
      <c r="F134" s="83">
        <f>IFERROR(VLOOKUP($C134,'2024'!$C$8:$U$251,19,FALSE),0)</f>
        <v>4976.62</v>
      </c>
      <c r="G134" s="84">
        <f t="shared" si="14"/>
        <v>2.9503792152233883E-2</v>
      </c>
      <c r="H134" s="85">
        <f t="shared" si="15"/>
        <v>6.8362981991016111E-7</v>
      </c>
      <c r="I134" s="86">
        <f t="shared" si="16"/>
        <v>-163700.68</v>
      </c>
      <c r="J134" s="87">
        <f t="shared" si="17"/>
        <v>-0.97049620784776613</v>
      </c>
      <c r="K134" s="82">
        <f>VLOOKUP($C134,'2024'!$C$261:$U$504,VLOOKUP($L$4,Master!$D$9:$G$20,4,FALSE),FALSE)</f>
        <v>8950.4700000000012</v>
      </c>
      <c r="L134" s="83">
        <f>VLOOKUP($C134,'2024'!$C$8:$U$251,VLOOKUP($L$4,Master!$D$9:$G$20,4,FALSE),FALSE)</f>
        <v>0</v>
      </c>
      <c r="M134" s="154">
        <f t="shared" si="18"/>
        <v>0</v>
      </c>
      <c r="N134" s="154">
        <f t="shared" si="19"/>
        <v>0</v>
      </c>
      <c r="O134" s="83">
        <f t="shared" si="20"/>
        <v>-8950.4700000000012</v>
      </c>
      <c r="P134" s="87">
        <f t="shared" si="21"/>
        <v>-1</v>
      </c>
      <c r="Q134" s="78"/>
    </row>
    <row r="135" spans="2:17" s="79" customFormat="1" ht="12.75" x14ac:dyDescent="0.2">
      <c r="B135" s="72"/>
      <c r="C135" s="80" t="s">
        <v>166</v>
      </c>
      <c r="D135" s="81" t="s">
        <v>398</v>
      </c>
      <c r="E135" s="82">
        <f>IFERROR(VLOOKUP($C135,'2024'!$C$261:$U$504,19,FALSE),0)</f>
        <v>727887.28000000014</v>
      </c>
      <c r="F135" s="83">
        <f>IFERROR(VLOOKUP($C135,'2024'!$C$8:$U$251,19,FALSE),0)</f>
        <v>609537.87</v>
      </c>
      <c r="G135" s="84">
        <f t="shared" si="14"/>
        <v>0.83740695399980047</v>
      </c>
      <c r="H135" s="85">
        <f t="shared" si="15"/>
        <v>8.373117985631276E-5</v>
      </c>
      <c r="I135" s="86">
        <f t="shared" si="16"/>
        <v>-118349.41000000015</v>
      </c>
      <c r="J135" s="87">
        <f t="shared" si="17"/>
        <v>-0.16259304600019955</v>
      </c>
      <c r="K135" s="82">
        <f>VLOOKUP($C135,'2024'!$C$261:$U$504,VLOOKUP($L$4,Master!$D$9:$G$20,4,FALSE),FALSE)</f>
        <v>81142.16</v>
      </c>
      <c r="L135" s="83">
        <f>VLOOKUP($C135,'2024'!$C$8:$U$251,VLOOKUP($L$4,Master!$D$9:$G$20,4,FALSE),FALSE)</f>
        <v>31542.259999999995</v>
      </c>
      <c r="M135" s="154">
        <f t="shared" si="18"/>
        <v>0.38872837499026391</v>
      </c>
      <c r="N135" s="154">
        <f t="shared" si="19"/>
        <v>4.3329065758204313E-6</v>
      </c>
      <c r="O135" s="83">
        <f t="shared" si="20"/>
        <v>-49599.900000000009</v>
      </c>
      <c r="P135" s="87">
        <f t="shared" si="21"/>
        <v>-0.61127162500973609</v>
      </c>
      <c r="Q135" s="78"/>
    </row>
    <row r="136" spans="2:17" s="79" customFormat="1" ht="12.75" x14ac:dyDescent="0.2">
      <c r="B136" s="72"/>
      <c r="C136" s="80" t="s">
        <v>167</v>
      </c>
      <c r="D136" s="81" t="s">
        <v>399</v>
      </c>
      <c r="E136" s="82">
        <f>IFERROR(VLOOKUP($C136,'2024'!$C$261:$U$504,19,FALSE),0)</f>
        <v>546239.87</v>
      </c>
      <c r="F136" s="83">
        <f>IFERROR(VLOOKUP($C136,'2024'!$C$8:$U$251,19,FALSE),0)</f>
        <v>378645.23</v>
      </c>
      <c r="G136" s="84">
        <f t="shared" si="14"/>
        <v>0.69318490061884352</v>
      </c>
      <c r="H136" s="85">
        <f t="shared" si="15"/>
        <v>5.2013850845501874E-5</v>
      </c>
      <c r="I136" s="86">
        <f t="shared" si="16"/>
        <v>-167594.64000000001</v>
      </c>
      <c r="J136" s="87">
        <f t="shared" si="17"/>
        <v>-0.30681509938115653</v>
      </c>
      <c r="K136" s="82">
        <f>VLOOKUP($C136,'2024'!$C$261:$U$504,VLOOKUP($L$4,Master!$D$9:$G$20,4,FALSE),FALSE)</f>
        <v>62455.020000000004</v>
      </c>
      <c r="L136" s="83">
        <f>VLOOKUP($C136,'2024'!$C$8:$U$251,VLOOKUP($L$4,Master!$D$9:$G$20,4,FALSE),FALSE)</f>
        <v>43648.569999999992</v>
      </c>
      <c r="M136" s="154">
        <f t="shared" si="18"/>
        <v>0.69888009002318774</v>
      </c>
      <c r="N136" s="154">
        <f t="shared" si="19"/>
        <v>5.9959297773259878E-6</v>
      </c>
      <c r="O136" s="83">
        <f t="shared" si="20"/>
        <v>-18806.450000000012</v>
      </c>
      <c r="P136" s="87">
        <f t="shared" si="21"/>
        <v>-0.30111990997681226</v>
      </c>
      <c r="Q136" s="78"/>
    </row>
    <row r="137" spans="2:17" s="79" customFormat="1" ht="25.5" x14ac:dyDescent="0.2">
      <c r="B137" s="72"/>
      <c r="C137" s="80" t="s">
        <v>168</v>
      </c>
      <c r="D137" s="81" t="s">
        <v>400</v>
      </c>
      <c r="E137" s="82">
        <f>IFERROR(VLOOKUP($C137,'2024'!$C$261:$U$504,19,FALSE),0)</f>
        <v>948509.16</v>
      </c>
      <c r="F137" s="83">
        <f>IFERROR(VLOOKUP($C137,'2024'!$C$8:$U$251,19,FALSE),0)</f>
        <v>1571889.43</v>
      </c>
      <c r="G137" s="84">
        <f t="shared" si="14"/>
        <v>1.6572211384864222</v>
      </c>
      <c r="H137" s="85">
        <f t="shared" si="15"/>
        <v>2.1592777586988473E-4</v>
      </c>
      <c r="I137" s="86">
        <f t="shared" si="16"/>
        <v>623380.2699999999</v>
      </c>
      <c r="J137" s="87">
        <f t="shared" si="17"/>
        <v>0.65722113848642205</v>
      </c>
      <c r="K137" s="82">
        <f>VLOOKUP($C137,'2024'!$C$261:$U$504,VLOOKUP($L$4,Master!$D$9:$G$20,4,FALSE),FALSE)</f>
        <v>118374.99</v>
      </c>
      <c r="L137" s="83">
        <f>VLOOKUP($C137,'2024'!$C$8:$U$251,VLOOKUP($L$4,Master!$D$9:$G$20,4,FALSE),FALSE)</f>
        <v>35210.07</v>
      </c>
      <c r="M137" s="154">
        <f t="shared" si="18"/>
        <v>0.29744517824246486</v>
      </c>
      <c r="N137" s="154">
        <f t="shared" si="19"/>
        <v>4.8367473934365431E-6</v>
      </c>
      <c r="O137" s="83">
        <f t="shared" si="20"/>
        <v>-83164.920000000013</v>
      </c>
      <c r="P137" s="87">
        <f t="shared" si="21"/>
        <v>-0.70255482175753514</v>
      </c>
      <c r="Q137" s="78"/>
    </row>
    <row r="138" spans="2:17" s="79" customFormat="1" ht="25.5" x14ac:dyDescent="0.2">
      <c r="B138" s="72"/>
      <c r="C138" s="80" t="s">
        <v>169</v>
      </c>
      <c r="D138" s="81" t="s">
        <v>401</v>
      </c>
      <c r="E138" s="82">
        <f>IFERROR(VLOOKUP($C138,'2024'!$C$261:$U$504,19,FALSE),0)</f>
        <v>222631.39999999994</v>
      </c>
      <c r="F138" s="83">
        <f>IFERROR(VLOOKUP($C138,'2024'!$C$8:$U$251,19,FALSE),0)</f>
        <v>169548.77</v>
      </c>
      <c r="G138" s="84">
        <f t="shared" ref="G138:G201" si="22">IFERROR(F138/E138,0)</f>
        <v>0.76156719133060313</v>
      </c>
      <c r="H138" s="85">
        <f t="shared" ref="H138:H201" si="23">F138/$D$4</f>
        <v>2.3290625987334643E-5</v>
      </c>
      <c r="I138" s="86">
        <f t="shared" ref="I138:I201" si="24">F138-E138</f>
        <v>-53082.629999999946</v>
      </c>
      <c r="J138" s="87">
        <f t="shared" ref="J138:J201" si="25">IFERROR(I138/E138,0)</f>
        <v>-0.23843280866939687</v>
      </c>
      <c r="K138" s="82">
        <f>VLOOKUP($C138,'2024'!$C$261:$U$504,VLOOKUP($L$4,Master!$D$9:$G$20,4,FALSE),FALSE)</f>
        <v>20719.329999999991</v>
      </c>
      <c r="L138" s="83">
        <f>VLOOKUP($C138,'2024'!$C$8:$U$251,VLOOKUP($L$4,Master!$D$9:$G$20,4,FALSE),FALSE)</f>
        <v>20138.72</v>
      </c>
      <c r="M138" s="154">
        <f t="shared" ref="M138:M201" si="26">IFERROR(L138/K138,0)</f>
        <v>0.97197737571630016</v>
      </c>
      <c r="N138" s="154">
        <f t="shared" ref="N138:N201" si="27">L138/$D$4</f>
        <v>2.7664216932016431E-6</v>
      </c>
      <c r="O138" s="83">
        <f t="shared" ref="O138:O201" si="28">L138-K138</f>
        <v>-580.60999999998967</v>
      </c>
      <c r="P138" s="87">
        <f t="shared" ref="P138:P201" si="29">IFERROR(O138/K138,0)</f>
        <v>-2.8022624283699806E-2</v>
      </c>
      <c r="Q138" s="78"/>
    </row>
    <row r="139" spans="2:17" s="79" customFormat="1" ht="25.5" x14ac:dyDescent="0.2">
      <c r="B139" s="72"/>
      <c r="C139" s="80" t="s">
        <v>170</v>
      </c>
      <c r="D139" s="81" t="s">
        <v>402</v>
      </c>
      <c r="E139" s="82">
        <f>IFERROR(VLOOKUP($C139,'2024'!$C$261:$U$504,19,FALSE),0)</f>
        <v>97345.609999999986</v>
      </c>
      <c r="F139" s="83">
        <f>IFERROR(VLOOKUP($C139,'2024'!$C$8:$U$251,19,FALSE),0)</f>
        <v>58857.929999999993</v>
      </c>
      <c r="G139" s="84">
        <f t="shared" si="22"/>
        <v>0.60462849839864374</v>
      </c>
      <c r="H139" s="85">
        <f t="shared" si="23"/>
        <v>8.0852136763877625E-6</v>
      </c>
      <c r="I139" s="86">
        <f t="shared" si="24"/>
        <v>-38487.679999999993</v>
      </c>
      <c r="J139" s="87">
        <f t="shared" si="25"/>
        <v>-0.3953715016013562</v>
      </c>
      <c r="K139" s="82">
        <f>VLOOKUP($C139,'2024'!$C$261:$U$504,VLOOKUP($L$4,Master!$D$9:$G$20,4,FALSE),FALSE)</f>
        <v>9445.7099999999991</v>
      </c>
      <c r="L139" s="83">
        <f>VLOOKUP($C139,'2024'!$C$8:$U$251,VLOOKUP($L$4,Master!$D$9:$G$20,4,FALSE),FALSE)</f>
        <v>6117.880000000001</v>
      </c>
      <c r="M139" s="154">
        <f t="shared" si="26"/>
        <v>0.64768873912072267</v>
      </c>
      <c r="N139" s="154">
        <f t="shared" si="27"/>
        <v>8.4040276385015882E-7</v>
      </c>
      <c r="O139" s="83">
        <f t="shared" si="28"/>
        <v>-3327.8299999999981</v>
      </c>
      <c r="P139" s="87">
        <f t="shared" si="29"/>
        <v>-0.35231126087927728</v>
      </c>
      <c r="Q139" s="78"/>
    </row>
    <row r="140" spans="2:17" s="79" customFormat="1" ht="12.75" x14ac:dyDescent="0.2">
      <c r="B140" s="72"/>
      <c r="C140" s="80" t="s">
        <v>171</v>
      </c>
      <c r="D140" s="81" t="s">
        <v>403</v>
      </c>
      <c r="E140" s="82">
        <f>IFERROR(VLOOKUP($C140,'2024'!$C$261:$U$504,19,FALSE),0)</f>
        <v>4825100</v>
      </c>
      <c r="F140" s="83">
        <f>IFERROR(VLOOKUP($C140,'2024'!$C$8:$U$251,19,FALSE),0)</f>
        <v>5142129.99</v>
      </c>
      <c r="G140" s="84">
        <f t="shared" si="22"/>
        <v>1.0657043356614371</v>
      </c>
      <c r="H140" s="85">
        <f t="shared" si="23"/>
        <v>7.0636564556231718E-4</v>
      </c>
      <c r="I140" s="86">
        <f t="shared" si="24"/>
        <v>317029.99000000022</v>
      </c>
      <c r="J140" s="87">
        <f t="shared" si="25"/>
        <v>6.5704335661437116E-2</v>
      </c>
      <c r="K140" s="82">
        <f>VLOOKUP($C140,'2024'!$C$261:$U$504,VLOOKUP($L$4,Master!$D$9:$G$20,4,FALSE),FALSE)</f>
        <v>832000</v>
      </c>
      <c r="L140" s="83">
        <f>VLOOKUP($C140,'2024'!$C$8:$U$251,VLOOKUP($L$4,Master!$D$9:$G$20,4,FALSE),FALSE)</f>
        <v>263042.87</v>
      </c>
      <c r="M140" s="154">
        <f t="shared" si="26"/>
        <v>0.31615729567307693</v>
      </c>
      <c r="N140" s="154">
        <f t="shared" si="27"/>
        <v>3.6133751390854018E-5</v>
      </c>
      <c r="O140" s="83">
        <f t="shared" si="28"/>
        <v>-568957.13</v>
      </c>
      <c r="P140" s="87">
        <f t="shared" si="29"/>
        <v>-0.68384270432692307</v>
      </c>
      <c r="Q140" s="78"/>
    </row>
    <row r="141" spans="2:17" s="79" customFormat="1" ht="12.75" x14ac:dyDescent="0.2">
      <c r="B141" s="72"/>
      <c r="C141" s="80" t="s">
        <v>172</v>
      </c>
      <c r="D141" s="81" t="s">
        <v>404</v>
      </c>
      <c r="E141" s="82">
        <f>IFERROR(VLOOKUP($C141,'2024'!$C$261:$U$504,19,FALSE),0)</f>
        <v>691536.63</v>
      </c>
      <c r="F141" s="83">
        <f>IFERROR(VLOOKUP($C141,'2024'!$C$8:$U$251,19,FALSE),0)</f>
        <v>572041.09000000008</v>
      </c>
      <c r="G141" s="84">
        <f t="shared" si="22"/>
        <v>0.82720287716357133</v>
      </c>
      <c r="H141" s="85">
        <f t="shared" si="23"/>
        <v>7.8580311001827003E-5</v>
      </c>
      <c r="I141" s="86">
        <f t="shared" si="24"/>
        <v>-119495.53999999992</v>
      </c>
      <c r="J141" s="87">
        <f t="shared" si="25"/>
        <v>-0.17279712283642867</v>
      </c>
      <c r="K141" s="82">
        <f>VLOOKUP($C141,'2024'!$C$261:$U$504,VLOOKUP($L$4,Master!$D$9:$G$20,4,FALSE),FALSE)</f>
        <v>100654.73000000001</v>
      </c>
      <c r="L141" s="83">
        <f>VLOOKUP($C141,'2024'!$C$8:$U$251,VLOOKUP($L$4,Master!$D$9:$G$20,4,FALSE),FALSE)</f>
        <v>54107.219999999994</v>
      </c>
      <c r="M141" s="154">
        <f t="shared" si="26"/>
        <v>0.53755268132953105</v>
      </c>
      <c r="N141" s="154">
        <f t="shared" si="27"/>
        <v>7.4326167287113471E-6</v>
      </c>
      <c r="O141" s="83">
        <f t="shared" si="28"/>
        <v>-46547.510000000017</v>
      </c>
      <c r="P141" s="87">
        <f t="shared" si="29"/>
        <v>-0.46244731867046895</v>
      </c>
      <c r="Q141" s="78"/>
    </row>
    <row r="142" spans="2:17" s="79" customFormat="1" ht="12.75" x14ac:dyDescent="0.2">
      <c r="B142" s="72"/>
      <c r="C142" s="80" t="s">
        <v>173</v>
      </c>
      <c r="D142" s="81" t="s">
        <v>405</v>
      </c>
      <c r="E142" s="82">
        <f>IFERROR(VLOOKUP($C142,'2024'!$C$261:$U$504,19,FALSE),0)</f>
        <v>397555.40000000008</v>
      </c>
      <c r="F142" s="83">
        <f>IFERROR(VLOOKUP($C142,'2024'!$C$8:$U$251,19,FALSE),0)</f>
        <v>1549904.12</v>
      </c>
      <c r="G142" s="84">
        <f t="shared" si="22"/>
        <v>3.8985865114648166</v>
      </c>
      <c r="H142" s="85">
        <f t="shared" si="23"/>
        <v>2.1290769125101311E-4</v>
      </c>
      <c r="I142" s="86">
        <f t="shared" si="24"/>
        <v>1152348.72</v>
      </c>
      <c r="J142" s="87">
        <f t="shared" si="25"/>
        <v>2.8985865114648166</v>
      </c>
      <c r="K142" s="82">
        <f>VLOOKUP($C142,'2024'!$C$261:$U$504,VLOOKUP($L$4,Master!$D$9:$G$20,4,FALSE),FALSE)</f>
        <v>42522.200000000026</v>
      </c>
      <c r="L142" s="83">
        <f>VLOOKUP($C142,'2024'!$C$8:$U$251,VLOOKUP($L$4,Master!$D$9:$G$20,4,FALSE),FALSE)</f>
        <v>30899</v>
      </c>
      <c r="M142" s="154">
        <f t="shared" si="26"/>
        <v>0.72665572336332507</v>
      </c>
      <c r="N142" s="154">
        <f t="shared" si="27"/>
        <v>4.2445430443562236E-6</v>
      </c>
      <c r="O142" s="83">
        <f t="shared" si="28"/>
        <v>-11623.200000000026</v>
      </c>
      <c r="P142" s="87">
        <f t="shared" si="29"/>
        <v>-0.27334427663667493</v>
      </c>
      <c r="Q142" s="78"/>
    </row>
    <row r="143" spans="2:17" s="79" customFormat="1" ht="12.75" x14ac:dyDescent="0.2">
      <c r="B143" s="72"/>
      <c r="C143" s="80" t="s">
        <v>174</v>
      </c>
      <c r="D143" s="81" t="s">
        <v>406</v>
      </c>
      <c r="E143" s="82">
        <f>IFERROR(VLOOKUP($C143,'2024'!$C$261:$U$504,19,FALSE),0)</f>
        <v>488732.39999999997</v>
      </c>
      <c r="F143" s="83">
        <f>IFERROR(VLOOKUP($C143,'2024'!$C$8:$U$251,19,FALSE),0)</f>
        <v>361657.88000000006</v>
      </c>
      <c r="G143" s="84">
        <f t="shared" si="22"/>
        <v>0.73999161913554345</v>
      </c>
      <c r="H143" s="85">
        <f t="shared" si="23"/>
        <v>4.9680327486022782E-5</v>
      </c>
      <c r="I143" s="86">
        <f t="shared" si="24"/>
        <v>-127074.5199999999</v>
      </c>
      <c r="J143" s="87">
        <f t="shared" si="25"/>
        <v>-0.26000838086445655</v>
      </c>
      <c r="K143" s="82">
        <f>VLOOKUP($C143,'2024'!$C$261:$U$504,VLOOKUP($L$4,Master!$D$9:$G$20,4,FALSE),FALSE)</f>
        <v>60779.05</v>
      </c>
      <c r="L143" s="83">
        <f>VLOOKUP($C143,'2024'!$C$8:$U$251,VLOOKUP($L$4,Master!$D$9:$G$20,4,FALSE),FALSE)</f>
        <v>8089.7700000000013</v>
      </c>
      <c r="M143" s="154">
        <f t="shared" si="26"/>
        <v>0.13310129065854107</v>
      </c>
      <c r="N143" s="154">
        <f t="shared" si="27"/>
        <v>1.1112779372776353E-6</v>
      </c>
      <c r="O143" s="83">
        <f t="shared" si="28"/>
        <v>-52689.279999999999</v>
      </c>
      <c r="P143" s="87">
        <f t="shared" si="29"/>
        <v>-0.86689870934145885</v>
      </c>
      <c r="Q143" s="78"/>
    </row>
    <row r="144" spans="2:17" s="79" customFormat="1" ht="12.75" x14ac:dyDescent="0.2">
      <c r="B144" s="72"/>
      <c r="C144" s="80" t="s">
        <v>175</v>
      </c>
      <c r="D144" s="81" t="s">
        <v>407</v>
      </c>
      <c r="E144" s="82">
        <f>IFERROR(VLOOKUP($C144,'2024'!$C$261:$U$504,19,FALSE),0)</f>
        <v>366345.68000000011</v>
      </c>
      <c r="F144" s="83">
        <f>IFERROR(VLOOKUP($C144,'2024'!$C$8:$U$251,19,FALSE),0)</f>
        <v>115659.04999999999</v>
      </c>
      <c r="G144" s="84">
        <f t="shared" si="22"/>
        <v>0.31571015113375966</v>
      </c>
      <c r="H144" s="85">
        <f t="shared" si="23"/>
        <v>1.5887886863469648E-5</v>
      </c>
      <c r="I144" s="86">
        <f t="shared" si="24"/>
        <v>-250686.63000000012</v>
      </c>
      <c r="J144" s="87">
        <f t="shared" si="25"/>
        <v>-0.68428984886624034</v>
      </c>
      <c r="K144" s="82">
        <f>VLOOKUP($C144,'2024'!$C$261:$U$504,VLOOKUP($L$4,Master!$D$9:$G$20,4,FALSE),FALSE)</f>
        <v>45324.460000000006</v>
      </c>
      <c r="L144" s="83">
        <f>VLOOKUP($C144,'2024'!$C$8:$U$251,VLOOKUP($L$4,Master!$D$9:$G$20,4,FALSE),FALSE)</f>
        <v>12213.1</v>
      </c>
      <c r="M144" s="154">
        <f t="shared" si="26"/>
        <v>0.26945936035421048</v>
      </c>
      <c r="N144" s="154">
        <f t="shared" si="27"/>
        <v>1.6776927620643707E-6</v>
      </c>
      <c r="O144" s="83">
        <f t="shared" si="28"/>
        <v>-33111.360000000008</v>
      </c>
      <c r="P144" s="87">
        <f t="shared" si="29"/>
        <v>-0.73054063964578952</v>
      </c>
      <c r="Q144" s="78"/>
    </row>
    <row r="145" spans="2:17" s="79" customFormat="1" ht="12.75" x14ac:dyDescent="0.2">
      <c r="B145" s="72"/>
      <c r="C145" s="80" t="s">
        <v>176</v>
      </c>
      <c r="D145" s="81" t="s">
        <v>408</v>
      </c>
      <c r="E145" s="82">
        <f>IFERROR(VLOOKUP($C145,'2024'!$C$261:$U$504,19,FALSE),0)</f>
        <v>156018.30000000008</v>
      </c>
      <c r="F145" s="83">
        <f>IFERROR(VLOOKUP($C145,'2024'!$C$8:$U$251,19,FALSE),0)</f>
        <v>156554.16</v>
      </c>
      <c r="G145" s="84">
        <f t="shared" si="22"/>
        <v>1.0034345970953402</v>
      </c>
      <c r="H145" s="85">
        <f t="shared" si="23"/>
        <v>2.1505578526587633E-5</v>
      </c>
      <c r="I145" s="86">
        <f t="shared" si="24"/>
        <v>535.85999999992782</v>
      </c>
      <c r="J145" s="87">
        <f t="shared" si="25"/>
        <v>3.4345970953402745E-3</v>
      </c>
      <c r="K145" s="82">
        <f>VLOOKUP($C145,'2024'!$C$261:$U$504,VLOOKUP($L$4,Master!$D$9:$G$20,4,FALSE),FALSE)</f>
        <v>19386.330000000009</v>
      </c>
      <c r="L145" s="83">
        <f>VLOOKUP($C145,'2024'!$C$8:$U$251,VLOOKUP($L$4,Master!$D$9:$G$20,4,FALSE),FALSE)</f>
        <v>20297.750000000007</v>
      </c>
      <c r="M145" s="154">
        <f t="shared" si="26"/>
        <v>1.0470135399531524</v>
      </c>
      <c r="N145" s="154">
        <f t="shared" si="27"/>
        <v>2.7882673736555088E-6</v>
      </c>
      <c r="O145" s="83">
        <f t="shared" si="28"/>
        <v>911.41999999999825</v>
      </c>
      <c r="P145" s="87">
        <f t="shared" si="29"/>
        <v>4.7013539953152446E-2</v>
      </c>
      <c r="Q145" s="78"/>
    </row>
    <row r="146" spans="2:17" s="79" customFormat="1" ht="12.75" x14ac:dyDescent="0.2">
      <c r="B146" s="72"/>
      <c r="C146" s="80" t="s">
        <v>177</v>
      </c>
      <c r="D146" s="81" t="s">
        <v>409</v>
      </c>
      <c r="E146" s="82">
        <f>IFERROR(VLOOKUP($C146,'2024'!$C$261:$U$504,19,FALSE),0)</f>
        <v>2146083.5100000002</v>
      </c>
      <c r="F146" s="83">
        <f>IFERROR(VLOOKUP($C146,'2024'!$C$8:$U$251,19,FALSE),0)</f>
        <v>268331.39</v>
      </c>
      <c r="G146" s="84">
        <f t="shared" si="22"/>
        <v>0.1250330608057279</v>
      </c>
      <c r="H146" s="85">
        <f t="shared" si="23"/>
        <v>3.6860226382955347E-5</v>
      </c>
      <c r="I146" s="86">
        <f t="shared" si="24"/>
        <v>-1877752.12</v>
      </c>
      <c r="J146" s="87">
        <f t="shared" si="25"/>
        <v>-0.87496693919427204</v>
      </c>
      <c r="K146" s="82">
        <f>VLOOKUP($C146,'2024'!$C$261:$U$504,VLOOKUP($L$4,Master!$D$9:$G$20,4,FALSE),FALSE)</f>
        <v>270479.60000000003</v>
      </c>
      <c r="L146" s="83">
        <f>VLOOKUP($C146,'2024'!$C$8:$U$251,VLOOKUP($L$4,Master!$D$9:$G$20,4,FALSE),FALSE)</f>
        <v>0</v>
      </c>
      <c r="M146" s="154">
        <f t="shared" si="26"/>
        <v>0</v>
      </c>
      <c r="N146" s="154">
        <f t="shared" si="27"/>
        <v>0</v>
      </c>
      <c r="O146" s="83">
        <f t="shared" si="28"/>
        <v>-270479.60000000003</v>
      </c>
      <c r="P146" s="87">
        <f t="shared" si="29"/>
        <v>-1</v>
      </c>
      <c r="Q146" s="78"/>
    </row>
    <row r="147" spans="2:17" s="79" customFormat="1" ht="25.5" x14ac:dyDescent="0.2">
      <c r="B147" s="72"/>
      <c r="C147" s="80" t="s">
        <v>178</v>
      </c>
      <c r="D147" s="81" t="s">
        <v>410</v>
      </c>
      <c r="E147" s="82">
        <f>IFERROR(VLOOKUP($C147,'2024'!$C$261:$U$504,19,FALSE),0)</f>
        <v>21061.14</v>
      </c>
      <c r="F147" s="83">
        <f>IFERROR(VLOOKUP($C147,'2024'!$C$8:$U$251,19,FALSE),0)</f>
        <v>4726.7699999999995</v>
      </c>
      <c r="G147" s="84">
        <f t="shared" si="22"/>
        <v>0.22443087126337888</v>
      </c>
      <c r="H147" s="85">
        <f t="shared" si="23"/>
        <v>6.4930835061884416E-7</v>
      </c>
      <c r="I147" s="86">
        <f t="shared" si="24"/>
        <v>-16334.369999999999</v>
      </c>
      <c r="J147" s="87">
        <f t="shared" si="25"/>
        <v>-0.77556912873662109</v>
      </c>
      <c r="K147" s="82">
        <f>VLOOKUP($C147,'2024'!$C$261:$U$504,VLOOKUP($L$4,Master!$D$9:$G$20,4,FALSE),FALSE)</f>
        <v>2247.5</v>
      </c>
      <c r="L147" s="83">
        <f>VLOOKUP($C147,'2024'!$C$8:$U$251,VLOOKUP($L$4,Master!$D$9:$G$20,4,FALSE),FALSE)</f>
        <v>0</v>
      </c>
      <c r="M147" s="154">
        <f t="shared" si="26"/>
        <v>0</v>
      </c>
      <c r="N147" s="154">
        <f t="shared" si="27"/>
        <v>0</v>
      </c>
      <c r="O147" s="83">
        <f t="shared" si="28"/>
        <v>-2247.5</v>
      </c>
      <c r="P147" s="87">
        <f t="shared" si="29"/>
        <v>-1</v>
      </c>
      <c r="Q147" s="78"/>
    </row>
    <row r="148" spans="2:17" s="79" customFormat="1" ht="12.75" x14ac:dyDescent="0.2">
      <c r="B148" s="72"/>
      <c r="C148" s="80" t="s">
        <v>179</v>
      </c>
      <c r="D148" s="81" t="s">
        <v>411</v>
      </c>
      <c r="E148" s="82">
        <f>IFERROR(VLOOKUP($C148,'2024'!$C$261:$U$504,19,FALSE),0)</f>
        <v>328585.12</v>
      </c>
      <c r="F148" s="83">
        <f>IFERROR(VLOOKUP($C148,'2024'!$C$8:$U$251,19,FALSE),0)</f>
        <v>108831.78</v>
      </c>
      <c r="G148" s="84">
        <f t="shared" si="22"/>
        <v>0.33121335500524185</v>
      </c>
      <c r="H148" s="85">
        <f t="shared" si="23"/>
        <v>1.4950036402599008E-5</v>
      </c>
      <c r="I148" s="86">
        <f t="shared" si="24"/>
        <v>-219753.34</v>
      </c>
      <c r="J148" s="87">
        <f t="shared" si="25"/>
        <v>-0.66878664499475815</v>
      </c>
      <c r="K148" s="82">
        <f>VLOOKUP($C148,'2024'!$C$261:$U$504,VLOOKUP($L$4,Master!$D$9:$G$20,4,FALSE),FALSE)</f>
        <v>46873.979999999996</v>
      </c>
      <c r="L148" s="83">
        <f>VLOOKUP($C148,'2024'!$C$8:$U$251,VLOOKUP($L$4,Master!$D$9:$G$20,4,FALSE),FALSE)</f>
        <v>11502.5</v>
      </c>
      <c r="M148" s="154">
        <f t="shared" si="26"/>
        <v>0.24539200639672587</v>
      </c>
      <c r="N148" s="154">
        <f t="shared" si="27"/>
        <v>1.5800788494031347E-6</v>
      </c>
      <c r="O148" s="83">
        <f t="shared" si="28"/>
        <v>-35371.479999999996</v>
      </c>
      <c r="P148" s="87">
        <f t="shared" si="29"/>
        <v>-0.75460799360327413</v>
      </c>
      <c r="Q148" s="78"/>
    </row>
    <row r="149" spans="2:17" s="79" customFormat="1" ht="25.5" x14ac:dyDescent="0.2">
      <c r="B149" s="72"/>
      <c r="C149" s="80" t="s">
        <v>180</v>
      </c>
      <c r="D149" s="81" t="s">
        <v>412</v>
      </c>
      <c r="E149" s="82">
        <f>IFERROR(VLOOKUP($C149,'2024'!$C$261:$U$504,19,FALSE),0)</f>
        <v>3800000</v>
      </c>
      <c r="F149" s="83">
        <f>IFERROR(VLOOKUP($C149,'2024'!$C$8:$U$251,19,FALSE),0)</f>
        <v>3550000</v>
      </c>
      <c r="G149" s="84">
        <f t="shared" si="22"/>
        <v>0.93421052631578949</v>
      </c>
      <c r="H149" s="85">
        <f t="shared" si="23"/>
        <v>4.8765745841174775E-4</v>
      </c>
      <c r="I149" s="86">
        <f t="shared" si="24"/>
        <v>-250000</v>
      </c>
      <c r="J149" s="87">
        <f t="shared" si="25"/>
        <v>-6.5789473684210523E-2</v>
      </c>
      <c r="K149" s="82">
        <f>VLOOKUP($C149,'2024'!$C$261:$U$504,VLOOKUP($L$4,Master!$D$9:$G$20,4,FALSE),FALSE)</f>
        <v>0</v>
      </c>
      <c r="L149" s="83">
        <f>VLOOKUP($C149,'2024'!$C$8:$U$251,VLOOKUP($L$4,Master!$D$9:$G$20,4,FALSE),FALSE)</f>
        <v>0</v>
      </c>
      <c r="M149" s="154">
        <f t="shared" si="26"/>
        <v>0</v>
      </c>
      <c r="N149" s="154">
        <f t="shared" si="27"/>
        <v>0</v>
      </c>
      <c r="O149" s="83">
        <f t="shared" si="28"/>
        <v>0</v>
      </c>
      <c r="P149" s="87">
        <f t="shared" si="29"/>
        <v>0</v>
      </c>
      <c r="Q149" s="78"/>
    </row>
    <row r="150" spans="2:17" s="79" customFormat="1" ht="12.75" x14ac:dyDescent="0.2">
      <c r="B150" s="72"/>
      <c r="C150" s="80" t="s">
        <v>181</v>
      </c>
      <c r="D150" s="81" t="s">
        <v>413</v>
      </c>
      <c r="E150" s="82">
        <f>IFERROR(VLOOKUP($C150,'2024'!$C$261:$U$504,19,FALSE),0)</f>
        <v>223972.48000000004</v>
      </c>
      <c r="F150" s="83">
        <f>IFERROR(VLOOKUP($C150,'2024'!$C$8:$U$251,19,FALSE),0)</f>
        <v>90758.700000000012</v>
      </c>
      <c r="G150" s="84">
        <f t="shared" si="22"/>
        <v>0.40522255234214488</v>
      </c>
      <c r="H150" s="85">
        <f t="shared" si="23"/>
        <v>1.2467368160775858E-5</v>
      </c>
      <c r="I150" s="86">
        <f t="shared" si="24"/>
        <v>-133213.78000000003</v>
      </c>
      <c r="J150" s="87">
        <f t="shared" si="25"/>
        <v>-0.59477744765785512</v>
      </c>
      <c r="K150" s="82">
        <f>VLOOKUP($C150,'2024'!$C$261:$U$504,VLOOKUP($L$4,Master!$D$9:$G$20,4,FALSE),FALSE)</f>
        <v>14654.819999999998</v>
      </c>
      <c r="L150" s="83">
        <f>VLOOKUP($C150,'2024'!$C$8:$U$251,VLOOKUP($L$4,Master!$D$9:$G$20,4,FALSE),FALSE)</f>
        <v>11351.89</v>
      </c>
      <c r="M150" s="154">
        <f t="shared" si="26"/>
        <v>0.7746181802301223</v>
      </c>
      <c r="N150" s="154">
        <f t="shared" si="27"/>
        <v>1.5593898100196437E-6</v>
      </c>
      <c r="O150" s="83">
        <f t="shared" si="28"/>
        <v>-3302.9299999999985</v>
      </c>
      <c r="P150" s="87">
        <f t="shared" si="29"/>
        <v>-0.2253818197698777</v>
      </c>
      <c r="Q150" s="78"/>
    </row>
    <row r="151" spans="2:17" s="79" customFormat="1" ht="12.75" x14ac:dyDescent="0.2">
      <c r="B151" s="72"/>
      <c r="C151" s="80" t="s">
        <v>182</v>
      </c>
      <c r="D151" s="81" t="s">
        <v>414</v>
      </c>
      <c r="E151" s="82">
        <f>IFERROR(VLOOKUP($C151,'2024'!$C$261:$U$504,19,FALSE),0)</f>
        <v>481870.03</v>
      </c>
      <c r="F151" s="83">
        <f>IFERROR(VLOOKUP($C151,'2024'!$C$8:$U$251,19,FALSE),0)</f>
        <v>66892.319999999992</v>
      </c>
      <c r="G151" s="84">
        <f t="shared" si="22"/>
        <v>0.13881817883548389</v>
      </c>
      <c r="H151" s="85">
        <f t="shared" si="23"/>
        <v>9.1888841573141732E-6</v>
      </c>
      <c r="I151" s="86">
        <f t="shared" si="24"/>
        <v>-414977.71</v>
      </c>
      <c r="J151" s="87">
        <f t="shared" si="25"/>
        <v>-0.86118182116451603</v>
      </c>
      <c r="K151" s="82">
        <f>VLOOKUP($C151,'2024'!$C$261:$U$504,VLOOKUP($L$4,Master!$D$9:$G$20,4,FALSE),FALSE)</f>
        <v>66607.929999999993</v>
      </c>
      <c r="L151" s="83">
        <f>VLOOKUP($C151,'2024'!$C$8:$U$251,VLOOKUP($L$4,Master!$D$9:$G$20,4,FALSE),FALSE)</f>
        <v>680.94999999999993</v>
      </c>
      <c r="M151" s="154">
        <f t="shared" si="26"/>
        <v>1.0223257200756727E-2</v>
      </c>
      <c r="N151" s="154">
        <f t="shared" si="27"/>
        <v>9.3540942621261852E-8</v>
      </c>
      <c r="O151" s="83">
        <f t="shared" si="28"/>
        <v>-65926.98</v>
      </c>
      <c r="P151" s="87">
        <f t="shared" si="29"/>
        <v>-0.98977674279924333</v>
      </c>
      <c r="Q151" s="78"/>
    </row>
    <row r="152" spans="2:17" s="79" customFormat="1" ht="12.75" x14ac:dyDescent="0.2">
      <c r="B152" s="72"/>
      <c r="C152" s="80" t="s">
        <v>520</v>
      </c>
      <c r="D152" s="81" t="s">
        <v>521</v>
      </c>
      <c r="E152" s="82">
        <f>IFERROR(VLOOKUP($C152,'2024'!$C$261:$U$504,19,FALSE),0)</f>
        <v>480751.27999999991</v>
      </c>
      <c r="F152" s="83">
        <f>IFERROR(VLOOKUP($C152,'2024'!$C$8:$U$251,19,FALSE),0)</f>
        <v>594211.52</v>
      </c>
      <c r="G152" s="84">
        <f t="shared" si="22"/>
        <v>1.2360061111017742</v>
      </c>
      <c r="H152" s="85">
        <f t="shared" si="23"/>
        <v>8.1625825240051104E-5</v>
      </c>
      <c r="I152" s="86">
        <f t="shared" si="24"/>
        <v>113460.24000000011</v>
      </c>
      <c r="J152" s="87">
        <f t="shared" si="25"/>
        <v>0.23600611110177414</v>
      </c>
      <c r="K152" s="82">
        <f>VLOOKUP($C152,'2024'!$C$261:$U$504,VLOOKUP($L$4,Master!$D$9:$G$20,4,FALSE),FALSE)</f>
        <v>43935.159999999996</v>
      </c>
      <c r="L152" s="83">
        <f>VLOOKUP($C152,'2024'!$C$8:$U$251,VLOOKUP($L$4,Master!$D$9:$G$20,4,FALSE),FALSE)</f>
        <v>57619.929999999993</v>
      </c>
      <c r="M152" s="154">
        <f t="shared" si="26"/>
        <v>1.3114765031013884</v>
      </c>
      <c r="N152" s="154">
        <f t="shared" si="27"/>
        <v>7.9151517232852988E-6</v>
      </c>
      <c r="O152" s="83">
        <f t="shared" si="28"/>
        <v>13684.769999999997</v>
      </c>
      <c r="P152" s="87">
        <f t="shared" si="29"/>
        <v>0.31147650310138847</v>
      </c>
      <c r="Q152" s="78"/>
    </row>
    <row r="153" spans="2:17" s="79" customFormat="1" ht="12.75" x14ac:dyDescent="0.2">
      <c r="B153" s="72"/>
      <c r="C153" s="80" t="s">
        <v>522</v>
      </c>
      <c r="D153" s="81" t="s">
        <v>523</v>
      </c>
      <c r="E153" s="82">
        <f>IFERROR(VLOOKUP($C153,'2024'!$C$261:$U$504,19,FALSE),0)</f>
        <v>970426.12999999989</v>
      </c>
      <c r="F153" s="83">
        <f>IFERROR(VLOOKUP($C153,'2024'!$C$8:$U$251,19,FALSE),0)</f>
        <v>970704.15</v>
      </c>
      <c r="G153" s="84">
        <f t="shared" si="22"/>
        <v>1.0002864926978008</v>
      </c>
      <c r="H153" s="85">
        <f t="shared" si="23"/>
        <v>1.3334397708696788E-4</v>
      </c>
      <c r="I153" s="86">
        <f t="shared" si="24"/>
        <v>278.02000000013504</v>
      </c>
      <c r="J153" s="87">
        <f t="shared" si="25"/>
        <v>2.8649269780084657E-4</v>
      </c>
      <c r="K153" s="82">
        <f>VLOOKUP($C153,'2024'!$C$261:$U$504,VLOOKUP($L$4,Master!$D$9:$G$20,4,FALSE),FALSE)</f>
        <v>82964.86</v>
      </c>
      <c r="L153" s="83">
        <f>VLOOKUP($C153,'2024'!$C$8:$U$251,VLOOKUP($L$4,Master!$D$9:$G$20,4,FALSE),FALSE)</f>
        <v>64942.479999999996</v>
      </c>
      <c r="M153" s="154">
        <f t="shared" si="26"/>
        <v>0.7827709225327445</v>
      </c>
      <c r="N153" s="154">
        <f t="shared" si="27"/>
        <v>8.9210379548607761E-6</v>
      </c>
      <c r="O153" s="83">
        <f t="shared" si="28"/>
        <v>-18022.380000000005</v>
      </c>
      <c r="P153" s="87">
        <f t="shared" si="29"/>
        <v>-0.21722907746725548</v>
      </c>
      <c r="Q153" s="78"/>
    </row>
    <row r="154" spans="2:17" s="79" customFormat="1" ht="25.5" x14ac:dyDescent="0.2">
      <c r="B154" s="72"/>
      <c r="C154" s="80" t="s">
        <v>524</v>
      </c>
      <c r="D154" s="81" t="s">
        <v>525</v>
      </c>
      <c r="E154" s="82">
        <f>IFERROR(VLOOKUP($C154,'2024'!$C$261:$U$504,19,FALSE),0)</f>
        <v>1997780.6800000002</v>
      </c>
      <c r="F154" s="83">
        <f>IFERROR(VLOOKUP($C154,'2024'!$C$8:$U$251,19,FALSE),0)</f>
        <v>2688269.83</v>
      </c>
      <c r="G154" s="84">
        <f t="shared" si="22"/>
        <v>1.3456281046826422</v>
      </c>
      <c r="H154" s="85">
        <f t="shared" si="23"/>
        <v>3.69283051499375E-4</v>
      </c>
      <c r="I154" s="86">
        <f t="shared" si="24"/>
        <v>690489.14999999991</v>
      </c>
      <c r="J154" s="87">
        <f t="shared" si="25"/>
        <v>0.34562810468264205</v>
      </c>
      <c r="K154" s="82">
        <f>VLOOKUP($C154,'2024'!$C$261:$U$504,VLOOKUP($L$4,Master!$D$9:$G$20,4,FALSE),FALSE)</f>
        <v>110974.89</v>
      </c>
      <c r="L154" s="83">
        <f>VLOOKUP($C154,'2024'!$C$8:$U$251,VLOOKUP($L$4,Master!$D$9:$G$20,4,FALSE),FALSE)</f>
        <v>52156.579999999987</v>
      </c>
      <c r="M154" s="154">
        <f t="shared" si="26"/>
        <v>0.46998541742190497</v>
      </c>
      <c r="N154" s="154">
        <f t="shared" si="27"/>
        <v>7.1646606316194329E-6</v>
      </c>
      <c r="O154" s="83">
        <f t="shared" si="28"/>
        <v>-58818.310000000012</v>
      </c>
      <c r="P154" s="87">
        <f t="shared" si="29"/>
        <v>-0.53001458257809508</v>
      </c>
      <c r="Q154" s="78"/>
    </row>
    <row r="155" spans="2:17" s="79" customFormat="1" ht="12.75" x14ac:dyDescent="0.2">
      <c r="B155" s="72"/>
      <c r="C155" s="80" t="s">
        <v>526</v>
      </c>
      <c r="D155" s="81" t="s">
        <v>527</v>
      </c>
      <c r="E155" s="82">
        <f>IFERROR(VLOOKUP($C155,'2024'!$C$261:$U$504,19,FALSE),0)</f>
        <v>315907.11999999994</v>
      </c>
      <c r="F155" s="83">
        <f>IFERROR(VLOOKUP($C155,'2024'!$C$8:$U$251,19,FALSE),0)</f>
        <v>271412.31</v>
      </c>
      <c r="G155" s="84">
        <f t="shared" si="22"/>
        <v>0.85915224069656948</v>
      </c>
      <c r="H155" s="85">
        <f t="shared" si="23"/>
        <v>3.7283447120073627E-5</v>
      </c>
      <c r="I155" s="86">
        <f t="shared" si="24"/>
        <v>-44494.809999999939</v>
      </c>
      <c r="J155" s="87">
        <f t="shared" si="25"/>
        <v>-0.14084775930343055</v>
      </c>
      <c r="K155" s="82">
        <f>VLOOKUP($C155,'2024'!$C$261:$U$504,VLOOKUP($L$4,Master!$D$9:$G$20,4,FALSE),FALSE)</f>
        <v>38069.639999999992</v>
      </c>
      <c r="L155" s="83">
        <f>VLOOKUP($C155,'2024'!$C$8:$U$251,VLOOKUP($L$4,Master!$D$9:$G$20,4,FALSE),FALSE)</f>
        <v>16005.36</v>
      </c>
      <c r="M155" s="154">
        <f t="shared" si="26"/>
        <v>0.42042320337150557</v>
      </c>
      <c r="N155" s="154">
        <f t="shared" si="27"/>
        <v>2.1986290643845216E-6</v>
      </c>
      <c r="O155" s="83">
        <f t="shared" si="28"/>
        <v>-22064.279999999992</v>
      </c>
      <c r="P155" s="87">
        <f t="shared" si="29"/>
        <v>-0.57957679662849437</v>
      </c>
      <c r="Q155" s="78"/>
    </row>
    <row r="156" spans="2:17" s="79" customFormat="1" ht="12.75" x14ac:dyDescent="0.2">
      <c r="B156" s="72"/>
      <c r="C156" s="80" t="s">
        <v>183</v>
      </c>
      <c r="D156" s="81" t="s">
        <v>415</v>
      </c>
      <c r="E156" s="82">
        <f>IFERROR(VLOOKUP($C156,'2024'!$C$261:$U$504,19,FALSE),0)</f>
        <v>14277944.380000001</v>
      </c>
      <c r="F156" s="83">
        <f>IFERROR(VLOOKUP($C156,'2024'!$C$8:$U$251,19,FALSE),0)</f>
        <v>12615551.040000001</v>
      </c>
      <c r="G156" s="84">
        <f t="shared" si="22"/>
        <v>0.88356914022381139</v>
      </c>
      <c r="H156" s="85">
        <f t="shared" si="23"/>
        <v>1.732976776515516E-3</v>
      </c>
      <c r="I156" s="86">
        <f t="shared" si="24"/>
        <v>-1662393.3399999999</v>
      </c>
      <c r="J156" s="87">
        <f t="shared" si="25"/>
        <v>-0.11643085977618858</v>
      </c>
      <c r="K156" s="82">
        <f>VLOOKUP($C156,'2024'!$C$261:$U$504,VLOOKUP($L$4,Master!$D$9:$G$20,4,FALSE),FALSE)</f>
        <v>1803437.61</v>
      </c>
      <c r="L156" s="83">
        <f>VLOOKUP($C156,'2024'!$C$8:$U$251,VLOOKUP($L$4,Master!$D$9:$G$20,4,FALSE),FALSE)</f>
        <v>1989247.85</v>
      </c>
      <c r="M156" s="154">
        <f t="shared" si="26"/>
        <v>1.1030311439495819</v>
      </c>
      <c r="N156" s="154">
        <f t="shared" si="27"/>
        <v>2.7325959174141794E-4</v>
      </c>
      <c r="O156" s="83">
        <f t="shared" si="28"/>
        <v>185810.24</v>
      </c>
      <c r="P156" s="87">
        <f t="shared" si="29"/>
        <v>0.10303114394958192</v>
      </c>
      <c r="Q156" s="78"/>
    </row>
    <row r="157" spans="2:17" s="79" customFormat="1" ht="12.75" x14ac:dyDescent="0.2">
      <c r="B157" s="72"/>
      <c r="C157" s="80" t="s">
        <v>184</v>
      </c>
      <c r="D157" s="81" t="s">
        <v>416</v>
      </c>
      <c r="E157" s="82">
        <f>IFERROR(VLOOKUP($C157,'2024'!$C$261:$U$504,19,FALSE),0)</f>
        <v>3321314.4299999997</v>
      </c>
      <c r="F157" s="83">
        <f>IFERROR(VLOOKUP($C157,'2024'!$C$8:$U$251,19,FALSE),0)</f>
        <v>2295928.13</v>
      </c>
      <c r="G157" s="84">
        <f t="shared" si="22"/>
        <v>0.6912709345618927</v>
      </c>
      <c r="H157" s="85">
        <f t="shared" si="23"/>
        <v>3.1538773987939065E-4</v>
      </c>
      <c r="I157" s="86">
        <f t="shared" si="24"/>
        <v>-1025386.2999999998</v>
      </c>
      <c r="J157" s="87">
        <f t="shared" si="25"/>
        <v>-0.30872906543810724</v>
      </c>
      <c r="K157" s="82">
        <f>VLOOKUP($C157,'2024'!$C$261:$U$504,VLOOKUP($L$4,Master!$D$9:$G$20,4,FALSE),FALSE)</f>
        <v>408372.49</v>
      </c>
      <c r="L157" s="83">
        <f>VLOOKUP($C157,'2024'!$C$8:$U$251,VLOOKUP($L$4,Master!$D$9:$G$20,4,FALSE),FALSE)</f>
        <v>408977.25</v>
      </c>
      <c r="M157" s="154">
        <f t="shared" si="26"/>
        <v>1.0014809028884391</v>
      </c>
      <c r="N157" s="154">
        <f t="shared" si="27"/>
        <v>5.6180508812176326E-5</v>
      </c>
      <c r="O157" s="83">
        <f t="shared" si="28"/>
        <v>604.76000000000931</v>
      </c>
      <c r="P157" s="87">
        <f t="shared" si="29"/>
        <v>1.4809028884389577E-3</v>
      </c>
      <c r="Q157" s="78"/>
    </row>
    <row r="158" spans="2:17" s="79" customFormat="1" ht="12.75" x14ac:dyDescent="0.2">
      <c r="B158" s="72"/>
      <c r="C158" s="80" t="s">
        <v>185</v>
      </c>
      <c r="D158" s="81" t="s">
        <v>417</v>
      </c>
      <c r="E158" s="82">
        <f>IFERROR(VLOOKUP($C158,'2024'!$C$261:$U$504,19,FALSE),0)</f>
        <v>3031722.28</v>
      </c>
      <c r="F158" s="83">
        <f>IFERROR(VLOOKUP($C158,'2024'!$C$8:$U$251,19,FALSE),0)</f>
        <v>2417431.36</v>
      </c>
      <c r="G158" s="84">
        <f t="shared" si="22"/>
        <v>0.79737889448106047</v>
      </c>
      <c r="H158" s="85">
        <f t="shared" si="23"/>
        <v>3.3207843180350834E-4</v>
      </c>
      <c r="I158" s="86">
        <f t="shared" si="24"/>
        <v>-614290.91999999993</v>
      </c>
      <c r="J158" s="87">
        <f t="shared" si="25"/>
        <v>-0.20262110551893955</v>
      </c>
      <c r="K158" s="82">
        <f>VLOOKUP($C158,'2024'!$C$261:$U$504,VLOOKUP($L$4,Master!$D$9:$G$20,4,FALSE),FALSE)</f>
        <v>368592.67000000004</v>
      </c>
      <c r="L158" s="83">
        <f>VLOOKUP($C158,'2024'!$C$8:$U$251,VLOOKUP($L$4,Master!$D$9:$G$20,4,FALSE),FALSE)</f>
        <v>310348.65000000002</v>
      </c>
      <c r="M158" s="154">
        <f t="shared" si="26"/>
        <v>0.84198269596625452</v>
      </c>
      <c r="N158" s="154">
        <f t="shared" si="27"/>
        <v>4.2632065881835795E-5</v>
      </c>
      <c r="O158" s="83">
        <f t="shared" si="28"/>
        <v>-58244.020000000019</v>
      </c>
      <c r="P158" s="87">
        <f t="shared" si="29"/>
        <v>-0.15801730403374548</v>
      </c>
      <c r="Q158" s="78"/>
    </row>
    <row r="159" spans="2:17" s="79" customFormat="1" ht="12.75" x14ac:dyDescent="0.2">
      <c r="B159" s="72"/>
      <c r="C159" s="80" t="s">
        <v>186</v>
      </c>
      <c r="D159" s="81" t="s">
        <v>418</v>
      </c>
      <c r="E159" s="82">
        <f>IFERROR(VLOOKUP($C159,'2024'!$C$261:$U$504,19,FALSE),0)</f>
        <v>10712591.949999999</v>
      </c>
      <c r="F159" s="83">
        <f>IFERROR(VLOOKUP($C159,'2024'!$C$8:$U$251,19,FALSE),0)</f>
        <v>9257445.6799999997</v>
      </c>
      <c r="G159" s="84">
        <f t="shared" si="22"/>
        <v>0.86416487468282599</v>
      </c>
      <c r="H159" s="85">
        <f t="shared" si="23"/>
        <v>1.2716795582235531E-3</v>
      </c>
      <c r="I159" s="86">
        <f t="shared" si="24"/>
        <v>-1455146.2699999996</v>
      </c>
      <c r="J159" s="87">
        <f t="shared" si="25"/>
        <v>-0.13583512531717404</v>
      </c>
      <c r="K159" s="82">
        <f>VLOOKUP($C159,'2024'!$C$261:$U$504,VLOOKUP($L$4,Master!$D$9:$G$20,4,FALSE),FALSE)</f>
        <v>1180119.7899999998</v>
      </c>
      <c r="L159" s="83">
        <f>VLOOKUP($C159,'2024'!$C$8:$U$251,VLOOKUP($L$4,Master!$D$9:$G$20,4,FALSE),FALSE)</f>
        <v>1808535.4800000004</v>
      </c>
      <c r="M159" s="154">
        <f t="shared" si="26"/>
        <v>1.5325016115525025</v>
      </c>
      <c r="N159" s="154">
        <f t="shared" si="27"/>
        <v>2.4843544102092126E-4</v>
      </c>
      <c r="O159" s="83">
        <f t="shared" si="28"/>
        <v>628415.69000000064</v>
      </c>
      <c r="P159" s="87">
        <f t="shared" si="29"/>
        <v>0.53250161155250242</v>
      </c>
      <c r="Q159" s="78"/>
    </row>
    <row r="160" spans="2:17" s="79" customFormat="1" ht="25.5" x14ac:dyDescent="0.2">
      <c r="B160" s="72"/>
      <c r="C160" s="80" t="s">
        <v>187</v>
      </c>
      <c r="D160" s="81" t="s">
        <v>420</v>
      </c>
      <c r="E160" s="82">
        <f>IFERROR(VLOOKUP($C160,'2024'!$C$261:$U$504,19,FALSE),0)</f>
        <v>18425</v>
      </c>
      <c r="F160" s="83">
        <f>IFERROR(VLOOKUP($C160,'2024'!$C$8:$U$251,19,FALSE),0)</f>
        <v>0</v>
      </c>
      <c r="G160" s="84">
        <f t="shared" si="22"/>
        <v>0</v>
      </c>
      <c r="H160" s="85">
        <f t="shared" si="23"/>
        <v>0</v>
      </c>
      <c r="I160" s="86">
        <f t="shared" si="24"/>
        <v>-18425</v>
      </c>
      <c r="J160" s="87">
        <f t="shared" si="25"/>
        <v>-1</v>
      </c>
      <c r="K160" s="82">
        <f>VLOOKUP($C160,'2024'!$C$261:$U$504,VLOOKUP($L$4,Master!$D$9:$G$20,4,FALSE),FALSE)</f>
        <v>0</v>
      </c>
      <c r="L160" s="83">
        <f>VLOOKUP($C160,'2024'!$C$8:$U$251,VLOOKUP($L$4,Master!$D$9:$G$20,4,FALSE),FALSE)</f>
        <v>0</v>
      </c>
      <c r="M160" s="154">
        <f t="shared" si="26"/>
        <v>0</v>
      </c>
      <c r="N160" s="154">
        <f t="shared" si="27"/>
        <v>0</v>
      </c>
      <c r="O160" s="83">
        <f t="shared" si="28"/>
        <v>0</v>
      </c>
      <c r="P160" s="87">
        <f t="shared" si="29"/>
        <v>0</v>
      </c>
      <c r="Q160" s="78"/>
    </row>
    <row r="161" spans="2:17" s="79" customFormat="1" ht="12.75" x14ac:dyDescent="0.2">
      <c r="B161" s="72"/>
      <c r="C161" s="80" t="s">
        <v>188</v>
      </c>
      <c r="D161" s="81" t="s">
        <v>421</v>
      </c>
      <c r="E161" s="82">
        <f>IFERROR(VLOOKUP($C161,'2024'!$C$261:$U$504,19,FALSE),0)</f>
        <v>378281.82</v>
      </c>
      <c r="F161" s="83">
        <f>IFERROR(VLOOKUP($C161,'2024'!$C$8:$U$251,19,FALSE),0)</f>
        <v>242489.29999999996</v>
      </c>
      <c r="G161" s="84">
        <f t="shared" si="22"/>
        <v>0.64102816254822914</v>
      </c>
      <c r="H161" s="85">
        <f t="shared" si="23"/>
        <v>3.3310342459167271E-5</v>
      </c>
      <c r="I161" s="86">
        <f t="shared" si="24"/>
        <v>-135792.52000000005</v>
      </c>
      <c r="J161" s="87">
        <f t="shared" si="25"/>
        <v>-0.35897183745177086</v>
      </c>
      <c r="K161" s="82">
        <f>VLOOKUP($C161,'2024'!$C$261:$U$504,VLOOKUP($L$4,Master!$D$9:$G$20,4,FALSE),FALSE)</f>
        <v>121029.74</v>
      </c>
      <c r="L161" s="83">
        <f>VLOOKUP($C161,'2024'!$C$8:$U$251,VLOOKUP($L$4,Master!$D$9:$G$20,4,FALSE),FALSE)</f>
        <v>35685.99</v>
      </c>
      <c r="M161" s="154">
        <f t="shared" si="26"/>
        <v>0.29485306669253358</v>
      </c>
      <c r="N161" s="154">
        <f t="shared" si="27"/>
        <v>4.9021237138893083E-6</v>
      </c>
      <c r="O161" s="83">
        <f t="shared" si="28"/>
        <v>-85343.75</v>
      </c>
      <c r="P161" s="87">
        <f t="shared" si="29"/>
        <v>-0.70514693330746636</v>
      </c>
      <c r="Q161" s="78"/>
    </row>
    <row r="162" spans="2:17" s="79" customFormat="1" ht="12.75" x14ac:dyDescent="0.2">
      <c r="B162" s="72"/>
      <c r="C162" s="80" t="s">
        <v>189</v>
      </c>
      <c r="D162" s="81" t="s">
        <v>422</v>
      </c>
      <c r="E162" s="82">
        <f>IFERROR(VLOOKUP($C162,'2024'!$C$261:$U$504,19,FALSE),0)</f>
        <v>212601.21</v>
      </c>
      <c r="F162" s="83">
        <f>IFERROR(VLOOKUP($C162,'2024'!$C$8:$U$251,19,FALSE),0)</f>
        <v>143814.59999999998</v>
      </c>
      <c r="G162" s="84">
        <f t="shared" si="22"/>
        <v>0.67645240589176314</v>
      </c>
      <c r="H162" s="85">
        <f t="shared" si="23"/>
        <v>1.9755566850282289E-5</v>
      </c>
      <c r="I162" s="86">
        <f t="shared" si="24"/>
        <v>-68786.610000000015</v>
      </c>
      <c r="J162" s="87">
        <f t="shared" si="25"/>
        <v>-0.3235475941082368</v>
      </c>
      <c r="K162" s="82">
        <f>VLOOKUP($C162,'2024'!$C$261:$U$504,VLOOKUP($L$4,Master!$D$9:$G$20,4,FALSE),FALSE)</f>
        <v>19213.839999999997</v>
      </c>
      <c r="L162" s="83">
        <f>VLOOKUP($C162,'2024'!$C$8:$U$251,VLOOKUP($L$4,Master!$D$9:$G$20,4,FALSE),FALSE)</f>
        <v>12168.400000000001</v>
      </c>
      <c r="M162" s="154">
        <f t="shared" si="26"/>
        <v>0.63331431926153248</v>
      </c>
      <c r="N162" s="154">
        <f t="shared" si="27"/>
        <v>1.6715523991373274E-6</v>
      </c>
      <c r="O162" s="83">
        <f t="shared" si="28"/>
        <v>-7045.4399999999951</v>
      </c>
      <c r="P162" s="87">
        <f t="shared" si="29"/>
        <v>-0.36668568073846752</v>
      </c>
      <c r="Q162" s="78"/>
    </row>
    <row r="163" spans="2:17" s="79" customFormat="1" ht="12.75" x14ac:dyDescent="0.2">
      <c r="B163" s="72"/>
      <c r="C163" s="80" t="s">
        <v>190</v>
      </c>
      <c r="D163" s="81" t="s">
        <v>423</v>
      </c>
      <c r="E163" s="82">
        <f>IFERROR(VLOOKUP($C163,'2024'!$C$261:$U$504,19,FALSE),0)</f>
        <v>4211861.9300000006</v>
      </c>
      <c r="F163" s="83">
        <f>IFERROR(VLOOKUP($C163,'2024'!$C$8:$U$251,19,FALSE),0)</f>
        <v>4504165.4700000007</v>
      </c>
      <c r="G163" s="84">
        <f t="shared" si="22"/>
        <v>1.0694000764645197</v>
      </c>
      <c r="H163" s="85">
        <f t="shared" si="23"/>
        <v>6.1872954517356497E-4</v>
      </c>
      <c r="I163" s="86">
        <f t="shared" si="24"/>
        <v>292303.54000000004</v>
      </c>
      <c r="J163" s="87">
        <f t="shared" si="25"/>
        <v>6.9400076464519816E-2</v>
      </c>
      <c r="K163" s="82">
        <f>VLOOKUP($C163,'2024'!$C$261:$U$504,VLOOKUP($L$4,Master!$D$9:$G$20,4,FALSE),FALSE)</f>
        <v>584316.47</v>
      </c>
      <c r="L163" s="83">
        <f>VLOOKUP($C163,'2024'!$C$8:$U$251,VLOOKUP($L$4,Master!$D$9:$G$20,4,FALSE),FALSE)</f>
        <v>520335.94000000024</v>
      </c>
      <c r="M163" s="154">
        <f t="shared" si="26"/>
        <v>0.89050363410088418</v>
      </c>
      <c r="N163" s="154">
        <f t="shared" si="27"/>
        <v>7.1477662541038817E-5</v>
      </c>
      <c r="O163" s="83">
        <f t="shared" si="28"/>
        <v>-63980.529999999737</v>
      </c>
      <c r="P163" s="87">
        <f t="shared" si="29"/>
        <v>-0.10949636589911584</v>
      </c>
      <c r="Q163" s="78"/>
    </row>
    <row r="164" spans="2:17" s="79" customFormat="1" ht="12.75" x14ac:dyDescent="0.2">
      <c r="B164" s="72"/>
      <c r="C164" s="80" t="s">
        <v>191</v>
      </c>
      <c r="D164" s="81" t="s">
        <v>424</v>
      </c>
      <c r="E164" s="82">
        <f>IFERROR(VLOOKUP($C164,'2024'!$C$261:$U$504,19,FALSE),0)</f>
        <v>1661354.31</v>
      </c>
      <c r="F164" s="83">
        <f>IFERROR(VLOOKUP($C164,'2024'!$C$8:$U$251,19,FALSE),0)</f>
        <v>1388022.97</v>
      </c>
      <c r="G164" s="84">
        <f t="shared" si="22"/>
        <v>0.83547679242485007</v>
      </c>
      <c r="H164" s="85">
        <f t="shared" si="23"/>
        <v>1.9067035317389452E-4</v>
      </c>
      <c r="I164" s="86">
        <f t="shared" si="24"/>
        <v>-273331.34000000008</v>
      </c>
      <c r="J164" s="87">
        <f t="shared" si="25"/>
        <v>-0.16452320757514999</v>
      </c>
      <c r="K164" s="82">
        <f>VLOOKUP($C164,'2024'!$C$261:$U$504,VLOOKUP($L$4,Master!$D$9:$G$20,4,FALSE),FALSE)</f>
        <v>19732.04</v>
      </c>
      <c r="L164" s="83">
        <f>VLOOKUP($C164,'2024'!$C$8:$U$251,VLOOKUP($L$4,Master!$D$9:$G$20,4,FALSE),FALSE)</f>
        <v>305363.77</v>
      </c>
      <c r="M164" s="154">
        <f t="shared" si="26"/>
        <v>15.475529646199785</v>
      </c>
      <c r="N164" s="154">
        <f t="shared" si="27"/>
        <v>4.1947301399782963E-5</v>
      </c>
      <c r="O164" s="83">
        <f t="shared" si="28"/>
        <v>285631.73000000004</v>
      </c>
      <c r="P164" s="87">
        <f t="shared" si="29"/>
        <v>14.475529646199787</v>
      </c>
      <c r="Q164" s="78"/>
    </row>
    <row r="165" spans="2:17" s="79" customFormat="1" ht="12.75" x14ac:dyDescent="0.2">
      <c r="B165" s="72"/>
      <c r="C165" s="80" t="s">
        <v>192</v>
      </c>
      <c r="D165" s="81" t="s">
        <v>425</v>
      </c>
      <c r="E165" s="82">
        <f>IFERROR(VLOOKUP($C165,'2024'!$C$261:$U$504,19,FALSE),0)</f>
        <v>421215.76000000007</v>
      </c>
      <c r="F165" s="83">
        <f>IFERROR(VLOOKUP($C165,'2024'!$C$8:$U$251,19,FALSE),0)</f>
        <v>170646.19</v>
      </c>
      <c r="G165" s="84">
        <f t="shared" si="22"/>
        <v>0.40512774260868106</v>
      </c>
      <c r="H165" s="85">
        <f t="shared" si="23"/>
        <v>2.3441376705084001E-5</v>
      </c>
      <c r="I165" s="86">
        <f t="shared" si="24"/>
        <v>-250569.57000000007</v>
      </c>
      <c r="J165" s="87">
        <f t="shared" si="25"/>
        <v>-0.59487225739131899</v>
      </c>
      <c r="K165" s="82">
        <f>VLOOKUP($C165,'2024'!$C$261:$U$504,VLOOKUP($L$4,Master!$D$9:$G$20,4,FALSE),FALSE)</f>
        <v>70723.960000000006</v>
      </c>
      <c r="L165" s="83">
        <f>VLOOKUP($C165,'2024'!$C$8:$U$251,VLOOKUP($L$4,Master!$D$9:$G$20,4,FALSE),FALSE)</f>
        <v>29442.629999999997</v>
      </c>
      <c r="M165" s="154">
        <f t="shared" si="26"/>
        <v>0.41630347056358263</v>
      </c>
      <c r="N165" s="154">
        <f t="shared" si="27"/>
        <v>4.0444839759880207E-6</v>
      </c>
      <c r="O165" s="83">
        <f t="shared" si="28"/>
        <v>-41281.330000000009</v>
      </c>
      <c r="P165" s="87">
        <f t="shared" si="29"/>
        <v>-0.58369652943641737</v>
      </c>
      <c r="Q165" s="78"/>
    </row>
    <row r="166" spans="2:17" s="79" customFormat="1" ht="25.5" x14ac:dyDescent="0.2">
      <c r="B166" s="72"/>
      <c r="C166" s="80" t="s">
        <v>193</v>
      </c>
      <c r="D166" s="81" t="s">
        <v>419</v>
      </c>
      <c r="E166" s="82">
        <f>IFERROR(VLOOKUP($C166,'2024'!$C$261:$U$504,19,FALSE),0)</f>
        <v>733037.8600000001</v>
      </c>
      <c r="F166" s="83">
        <f>IFERROR(VLOOKUP($C166,'2024'!$C$8:$U$251,19,FALSE),0)</f>
        <v>819880.44000000006</v>
      </c>
      <c r="G166" s="84">
        <f t="shared" si="22"/>
        <v>1.1184694334887422</v>
      </c>
      <c r="H166" s="85">
        <f t="shared" si="23"/>
        <v>1.1262558072448041E-4</v>
      </c>
      <c r="I166" s="86">
        <f t="shared" si="24"/>
        <v>86842.579999999958</v>
      </c>
      <c r="J166" s="87">
        <f t="shared" si="25"/>
        <v>0.11846943348874224</v>
      </c>
      <c r="K166" s="82">
        <f>VLOOKUP($C166,'2024'!$C$261:$U$504,VLOOKUP($L$4,Master!$D$9:$G$20,4,FALSE),FALSE)</f>
        <v>69326.740000000005</v>
      </c>
      <c r="L166" s="83">
        <f>VLOOKUP($C166,'2024'!$C$8:$U$251,VLOOKUP($L$4,Master!$D$9:$G$20,4,FALSE),FALSE)</f>
        <v>143682.76000000004</v>
      </c>
      <c r="M166" s="154">
        <f t="shared" si="26"/>
        <v>2.0725445910192808</v>
      </c>
      <c r="N166" s="154">
        <f t="shared" si="27"/>
        <v>1.973745621385497E-5</v>
      </c>
      <c r="O166" s="83">
        <f t="shared" si="28"/>
        <v>74356.020000000033</v>
      </c>
      <c r="P166" s="87">
        <f t="shared" si="29"/>
        <v>1.072544591019281</v>
      </c>
      <c r="Q166" s="78"/>
    </row>
    <row r="167" spans="2:17" s="79" customFormat="1" ht="12.75" x14ac:dyDescent="0.2">
      <c r="B167" s="72"/>
      <c r="C167" s="80" t="s">
        <v>194</v>
      </c>
      <c r="D167" s="81" t="s">
        <v>426</v>
      </c>
      <c r="E167" s="82">
        <f>IFERROR(VLOOKUP($C167,'2024'!$C$261:$U$504,19,FALSE),0)</f>
        <v>479521.04</v>
      </c>
      <c r="F167" s="83">
        <f>IFERROR(VLOOKUP($C167,'2024'!$C$8:$U$251,19,FALSE),0)</f>
        <v>325072.45999999996</v>
      </c>
      <c r="G167" s="84">
        <f t="shared" si="22"/>
        <v>0.67791073359367082</v>
      </c>
      <c r="H167" s="85">
        <f t="shared" si="23"/>
        <v>4.4654650603733664E-5</v>
      </c>
      <c r="I167" s="86">
        <f t="shared" si="24"/>
        <v>-154448.58000000002</v>
      </c>
      <c r="J167" s="87">
        <f t="shared" si="25"/>
        <v>-0.32208926640632918</v>
      </c>
      <c r="K167" s="82">
        <f>VLOOKUP($C167,'2024'!$C$261:$U$504,VLOOKUP($L$4,Master!$D$9:$G$20,4,FALSE),FALSE)</f>
        <v>58940.12999999999</v>
      </c>
      <c r="L167" s="83">
        <f>VLOOKUP($C167,'2024'!$C$8:$U$251,VLOOKUP($L$4,Master!$D$9:$G$20,4,FALSE),FALSE)</f>
        <v>41224.620000000003</v>
      </c>
      <c r="M167" s="154">
        <f t="shared" si="26"/>
        <v>0.69943211866007093</v>
      </c>
      <c r="N167" s="154">
        <f t="shared" si="27"/>
        <v>5.6629558910394667E-6</v>
      </c>
      <c r="O167" s="83">
        <f t="shared" si="28"/>
        <v>-17715.509999999987</v>
      </c>
      <c r="P167" s="87">
        <f t="shared" si="29"/>
        <v>-0.30056788133992901</v>
      </c>
      <c r="Q167" s="78"/>
    </row>
    <row r="168" spans="2:17" s="79" customFormat="1" ht="12.75" x14ac:dyDescent="0.2">
      <c r="B168" s="72"/>
      <c r="C168" s="80" t="s">
        <v>195</v>
      </c>
      <c r="D168" s="81" t="s">
        <v>427</v>
      </c>
      <c r="E168" s="82">
        <f>IFERROR(VLOOKUP($C168,'2024'!$C$261:$U$504,19,FALSE),0)</f>
        <v>99225.96</v>
      </c>
      <c r="F168" s="83">
        <f>IFERROR(VLOOKUP($C168,'2024'!$C$8:$U$251,19,FALSE),0)</f>
        <v>80097.539999999994</v>
      </c>
      <c r="G168" s="84">
        <f t="shared" si="22"/>
        <v>0.80722363381518292</v>
      </c>
      <c r="H168" s="85">
        <f t="shared" si="23"/>
        <v>1.1002862755333323E-5</v>
      </c>
      <c r="I168" s="86">
        <f t="shared" si="24"/>
        <v>-19128.420000000013</v>
      </c>
      <c r="J168" s="87">
        <f t="shared" si="25"/>
        <v>-0.19277636618481708</v>
      </c>
      <c r="K168" s="82">
        <f>VLOOKUP($C168,'2024'!$C$261:$U$504,VLOOKUP($L$4,Master!$D$9:$G$20,4,FALSE),FALSE)</f>
        <v>10897.05</v>
      </c>
      <c r="L168" s="83">
        <f>VLOOKUP($C168,'2024'!$C$8:$U$251,VLOOKUP($L$4,Master!$D$9:$G$20,4,FALSE),FALSE)</f>
        <v>9266.5299999999988</v>
      </c>
      <c r="M168" s="154">
        <f t="shared" si="26"/>
        <v>0.85037051312052336</v>
      </c>
      <c r="N168" s="154">
        <f t="shared" si="27"/>
        <v>1.2729274558017498E-6</v>
      </c>
      <c r="O168" s="83">
        <f t="shared" si="28"/>
        <v>-1630.5200000000004</v>
      </c>
      <c r="P168" s="87">
        <f t="shared" si="29"/>
        <v>-0.14962948687947661</v>
      </c>
      <c r="Q168" s="78"/>
    </row>
    <row r="169" spans="2:17" s="79" customFormat="1" ht="12.75" x14ac:dyDescent="0.2">
      <c r="B169" s="72"/>
      <c r="C169" s="80" t="s">
        <v>196</v>
      </c>
      <c r="D169" s="81" t="s">
        <v>428</v>
      </c>
      <c r="E169" s="82">
        <f>IFERROR(VLOOKUP($C169,'2024'!$C$261:$U$504,19,FALSE),0)</f>
        <v>746242.24000000011</v>
      </c>
      <c r="F169" s="83">
        <f>IFERROR(VLOOKUP($C169,'2024'!$C$8:$U$251,19,FALSE),0)</f>
        <v>589970.29</v>
      </c>
      <c r="G169" s="84">
        <f t="shared" si="22"/>
        <v>0.79058817415642402</v>
      </c>
      <c r="H169" s="85">
        <f t="shared" si="23"/>
        <v>8.1043214692913177E-5</v>
      </c>
      <c r="I169" s="86">
        <f t="shared" si="24"/>
        <v>-156271.95000000007</v>
      </c>
      <c r="J169" s="87">
        <f t="shared" si="25"/>
        <v>-0.20941182584357601</v>
      </c>
      <c r="K169" s="82">
        <f>VLOOKUP($C169,'2024'!$C$261:$U$504,VLOOKUP($L$4,Master!$D$9:$G$20,4,FALSE),FALSE)</f>
        <v>140808.16</v>
      </c>
      <c r="L169" s="83">
        <f>VLOOKUP($C169,'2024'!$C$8:$U$251,VLOOKUP($L$4,Master!$D$9:$G$20,4,FALSE),FALSE)</f>
        <v>47501.61</v>
      </c>
      <c r="M169" s="154">
        <f t="shared" si="26"/>
        <v>0.33734983824801063</v>
      </c>
      <c r="N169" s="154">
        <f t="shared" si="27"/>
        <v>6.5252153248073409E-6</v>
      </c>
      <c r="O169" s="83">
        <f t="shared" si="28"/>
        <v>-93306.55</v>
      </c>
      <c r="P169" s="87">
        <f t="shared" si="29"/>
        <v>-0.66265016175198943</v>
      </c>
      <c r="Q169" s="78"/>
    </row>
    <row r="170" spans="2:17" s="79" customFormat="1" ht="12.75" x14ac:dyDescent="0.2">
      <c r="B170" s="72"/>
      <c r="C170" s="80" t="s">
        <v>197</v>
      </c>
      <c r="D170" s="81" t="s">
        <v>429</v>
      </c>
      <c r="E170" s="82">
        <f>IFERROR(VLOOKUP($C170,'2024'!$C$261:$U$504,19,FALSE),0)</f>
        <v>259351.54999999996</v>
      </c>
      <c r="F170" s="83">
        <f>IFERROR(VLOOKUP($C170,'2024'!$C$8:$U$251,19,FALSE),0)</f>
        <v>167080.12999999998</v>
      </c>
      <c r="G170" s="84">
        <f t="shared" si="22"/>
        <v>0.64422260055897107</v>
      </c>
      <c r="H170" s="85">
        <f t="shared" si="23"/>
        <v>2.2951513111804054E-5</v>
      </c>
      <c r="I170" s="86">
        <f t="shared" si="24"/>
        <v>-92271.419999999984</v>
      </c>
      <c r="J170" s="87">
        <f t="shared" si="25"/>
        <v>-0.35577739944102899</v>
      </c>
      <c r="K170" s="82">
        <f>VLOOKUP($C170,'2024'!$C$261:$U$504,VLOOKUP($L$4,Master!$D$9:$G$20,4,FALSE),FALSE)</f>
        <v>25653.96</v>
      </c>
      <c r="L170" s="83">
        <f>VLOOKUP($C170,'2024'!$C$8:$U$251,VLOOKUP($L$4,Master!$D$9:$G$20,4,FALSE),FALSE)</f>
        <v>7246.590000000002</v>
      </c>
      <c r="M170" s="154">
        <f t="shared" si="26"/>
        <v>0.2824745185538608</v>
      </c>
      <c r="N170" s="154">
        <f t="shared" si="27"/>
        <v>9.9545173564844732E-7</v>
      </c>
      <c r="O170" s="83">
        <f t="shared" si="28"/>
        <v>-18407.369999999995</v>
      </c>
      <c r="P170" s="87">
        <f t="shared" si="29"/>
        <v>-0.71752548144613915</v>
      </c>
      <c r="Q170" s="78"/>
    </row>
    <row r="171" spans="2:17" s="79" customFormat="1" ht="12.75" x14ac:dyDescent="0.2">
      <c r="B171" s="72"/>
      <c r="C171" s="80" t="s">
        <v>198</v>
      </c>
      <c r="D171" s="81" t="s">
        <v>430</v>
      </c>
      <c r="E171" s="82">
        <f>IFERROR(VLOOKUP($C171,'2024'!$C$261:$U$504,19,FALSE),0)</f>
        <v>305991.44999999995</v>
      </c>
      <c r="F171" s="83">
        <f>IFERROR(VLOOKUP($C171,'2024'!$C$8:$U$251,19,FALSE),0)</f>
        <v>223974.08</v>
      </c>
      <c r="G171" s="84">
        <f t="shared" si="22"/>
        <v>0.73196188978482901</v>
      </c>
      <c r="H171" s="85">
        <f t="shared" si="23"/>
        <v>3.0766938198002661E-5</v>
      </c>
      <c r="I171" s="86">
        <f t="shared" si="24"/>
        <v>-82017.369999999966</v>
      </c>
      <c r="J171" s="87">
        <f t="shared" si="25"/>
        <v>-0.26803811021517099</v>
      </c>
      <c r="K171" s="82">
        <f>VLOOKUP($C171,'2024'!$C$261:$U$504,VLOOKUP($L$4,Master!$D$9:$G$20,4,FALSE),FALSE)</f>
        <v>31171.420000000002</v>
      </c>
      <c r="L171" s="83">
        <f>VLOOKUP($C171,'2024'!$C$8:$U$251,VLOOKUP($L$4,Master!$D$9:$G$20,4,FALSE),FALSE)</f>
        <v>22705.31</v>
      </c>
      <c r="M171" s="154">
        <f t="shared" si="26"/>
        <v>0.72840152934964142</v>
      </c>
      <c r="N171" s="154">
        <f t="shared" si="27"/>
        <v>3.1189897935354479E-6</v>
      </c>
      <c r="O171" s="83">
        <f t="shared" si="28"/>
        <v>-8466.11</v>
      </c>
      <c r="P171" s="87">
        <f t="shared" si="29"/>
        <v>-0.27159847065035858</v>
      </c>
      <c r="Q171" s="78"/>
    </row>
    <row r="172" spans="2:17" s="79" customFormat="1" ht="12.75" x14ac:dyDescent="0.2">
      <c r="B172" s="72"/>
      <c r="C172" s="80" t="s">
        <v>199</v>
      </c>
      <c r="D172" s="81" t="s">
        <v>431</v>
      </c>
      <c r="E172" s="82">
        <f>IFERROR(VLOOKUP($C172,'2024'!$C$261:$U$504,19,FALSE),0)</f>
        <v>1101174.79</v>
      </c>
      <c r="F172" s="83">
        <f>IFERROR(VLOOKUP($C172,'2024'!$C$8:$U$251,19,FALSE),0)</f>
        <v>787741.92999999993</v>
      </c>
      <c r="G172" s="84">
        <f t="shared" si="22"/>
        <v>0.71536502393048784</v>
      </c>
      <c r="H172" s="85">
        <f t="shared" si="23"/>
        <v>1.0821076830089152E-4</v>
      </c>
      <c r="I172" s="86">
        <f t="shared" si="24"/>
        <v>-313432.8600000001</v>
      </c>
      <c r="J172" s="87">
        <f t="shared" si="25"/>
        <v>-0.28463497606951216</v>
      </c>
      <c r="K172" s="82">
        <f>VLOOKUP($C172,'2024'!$C$261:$U$504,VLOOKUP($L$4,Master!$D$9:$G$20,4,FALSE),FALSE)</f>
        <v>135785.07999999999</v>
      </c>
      <c r="L172" s="83">
        <f>VLOOKUP($C172,'2024'!$C$8:$U$251,VLOOKUP($L$4,Master!$D$9:$G$20,4,FALSE),FALSE)</f>
        <v>88092.47</v>
      </c>
      <c r="M172" s="154">
        <f t="shared" si="26"/>
        <v>0.6487639879138416</v>
      </c>
      <c r="N172" s="154">
        <f t="shared" si="27"/>
        <v>1.2101112683214967E-5</v>
      </c>
      <c r="O172" s="83">
        <f t="shared" si="28"/>
        <v>-47692.609999999986</v>
      </c>
      <c r="P172" s="87">
        <f t="shared" si="29"/>
        <v>-0.35123601208615846</v>
      </c>
      <c r="Q172" s="78"/>
    </row>
    <row r="173" spans="2:17" s="79" customFormat="1" ht="12.75" x14ac:dyDescent="0.2">
      <c r="B173" s="72"/>
      <c r="C173" s="80" t="s">
        <v>200</v>
      </c>
      <c r="D173" s="81" t="s">
        <v>432</v>
      </c>
      <c r="E173" s="82">
        <f>IFERROR(VLOOKUP($C173,'2024'!$C$261:$U$504,19,FALSE),0)</f>
        <v>10244070.940000001</v>
      </c>
      <c r="F173" s="83">
        <f>IFERROR(VLOOKUP($C173,'2024'!$C$8:$U$251,19,FALSE),0)</f>
        <v>12124027.860000001</v>
      </c>
      <c r="G173" s="84">
        <f t="shared" si="22"/>
        <v>1.1835165854484018</v>
      </c>
      <c r="H173" s="85">
        <f t="shared" si="23"/>
        <v>1.6654570737805131E-3</v>
      </c>
      <c r="I173" s="86">
        <f t="shared" si="24"/>
        <v>1879956.92</v>
      </c>
      <c r="J173" s="87">
        <f t="shared" si="25"/>
        <v>0.1835165854484018</v>
      </c>
      <c r="K173" s="82">
        <f>VLOOKUP($C173,'2024'!$C$261:$U$504,VLOOKUP($L$4,Master!$D$9:$G$20,4,FALSE),FALSE)</f>
        <v>1144777.04</v>
      </c>
      <c r="L173" s="83">
        <f>VLOOKUP($C173,'2024'!$C$8:$U$251,VLOOKUP($L$4,Master!$D$9:$G$20,4,FALSE),FALSE)</f>
        <v>990796.24</v>
      </c>
      <c r="M173" s="154">
        <f t="shared" si="26"/>
        <v>0.8654927600574519</v>
      </c>
      <c r="N173" s="154">
        <f t="shared" si="27"/>
        <v>1.3610399329642704E-4</v>
      </c>
      <c r="O173" s="83">
        <f t="shared" si="28"/>
        <v>-153980.80000000005</v>
      </c>
      <c r="P173" s="87">
        <f t="shared" si="29"/>
        <v>-0.13450723994254815</v>
      </c>
      <c r="Q173" s="78"/>
    </row>
    <row r="174" spans="2:17" s="79" customFormat="1" ht="12.75" x14ac:dyDescent="0.2">
      <c r="B174" s="72"/>
      <c r="C174" s="80" t="s">
        <v>201</v>
      </c>
      <c r="D174" s="81" t="s">
        <v>433</v>
      </c>
      <c r="E174" s="82">
        <f>IFERROR(VLOOKUP($C174,'2024'!$C$261:$U$504,19,FALSE),0)</f>
        <v>13228225.469999999</v>
      </c>
      <c r="F174" s="83">
        <f>IFERROR(VLOOKUP($C174,'2024'!$C$8:$U$251,19,FALSE),0)</f>
        <v>12070157.889999999</v>
      </c>
      <c r="G174" s="84">
        <f t="shared" si="22"/>
        <v>0.91245480486960584</v>
      </c>
      <c r="H174" s="85">
        <f t="shared" si="23"/>
        <v>1.6580570476805361E-3</v>
      </c>
      <c r="I174" s="86">
        <f t="shared" si="24"/>
        <v>-1158067.58</v>
      </c>
      <c r="J174" s="87">
        <f t="shared" si="25"/>
        <v>-8.7545195130394174E-2</v>
      </c>
      <c r="K174" s="82">
        <f>VLOOKUP($C174,'2024'!$C$261:$U$504,VLOOKUP($L$4,Master!$D$9:$G$20,4,FALSE),FALSE)</f>
        <v>2536569.69</v>
      </c>
      <c r="L174" s="83">
        <f>VLOOKUP($C174,'2024'!$C$8:$U$251,VLOOKUP($L$4,Master!$D$9:$G$20,4,FALSE),FALSE)</f>
        <v>1184413.78</v>
      </c>
      <c r="M174" s="154">
        <f t="shared" si="26"/>
        <v>0.46693524119181606</v>
      </c>
      <c r="N174" s="154">
        <f t="shared" si="27"/>
        <v>1.6270090525708479E-4</v>
      </c>
      <c r="O174" s="83">
        <f t="shared" si="28"/>
        <v>-1352155.91</v>
      </c>
      <c r="P174" s="87">
        <f t="shared" si="29"/>
        <v>-0.53306475880818394</v>
      </c>
      <c r="Q174" s="78"/>
    </row>
    <row r="175" spans="2:17" s="79" customFormat="1" ht="12.75" x14ac:dyDescent="0.2">
      <c r="B175" s="72"/>
      <c r="C175" s="80" t="s">
        <v>202</v>
      </c>
      <c r="D175" s="81" t="s">
        <v>434</v>
      </c>
      <c r="E175" s="82">
        <f>IFERROR(VLOOKUP($C175,'2024'!$C$261:$U$504,19,FALSE),0)</f>
        <v>41616.68</v>
      </c>
      <c r="F175" s="83">
        <f>IFERROR(VLOOKUP($C175,'2024'!$C$8:$U$251,19,FALSE),0)</f>
        <v>36484.75</v>
      </c>
      <c r="G175" s="84">
        <f t="shared" si="22"/>
        <v>0.87668574235138408</v>
      </c>
      <c r="H175" s="85">
        <f t="shared" si="23"/>
        <v>5.0118480157149333E-6</v>
      </c>
      <c r="I175" s="86">
        <f t="shared" si="24"/>
        <v>-5131.93</v>
      </c>
      <c r="J175" s="87">
        <f t="shared" si="25"/>
        <v>-0.12331425764861589</v>
      </c>
      <c r="K175" s="82">
        <f>VLOOKUP($C175,'2024'!$C$261:$U$504,VLOOKUP($L$4,Master!$D$9:$G$20,4,FALSE),FALSE)</f>
        <v>5851.1200000000008</v>
      </c>
      <c r="L175" s="83">
        <f>VLOOKUP($C175,'2024'!$C$8:$U$251,VLOOKUP($L$4,Master!$D$9:$G$20,4,FALSE),FALSE)</f>
        <v>3655.48</v>
      </c>
      <c r="M175" s="154">
        <f t="shared" si="26"/>
        <v>0.6247487660482095</v>
      </c>
      <c r="N175" s="154">
        <f t="shared" si="27"/>
        <v>5.0214706649999315E-7</v>
      </c>
      <c r="O175" s="83">
        <f t="shared" si="28"/>
        <v>-2195.6400000000008</v>
      </c>
      <c r="P175" s="87">
        <f t="shared" si="29"/>
        <v>-0.3752512339517905</v>
      </c>
      <c r="Q175" s="78"/>
    </row>
    <row r="176" spans="2:17" s="79" customFormat="1" ht="12.75" x14ac:dyDescent="0.2">
      <c r="B176" s="72"/>
      <c r="C176" s="80" t="s">
        <v>203</v>
      </c>
      <c r="D176" s="81" t="s">
        <v>435</v>
      </c>
      <c r="E176" s="82">
        <f>IFERROR(VLOOKUP($C176,'2024'!$C$261:$U$504,19,FALSE),0)</f>
        <v>241321.87</v>
      </c>
      <c r="F176" s="83">
        <f>IFERROR(VLOOKUP($C176,'2024'!$C$8:$U$251,19,FALSE),0)</f>
        <v>1675898.98</v>
      </c>
      <c r="G176" s="84">
        <f t="shared" si="22"/>
        <v>6.9446626615316713</v>
      </c>
      <c r="H176" s="85">
        <f t="shared" si="23"/>
        <v>2.3021539074412407E-4</v>
      </c>
      <c r="I176" s="86">
        <f t="shared" si="24"/>
        <v>1434577.1099999999</v>
      </c>
      <c r="J176" s="87">
        <f t="shared" si="25"/>
        <v>5.9446626615316713</v>
      </c>
      <c r="K176" s="82">
        <f>VLOOKUP($C176,'2024'!$C$261:$U$504,VLOOKUP($L$4,Master!$D$9:$G$20,4,FALSE),FALSE)</f>
        <v>50000</v>
      </c>
      <c r="L176" s="83">
        <f>VLOOKUP($C176,'2024'!$C$8:$U$251,VLOOKUP($L$4,Master!$D$9:$G$20,4,FALSE),FALSE)</f>
        <v>0</v>
      </c>
      <c r="M176" s="154">
        <f t="shared" si="26"/>
        <v>0</v>
      </c>
      <c r="N176" s="154">
        <f t="shared" si="27"/>
        <v>0</v>
      </c>
      <c r="O176" s="83">
        <f t="shared" si="28"/>
        <v>-50000</v>
      </c>
      <c r="P176" s="87">
        <f t="shared" si="29"/>
        <v>-1</v>
      </c>
      <c r="Q176" s="78"/>
    </row>
    <row r="177" spans="2:17" s="79" customFormat="1" ht="12.75" x14ac:dyDescent="0.2">
      <c r="B177" s="72"/>
      <c r="C177" s="80" t="s">
        <v>204</v>
      </c>
      <c r="D177" s="81" t="s">
        <v>436</v>
      </c>
      <c r="E177" s="82">
        <f>IFERROR(VLOOKUP($C177,'2024'!$C$261:$U$504,19,FALSE),0)</f>
        <v>38276374.400000006</v>
      </c>
      <c r="F177" s="83">
        <f>IFERROR(VLOOKUP($C177,'2024'!$C$8:$U$251,19,FALSE),0)</f>
        <v>30950451.520000003</v>
      </c>
      <c r="G177" s="84">
        <f t="shared" si="22"/>
        <v>0.80860457671769448</v>
      </c>
      <c r="H177" s="85">
        <f t="shared" si="23"/>
        <v>4.2516108520955541E-3</v>
      </c>
      <c r="I177" s="86">
        <f t="shared" si="24"/>
        <v>-7325922.8800000027</v>
      </c>
      <c r="J177" s="87">
        <f t="shared" si="25"/>
        <v>-0.19139542328230549</v>
      </c>
      <c r="K177" s="82">
        <f>VLOOKUP($C177,'2024'!$C$261:$U$504,VLOOKUP($L$4,Master!$D$9:$G$20,4,FALSE),FALSE)</f>
        <v>1759771.52</v>
      </c>
      <c r="L177" s="83">
        <f>VLOOKUP($C177,'2024'!$C$8:$U$251,VLOOKUP($L$4,Master!$D$9:$G$20,4,FALSE),FALSE)</f>
        <v>2755135.37</v>
      </c>
      <c r="M177" s="154">
        <f t="shared" si="26"/>
        <v>1.5656210699443529</v>
      </c>
      <c r="N177" s="154">
        <f t="shared" si="27"/>
        <v>3.7846825693366485E-4</v>
      </c>
      <c r="O177" s="83">
        <f t="shared" si="28"/>
        <v>995363.85000000009</v>
      </c>
      <c r="P177" s="87">
        <f t="shared" si="29"/>
        <v>0.56562106994435279</v>
      </c>
      <c r="Q177" s="78"/>
    </row>
    <row r="178" spans="2:17" s="79" customFormat="1" ht="12.75" x14ac:dyDescent="0.2">
      <c r="B178" s="72"/>
      <c r="C178" s="80" t="s">
        <v>205</v>
      </c>
      <c r="D178" s="81" t="s">
        <v>437</v>
      </c>
      <c r="E178" s="82">
        <f>IFERROR(VLOOKUP($C178,'2024'!$C$261:$U$504,19,FALSE),0)</f>
        <v>1242440</v>
      </c>
      <c r="F178" s="83">
        <f>IFERROR(VLOOKUP($C178,'2024'!$C$8:$U$251,19,FALSE),0)</f>
        <v>88757.11</v>
      </c>
      <c r="G178" s="84">
        <f t="shared" si="22"/>
        <v>7.1437743472521811E-2</v>
      </c>
      <c r="H178" s="85">
        <f t="shared" si="23"/>
        <v>1.2192413148893499E-5</v>
      </c>
      <c r="I178" s="86">
        <f t="shared" si="24"/>
        <v>-1153682.8899999999</v>
      </c>
      <c r="J178" s="87">
        <f t="shared" si="25"/>
        <v>-0.92856225652747815</v>
      </c>
      <c r="K178" s="82">
        <f>VLOOKUP($C178,'2024'!$C$261:$U$504,VLOOKUP($L$4,Master!$D$9:$G$20,4,FALSE),FALSE)</f>
        <v>0</v>
      </c>
      <c r="L178" s="83">
        <f>VLOOKUP($C178,'2024'!$C$8:$U$251,VLOOKUP($L$4,Master!$D$9:$G$20,4,FALSE),FALSE)</f>
        <v>0</v>
      </c>
      <c r="M178" s="154">
        <f t="shared" si="26"/>
        <v>0</v>
      </c>
      <c r="N178" s="154">
        <f t="shared" si="27"/>
        <v>0</v>
      </c>
      <c r="O178" s="83">
        <f t="shared" si="28"/>
        <v>0</v>
      </c>
      <c r="P178" s="87">
        <f t="shared" si="29"/>
        <v>0</v>
      </c>
      <c r="Q178" s="78"/>
    </row>
    <row r="179" spans="2:17" s="79" customFormat="1" ht="12.75" x14ac:dyDescent="0.2">
      <c r="B179" s="72"/>
      <c r="C179" s="80" t="s">
        <v>206</v>
      </c>
      <c r="D179" s="81" t="s">
        <v>438</v>
      </c>
      <c r="E179" s="82">
        <f>IFERROR(VLOOKUP($C179,'2024'!$C$261:$U$504,19,FALSE),0)</f>
        <v>18084866.670000002</v>
      </c>
      <c r="F179" s="83">
        <f>IFERROR(VLOOKUP($C179,'2024'!$C$8:$U$251,19,FALSE),0)</f>
        <v>1271718.78</v>
      </c>
      <c r="G179" s="84">
        <f t="shared" si="22"/>
        <v>7.0319499900410379E-2</v>
      </c>
      <c r="H179" s="85">
        <f t="shared" si="23"/>
        <v>1.7469384452656016E-4</v>
      </c>
      <c r="I179" s="86">
        <f t="shared" si="24"/>
        <v>-16813147.890000001</v>
      </c>
      <c r="J179" s="87">
        <f t="shared" si="25"/>
        <v>-0.92968050009958958</v>
      </c>
      <c r="K179" s="82">
        <f>VLOOKUP($C179,'2024'!$C$261:$U$504,VLOOKUP($L$4,Master!$D$9:$G$20,4,FALSE),FALSE)</f>
        <v>6813200</v>
      </c>
      <c r="L179" s="83">
        <f>VLOOKUP($C179,'2024'!$C$8:$U$251,VLOOKUP($L$4,Master!$D$9:$G$20,4,FALSE),FALSE)</f>
        <v>424715.77</v>
      </c>
      <c r="M179" s="154">
        <f t="shared" si="26"/>
        <v>6.233719397639876E-2</v>
      </c>
      <c r="N179" s="154">
        <f t="shared" si="27"/>
        <v>5.8342482519884066E-5</v>
      </c>
      <c r="O179" s="83">
        <f t="shared" si="28"/>
        <v>-6388484.2300000004</v>
      </c>
      <c r="P179" s="87">
        <f t="shared" si="29"/>
        <v>-0.9376628060236013</v>
      </c>
      <c r="Q179" s="78"/>
    </row>
    <row r="180" spans="2:17" s="79" customFormat="1" ht="12.75" x14ac:dyDescent="0.2">
      <c r="B180" s="72"/>
      <c r="C180" s="80" t="s">
        <v>207</v>
      </c>
      <c r="D180" s="81" t="s">
        <v>439</v>
      </c>
      <c r="E180" s="82">
        <f>IFERROR(VLOOKUP($C180,'2024'!$C$261:$U$504,19,FALSE),0)</f>
        <v>14514192.58</v>
      </c>
      <c r="F180" s="83">
        <f>IFERROR(VLOOKUP($C180,'2024'!$C$8:$U$251,19,FALSE),0)</f>
        <v>11315894.419999998</v>
      </c>
      <c r="G180" s="84">
        <f t="shared" si="22"/>
        <v>0.77964339784170056</v>
      </c>
      <c r="H180" s="85">
        <f t="shared" si="23"/>
        <v>1.5544451584543317E-3</v>
      </c>
      <c r="I180" s="86">
        <f t="shared" si="24"/>
        <v>-3198298.160000002</v>
      </c>
      <c r="J180" s="87">
        <f t="shared" si="25"/>
        <v>-0.22035660215829947</v>
      </c>
      <c r="K180" s="82">
        <f>VLOOKUP($C180,'2024'!$C$261:$U$504,VLOOKUP($L$4,Master!$D$9:$G$20,4,FALSE),FALSE)</f>
        <v>2897501.67</v>
      </c>
      <c r="L180" s="83">
        <f>VLOOKUP($C180,'2024'!$C$8:$U$251,VLOOKUP($L$4,Master!$D$9:$G$20,4,FALSE),FALSE)</f>
        <v>1585555.38</v>
      </c>
      <c r="M180" s="154">
        <f t="shared" si="26"/>
        <v>0.54721465613512488</v>
      </c>
      <c r="N180" s="154">
        <f t="shared" si="27"/>
        <v>2.1780504416390783E-4</v>
      </c>
      <c r="O180" s="83">
        <f t="shared" si="28"/>
        <v>-1311946.29</v>
      </c>
      <c r="P180" s="87">
        <f t="shared" si="29"/>
        <v>-0.45278534386487518</v>
      </c>
      <c r="Q180" s="78"/>
    </row>
    <row r="181" spans="2:17" s="79" customFormat="1" ht="25.5" x14ac:dyDescent="0.2">
      <c r="B181" s="72"/>
      <c r="C181" s="80" t="s">
        <v>208</v>
      </c>
      <c r="D181" s="81" t="s">
        <v>440</v>
      </c>
      <c r="E181" s="82">
        <f>IFERROR(VLOOKUP($C181,'2024'!$C$261:$U$504,19,FALSE),0)</f>
        <v>6181982.3599999994</v>
      </c>
      <c r="F181" s="83">
        <f>IFERROR(VLOOKUP($C181,'2024'!$C$8:$U$251,19,FALSE),0)</f>
        <v>3473653.7</v>
      </c>
      <c r="G181" s="84">
        <f t="shared" si="22"/>
        <v>0.56189964605463549</v>
      </c>
      <c r="H181" s="85">
        <f t="shared" si="23"/>
        <v>4.771698971111447E-4</v>
      </c>
      <c r="I181" s="86">
        <f t="shared" si="24"/>
        <v>-2708328.6599999992</v>
      </c>
      <c r="J181" s="87">
        <f t="shared" si="25"/>
        <v>-0.43810035394536445</v>
      </c>
      <c r="K181" s="82">
        <f>VLOOKUP($C181,'2024'!$C$261:$U$504,VLOOKUP($L$4,Master!$D$9:$G$20,4,FALSE),FALSE)</f>
        <v>774099.16999999993</v>
      </c>
      <c r="L181" s="83">
        <f>VLOOKUP($C181,'2024'!$C$8:$U$251,VLOOKUP($L$4,Master!$D$9:$G$20,4,FALSE),FALSE)</f>
        <v>218684.79</v>
      </c>
      <c r="M181" s="154">
        <f t="shared" si="26"/>
        <v>0.28250229230965335</v>
      </c>
      <c r="N181" s="154">
        <f t="shared" si="27"/>
        <v>3.0040357432311773E-5</v>
      </c>
      <c r="O181" s="83">
        <f t="shared" si="28"/>
        <v>-555414.37999999989</v>
      </c>
      <c r="P181" s="87">
        <f t="shared" si="29"/>
        <v>-0.7174977076903466</v>
      </c>
      <c r="Q181" s="78"/>
    </row>
    <row r="182" spans="2:17" s="79" customFormat="1" ht="12.75" x14ac:dyDescent="0.2">
      <c r="B182" s="72"/>
      <c r="C182" s="80" t="s">
        <v>209</v>
      </c>
      <c r="D182" s="81" t="s">
        <v>441</v>
      </c>
      <c r="E182" s="82">
        <f>IFERROR(VLOOKUP($C182,'2024'!$C$261:$U$504,19,FALSE),0)</f>
        <v>436117.44</v>
      </c>
      <c r="F182" s="83">
        <f>IFERROR(VLOOKUP($C182,'2024'!$C$8:$U$251,19,FALSE),0)</f>
        <v>410790.04</v>
      </c>
      <c r="G182" s="84">
        <f t="shared" si="22"/>
        <v>0.94192527590733355</v>
      </c>
      <c r="H182" s="85">
        <f t="shared" si="23"/>
        <v>5.6429528689369062E-5</v>
      </c>
      <c r="I182" s="86">
        <f t="shared" si="24"/>
        <v>-25327.400000000023</v>
      </c>
      <c r="J182" s="87">
        <f t="shared" si="25"/>
        <v>-5.8074724092666466E-2</v>
      </c>
      <c r="K182" s="82">
        <f>VLOOKUP($C182,'2024'!$C$261:$U$504,VLOOKUP($L$4,Master!$D$9:$G$20,4,FALSE),FALSE)</f>
        <v>52014.680000000008</v>
      </c>
      <c r="L182" s="83">
        <f>VLOOKUP($C182,'2024'!$C$8:$U$251,VLOOKUP($L$4,Master!$D$9:$G$20,4,FALSE),FALSE)</f>
        <v>29168.44</v>
      </c>
      <c r="M182" s="154">
        <f t="shared" si="26"/>
        <v>0.56077322786567163</v>
      </c>
      <c r="N182" s="154">
        <f t="shared" si="27"/>
        <v>4.0068189623198755E-6</v>
      </c>
      <c r="O182" s="83">
        <f t="shared" si="28"/>
        <v>-22846.240000000009</v>
      </c>
      <c r="P182" s="87">
        <f t="shared" si="29"/>
        <v>-0.43922677213432831</v>
      </c>
      <c r="Q182" s="78"/>
    </row>
    <row r="183" spans="2:17" s="79" customFormat="1" ht="12.75" x14ac:dyDescent="0.2">
      <c r="B183" s="72"/>
      <c r="C183" s="80" t="s">
        <v>210</v>
      </c>
      <c r="D183" s="81" t="s">
        <v>442</v>
      </c>
      <c r="E183" s="82">
        <f>IFERROR(VLOOKUP($C183,'2024'!$C$261:$U$504,19,FALSE),0)</f>
        <v>927912.55999999971</v>
      </c>
      <c r="F183" s="83">
        <f>IFERROR(VLOOKUP($C183,'2024'!$C$8:$U$251,19,FALSE),0)</f>
        <v>1092725.6199999999</v>
      </c>
      <c r="G183" s="84">
        <f t="shared" si="22"/>
        <v>1.1776170159826269</v>
      </c>
      <c r="H183" s="85">
        <f t="shared" si="23"/>
        <v>1.5010585875791584E-4</v>
      </c>
      <c r="I183" s="86">
        <f t="shared" si="24"/>
        <v>164813.06000000017</v>
      </c>
      <c r="J183" s="87">
        <f t="shared" si="25"/>
        <v>0.17761701598262689</v>
      </c>
      <c r="K183" s="82">
        <f>VLOOKUP($C183,'2024'!$C$261:$U$504,VLOOKUP($L$4,Master!$D$9:$G$20,4,FALSE),FALSE)</f>
        <v>21489.07</v>
      </c>
      <c r="L183" s="83">
        <f>VLOOKUP($C183,'2024'!$C$8:$U$251,VLOOKUP($L$4,Master!$D$9:$G$20,4,FALSE),FALSE)</f>
        <v>29342.979999999996</v>
      </c>
      <c r="M183" s="154">
        <f t="shared" si="26"/>
        <v>1.3654839413711248</v>
      </c>
      <c r="N183" s="154">
        <f t="shared" si="27"/>
        <v>4.0307952250779562E-6</v>
      </c>
      <c r="O183" s="83">
        <f t="shared" si="28"/>
        <v>7853.9099999999962</v>
      </c>
      <c r="P183" s="87">
        <f t="shared" si="29"/>
        <v>0.36548394137112478</v>
      </c>
      <c r="Q183" s="78"/>
    </row>
    <row r="184" spans="2:17" s="79" customFormat="1" ht="12.75" x14ac:dyDescent="0.2">
      <c r="B184" s="72"/>
      <c r="C184" s="80" t="s">
        <v>211</v>
      </c>
      <c r="D184" s="81" t="s">
        <v>443</v>
      </c>
      <c r="E184" s="82">
        <f>IFERROR(VLOOKUP($C184,'2024'!$C$261:$U$504,19,FALSE),0)</f>
        <v>1766833.1999999995</v>
      </c>
      <c r="F184" s="83">
        <f>IFERROR(VLOOKUP($C184,'2024'!$C$8:$U$251,19,FALSE),0)</f>
        <v>3627237.7800000007</v>
      </c>
      <c r="G184" s="84">
        <f t="shared" si="22"/>
        <v>2.0529599398517084</v>
      </c>
      <c r="H184" s="85">
        <f t="shared" si="23"/>
        <v>4.9826748080278045E-4</v>
      </c>
      <c r="I184" s="86">
        <f t="shared" si="24"/>
        <v>1860404.5800000012</v>
      </c>
      <c r="J184" s="87">
        <f t="shared" si="25"/>
        <v>1.0529599398517087</v>
      </c>
      <c r="K184" s="82">
        <f>VLOOKUP($C184,'2024'!$C$261:$U$504,VLOOKUP($L$4,Master!$D$9:$G$20,4,FALSE),FALSE)</f>
        <v>220854.14999999994</v>
      </c>
      <c r="L184" s="83">
        <f>VLOOKUP($C184,'2024'!$C$8:$U$251,VLOOKUP($L$4,Master!$D$9:$G$20,4,FALSE),FALSE)</f>
        <v>158134.25</v>
      </c>
      <c r="M184" s="154">
        <f t="shared" si="26"/>
        <v>0.71601212836616401</v>
      </c>
      <c r="N184" s="154">
        <f t="shared" si="27"/>
        <v>2.172263280080223E-5</v>
      </c>
      <c r="O184" s="83">
        <f t="shared" si="28"/>
        <v>-62719.899999999936</v>
      </c>
      <c r="P184" s="87">
        <f t="shared" si="29"/>
        <v>-0.28398787163383599</v>
      </c>
      <c r="Q184" s="78"/>
    </row>
    <row r="185" spans="2:17" s="79" customFormat="1" ht="12.75" x14ac:dyDescent="0.2">
      <c r="B185" s="72"/>
      <c r="C185" s="80" t="s">
        <v>212</v>
      </c>
      <c r="D185" s="81" t="s">
        <v>444</v>
      </c>
      <c r="E185" s="82">
        <f>IFERROR(VLOOKUP($C185,'2024'!$C$261:$U$504,19,FALSE),0)</f>
        <v>4628980</v>
      </c>
      <c r="F185" s="83">
        <f>IFERROR(VLOOKUP($C185,'2024'!$C$8:$U$251,19,FALSE),0)</f>
        <v>5947716.3900000006</v>
      </c>
      <c r="G185" s="84">
        <f t="shared" si="22"/>
        <v>1.284887035588834</v>
      </c>
      <c r="H185" s="85">
        <f t="shared" si="23"/>
        <v>8.1702767833839317E-4</v>
      </c>
      <c r="I185" s="86">
        <f t="shared" si="24"/>
        <v>1318736.3900000006</v>
      </c>
      <c r="J185" s="87">
        <f t="shared" si="25"/>
        <v>0.28488703558883394</v>
      </c>
      <c r="K185" s="82">
        <f>VLOOKUP($C185,'2024'!$C$261:$U$504,VLOOKUP($L$4,Master!$D$9:$G$20,4,FALSE),FALSE)</f>
        <v>918000</v>
      </c>
      <c r="L185" s="83">
        <f>VLOOKUP($C185,'2024'!$C$8:$U$251,VLOOKUP($L$4,Master!$D$9:$G$20,4,FALSE),FALSE)</f>
        <v>1015.9799999999999</v>
      </c>
      <c r="M185" s="154">
        <f t="shared" si="26"/>
        <v>1.1067320261437907E-3</v>
      </c>
      <c r="N185" s="154">
        <f t="shared" si="27"/>
        <v>1.3956344354849786E-7</v>
      </c>
      <c r="O185" s="83">
        <f t="shared" si="28"/>
        <v>-916984.02</v>
      </c>
      <c r="P185" s="87">
        <f t="shared" si="29"/>
        <v>-0.99889326797385625</v>
      </c>
      <c r="Q185" s="78"/>
    </row>
    <row r="186" spans="2:17" s="79" customFormat="1" ht="12.75" x14ac:dyDescent="0.2">
      <c r="B186" s="72"/>
      <c r="C186" s="80" t="s">
        <v>213</v>
      </c>
      <c r="D186" s="81" t="s">
        <v>445</v>
      </c>
      <c r="E186" s="82">
        <f>IFERROR(VLOOKUP($C186,'2024'!$C$261:$U$504,19,FALSE),0)</f>
        <v>708842.36</v>
      </c>
      <c r="F186" s="83">
        <f>IFERROR(VLOOKUP($C186,'2024'!$C$8:$U$251,19,FALSE),0)</f>
        <v>723693.78</v>
      </c>
      <c r="G186" s="84">
        <f t="shared" si="22"/>
        <v>1.0209516541872583</v>
      </c>
      <c r="H186" s="85">
        <f t="shared" si="23"/>
        <v>9.9412582936110003E-5</v>
      </c>
      <c r="I186" s="86">
        <f t="shared" si="24"/>
        <v>14851.420000000042</v>
      </c>
      <c r="J186" s="87">
        <f t="shared" si="25"/>
        <v>2.0951654187258282E-2</v>
      </c>
      <c r="K186" s="82">
        <f>VLOOKUP($C186,'2024'!$C$261:$U$504,VLOOKUP($L$4,Master!$D$9:$G$20,4,FALSE),FALSE)</f>
        <v>242712.39</v>
      </c>
      <c r="L186" s="83">
        <f>VLOOKUP($C186,'2024'!$C$8:$U$251,VLOOKUP($L$4,Master!$D$9:$G$20,4,FALSE),FALSE)</f>
        <v>0</v>
      </c>
      <c r="M186" s="154">
        <f t="shared" si="26"/>
        <v>0</v>
      </c>
      <c r="N186" s="154">
        <f t="shared" si="27"/>
        <v>0</v>
      </c>
      <c r="O186" s="83">
        <f t="shared" si="28"/>
        <v>-242712.39</v>
      </c>
      <c r="P186" s="87">
        <f t="shared" si="29"/>
        <v>-1</v>
      </c>
      <c r="Q186" s="78"/>
    </row>
    <row r="187" spans="2:17" s="79" customFormat="1" ht="12.75" x14ac:dyDescent="0.2">
      <c r="B187" s="72"/>
      <c r="C187" s="80" t="s">
        <v>214</v>
      </c>
      <c r="D187" s="81" t="s">
        <v>446</v>
      </c>
      <c r="E187" s="82">
        <f>IFERROR(VLOOKUP($C187,'2024'!$C$261:$U$504,19,FALSE),0)</f>
        <v>2104991.6100000003</v>
      </c>
      <c r="F187" s="83">
        <f>IFERROR(VLOOKUP($C187,'2024'!$C$8:$U$251,19,FALSE),0)</f>
        <v>1257267.0300000003</v>
      </c>
      <c r="G187" s="84">
        <f t="shared" si="22"/>
        <v>0.59727887941558122</v>
      </c>
      <c r="H187" s="85">
        <f t="shared" si="23"/>
        <v>1.7270863222385542E-4</v>
      </c>
      <c r="I187" s="86">
        <f t="shared" si="24"/>
        <v>-847724.58000000007</v>
      </c>
      <c r="J187" s="87">
        <f t="shared" si="25"/>
        <v>-0.40272112058441883</v>
      </c>
      <c r="K187" s="82">
        <f>VLOOKUP($C187,'2024'!$C$261:$U$504,VLOOKUP($L$4,Master!$D$9:$G$20,4,FALSE),FALSE)</f>
        <v>308664.59000000008</v>
      </c>
      <c r="L187" s="83">
        <f>VLOOKUP($C187,'2024'!$C$8:$U$251,VLOOKUP($L$4,Master!$D$9:$G$20,4,FALSE),FALSE)</f>
        <v>426166.25</v>
      </c>
      <c r="M187" s="154">
        <f t="shared" si="26"/>
        <v>1.3806774855515493</v>
      </c>
      <c r="N187" s="154">
        <f t="shared" si="27"/>
        <v>5.8541732488976193E-5</v>
      </c>
      <c r="O187" s="83">
        <f t="shared" si="28"/>
        <v>117501.65999999992</v>
      </c>
      <c r="P187" s="87">
        <f t="shared" si="29"/>
        <v>0.38067748555154929</v>
      </c>
      <c r="Q187" s="78"/>
    </row>
    <row r="188" spans="2:17" s="79" customFormat="1" ht="12.75" x14ac:dyDescent="0.2">
      <c r="B188" s="72"/>
      <c r="C188" s="80" t="s">
        <v>215</v>
      </c>
      <c r="D188" s="81" t="s">
        <v>447</v>
      </c>
      <c r="E188" s="82">
        <f>IFERROR(VLOOKUP($C188,'2024'!$C$261:$U$504,19,FALSE),0)</f>
        <v>729839.23999999987</v>
      </c>
      <c r="F188" s="83">
        <f>IFERROR(VLOOKUP($C188,'2024'!$C$8:$U$251,19,FALSE),0)</f>
        <v>634094.78</v>
      </c>
      <c r="G188" s="84">
        <f t="shared" si="22"/>
        <v>0.86881431587591829</v>
      </c>
      <c r="H188" s="85">
        <f t="shared" si="23"/>
        <v>8.7104520790691928E-5</v>
      </c>
      <c r="I188" s="86">
        <f t="shared" si="24"/>
        <v>-95744.459999999846</v>
      </c>
      <c r="J188" s="87">
        <f t="shared" si="25"/>
        <v>-0.13118568412408171</v>
      </c>
      <c r="K188" s="82">
        <f>VLOOKUP($C188,'2024'!$C$261:$U$504,VLOOKUP($L$4,Master!$D$9:$G$20,4,FALSE),FALSE)</f>
        <v>86153.96</v>
      </c>
      <c r="L188" s="83">
        <f>VLOOKUP($C188,'2024'!$C$8:$U$251,VLOOKUP($L$4,Master!$D$9:$G$20,4,FALSE),FALSE)</f>
        <v>67148.62000000001</v>
      </c>
      <c r="M188" s="154">
        <f t="shared" si="26"/>
        <v>0.77940259507514231</v>
      </c>
      <c r="N188" s="154">
        <f t="shared" si="27"/>
        <v>9.2240916521285238E-6</v>
      </c>
      <c r="O188" s="83">
        <f t="shared" si="28"/>
        <v>-19005.339999999997</v>
      </c>
      <c r="P188" s="87">
        <f t="shared" si="29"/>
        <v>-0.22059740492485772</v>
      </c>
      <c r="Q188" s="78"/>
    </row>
    <row r="189" spans="2:17" s="79" customFormat="1" ht="12.75" x14ac:dyDescent="0.2">
      <c r="B189" s="72"/>
      <c r="C189" s="80" t="s">
        <v>216</v>
      </c>
      <c r="D189" s="81" t="s">
        <v>448</v>
      </c>
      <c r="E189" s="82">
        <f>IFERROR(VLOOKUP($C189,'2024'!$C$261:$U$504,19,FALSE),0)</f>
        <v>856709.6</v>
      </c>
      <c r="F189" s="83">
        <f>IFERROR(VLOOKUP($C189,'2024'!$C$8:$U$251,19,FALSE),0)</f>
        <v>1343428.69</v>
      </c>
      <c r="G189" s="84">
        <f t="shared" si="22"/>
        <v>1.5681261071429571</v>
      </c>
      <c r="H189" s="85">
        <f t="shared" si="23"/>
        <v>1.8454451282333062E-4</v>
      </c>
      <c r="I189" s="86">
        <f t="shared" si="24"/>
        <v>486719.08999999997</v>
      </c>
      <c r="J189" s="87">
        <f t="shared" si="25"/>
        <v>0.56812610714295719</v>
      </c>
      <c r="K189" s="82">
        <f>VLOOKUP($C189,'2024'!$C$261:$U$504,VLOOKUP($L$4,Master!$D$9:$G$20,4,FALSE),FALSE)</f>
        <v>104172.03000000001</v>
      </c>
      <c r="L189" s="83">
        <f>VLOOKUP($C189,'2024'!$C$8:$U$251,VLOOKUP($L$4,Master!$D$9:$G$20,4,FALSE),FALSE)</f>
        <v>84227.999999999985</v>
      </c>
      <c r="M189" s="154">
        <f t="shared" si="26"/>
        <v>0.80854716952333539</v>
      </c>
      <c r="N189" s="154">
        <f t="shared" si="27"/>
        <v>1.1570257016085826E-5</v>
      </c>
      <c r="O189" s="83">
        <f t="shared" si="28"/>
        <v>-19944.030000000028</v>
      </c>
      <c r="P189" s="87">
        <f t="shared" si="29"/>
        <v>-0.19145283047666467</v>
      </c>
      <c r="Q189" s="78"/>
    </row>
    <row r="190" spans="2:17" s="79" customFormat="1" ht="12.75" x14ac:dyDescent="0.2">
      <c r="B190" s="72"/>
      <c r="C190" s="80" t="s">
        <v>217</v>
      </c>
      <c r="D190" s="81" t="s">
        <v>449</v>
      </c>
      <c r="E190" s="82">
        <f>IFERROR(VLOOKUP($C190,'2024'!$C$261:$U$504,19,FALSE),0)</f>
        <v>1208325.6099999999</v>
      </c>
      <c r="F190" s="83">
        <f>IFERROR(VLOOKUP($C190,'2024'!$C$8:$U$251,19,FALSE),0)</f>
        <v>1054407.58</v>
      </c>
      <c r="G190" s="84">
        <f t="shared" si="22"/>
        <v>0.8726187471934822</v>
      </c>
      <c r="H190" s="85">
        <f t="shared" si="23"/>
        <v>1.4484217481489624E-4</v>
      </c>
      <c r="I190" s="86">
        <f t="shared" si="24"/>
        <v>-153918.0299999998</v>
      </c>
      <c r="J190" s="87">
        <f t="shared" si="25"/>
        <v>-0.12738125280651777</v>
      </c>
      <c r="K190" s="82">
        <f>VLOOKUP($C190,'2024'!$C$261:$U$504,VLOOKUP($L$4,Master!$D$9:$G$20,4,FALSE),FALSE)</f>
        <v>146763.69999999998</v>
      </c>
      <c r="L190" s="83">
        <f>VLOOKUP($C190,'2024'!$C$8:$U$251,VLOOKUP($L$4,Master!$D$9:$G$20,4,FALSE),FALSE)</f>
        <v>122332.64</v>
      </c>
      <c r="M190" s="154">
        <f t="shared" si="26"/>
        <v>0.83353472282315055</v>
      </c>
      <c r="N190" s="154">
        <f t="shared" si="27"/>
        <v>1.6804626564281494E-5</v>
      </c>
      <c r="O190" s="83">
        <f t="shared" si="28"/>
        <v>-24431.059999999983</v>
      </c>
      <c r="P190" s="87">
        <f t="shared" si="29"/>
        <v>-0.1664652771768495</v>
      </c>
      <c r="Q190" s="78"/>
    </row>
    <row r="191" spans="2:17" s="79" customFormat="1" ht="12.75" x14ac:dyDescent="0.2">
      <c r="B191" s="72"/>
      <c r="C191" s="80" t="s">
        <v>218</v>
      </c>
      <c r="D191" s="81" t="s">
        <v>450</v>
      </c>
      <c r="E191" s="82">
        <f>IFERROR(VLOOKUP($C191,'2024'!$C$261:$U$504,19,FALSE),0)</f>
        <v>109976.07999999997</v>
      </c>
      <c r="F191" s="83">
        <f>IFERROR(VLOOKUP($C191,'2024'!$C$8:$U$251,19,FALSE),0)</f>
        <v>86072.599999999991</v>
      </c>
      <c r="G191" s="84">
        <f t="shared" si="22"/>
        <v>0.78264837226422335</v>
      </c>
      <c r="H191" s="85">
        <f t="shared" si="23"/>
        <v>1.1823646578842533E-5</v>
      </c>
      <c r="I191" s="86">
        <f t="shared" si="24"/>
        <v>-23903.479999999981</v>
      </c>
      <c r="J191" s="87">
        <f t="shared" si="25"/>
        <v>-0.2173516277357766</v>
      </c>
      <c r="K191" s="82">
        <f>VLOOKUP($C191,'2024'!$C$261:$U$504,VLOOKUP($L$4,Master!$D$9:$G$20,4,FALSE),FALSE)</f>
        <v>13747.009999999998</v>
      </c>
      <c r="L191" s="83">
        <f>VLOOKUP($C191,'2024'!$C$8:$U$251,VLOOKUP($L$4,Master!$D$9:$G$20,4,FALSE),FALSE)</f>
        <v>9053.51</v>
      </c>
      <c r="M191" s="154">
        <f t="shared" si="26"/>
        <v>0.65858030218934893</v>
      </c>
      <c r="N191" s="154">
        <f t="shared" si="27"/>
        <v>1.2436652609310824E-6</v>
      </c>
      <c r="O191" s="83">
        <f t="shared" si="28"/>
        <v>-4693.4999999999982</v>
      </c>
      <c r="P191" s="87">
        <f t="shared" si="29"/>
        <v>-0.34141969781065112</v>
      </c>
      <c r="Q191" s="78"/>
    </row>
    <row r="192" spans="2:17" s="79" customFormat="1" ht="25.5" x14ac:dyDescent="0.2">
      <c r="B192" s="72"/>
      <c r="C192" s="80" t="s">
        <v>528</v>
      </c>
      <c r="D192" s="81" t="s">
        <v>529</v>
      </c>
      <c r="E192" s="82">
        <f>IFERROR(VLOOKUP($C192,'2024'!$C$261:$U$504,19,FALSE),0)</f>
        <v>540456.51000000013</v>
      </c>
      <c r="F192" s="83">
        <f>IFERROR(VLOOKUP($C192,'2024'!$C$8:$U$251,19,FALSE),0)</f>
        <v>3748090.2600000007</v>
      </c>
      <c r="G192" s="84">
        <f t="shared" si="22"/>
        <v>6.935045078835298</v>
      </c>
      <c r="H192" s="85">
        <f t="shared" si="23"/>
        <v>5.1486878030688088E-4</v>
      </c>
      <c r="I192" s="86">
        <f t="shared" si="24"/>
        <v>3207633.7500000005</v>
      </c>
      <c r="J192" s="87">
        <f t="shared" si="25"/>
        <v>5.9350450788352971</v>
      </c>
      <c r="K192" s="82">
        <f>VLOOKUP($C192,'2024'!$C$261:$U$504,VLOOKUP($L$4,Master!$D$9:$G$20,4,FALSE),FALSE)</f>
        <v>63879.080000000024</v>
      </c>
      <c r="L192" s="83">
        <f>VLOOKUP($C192,'2024'!$C$8:$U$251,VLOOKUP($L$4,Master!$D$9:$G$20,4,FALSE),FALSE)</f>
        <v>152114.52000000002</v>
      </c>
      <c r="M192" s="154">
        <f t="shared" si="26"/>
        <v>2.3812885220012556</v>
      </c>
      <c r="N192" s="154">
        <f t="shared" si="27"/>
        <v>2.0895712735414923E-5</v>
      </c>
      <c r="O192" s="83">
        <f t="shared" si="28"/>
        <v>88235.44</v>
      </c>
      <c r="P192" s="87">
        <f t="shared" si="29"/>
        <v>1.3812885220012556</v>
      </c>
      <c r="Q192" s="78"/>
    </row>
    <row r="193" spans="2:17" s="79" customFormat="1" ht="12.75" x14ac:dyDescent="0.2">
      <c r="B193" s="72"/>
      <c r="C193" s="80" t="s">
        <v>530</v>
      </c>
      <c r="D193" s="81" t="s">
        <v>531</v>
      </c>
      <c r="E193" s="82">
        <f>IFERROR(VLOOKUP($C193,'2024'!$C$261:$U$504,19,FALSE),0)</f>
        <v>1040204.5200000003</v>
      </c>
      <c r="F193" s="83">
        <f>IFERROR(VLOOKUP($C193,'2024'!$C$8:$U$251,19,FALSE),0)</f>
        <v>549493.91999999993</v>
      </c>
      <c r="G193" s="84">
        <f t="shared" si="22"/>
        <v>0.52825565495523874</v>
      </c>
      <c r="H193" s="85">
        <f t="shared" si="23"/>
        <v>7.5483044630960056E-5</v>
      </c>
      <c r="I193" s="86">
        <f t="shared" si="24"/>
        <v>-490710.60000000033</v>
      </c>
      <c r="J193" s="87">
        <f t="shared" si="25"/>
        <v>-0.4717443450447612</v>
      </c>
      <c r="K193" s="82">
        <f>VLOOKUP($C193,'2024'!$C$261:$U$504,VLOOKUP($L$4,Master!$D$9:$G$20,4,FALSE),FALSE)</f>
        <v>127021.40000000002</v>
      </c>
      <c r="L193" s="83">
        <f>VLOOKUP($C193,'2024'!$C$8:$U$251,VLOOKUP($L$4,Master!$D$9:$G$20,4,FALSE),FALSE)</f>
        <v>43167.56</v>
      </c>
      <c r="M193" s="154">
        <f t="shared" si="26"/>
        <v>0.33984478206034563</v>
      </c>
      <c r="N193" s="154">
        <f t="shared" si="27"/>
        <v>5.9298542522356685E-6</v>
      </c>
      <c r="O193" s="83">
        <f t="shared" si="28"/>
        <v>-83853.840000000026</v>
      </c>
      <c r="P193" s="87">
        <f t="shared" si="29"/>
        <v>-0.66015521793965437</v>
      </c>
      <c r="Q193" s="78"/>
    </row>
    <row r="194" spans="2:17" s="79" customFormat="1" ht="12.75" x14ac:dyDescent="0.2">
      <c r="B194" s="72"/>
      <c r="C194" s="80" t="s">
        <v>532</v>
      </c>
      <c r="D194" s="81" t="s">
        <v>373</v>
      </c>
      <c r="E194" s="82">
        <f>IFERROR(VLOOKUP($C194,'2024'!$C$261:$U$504,19,FALSE),0)</f>
        <v>934837.44000000018</v>
      </c>
      <c r="F194" s="83">
        <f>IFERROR(VLOOKUP($C194,'2024'!$C$8:$U$251,19,FALSE),0)</f>
        <v>608551.52</v>
      </c>
      <c r="G194" s="84">
        <f t="shared" si="22"/>
        <v>0.65097041898535846</v>
      </c>
      <c r="H194" s="85">
        <f t="shared" si="23"/>
        <v>8.3595686635438274E-5</v>
      </c>
      <c r="I194" s="86">
        <f t="shared" si="24"/>
        <v>-326285.92000000016</v>
      </c>
      <c r="J194" s="87">
        <f t="shared" si="25"/>
        <v>-0.34902958101464154</v>
      </c>
      <c r="K194" s="82">
        <f>VLOOKUP($C194,'2024'!$C$261:$U$504,VLOOKUP($L$4,Master!$D$9:$G$20,4,FALSE),FALSE)</f>
        <v>116854.68000000001</v>
      </c>
      <c r="L194" s="83">
        <f>VLOOKUP($C194,'2024'!$C$8:$U$251,VLOOKUP($L$4,Master!$D$9:$G$20,4,FALSE),FALSE)</f>
        <v>98290.23000000001</v>
      </c>
      <c r="M194" s="154">
        <f t="shared" si="26"/>
        <v>0.8411321651815743</v>
      </c>
      <c r="N194" s="154">
        <f t="shared" si="27"/>
        <v>1.3501961619297499E-5</v>
      </c>
      <c r="O194" s="83">
        <f t="shared" si="28"/>
        <v>-18564.449999999997</v>
      </c>
      <c r="P194" s="87">
        <f t="shared" si="29"/>
        <v>-0.15886783481842573</v>
      </c>
      <c r="Q194" s="78"/>
    </row>
    <row r="195" spans="2:17" s="79" customFormat="1" ht="12.75" x14ac:dyDescent="0.2">
      <c r="B195" s="72"/>
      <c r="C195" s="80" t="s">
        <v>533</v>
      </c>
      <c r="D195" s="81" t="s">
        <v>534</v>
      </c>
      <c r="E195" s="82">
        <f>IFERROR(VLOOKUP($C195,'2024'!$C$261:$U$504,19,FALSE),0)</f>
        <v>2728513.1999999997</v>
      </c>
      <c r="F195" s="83">
        <f>IFERROR(VLOOKUP($C195,'2024'!$C$8:$U$251,19,FALSE),0)</f>
        <v>2407649.98</v>
      </c>
      <c r="G195" s="84">
        <f t="shared" si="22"/>
        <v>0.88240364019496043</v>
      </c>
      <c r="H195" s="85">
        <f t="shared" si="23"/>
        <v>3.3073478027940712E-4</v>
      </c>
      <c r="I195" s="86">
        <f t="shared" si="24"/>
        <v>-320863.21999999974</v>
      </c>
      <c r="J195" s="87">
        <f t="shared" si="25"/>
        <v>-0.11759635980503952</v>
      </c>
      <c r="K195" s="82">
        <f>VLOOKUP($C195,'2024'!$C$261:$U$504,VLOOKUP($L$4,Master!$D$9:$G$20,4,FALSE),FALSE)</f>
        <v>341064.15</v>
      </c>
      <c r="L195" s="83">
        <f>VLOOKUP($C195,'2024'!$C$8:$U$251,VLOOKUP($L$4,Master!$D$9:$G$20,4,FALSE),FALSE)</f>
        <v>380391.38000000006</v>
      </c>
      <c r="M195" s="154">
        <f t="shared" si="26"/>
        <v>1.1153074282360078</v>
      </c>
      <c r="N195" s="154">
        <f t="shared" si="27"/>
        <v>5.22537164993063E-5</v>
      </c>
      <c r="O195" s="83">
        <f t="shared" si="28"/>
        <v>39327.23000000004</v>
      </c>
      <c r="P195" s="87">
        <f t="shared" si="29"/>
        <v>0.11530742823600791</v>
      </c>
      <c r="Q195" s="78"/>
    </row>
    <row r="196" spans="2:17" s="79" customFormat="1" ht="12.75" x14ac:dyDescent="0.2">
      <c r="B196" s="72"/>
      <c r="C196" s="80" t="s">
        <v>219</v>
      </c>
      <c r="D196" s="81" t="s">
        <v>451</v>
      </c>
      <c r="E196" s="82">
        <f>IFERROR(VLOOKUP($C196,'2024'!$C$261:$U$504,19,FALSE),0)</f>
        <v>7846765.5600000024</v>
      </c>
      <c r="F196" s="83">
        <f>IFERROR(VLOOKUP($C196,'2024'!$C$8:$U$251,19,FALSE),0)</f>
        <v>7590688.04</v>
      </c>
      <c r="G196" s="84">
        <f t="shared" si="22"/>
        <v>0.96736521334275694</v>
      </c>
      <c r="H196" s="85">
        <f t="shared" si="23"/>
        <v>1.0427198977979862E-3</v>
      </c>
      <c r="I196" s="86">
        <f t="shared" si="24"/>
        <v>-256077.52000000235</v>
      </c>
      <c r="J196" s="87">
        <f t="shared" si="25"/>
        <v>-3.2634786657243051E-2</v>
      </c>
      <c r="K196" s="82">
        <f>VLOOKUP($C196,'2024'!$C$261:$U$504,VLOOKUP($L$4,Master!$D$9:$G$20,4,FALSE),FALSE)</f>
        <v>824361.06000000017</v>
      </c>
      <c r="L196" s="83">
        <f>VLOOKUP($C196,'2024'!$C$8:$U$251,VLOOKUP($L$4,Master!$D$9:$G$20,4,FALSE),FALSE)</f>
        <v>325579.03000000003</v>
      </c>
      <c r="M196" s="154">
        <f t="shared" si="26"/>
        <v>0.39494712426130363</v>
      </c>
      <c r="N196" s="154">
        <f t="shared" si="27"/>
        <v>4.4724237262524556E-5</v>
      </c>
      <c r="O196" s="83">
        <f t="shared" si="28"/>
        <v>-498782.03000000014</v>
      </c>
      <c r="P196" s="87">
        <f t="shared" si="29"/>
        <v>-0.60505287573869637</v>
      </c>
      <c r="Q196" s="78"/>
    </row>
    <row r="197" spans="2:17" s="79" customFormat="1" ht="12.75" x14ac:dyDescent="0.2">
      <c r="B197" s="72"/>
      <c r="C197" s="80" t="s">
        <v>220</v>
      </c>
      <c r="D197" s="81" t="s">
        <v>452</v>
      </c>
      <c r="E197" s="82">
        <f>IFERROR(VLOOKUP($C197,'2024'!$C$261:$U$504,19,FALSE),0)</f>
        <v>3535381.0399999996</v>
      </c>
      <c r="F197" s="83">
        <f>IFERROR(VLOOKUP($C197,'2024'!$C$8:$U$251,19,FALSE),0)</f>
        <v>2341055.4499999997</v>
      </c>
      <c r="G197" s="84">
        <f t="shared" si="22"/>
        <v>0.66217910417938997</v>
      </c>
      <c r="H197" s="85">
        <f t="shared" si="23"/>
        <v>3.2158680302759728E-4</v>
      </c>
      <c r="I197" s="86">
        <f t="shared" si="24"/>
        <v>-1194325.5899999999</v>
      </c>
      <c r="J197" s="87">
        <f t="shared" si="25"/>
        <v>-0.33782089582061003</v>
      </c>
      <c r="K197" s="82">
        <f>VLOOKUP($C197,'2024'!$C$261:$U$504,VLOOKUP($L$4,Master!$D$9:$G$20,4,FALSE),FALSE)</f>
        <v>1181672.6299999999</v>
      </c>
      <c r="L197" s="83">
        <f>VLOOKUP($C197,'2024'!$C$8:$U$251,VLOOKUP($L$4,Master!$D$9:$G$20,4,FALSE),FALSE)</f>
        <v>77221.75</v>
      </c>
      <c r="M197" s="154">
        <f t="shared" si="26"/>
        <v>6.5349529166974105E-2</v>
      </c>
      <c r="N197" s="154">
        <f t="shared" si="27"/>
        <v>1.0607820377213346E-5</v>
      </c>
      <c r="O197" s="83">
        <f t="shared" si="28"/>
        <v>-1104450.8799999999</v>
      </c>
      <c r="P197" s="87">
        <f t="shared" si="29"/>
        <v>-0.93465047083302588</v>
      </c>
      <c r="Q197" s="78"/>
    </row>
    <row r="198" spans="2:17" s="79" customFormat="1" ht="12.75" x14ac:dyDescent="0.2">
      <c r="B198" s="72"/>
      <c r="C198" s="80" t="s">
        <v>221</v>
      </c>
      <c r="D198" s="81" t="s">
        <v>453</v>
      </c>
      <c r="E198" s="82">
        <f>IFERROR(VLOOKUP($C198,'2024'!$C$261:$U$504,19,FALSE),0)</f>
        <v>1168518.8499999996</v>
      </c>
      <c r="F198" s="83">
        <f>IFERROR(VLOOKUP($C198,'2024'!$C$8:$U$251,19,FALSE),0)</f>
        <v>1067400.6599999999</v>
      </c>
      <c r="G198" s="84">
        <f t="shared" si="22"/>
        <v>0.91346464800289717</v>
      </c>
      <c r="H198" s="85">
        <f t="shared" si="23"/>
        <v>1.4662701210214706E-4</v>
      </c>
      <c r="I198" s="86">
        <f t="shared" si="24"/>
        <v>-101118.18999999971</v>
      </c>
      <c r="J198" s="87">
        <f t="shared" si="25"/>
        <v>-8.6535351997102786E-2</v>
      </c>
      <c r="K198" s="82">
        <f>VLOOKUP($C198,'2024'!$C$261:$U$504,VLOOKUP($L$4,Master!$D$9:$G$20,4,FALSE),FALSE)</f>
        <v>82996.710000000036</v>
      </c>
      <c r="L198" s="83">
        <f>VLOOKUP($C198,'2024'!$C$8:$U$251,VLOOKUP($L$4,Master!$D$9:$G$20,4,FALSE),FALSE)</f>
        <v>80606.979999999967</v>
      </c>
      <c r="M198" s="154">
        <f t="shared" si="26"/>
        <v>0.97120693097352817</v>
      </c>
      <c r="N198" s="154">
        <f t="shared" si="27"/>
        <v>1.1072843661139877E-5</v>
      </c>
      <c r="O198" s="83">
        <f t="shared" si="28"/>
        <v>-2389.7300000000687</v>
      </c>
      <c r="P198" s="87">
        <f t="shared" si="29"/>
        <v>-2.8793069026471864E-2</v>
      </c>
      <c r="Q198" s="78"/>
    </row>
    <row r="199" spans="2:17" s="79" customFormat="1" ht="12.75" x14ac:dyDescent="0.2">
      <c r="B199" s="72"/>
      <c r="C199" s="80" t="s">
        <v>222</v>
      </c>
      <c r="D199" s="81" t="s">
        <v>454</v>
      </c>
      <c r="E199" s="82">
        <f>IFERROR(VLOOKUP($C199,'2024'!$C$261:$U$504,19,FALSE),0)</f>
        <v>854604.70000000007</v>
      </c>
      <c r="F199" s="83">
        <f>IFERROR(VLOOKUP($C199,'2024'!$C$8:$U$251,19,FALSE),0)</f>
        <v>725167.97</v>
      </c>
      <c r="G199" s="84">
        <f t="shared" si="22"/>
        <v>0.84854198672204817</v>
      </c>
      <c r="H199" s="85">
        <f t="shared" si="23"/>
        <v>9.9615089907551131E-5</v>
      </c>
      <c r="I199" s="86">
        <f t="shared" si="24"/>
        <v>-129436.7300000001</v>
      </c>
      <c r="J199" s="87">
        <f t="shared" si="25"/>
        <v>-0.15145801327795189</v>
      </c>
      <c r="K199" s="82">
        <f>VLOOKUP($C199,'2024'!$C$261:$U$504,VLOOKUP($L$4,Master!$D$9:$G$20,4,FALSE),FALSE)</f>
        <v>108564.05</v>
      </c>
      <c r="L199" s="83">
        <f>VLOOKUP($C199,'2024'!$C$8:$U$251,VLOOKUP($L$4,Master!$D$9:$G$20,4,FALSE),FALSE)</f>
        <v>71313.820000000007</v>
      </c>
      <c r="M199" s="154">
        <f t="shared" si="26"/>
        <v>0.65688245786703803</v>
      </c>
      <c r="N199" s="154">
        <f t="shared" si="27"/>
        <v>9.7962580875585545E-6</v>
      </c>
      <c r="O199" s="83">
        <f t="shared" si="28"/>
        <v>-37250.229999999996</v>
      </c>
      <c r="P199" s="87">
        <f t="shared" si="29"/>
        <v>-0.34311754213296203</v>
      </c>
      <c r="Q199" s="78"/>
    </row>
    <row r="200" spans="2:17" s="79" customFormat="1" ht="12.75" x14ac:dyDescent="0.2">
      <c r="B200" s="72"/>
      <c r="C200" s="80" t="s">
        <v>223</v>
      </c>
      <c r="D200" s="81" t="s">
        <v>455</v>
      </c>
      <c r="E200" s="82">
        <f>IFERROR(VLOOKUP($C200,'2024'!$C$261:$U$504,19,FALSE),0)</f>
        <v>529994.96000000008</v>
      </c>
      <c r="F200" s="83">
        <f>IFERROR(VLOOKUP($C200,'2024'!$C$8:$U$251,19,FALSE),0)</f>
        <v>443221.42000000004</v>
      </c>
      <c r="G200" s="84">
        <f t="shared" si="22"/>
        <v>0.83627478268849953</v>
      </c>
      <c r="H200" s="85">
        <f t="shared" si="23"/>
        <v>6.0884572166435435E-5</v>
      </c>
      <c r="I200" s="86">
        <f t="shared" si="24"/>
        <v>-86773.540000000037</v>
      </c>
      <c r="J200" s="87">
        <f t="shared" si="25"/>
        <v>-0.16372521731150053</v>
      </c>
      <c r="K200" s="82">
        <f>VLOOKUP($C200,'2024'!$C$261:$U$504,VLOOKUP($L$4,Master!$D$9:$G$20,4,FALSE),FALSE)</f>
        <v>54715.23</v>
      </c>
      <c r="L200" s="83">
        <f>VLOOKUP($C200,'2024'!$C$8:$U$251,VLOOKUP($L$4,Master!$D$9:$G$20,4,FALSE),FALSE)</f>
        <v>40733.619999999995</v>
      </c>
      <c r="M200" s="154">
        <f t="shared" si="26"/>
        <v>0.74446584616385592</v>
      </c>
      <c r="N200" s="154">
        <f t="shared" si="27"/>
        <v>5.5955080566506852E-6</v>
      </c>
      <c r="O200" s="83">
        <f t="shared" si="28"/>
        <v>-13981.610000000008</v>
      </c>
      <c r="P200" s="87">
        <f t="shared" si="29"/>
        <v>-0.25553415383614408</v>
      </c>
      <c r="Q200" s="78"/>
    </row>
    <row r="201" spans="2:17" s="79" customFormat="1" ht="25.5" x14ac:dyDescent="0.2">
      <c r="B201" s="72"/>
      <c r="C201" s="80" t="s">
        <v>224</v>
      </c>
      <c r="D201" s="81" t="s">
        <v>456</v>
      </c>
      <c r="E201" s="82">
        <f>IFERROR(VLOOKUP($C201,'2024'!$C$261:$U$504,19,FALSE),0)</f>
        <v>292363.81000000011</v>
      </c>
      <c r="F201" s="83">
        <f>IFERROR(VLOOKUP($C201,'2024'!$C$8:$U$251,19,FALSE),0)</f>
        <v>220571.57000000004</v>
      </c>
      <c r="G201" s="84">
        <f t="shared" si="22"/>
        <v>0.7544421110123033</v>
      </c>
      <c r="H201" s="85">
        <f t="shared" si="23"/>
        <v>3.0299541189884203E-5</v>
      </c>
      <c r="I201" s="86">
        <f t="shared" si="24"/>
        <v>-71792.240000000078</v>
      </c>
      <c r="J201" s="87">
        <f t="shared" si="25"/>
        <v>-0.2455578889876967</v>
      </c>
      <c r="K201" s="82">
        <f>VLOOKUP($C201,'2024'!$C$261:$U$504,VLOOKUP($L$4,Master!$D$9:$G$20,4,FALSE),FALSE)</f>
        <v>34348.190000000017</v>
      </c>
      <c r="L201" s="83">
        <f>VLOOKUP($C201,'2024'!$C$8:$U$251,VLOOKUP($L$4,Master!$D$9:$G$20,4,FALSE),FALSE)</f>
        <v>22491.200000000001</v>
      </c>
      <c r="M201" s="154">
        <f t="shared" si="26"/>
        <v>0.65480015104143741</v>
      </c>
      <c r="N201" s="154">
        <f t="shared" si="27"/>
        <v>3.0895778672198033E-6</v>
      </c>
      <c r="O201" s="83">
        <f t="shared" si="28"/>
        <v>-11856.990000000016</v>
      </c>
      <c r="P201" s="87">
        <f t="shared" si="29"/>
        <v>-0.34519984895856259</v>
      </c>
      <c r="Q201" s="78"/>
    </row>
    <row r="202" spans="2:17" s="79" customFormat="1" ht="12.75" x14ac:dyDescent="0.2">
      <c r="B202" s="72"/>
      <c r="C202" s="80" t="s">
        <v>225</v>
      </c>
      <c r="D202" s="81" t="s">
        <v>458</v>
      </c>
      <c r="E202" s="82">
        <f>IFERROR(VLOOKUP($C202,'2024'!$C$261:$U$504,19,FALSE),0)</f>
        <v>90000</v>
      </c>
      <c r="F202" s="83">
        <f>IFERROR(VLOOKUP($C202,'2024'!$C$8:$U$251,19,FALSE),0)</f>
        <v>0</v>
      </c>
      <c r="G202" s="84">
        <f t="shared" ref="G202:G252" si="30">IFERROR(F202/E202,0)</f>
        <v>0</v>
      </c>
      <c r="H202" s="85">
        <f t="shared" ref="H202:H252" si="31">F202/$D$4</f>
        <v>0</v>
      </c>
      <c r="I202" s="86">
        <f t="shared" ref="I202:I252" si="32">F202-E202</f>
        <v>-90000</v>
      </c>
      <c r="J202" s="87">
        <f t="shared" ref="J202:J252" si="33">IFERROR(I202/E202,0)</f>
        <v>-1</v>
      </c>
      <c r="K202" s="82">
        <f>VLOOKUP($C202,'2024'!$C$261:$U$504,VLOOKUP($L$4,Master!$D$9:$G$20,4,FALSE),FALSE)</f>
        <v>25000</v>
      </c>
      <c r="L202" s="83">
        <f>VLOOKUP($C202,'2024'!$C$8:$U$251,VLOOKUP($L$4,Master!$D$9:$G$20,4,FALSE),FALSE)</f>
        <v>0</v>
      </c>
      <c r="M202" s="154">
        <f t="shared" ref="M202:M252" si="34">IFERROR(L202/K202,0)</f>
        <v>0</v>
      </c>
      <c r="N202" s="154">
        <f t="shared" ref="N202:N252" si="35">L202/$D$4</f>
        <v>0</v>
      </c>
      <c r="O202" s="83">
        <f t="shared" ref="O202:O252" si="36">L202-K202</f>
        <v>-25000</v>
      </c>
      <c r="P202" s="87">
        <f t="shared" ref="P202:P252" si="37">IFERROR(O202/K202,0)</f>
        <v>-1</v>
      </c>
      <c r="Q202" s="78"/>
    </row>
    <row r="203" spans="2:17" s="79" customFormat="1" ht="12.75" x14ac:dyDescent="0.2">
      <c r="B203" s="72"/>
      <c r="C203" s="80" t="s">
        <v>226</v>
      </c>
      <c r="D203" s="81" t="s">
        <v>459</v>
      </c>
      <c r="E203" s="82">
        <f>IFERROR(VLOOKUP($C203,'2024'!$C$261:$U$504,19,FALSE),0)</f>
        <v>2680018.06</v>
      </c>
      <c r="F203" s="83">
        <f>IFERROR(VLOOKUP($C203,'2024'!$C$8:$U$251,19,FALSE),0)</f>
        <v>4217007.58</v>
      </c>
      <c r="G203" s="84">
        <f t="shared" si="30"/>
        <v>1.5734996875356877</v>
      </c>
      <c r="H203" s="85">
        <f t="shared" si="31"/>
        <v>5.7928315452559858E-4</v>
      </c>
      <c r="I203" s="86">
        <f t="shared" si="32"/>
        <v>1536989.52</v>
      </c>
      <c r="J203" s="87">
        <f t="shared" si="33"/>
        <v>0.5734996875356877</v>
      </c>
      <c r="K203" s="82">
        <f>VLOOKUP($C203,'2024'!$C$261:$U$504,VLOOKUP($L$4,Master!$D$9:$G$20,4,FALSE),FALSE)</f>
        <v>584535.06000000006</v>
      </c>
      <c r="L203" s="83">
        <f>VLOOKUP($C203,'2024'!$C$8:$U$251,VLOOKUP($L$4,Master!$D$9:$G$20,4,FALSE),FALSE)</f>
        <v>372317.6</v>
      </c>
      <c r="M203" s="154">
        <f t="shared" si="34"/>
        <v>0.63694656741376632</v>
      </c>
      <c r="N203" s="154">
        <f t="shared" si="35"/>
        <v>5.1144635081115975E-5</v>
      </c>
      <c r="O203" s="83">
        <f t="shared" si="36"/>
        <v>-212217.46000000008</v>
      </c>
      <c r="P203" s="87">
        <f t="shared" si="37"/>
        <v>-0.36305343258623368</v>
      </c>
      <c r="Q203" s="78"/>
    </row>
    <row r="204" spans="2:17" s="79" customFormat="1" ht="12.75" x14ac:dyDescent="0.2">
      <c r="B204" s="72"/>
      <c r="C204" s="80" t="s">
        <v>227</v>
      </c>
      <c r="D204" s="81" t="s">
        <v>460</v>
      </c>
      <c r="E204" s="82">
        <f>IFERROR(VLOOKUP($C204,'2024'!$C$261:$U$504,19,FALSE),0)</f>
        <v>24548726.430000007</v>
      </c>
      <c r="F204" s="83">
        <f>IFERROR(VLOOKUP($C204,'2024'!$C$8:$U$251,19,FALSE),0)</f>
        <v>26159800.029999997</v>
      </c>
      <c r="G204" s="84">
        <f t="shared" si="30"/>
        <v>1.0656275837605638</v>
      </c>
      <c r="H204" s="85">
        <f t="shared" si="31"/>
        <v>3.5935272099124962E-3</v>
      </c>
      <c r="I204" s="86">
        <f t="shared" si="32"/>
        <v>1611073.5999999903</v>
      </c>
      <c r="J204" s="87">
        <f t="shared" si="33"/>
        <v>6.562758376056374E-2</v>
      </c>
      <c r="K204" s="82">
        <f>VLOOKUP($C204,'2024'!$C$261:$U$504,VLOOKUP($L$4,Master!$D$9:$G$20,4,FALSE),FALSE)</f>
        <v>3165333.830000001</v>
      </c>
      <c r="L204" s="83">
        <f>VLOOKUP($C204,'2024'!$C$8:$U$251,VLOOKUP($L$4,Master!$D$9:$G$20,4,FALSE),FALSE)</f>
        <v>3448316.47</v>
      </c>
      <c r="M204" s="154">
        <f t="shared" si="34"/>
        <v>1.0894005672697085</v>
      </c>
      <c r="N204" s="154">
        <f t="shared" si="35"/>
        <v>4.736893649463577E-4</v>
      </c>
      <c r="O204" s="83">
        <f t="shared" si="36"/>
        <v>282982.6399999992</v>
      </c>
      <c r="P204" s="87">
        <f t="shared" si="37"/>
        <v>8.940056726970852E-2</v>
      </c>
      <c r="Q204" s="78"/>
    </row>
    <row r="205" spans="2:17" s="79" customFormat="1" ht="12.75" x14ac:dyDescent="0.2">
      <c r="B205" s="72"/>
      <c r="C205" s="80" t="s">
        <v>228</v>
      </c>
      <c r="D205" s="81" t="s">
        <v>461</v>
      </c>
      <c r="E205" s="82">
        <f>IFERROR(VLOOKUP($C205,'2024'!$C$261:$U$504,19,FALSE),0)</f>
        <v>76370973.060000017</v>
      </c>
      <c r="F205" s="83">
        <f>IFERROR(VLOOKUP($C205,'2024'!$C$8:$U$251,19,FALSE),0)</f>
        <v>78649069.670000002</v>
      </c>
      <c r="G205" s="84">
        <f t="shared" si="30"/>
        <v>1.0298293516335091</v>
      </c>
      <c r="H205" s="85">
        <f t="shared" si="31"/>
        <v>1.0803888851188923E-2</v>
      </c>
      <c r="I205" s="86">
        <f t="shared" si="32"/>
        <v>2278096.6099999845</v>
      </c>
      <c r="J205" s="87">
        <f t="shared" si="33"/>
        <v>2.9829351633509017E-2</v>
      </c>
      <c r="K205" s="82">
        <f>VLOOKUP($C205,'2024'!$C$261:$U$504,VLOOKUP($L$4,Master!$D$9:$G$20,4,FALSE),FALSE)</f>
        <v>9822146.5500000007</v>
      </c>
      <c r="L205" s="83">
        <f>VLOOKUP($C205,'2024'!$C$8:$U$251,VLOOKUP($L$4,Master!$D$9:$G$20,4,FALSE),FALSE)</f>
        <v>10146724.429999998</v>
      </c>
      <c r="M205" s="154">
        <f t="shared" si="34"/>
        <v>1.0330455138647872</v>
      </c>
      <c r="N205" s="154">
        <f t="shared" si="35"/>
        <v>1.3938382666868138E-3</v>
      </c>
      <c r="O205" s="83">
        <f t="shared" si="36"/>
        <v>324577.87999999709</v>
      </c>
      <c r="P205" s="87">
        <f t="shared" si="37"/>
        <v>3.3045513864787233E-2</v>
      </c>
      <c r="Q205" s="78"/>
    </row>
    <row r="206" spans="2:17" s="79" customFormat="1" ht="12.75" x14ac:dyDescent="0.2">
      <c r="B206" s="72"/>
      <c r="C206" s="80" t="s">
        <v>229</v>
      </c>
      <c r="D206" s="81" t="s">
        <v>462</v>
      </c>
      <c r="E206" s="82">
        <f>IFERROR(VLOOKUP($C206,'2024'!$C$261:$U$504,19,FALSE),0)</f>
        <v>29458002.060000002</v>
      </c>
      <c r="F206" s="83">
        <f>IFERROR(VLOOKUP($C206,'2024'!$C$8:$U$251,19,FALSE),0)</f>
        <v>30120835.93</v>
      </c>
      <c r="G206" s="84">
        <f t="shared" si="30"/>
        <v>1.0225009784658829</v>
      </c>
      <c r="H206" s="85">
        <f t="shared" si="31"/>
        <v>4.1376479703833947E-3</v>
      </c>
      <c r="I206" s="86">
        <f t="shared" si="32"/>
        <v>662833.86999999732</v>
      </c>
      <c r="J206" s="87">
        <f t="shared" si="33"/>
        <v>2.2500978465883007E-2</v>
      </c>
      <c r="K206" s="82">
        <f>VLOOKUP($C206,'2024'!$C$261:$U$504,VLOOKUP($L$4,Master!$D$9:$G$20,4,FALSE),FALSE)</f>
        <v>3786605.7099999995</v>
      </c>
      <c r="L206" s="83">
        <f>VLOOKUP($C206,'2024'!$C$8:$U$251,VLOOKUP($L$4,Master!$D$9:$G$20,4,FALSE),FALSE)</f>
        <v>3712058.7</v>
      </c>
      <c r="M206" s="154">
        <f t="shared" si="34"/>
        <v>0.98031297269659501</v>
      </c>
      <c r="N206" s="154">
        <f t="shared" si="35"/>
        <v>5.0991918623020179E-4</v>
      </c>
      <c r="O206" s="83">
        <f t="shared" si="36"/>
        <v>-74547.009999999311</v>
      </c>
      <c r="P206" s="87">
        <f t="shared" si="37"/>
        <v>-1.9687027303405012E-2</v>
      </c>
      <c r="Q206" s="78"/>
    </row>
    <row r="207" spans="2:17" s="79" customFormat="1" ht="12.75" x14ac:dyDescent="0.2">
      <c r="B207" s="72"/>
      <c r="C207" s="80" t="s">
        <v>230</v>
      </c>
      <c r="D207" s="81" t="s">
        <v>463</v>
      </c>
      <c r="E207" s="82">
        <f>IFERROR(VLOOKUP($C207,'2024'!$C$261:$U$504,19,FALSE),0)</f>
        <v>8778415.6100000013</v>
      </c>
      <c r="F207" s="83">
        <f>IFERROR(VLOOKUP($C207,'2024'!$C$8:$U$251,19,FALSE),0)</f>
        <v>6399863.5300000003</v>
      </c>
      <c r="G207" s="84">
        <f t="shared" si="30"/>
        <v>0.72904540116664618</v>
      </c>
      <c r="H207" s="85">
        <f t="shared" si="31"/>
        <v>8.7913836147093978E-4</v>
      </c>
      <c r="I207" s="86">
        <f t="shared" si="32"/>
        <v>-2378552.080000001</v>
      </c>
      <c r="J207" s="87">
        <f t="shared" si="33"/>
        <v>-0.27095459883335377</v>
      </c>
      <c r="K207" s="82">
        <f>VLOOKUP($C207,'2024'!$C$261:$U$504,VLOOKUP($L$4,Master!$D$9:$G$20,4,FALSE),FALSE)</f>
        <v>1365345.9700000002</v>
      </c>
      <c r="L207" s="83">
        <f>VLOOKUP($C207,'2024'!$C$8:$U$251,VLOOKUP($L$4,Master!$D$9:$G$20,4,FALSE),FALSE)</f>
        <v>969076.04</v>
      </c>
      <c r="M207" s="154">
        <f t="shared" si="34"/>
        <v>0.70976592108738557</v>
      </c>
      <c r="N207" s="154">
        <f t="shared" si="35"/>
        <v>1.3312032638707638E-4</v>
      </c>
      <c r="O207" s="83">
        <f t="shared" si="36"/>
        <v>-396269.93000000017</v>
      </c>
      <c r="P207" s="87">
        <f t="shared" si="37"/>
        <v>-0.29023407891261443</v>
      </c>
      <c r="Q207" s="78"/>
    </row>
    <row r="208" spans="2:17" s="79" customFormat="1" ht="12.75" x14ac:dyDescent="0.2">
      <c r="B208" s="72"/>
      <c r="C208" s="80" t="s">
        <v>231</v>
      </c>
      <c r="D208" s="81" t="s">
        <v>464</v>
      </c>
      <c r="E208" s="82">
        <f>IFERROR(VLOOKUP($C208,'2024'!$C$261:$U$504,19,FALSE),0)</f>
        <v>25753858.960000005</v>
      </c>
      <c r="F208" s="83">
        <f>IFERROR(VLOOKUP($C208,'2024'!$C$8:$U$251,19,FALSE),0)</f>
        <v>25296699.149999999</v>
      </c>
      <c r="G208" s="84">
        <f t="shared" si="30"/>
        <v>0.98224888119834586</v>
      </c>
      <c r="H208" s="85">
        <f t="shared" si="31"/>
        <v>3.4749645109001743E-3</v>
      </c>
      <c r="I208" s="86">
        <f t="shared" si="32"/>
        <v>-457159.81000000611</v>
      </c>
      <c r="J208" s="87">
        <f t="shared" si="33"/>
        <v>-1.7751118801654184E-2</v>
      </c>
      <c r="K208" s="82">
        <f>VLOOKUP($C208,'2024'!$C$261:$U$504,VLOOKUP($L$4,Master!$D$9:$G$20,4,FALSE),FALSE)</f>
        <v>3214325.6700000004</v>
      </c>
      <c r="L208" s="83">
        <f>VLOOKUP($C208,'2024'!$C$8:$U$251,VLOOKUP($L$4,Master!$D$9:$G$20,4,FALSE),FALSE)</f>
        <v>3099455.98</v>
      </c>
      <c r="M208" s="154">
        <f t="shared" si="34"/>
        <v>0.9642632073432682</v>
      </c>
      <c r="N208" s="154">
        <f t="shared" si="35"/>
        <v>4.257669931453219E-4</v>
      </c>
      <c r="O208" s="83">
        <f t="shared" si="36"/>
        <v>-114869.69000000041</v>
      </c>
      <c r="P208" s="87">
        <f t="shared" si="37"/>
        <v>-3.5736792656731763E-2</v>
      </c>
      <c r="Q208" s="78"/>
    </row>
    <row r="209" spans="2:17" s="79" customFormat="1" ht="12.75" x14ac:dyDescent="0.2">
      <c r="B209" s="72"/>
      <c r="C209" s="80" t="s">
        <v>232</v>
      </c>
      <c r="D209" s="81" t="s">
        <v>465</v>
      </c>
      <c r="E209" s="82">
        <f>IFERROR(VLOOKUP($C209,'2024'!$C$261:$U$504,19,FALSE),0)</f>
        <v>3802024.6500000004</v>
      </c>
      <c r="F209" s="83">
        <f>IFERROR(VLOOKUP($C209,'2024'!$C$8:$U$251,19,FALSE),0)</f>
        <v>3215477.6799999997</v>
      </c>
      <c r="G209" s="84">
        <f t="shared" si="30"/>
        <v>0.84572773088149211</v>
      </c>
      <c r="H209" s="85">
        <f t="shared" si="31"/>
        <v>4.4170469662211352E-4</v>
      </c>
      <c r="I209" s="86">
        <f t="shared" si="32"/>
        <v>-586546.97000000067</v>
      </c>
      <c r="J209" s="87">
        <f t="shared" si="33"/>
        <v>-0.15427226911850786</v>
      </c>
      <c r="K209" s="82">
        <f>VLOOKUP($C209,'2024'!$C$261:$U$504,VLOOKUP($L$4,Master!$D$9:$G$20,4,FALSE),FALSE)</f>
        <v>485133.85</v>
      </c>
      <c r="L209" s="83">
        <f>VLOOKUP($C209,'2024'!$C$8:$U$251,VLOOKUP($L$4,Master!$D$9:$G$20,4,FALSE),FALSE)</f>
        <v>147408.59</v>
      </c>
      <c r="M209" s="154">
        <f t="shared" si="34"/>
        <v>0.30385138039738929</v>
      </c>
      <c r="N209" s="154">
        <f t="shared" si="35"/>
        <v>2.02492671401294E-5</v>
      </c>
      <c r="O209" s="83">
        <f t="shared" si="36"/>
        <v>-337725.26</v>
      </c>
      <c r="P209" s="87">
        <f t="shared" si="37"/>
        <v>-0.69614861960261076</v>
      </c>
      <c r="Q209" s="78"/>
    </row>
    <row r="210" spans="2:17" s="79" customFormat="1" ht="12.75" x14ac:dyDescent="0.2">
      <c r="B210" s="72"/>
      <c r="C210" s="80" t="s">
        <v>233</v>
      </c>
      <c r="D210" s="81" t="s">
        <v>466</v>
      </c>
      <c r="E210" s="82">
        <f>IFERROR(VLOOKUP($C210,'2024'!$C$261:$U$504,19,FALSE),0)</f>
        <v>5792412.3300000001</v>
      </c>
      <c r="F210" s="83">
        <f>IFERROR(VLOOKUP($C210,'2024'!$C$8:$U$251,19,FALSE),0)</f>
        <v>5310740.24</v>
      </c>
      <c r="G210" s="84">
        <f t="shared" si="30"/>
        <v>0.91684430206991152</v>
      </c>
      <c r="H210" s="85">
        <f t="shared" si="31"/>
        <v>7.2952734865447757E-4</v>
      </c>
      <c r="I210" s="86">
        <f t="shared" si="32"/>
        <v>-481672.08999999985</v>
      </c>
      <c r="J210" s="87">
        <f t="shared" si="33"/>
        <v>-8.3155697930088451E-2</v>
      </c>
      <c r="K210" s="82">
        <f>VLOOKUP($C210,'2024'!$C$261:$U$504,VLOOKUP($L$4,Master!$D$9:$G$20,4,FALSE),FALSE)</f>
        <v>344243.94000000006</v>
      </c>
      <c r="L210" s="83">
        <f>VLOOKUP($C210,'2024'!$C$8:$U$251,VLOOKUP($L$4,Master!$D$9:$G$20,4,FALSE),FALSE)</f>
        <v>239045.48999999996</v>
      </c>
      <c r="M210" s="154">
        <f t="shared" si="34"/>
        <v>0.69440725666804748</v>
      </c>
      <c r="N210" s="154">
        <f t="shared" si="35"/>
        <v>3.2837272140335451E-5</v>
      </c>
      <c r="O210" s="83">
        <f t="shared" si="36"/>
        <v>-105198.4500000001</v>
      </c>
      <c r="P210" s="87">
        <f t="shared" si="37"/>
        <v>-0.30559274333195258</v>
      </c>
      <c r="Q210" s="78"/>
    </row>
    <row r="211" spans="2:17" s="79" customFormat="1" ht="12.75" x14ac:dyDescent="0.2">
      <c r="B211" s="72"/>
      <c r="C211" s="80" t="s">
        <v>234</v>
      </c>
      <c r="D211" s="81" t="s">
        <v>467</v>
      </c>
      <c r="E211" s="82">
        <f>IFERROR(VLOOKUP($C211,'2024'!$C$261:$U$504,19,FALSE),0)</f>
        <v>1815535.88</v>
      </c>
      <c r="F211" s="83">
        <f>IFERROR(VLOOKUP($C211,'2024'!$C$8:$U$251,19,FALSE),0)</f>
        <v>1600216.28</v>
      </c>
      <c r="G211" s="84">
        <f t="shared" si="30"/>
        <v>0.88140162782131304</v>
      </c>
      <c r="H211" s="85">
        <f t="shared" si="31"/>
        <v>2.1981898704616948E-4</v>
      </c>
      <c r="I211" s="86">
        <f t="shared" si="32"/>
        <v>-215319.59999999986</v>
      </c>
      <c r="J211" s="87">
        <f t="shared" si="33"/>
        <v>-0.11859837217868692</v>
      </c>
      <c r="K211" s="82">
        <f>VLOOKUP($C211,'2024'!$C$261:$U$504,VLOOKUP($L$4,Master!$D$9:$G$20,4,FALSE),FALSE)</f>
        <v>139033.67000000004</v>
      </c>
      <c r="L211" s="83">
        <f>VLOOKUP($C211,'2024'!$C$8:$U$251,VLOOKUP($L$4,Master!$D$9:$G$20,4,FALSE),FALSE)</f>
        <v>42363.93</v>
      </c>
      <c r="M211" s="154">
        <f t="shared" si="34"/>
        <v>0.30470266662744344</v>
      </c>
      <c r="N211" s="154">
        <f t="shared" si="35"/>
        <v>5.8194609667980821E-6</v>
      </c>
      <c r="O211" s="83">
        <f t="shared" si="36"/>
        <v>-96669.740000000049</v>
      </c>
      <c r="P211" s="87">
        <f t="shared" si="37"/>
        <v>-0.69529733337255661</v>
      </c>
      <c r="Q211" s="78"/>
    </row>
    <row r="212" spans="2:17" s="79" customFormat="1" ht="12.75" x14ac:dyDescent="0.2">
      <c r="B212" s="72"/>
      <c r="C212" s="80" t="s">
        <v>235</v>
      </c>
      <c r="D212" s="81" t="s">
        <v>468</v>
      </c>
      <c r="E212" s="82">
        <f>IFERROR(VLOOKUP($C212,'2024'!$C$261:$U$504,19,FALSE),0)</f>
        <v>9120000.6400000006</v>
      </c>
      <c r="F212" s="83">
        <f>IFERROR(VLOOKUP($C212,'2024'!$C$8:$U$251,19,FALSE),0)</f>
        <v>8779662.4800000004</v>
      </c>
      <c r="G212" s="84">
        <f t="shared" si="30"/>
        <v>0.96268222191703701</v>
      </c>
      <c r="H212" s="85">
        <f t="shared" si="31"/>
        <v>1.2060472931576852E-3</v>
      </c>
      <c r="I212" s="86">
        <f t="shared" si="32"/>
        <v>-340338.16000000015</v>
      </c>
      <c r="J212" s="87">
        <f t="shared" si="33"/>
        <v>-3.7317778082962959E-2</v>
      </c>
      <c r="K212" s="82">
        <f>VLOOKUP($C212,'2024'!$C$261:$U$504,VLOOKUP($L$4,Master!$D$9:$G$20,4,FALSE),FALSE)</f>
        <v>450000.07999999996</v>
      </c>
      <c r="L212" s="83">
        <f>VLOOKUP($C212,'2024'!$C$8:$U$251,VLOOKUP($L$4,Master!$D$9:$G$20,4,FALSE),FALSE)</f>
        <v>426086.73000000004</v>
      </c>
      <c r="M212" s="154">
        <f t="shared" si="34"/>
        <v>0.94685923166947006</v>
      </c>
      <c r="N212" s="154">
        <f t="shared" si="35"/>
        <v>5.8530808961907773E-5</v>
      </c>
      <c r="O212" s="83">
        <f t="shared" si="36"/>
        <v>-23913.349999999919</v>
      </c>
      <c r="P212" s="87">
        <f t="shared" si="37"/>
        <v>-5.31407683305299E-2</v>
      </c>
      <c r="Q212" s="78"/>
    </row>
    <row r="213" spans="2:17" s="79" customFormat="1" ht="12.75" x14ac:dyDescent="0.2">
      <c r="B213" s="72"/>
      <c r="C213" s="80" t="s">
        <v>236</v>
      </c>
      <c r="D213" s="81" t="s">
        <v>469</v>
      </c>
      <c r="E213" s="82">
        <f>IFERROR(VLOOKUP($C213,'2024'!$C$261:$U$504,19,FALSE),0)</f>
        <v>1109821.5</v>
      </c>
      <c r="F213" s="83">
        <f>IFERROR(VLOOKUP($C213,'2024'!$C$8:$U$251,19,FALSE),0)</f>
        <v>497388.68000000005</v>
      </c>
      <c r="G213" s="84">
        <f t="shared" si="30"/>
        <v>0.44816998048785328</v>
      </c>
      <c r="H213" s="85">
        <f t="shared" si="31"/>
        <v>6.8325436487767365E-5</v>
      </c>
      <c r="I213" s="86">
        <f t="shared" si="32"/>
        <v>-612432.81999999995</v>
      </c>
      <c r="J213" s="87">
        <f t="shared" si="33"/>
        <v>-0.55183001951214672</v>
      </c>
      <c r="K213" s="82">
        <f>VLOOKUP($C213,'2024'!$C$261:$U$504,VLOOKUP($L$4,Master!$D$9:$G$20,4,FALSE),FALSE)</f>
        <v>52975.289999999994</v>
      </c>
      <c r="L213" s="83">
        <f>VLOOKUP($C213,'2024'!$C$8:$U$251,VLOOKUP($L$4,Master!$D$9:$G$20,4,FALSE),FALSE)</f>
        <v>66138.290000000008</v>
      </c>
      <c r="M213" s="154">
        <f t="shared" si="34"/>
        <v>1.2484743358648913</v>
      </c>
      <c r="N213" s="154">
        <f t="shared" si="35"/>
        <v>9.085304339464539E-6</v>
      </c>
      <c r="O213" s="83">
        <f t="shared" si="36"/>
        <v>13163.000000000015</v>
      </c>
      <c r="P213" s="87">
        <f t="shared" si="37"/>
        <v>0.24847433586489129</v>
      </c>
      <c r="Q213" s="78"/>
    </row>
    <row r="214" spans="2:17" s="79" customFormat="1" ht="12.75" x14ac:dyDescent="0.2">
      <c r="B214" s="72"/>
      <c r="C214" s="80" t="s">
        <v>237</v>
      </c>
      <c r="D214" s="81" t="s">
        <v>457</v>
      </c>
      <c r="E214" s="82">
        <f>IFERROR(VLOOKUP($C214,'2024'!$C$261:$U$504,19,FALSE),0)</f>
        <v>497800</v>
      </c>
      <c r="F214" s="83">
        <f>IFERROR(VLOOKUP($C214,'2024'!$C$8:$U$251,19,FALSE),0)</f>
        <v>2658039.0799999996</v>
      </c>
      <c r="G214" s="84">
        <f t="shared" si="30"/>
        <v>5.3395722780233017</v>
      </c>
      <c r="H214" s="85">
        <f t="shared" si="31"/>
        <v>3.6513030482025353E-4</v>
      </c>
      <c r="I214" s="86">
        <f t="shared" si="32"/>
        <v>2160239.0799999996</v>
      </c>
      <c r="J214" s="87">
        <f t="shared" si="33"/>
        <v>4.3395722780233017</v>
      </c>
      <c r="K214" s="82">
        <f>VLOOKUP($C214,'2024'!$C$261:$U$504,VLOOKUP($L$4,Master!$D$9:$G$20,4,FALSE),FALSE)</f>
        <v>185000</v>
      </c>
      <c r="L214" s="83">
        <f>VLOOKUP($C214,'2024'!$C$8:$U$251,VLOOKUP($L$4,Master!$D$9:$G$20,4,FALSE),FALSE)</f>
        <v>554520.56999999995</v>
      </c>
      <c r="M214" s="154">
        <f t="shared" si="34"/>
        <v>2.9974084864864863</v>
      </c>
      <c r="N214" s="154">
        <f t="shared" si="35"/>
        <v>7.6173546986826375E-5</v>
      </c>
      <c r="O214" s="83">
        <f t="shared" si="36"/>
        <v>369520.56999999995</v>
      </c>
      <c r="P214" s="87">
        <f t="shared" si="37"/>
        <v>1.9974084864864863</v>
      </c>
      <c r="Q214" s="78"/>
    </row>
    <row r="215" spans="2:17" s="79" customFormat="1" ht="12.75" x14ac:dyDescent="0.2">
      <c r="B215" s="72"/>
      <c r="C215" s="80" t="s">
        <v>238</v>
      </c>
      <c r="D215" s="81" t="s">
        <v>470</v>
      </c>
      <c r="E215" s="82">
        <f>IFERROR(VLOOKUP($C215,'2024'!$C$261:$U$504,19,FALSE),0)</f>
        <v>377614.95</v>
      </c>
      <c r="F215" s="83">
        <f>IFERROR(VLOOKUP($C215,'2024'!$C$8:$U$251,19,FALSE),0)</f>
        <v>120152.05</v>
      </c>
      <c r="G215" s="84">
        <f t="shared" si="30"/>
        <v>0.31818668725907173</v>
      </c>
      <c r="H215" s="85">
        <f t="shared" si="31"/>
        <v>1.6505082627031335E-5</v>
      </c>
      <c r="I215" s="86">
        <f t="shared" si="32"/>
        <v>-257462.90000000002</v>
      </c>
      <c r="J215" s="87">
        <f t="shared" si="33"/>
        <v>-0.68181331274092838</v>
      </c>
      <c r="K215" s="82">
        <f>VLOOKUP($C215,'2024'!$C$261:$U$504,VLOOKUP($L$4,Master!$D$9:$G$20,4,FALSE),FALSE)</f>
        <v>33308.57</v>
      </c>
      <c r="L215" s="83">
        <f>VLOOKUP($C215,'2024'!$C$8:$U$251,VLOOKUP($L$4,Master!$D$9:$G$20,4,FALSE),FALSE)</f>
        <v>3960</v>
      </c>
      <c r="M215" s="154">
        <f t="shared" si="34"/>
        <v>0.11888832213451374</v>
      </c>
      <c r="N215" s="154">
        <f t="shared" si="35"/>
        <v>5.4397846065085101E-7</v>
      </c>
      <c r="O215" s="83">
        <f t="shared" si="36"/>
        <v>-29348.57</v>
      </c>
      <c r="P215" s="87">
        <f t="shared" si="37"/>
        <v>-0.88111167786548628</v>
      </c>
      <c r="Q215" s="78"/>
    </row>
    <row r="216" spans="2:17" s="79" customFormat="1" ht="12.75" x14ac:dyDescent="0.2">
      <c r="B216" s="72"/>
      <c r="C216" s="80" t="s">
        <v>239</v>
      </c>
      <c r="D216" s="81" t="s">
        <v>471</v>
      </c>
      <c r="E216" s="82">
        <f>IFERROR(VLOOKUP($C216,'2024'!$C$261:$U$504,19,FALSE),0)</f>
        <v>3563285.2399999993</v>
      </c>
      <c r="F216" s="83">
        <f>IFERROR(VLOOKUP($C216,'2024'!$C$8:$U$251,19,FALSE),0)</f>
        <v>2126460.9500000002</v>
      </c>
      <c r="G216" s="84">
        <f t="shared" si="30"/>
        <v>0.59676978035022554</v>
      </c>
      <c r="H216" s="85">
        <f t="shared" si="31"/>
        <v>2.921083217715016E-4</v>
      </c>
      <c r="I216" s="86">
        <f t="shared" si="32"/>
        <v>-1436824.2899999991</v>
      </c>
      <c r="J216" s="87">
        <f t="shared" si="33"/>
        <v>-0.40323021964977446</v>
      </c>
      <c r="K216" s="82">
        <f>VLOOKUP($C216,'2024'!$C$261:$U$504,VLOOKUP($L$4,Master!$D$9:$G$20,4,FALSE),FALSE)</f>
        <v>448915.36</v>
      </c>
      <c r="L216" s="83">
        <f>VLOOKUP($C216,'2024'!$C$8:$U$251,VLOOKUP($L$4,Master!$D$9:$G$20,4,FALSE),FALSE)</f>
        <v>54322.240000000005</v>
      </c>
      <c r="M216" s="154">
        <f t="shared" si="34"/>
        <v>0.12100775522584035</v>
      </c>
      <c r="N216" s="154">
        <f t="shared" si="35"/>
        <v>7.462153660178305E-6</v>
      </c>
      <c r="O216" s="83">
        <f t="shared" si="36"/>
        <v>-394593.12</v>
      </c>
      <c r="P216" s="87">
        <f t="shared" si="37"/>
        <v>-0.87899224477415971</v>
      </c>
      <c r="Q216" s="78"/>
    </row>
    <row r="217" spans="2:17" s="79" customFormat="1" ht="12.75" x14ac:dyDescent="0.2">
      <c r="B217" s="72"/>
      <c r="C217" s="80" t="s">
        <v>240</v>
      </c>
      <c r="D217" s="81" t="s">
        <v>472</v>
      </c>
      <c r="E217" s="82">
        <f>IFERROR(VLOOKUP($C217,'2024'!$C$261:$U$504,19,FALSE),0)</f>
        <v>934500</v>
      </c>
      <c r="F217" s="83">
        <f>IFERROR(VLOOKUP($C217,'2024'!$C$8:$U$251,19,FALSE),0)</f>
        <v>3252043.3299999996</v>
      </c>
      <c r="G217" s="84">
        <f t="shared" si="30"/>
        <v>3.4799821615837341</v>
      </c>
      <c r="H217" s="85">
        <f t="shared" si="31"/>
        <v>4.4672765773314828E-4</v>
      </c>
      <c r="I217" s="86">
        <f t="shared" si="32"/>
        <v>2317543.3299999996</v>
      </c>
      <c r="J217" s="87">
        <f t="shared" si="33"/>
        <v>2.4799821615837341</v>
      </c>
      <c r="K217" s="82">
        <f>VLOOKUP($C217,'2024'!$C$261:$U$504,VLOOKUP($L$4,Master!$D$9:$G$20,4,FALSE),FALSE)</f>
        <v>250000</v>
      </c>
      <c r="L217" s="83">
        <f>VLOOKUP($C217,'2024'!$C$8:$U$251,VLOOKUP($L$4,Master!$D$9:$G$20,4,FALSE),FALSE)</f>
        <v>771071.84</v>
      </c>
      <c r="M217" s="154">
        <f t="shared" si="34"/>
        <v>3.0842873599999998</v>
      </c>
      <c r="N217" s="154">
        <f t="shared" si="35"/>
        <v>1.0592082640768163E-4</v>
      </c>
      <c r="O217" s="83">
        <f t="shared" si="36"/>
        <v>521071.83999999997</v>
      </c>
      <c r="P217" s="87">
        <f t="shared" si="37"/>
        <v>2.0842873599999998</v>
      </c>
      <c r="Q217" s="78"/>
    </row>
    <row r="218" spans="2:17" s="79" customFormat="1" ht="12.75" x14ac:dyDescent="0.2">
      <c r="B218" s="72"/>
      <c r="C218" s="80" t="s">
        <v>241</v>
      </c>
      <c r="D218" s="81" t="s">
        <v>469</v>
      </c>
      <c r="E218" s="82">
        <f>IFERROR(VLOOKUP($C218,'2024'!$C$261:$U$504,19,FALSE),0)</f>
        <v>33800.640000000007</v>
      </c>
      <c r="F218" s="83">
        <f>IFERROR(VLOOKUP($C218,'2024'!$C$8:$U$251,19,FALSE),0)</f>
        <v>21036.440000000002</v>
      </c>
      <c r="G218" s="84">
        <f t="shared" si="30"/>
        <v>0.62236809717212449</v>
      </c>
      <c r="H218" s="85">
        <f t="shared" si="31"/>
        <v>2.8897399618116135E-6</v>
      </c>
      <c r="I218" s="86">
        <f t="shared" si="32"/>
        <v>-12764.200000000004</v>
      </c>
      <c r="J218" s="87">
        <f t="shared" si="33"/>
        <v>-0.37763190282787551</v>
      </c>
      <c r="K218" s="82">
        <f>VLOOKUP($C218,'2024'!$C$261:$U$504,VLOOKUP($L$4,Master!$D$9:$G$20,4,FALSE),FALSE)</f>
        <v>2350.08</v>
      </c>
      <c r="L218" s="83">
        <f>VLOOKUP($C218,'2024'!$C$8:$U$251,VLOOKUP($L$4,Master!$D$9:$G$20,4,FALSE),FALSE)</f>
        <v>1691.24</v>
      </c>
      <c r="M218" s="154">
        <f t="shared" si="34"/>
        <v>0.71965209694989107</v>
      </c>
      <c r="N218" s="154">
        <f t="shared" si="35"/>
        <v>2.3232276055331949E-7</v>
      </c>
      <c r="O218" s="83">
        <f t="shared" si="36"/>
        <v>-658.83999999999992</v>
      </c>
      <c r="P218" s="87">
        <f t="shared" si="37"/>
        <v>-0.28034790305010893</v>
      </c>
      <c r="Q218" s="78"/>
    </row>
    <row r="219" spans="2:17" s="79" customFormat="1" ht="25.5" x14ac:dyDescent="0.2">
      <c r="B219" s="72"/>
      <c r="C219" s="80" t="s">
        <v>535</v>
      </c>
      <c r="D219" s="81" t="s">
        <v>536</v>
      </c>
      <c r="E219" s="82">
        <f>IFERROR(VLOOKUP($C219,'2024'!$C$261:$U$504,19,FALSE),0)</f>
        <v>5111981.4100000011</v>
      </c>
      <c r="F219" s="83">
        <f>IFERROR(VLOOKUP($C219,'2024'!$C$8:$U$251,19,FALSE),0)</f>
        <v>4370117.0600000005</v>
      </c>
      <c r="G219" s="84">
        <f t="shared" si="30"/>
        <v>0.85487733806136823</v>
      </c>
      <c r="H219" s="85">
        <f t="shared" si="31"/>
        <v>6.0031554322293509E-4</v>
      </c>
      <c r="I219" s="86">
        <f t="shared" si="32"/>
        <v>-741864.35000000056</v>
      </c>
      <c r="J219" s="87">
        <f t="shared" si="33"/>
        <v>-0.14512266193863183</v>
      </c>
      <c r="K219" s="82">
        <f>VLOOKUP($C219,'2024'!$C$261:$U$504,VLOOKUP($L$4,Master!$D$9:$G$20,4,FALSE),FALSE)</f>
        <v>388512.94</v>
      </c>
      <c r="L219" s="83">
        <f>VLOOKUP($C219,'2024'!$C$8:$U$251,VLOOKUP($L$4,Master!$D$9:$G$20,4,FALSE),FALSE)</f>
        <v>413011.51</v>
      </c>
      <c r="M219" s="154">
        <f t="shared" si="34"/>
        <v>1.0630572819530799</v>
      </c>
      <c r="N219" s="154">
        <f t="shared" si="35"/>
        <v>5.6734688242647365E-5</v>
      </c>
      <c r="O219" s="83">
        <f t="shared" si="36"/>
        <v>24498.570000000007</v>
      </c>
      <c r="P219" s="87">
        <f t="shared" si="37"/>
        <v>6.3057281953079886E-2</v>
      </c>
      <c r="Q219" s="78"/>
    </row>
    <row r="220" spans="2:17" s="79" customFormat="1" ht="12.75" x14ac:dyDescent="0.2">
      <c r="B220" s="72"/>
      <c r="C220" s="80" t="s">
        <v>242</v>
      </c>
      <c r="D220" s="81" t="s">
        <v>473</v>
      </c>
      <c r="E220" s="82">
        <f>IFERROR(VLOOKUP($C220,'2024'!$C$261:$U$504,19,FALSE),0)</f>
        <v>2023402.9899999998</v>
      </c>
      <c r="F220" s="83">
        <f>IFERROR(VLOOKUP($C220,'2024'!$C$8:$U$251,19,FALSE),0)</f>
        <v>1610099.25</v>
      </c>
      <c r="G220" s="84">
        <f t="shared" si="30"/>
        <v>0.79573829729291845</v>
      </c>
      <c r="H220" s="85">
        <f t="shared" si="31"/>
        <v>2.2117659381567923E-4</v>
      </c>
      <c r="I220" s="86">
        <f t="shared" si="32"/>
        <v>-413303.73999999976</v>
      </c>
      <c r="J220" s="87">
        <f t="shared" si="33"/>
        <v>-0.20426170270708149</v>
      </c>
      <c r="K220" s="82">
        <f>VLOOKUP($C220,'2024'!$C$261:$U$504,VLOOKUP($L$4,Master!$D$9:$G$20,4,FALSE),FALSE)</f>
        <v>216445.44999999998</v>
      </c>
      <c r="L220" s="83">
        <f>VLOOKUP($C220,'2024'!$C$8:$U$251,VLOOKUP($L$4,Master!$D$9:$G$20,4,FALSE),FALSE)</f>
        <v>389923.53</v>
      </c>
      <c r="M220" s="154">
        <f t="shared" si="34"/>
        <v>1.8014863791315552</v>
      </c>
      <c r="N220" s="154">
        <f t="shared" si="35"/>
        <v>5.3563131722461093E-5</v>
      </c>
      <c r="O220" s="83">
        <f t="shared" si="36"/>
        <v>173478.08000000005</v>
      </c>
      <c r="P220" s="87">
        <f t="shared" si="37"/>
        <v>0.80148637913155518</v>
      </c>
      <c r="Q220" s="78"/>
    </row>
    <row r="221" spans="2:17" s="79" customFormat="1" ht="12.75" x14ac:dyDescent="0.2">
      <c r="B221" s="72"/>
      <c r="C221" s="80" t="s">
        <v>243</v>
      </c>
      <c r="D221" s="81" t="s">
        <v>474</v>
      </c>
      <c r="E221" s="82">
        <f>IFERROR(VLOOKUP($C221,'2024'!$C$261:$U$504,19,FALSE),0)</f>
        <v>6994872.1599999964</v>
      </c>
      <c r="F221" s="83">
        <f>IFERROR(VLOOKUP($C221,'2024'!$C$8:$U$251,19,FALSE),0)</f>
        <v>4818814.1499999994</v>
      </c>
      <c r="G221" s="84">
        <f t="shared" si="30"/>
        <v>0.68890667903214431</v>
      </c>
      <c r="H221" s="85">
        <f t="shared" si="31"/>
        <v>6.6195229885846938E-4</v>
      </c>
      <c r="I221" s="86">
        <f t="shared" si="32"/>
        <v>-2176058.009999997</v>
      </c>
      <c r="J221" s="87">
        <f t="shared" si="33"/>
        <v>-0.31109332096785569</v>
      </c>
      <c r="K221" s="82">
        <f>VLOOKUP($C221,'2024'!$C$261:$U$504,VLOOKUP($L$4,Master!$D$9:$G$20,4,FALSE),FALSE)</f>
        <v>731739.1099999994</v>
      </c>
      <c r="L221" s="83">
        <f>VLOOKUP($C221,'2024'!$C$8:$U$251,VLOOKUP($L$4,Master!$D$9:$G$20,4,FALSE),FALSE)</f>
        <v>369566.88000000006</v>
      </c>
      <c r="M221" s="154">
        <f t="shared" si="34"/>
        <v>0.50505279128786806</v>
      </c>
      <c r="N221" s="154">
        <f t="shared" si="35"/>
        <v>5.0766773356044901E-5</v>
      </c>
      <c r="O221" s="83">
        <f t="shared" si="36"/>
        <v>-362172.22999999934</v>
      </c>
      <c r="P221" s="87">
        <f t="shared" si="37"/>
        <v>-0.49494720871213188</v>
      </c>
      <c r="Q221" s="78"/>
    </row>
    <row r="222" spans="2:17" s="79" customFormat="1" ht="12.75" x14ac:dyDescent="0.2">
      <c r="B222" s="72"/>
      <c r="C222" s="80" t="s">
        <v>244</v>
      </c>
      <c r="D222" s="81" t="s">
        <v>475</v>
      </c>
      <c r="E222" s="82">
        <f>IFERROR(VLOOKUP($C222,'2024'!$C$261:$U$504,19,FALSE),0)</f>
        <v>1025844.0800000001</v>
      </c>
      <c r="F222" s="83">
        <f>IFERROR(VLOOKUP($C222,'2024'!$C$8:$U$251,19,FALSE),0)</f>
        <v>10961.98</v>
      </c>
      <c r="G222" s="84">
        <f t="shared" si="30"/>
        <v>1.0685814943729069E-2</v>
      </c>
      <c r="H222" s="85">
        <f t="shared" si="31"/>
        <v>1.5058285368902564E-6</v>
      </c>
      <c r="I222" s="86">
        <f t="shared" si="32"/>
        <v>-1014882.1000000001</v>
      </c>
      <c r="J222" s="87">
        <f t="shared" si="33"/>
        <v>-0.989314185056271</v>
      </c>
      <c r="K222" s="82">
        <f>VLOOKUP($C222,'2024'!$C$261:$U$504,VLOOKUP($L$4,Master!$D$9:$G$20,4,FALSE),FALSE)</f>
        <v>118666.76</v>
      </c>
      <c r="L222" s="83">
        <f>VLOOKUP($C222,'2024'!$C$8:$U$251,VLOOKUP($L$4,Master!$D$9:$G$20,4,FALSE),FALSE)</f>
        <v>1648.77</v>
      </c>
      <c r="M222" s="154">
        <f t="shared" si="34"/>
        <v>1.3894118285524944E-2</v>
      </c>
      <c r="N222" s="154">
        <f t="shared" si="35"/>
        <v>2.2648872893113726E-7</v>
      </c>
      <c r="O222" s="83">
        <f t="shared" si="36"/>
        <v>-117017.98999999999</v>
      </c>
      <c r="P222" s="87">
        <f t="shared" si="37"/>
        <v>-0.986105881714475</v>
      </c>
      <c r="Q222" s="78"/>
    </row>
    <row r="223" spans="2:17" s="79" customFormat="1" ht="12.75" x14ac:dyDescent="0.2">
      <c r="B223" s="72"/>
      <c r="C223" s="80" t="s">
        <v>245</v>
      </c>
      <c r="D223" s="81" t="s">
        <v>477</v>
      </c>
      <c r="E223" s="82">
        <f>IFERROR(VLOOKUP($C223,'2024'!$C$261:$U$504,19,FALSE),0)</f>
        <v>775386.28</v>
      </c>
      <c r="F223" s="83">
        <f>IFERROR(VLOOKUP($C223,'2024'!$C$8:$U$251,19,FALSE),0)</f>
        <v>81607.47</v>
      </c>
      <c r="G223" s="84">
        <f t="shared" si="30"/>
        <v>0.1052475032186538</v>
      </c>
      <c r="H223" s="85">
        <f t="shared" si="31"/>
        <v>1.1210279269750127E-5</v>
      </c>
      <c r="I223" s="86">
        <f t="shared" si="32"/>
        <v>-693778.81</v>
      </c>
      <c r="J223" s="87">
        <f t="shared" si="33"/>
        <v>-0.89475249678134627</v>
      </c>
      <c r="K223" s="82">
        <f>VLOOKUP($C223,'2024'!$C$261:$U$504,VLOOKUP($L$4,Master!$D$9:$G$20,4,FALSE),FALSE)</f>
        <v>91660.78</v>
      </c>
      <c r="L223" s="83">
        <f>VLOOKUP($C223,'2024'!$C$8:$U$251,VLOOKUP($L$4,Master!$D$9:$G$20,4,FALSE),FALSE)</f>
        <v>18167.32</v>
      </c>
      <c r="M223" s="154">
        <f t="shared" si="34"/>
        <v>0.19820167360565774</v>
      </c>
      <c r="N223" s="154">
        <f t="shared" si="35"/>
        <v>2.4956138302402569E-6</v>
      </c>
      <c r="O223" s="83">
        <f t="shared" si="36"/>
        <v>-73493.459999999992</v>
      </c>
      <c r="P223" s="87">
        <f t="shared" si="37"/>
        <v>-0.80179832639434223</v>
      </c>
      <c r="Q223" s="78"/>
    </row>
    <row r="224" spans="2:17" s="79" customFormat="1" ht="12.75" x14ac:dyDescent="0.2">
      <c r="B224" s="72"/>
      <c r="C224" s="80" t="s">
        <v>246</v>
      </c>
      <c r="D224" s="81" t="s">
        <v>478</v>
      </c>
      <c r="E224" s="82">
        <f>IFERROR(VLOOKUP($C224,'2024'!$C$261:$U$504,19,FALSE),0)</f>
        <v>3594321.9600000009</v>
      </c>
      <c r="F224" s="83">
        <f>IFERROR(VLOOKUP($C224,'2024'!$C$8:$U$251,19,FALSE),0)</f>
        <v>2878713.88</v>
      </c>
      <c r="G224" s="84">
        <f t="shared" si="30"/>
        <v>0.80090596002145542</v>
      </c>
      <c r="H224" s="85">
        <f t="shared" si="31"/>
        <v>3.9544402653955517E-4</v>
      </c>
      <c r="I224" s="86">
        <f t="shared" si="32"/>
        <v>-715608.08000000101</v>
      </c>
      <c r="J224" s="87">
        <f t="shared" si="33"/>
        <v>-0.19909403997854461</v>
      </c>
      <c r="K224" s="82">
        <f>VLOOKUP($C224,'2024'!$C$261:$U$504,VLOOKUP($L$4,Master!$D$9:$G$20,4,FALSE),FALSE)</f>
        <v>428959.83</v>
      </c>
      <c r="L224" s="83">
        <f>VLOOKUP($C224,'2024'!$C$8:$U$251,VLOOKUP($L$4,Master!$D$9:$G$20,4,FALSE),FALSE)</f>
        <v>240970.91000000006</v>
      </c>
      <c r="M224" s="154">
        <f t="shared" si="34"/>
        <v>0.56175635373596644</v>
      </c>
      <c r="N224" s="154">
        <f t="shared" si="35"/>
        <v>3.3101763808948178E-5</v>
      </c>
      <c r="O224" s="83">
        <f t="shared" si="36"/>
        <v>-187988.91999999995</v>
      </c>
      <c r="P224" s="87">
        <f t="shared" si="37"/>
        <v>-0.4382436462640335</v>
      </c>
      <c r="Q224" s="78"/>
    </row>
    <row r="225" spans="2:17" s="79" customFormat="1" ht="12.75" x14ac:dyDescent="0.2">
      <c r="B225" s="72"/>
      <c r="C225" s="80" t="s">
        <v>247</v>
      </c>
      <c r="D225" s="81" t="s">
        <v>479</v>
      </c>
      <c r="E225" s="82">
        <f>IFERROR(VLOOKUP($C225,'2024'!$C$261:$U$504,19,FALSE),0)</f>
        <v>1214339.7200000002</v>
      </c>
      <c r="F225" s="83">
        <f>IFERROR(VLOOKUP($C225,'2024'!$C$8:$U$251,19,FALSE),0)</f>
        <v>1088304.49</v>
      </c>
      <c r="G225" s="84">
        <f t="shared" si="30"/>
        <v>0.89621089722734248</v>
      </c>
      <c r="H225" s="85">
        <f t="shared" si="31"/>
        <v>1.4949853565394177E-4</v>
      </c>
      <c r="I225" s="86">
        <f t="shared" si="32"/>
        <v>-126035.23000000021</v>
      </c>
      <c r="J225" s="87">
        <f t="shared" si="33"/>
        <v>-0.10378910277265754</v>
      </c>
      <c r="K225" s="82">
        <f>VLOOKUP($C225,'2024'!$C$261:$U$504,VLOOKUP($L$4,Master!$D$9:$G$20,4,FALSE),FALSE)</f>
        <v>151707.00999999995</v>
      </c>
      <c r="L225" s="83">
        <f>VLOOKUP($C225,'2024'!$C$8:$U$251,VLOOKUP($L$4,Master!$D$9:$G$20,4,FALSE),FALSE)</f>
        <v>111182.85</v>
      </c>
      <c r="M225" s="154">
        <f t="shared" si="34"/>
        <v>0.73287879050546212</v>
      </c>
      <c r="N225" s="154">
        <f t="shared" si="35"/>
        <v>1.5272998887316786E-5</v>
      </c>
      <c r="O225" s="83">
        <f t="shared" si="36"/>
        <v>-40524.159999999945</v>
      </c>
      <c r="P225" s="87">
        <f t="shared" si="37"/>
        <v>-0.26712120949453794</v>
      </c>
      <c r="Q225" s="78"/>
    </row>
    <row r="226" spans="2:17" s="79" customFormat="1" ht="12.75" x14ac:dyDescent="0.2">
      <c r="B226" s="72"/>
      <c r="C226" s="80" t="s">
        <v>248</v>
      </c>
      <c r="D226" s="81" t="s">
        <v>480</v>
      </c>
      <c r="E226" s="82">
        <f>IFERROR(VLOOKUP($C226,'2024'!$C$261:$U$504,19,FALSE),0)</f>
        <v>824430.90999999992</v>
      </c>
      <c r="F226" s="83">
        <f>IFERROR(VLOOKUP($C226,'2024'!$C$8:$U$251,19,FALSE),0)</f>
        <v>675197.71000000008</v>
      </c>
      <c r="G226" s="84">
        <f t="shared" si="30"/>
        <v>0.81898640845477289</v>
      </c>
      <c r="H226" s="85">
        <f t="shared" si="31"/>
        <v>9.2750760333530245E-5</v>
      </c>
      <c r="I226" s="86">
        <f t="shared" si="32"/>
        <v>-149233.19999999984</v>
      </c>
      <c r="J226" s="87">
        <f t="shared" si="33"/>
        <v>-0.18101359154522706</v>
      </c>
      <c r="K226" s="82">
        <f>VLOOKUP($C226,'2024'!$C$261:$U$504,VLOOKUP($L$4,Master!$D$9:$G$20,4,FALSE),FALSE)</f>
        <v>111966.13</v>
      </c>
      <c r="L226" s="83">
        <f>VLOOKUP($C226,'2024'!$C$8:$U$251,VLOOKUP($L$4,Master!$D$9:$G$20,4,FALSE),FALSE)</f>
        <v>69922.240000000005</v>
      </c>
      <c r="M226" s="154">
        <f t="shared" si="34"/>
        <v>0.62449456813413129</v>
      </c>
      <c r="N226" s="154">
        <f t="shared" si="35"/>
        <v>9.6050991112271111E-6</v>
      </c>
      <c r="O226" s="83">
        <f t="shared" si="36"/>
        <v>-42043.89</v>
      </c>
      <c r="P226" s="87">
        <f t="shared" si="37"/>
        <v>-0.37550543186586871</v>
      </c>
      <c r="Q226" s="78"/>
    </row>
    <row r="227" spans="2:17" s="79" customFormat="1" ht="12.75" x14ac:dyDescent="0.2">
      <c r="B227" s="72"/>
      <c r="C227" s="80" t="s">
        <v>249</v>
      </c>
      <c r="D227" s="81" t="s">
        <v>481</v>
      </c>
      <c r="E227" s="82">
        <f>IFERROR(VLOOKUP($C227,'2024'!$C$261:$U$504,19,FALSE),0)</f>
        <v>1771563.66</v>
      </c>
      <c r="F227" s="83">
        <f>IFERROR(VLOOKUP($C227,'2024'!$C$8:$U$251,19,FALSE),0)</f>
        <v>1396446.49</v>
      </c>
      <c r="G227" s="84">
        <f t="shared" si="30"/>
        <v>0.78825645475252071</v>
      </c>
      <c r="H227" s="85">
        <f t="shared" si="31"/>
        <v>1.9182747778067778E-4</v>
      </c>
      <c r="I227" s="86">
        <f t="shared" si="32"/>
        <v>-375117.16999999993</v>
      </c>
      <c r="J227" s="87">
        <f t="shared" si="33"/>
        <v>-0.21174354524747924</v>
      </c>
      <c r="K227" s="82">
        <f>VLOOKUP($C227,'2024'!$C$261:$U$504,VLOOKUP($L$4,Master!$D$9:$G$20,4,FALSE),FALSE)</f>
        <v>229313.90999999995</v>
      </c>
      <c r="L227" s="83">
        <f>VLOOKUP($C227,'2024'!$C$8:$U$251,VLOOKUP($L$4,Master!$D$9:$G$20,4,FALSE),FALSE)</f>
        <v>160744.45000000001</v>
      </c>
      <c r="M227" s="154">
        <f t="shared" si="34"/>
        <v>0.70097993619314258</v>
      </c>
      <c r="N227" s="154">
        <f t="shared" si="35"/>
        <v>2.2081191532618105E-5</v>
      </c>
      <c r="O227" s="83">
        <f t="shared" si="36"/>
        <v>-68569.459999999934</v>
      </c>
      <c r="P227" s="87">
        <f t="shared" si="37"/>
        <v>-0.29902006380685736</v>
      </c>
      <c r="Q227" s="78"/>
    </row>
    <row r="228" spans="2:17" s="79" customFormat="1" ht="12.75" x14ac:dyDescent="0.2">
      <c r="B228" s="72"/>
      <c r="C228" s="80" t="s">
        <v>250</v>
      </c>
      <c r="D228" s="81" t="s">
        <v>482</v>
      </c>
      <c r="E228" s="82">
        <f>IFERROR(VLOOKUP($C228,'2024'!$C$261:$U$504,19,FALSE),0)</f>
        <v>891783.34000000008</v>
      </c>
      <c r="F228" s="83">
        <f>IFERROR(VLOOKUP($C228,'2024'!$C$8:$U$251,19,FALSE),0)</f>
        <v>346943.09</v>
      </c>
      <c r="G228" s="84">
        <f t="shared" si="30"/>
        <v>0.38904414832418827</v>
      </c>
      <c r="H228" s="85">
        <f t="shared" si="31"/>
        <v>4.7658981826174158E-5</v>
      </c>
      <c r="I228" s="86">
        <f t="shared" si="32"/>
        <v>-544840.25</v>
      </c>
      <c r="J228" s="87">
        <f t="shared" si="33"/>
        <v>-0.61095585167581168</v>
      </c>
      <c r="K228" s="82">
        <f>VLOOKUP($C228,'2024'!$C$261:$U$504,VLOOKUP($L$4,Master!$D$9:$G$20,4,FALSE),FALSE)</f>
        <v>91098.950000000012</v>
      </c>
      <c r="L228" s="83">
        <f>VLOOKUP($C228,'2024'!$C$8:$U$251,VLOOKUP($L$4,Master!$D$9:$G$20,4,FALSE),FALSE)</f>
        <v>39992.419999999984</v>
      </c>
      <c r="M228" s="154">
        <f t="shared" si="34"/>
        <v>0.43899979088672236</v>
      </c>
      <c r="N228" s="154">
        <f t="shared" si="35"/>
        <v>5.4936906740662366E-6</v>
      </c>
      <c r="O228" s="83">
        <f t="shared" si="36"/>
        <v>-51106.530000000028</v>
      </c>
      <c r="P228" s="87">
        <f t="shared" si="37"/>
        <v>-0.56100020911327764</v>
      </c>
      <c r="Q228" s="78"/>
    </row>
    <row r="229" spans="2:17" s="79" customFormat="1" ht="12.75" x14ac:dyDescent="0.2">
      <c r="B229" s="72"/>
      <c r="C229" s="80" t="s">
        <v>251</v>
      </c>
      <c r="D229" s="81" t="s">
        <v>483</v>
      </c>
      <c r="E229" s="82">
        <f>IFERROR(VLOOKUP($C229,'2024'!$C$261:$U$504,19,FALSE),0)</f>
        <v>315133.35999999993</v>
      </c>
      <c r="F229" s="83">
        <f>IFERROR(VLOOKUP($C229,'2024'!$C$8:$U$251,19,FALSE),0)</f>
        <v>315133.35999999993</v>
      </c>
      <c r="G229" s="84">
        <f t="shared" si="30"/>
        <v>1</v>
      </c>
      <c r="H229" s="85">
        <f t="shared" si="31"/>
        <v>4.3289333351649099E-5</v>
      </c>
      <c r="I229" s="86">
        <f t="shared" si="32"/>
        <v>0</v>
      </c>
      <c r="J229" s="87">
        <f t="shared" si="33"/>
        <v>0</v>
      </c>
      <c r="K229" s="82">
        <f>VLOOKUP($C229,'2024'!$C$261:$U$504,VLOOKUP($L$4,Master!$D$9:$G$20,4,FALSE),FALSE)</f>
        <v>39391.67</v>
      </c>
      <c r="L229" s="83">
        <f>VLOOKUP($C229,'2024'!$C$8:$U$251,VLOOKUP($L$4,Master!$D$9:$G$20,4,FALSE),FALSE)</f>
        <v>39391.67</v>
      </c>
      <c r="M229" s="154">
        <f t="shared" si="34"/>
        <v>1</v>
      </c>
      <c r="N229" s="154">
        <f t="shared" si="35"/>
        <v>5.4111666689561382E-6</v>
      </c>
      <c r="O229" s="83">
        <f t="shared" si="36"/>
        <v>0</v>
      </c>
      <c r="P229" s="87">
        <f t="shared" si="37"/>
        <v>0</v>
      </c>
      <c r="Q229" s="78"/>
    </row>
    <row r="230" spans="2:17" s="79" customFormat="1" ht="12.75" x14ac:dyDescent="0.2">
      <c r="B230" s="72"/>
      <c r="C230" s="80" t="s">
        <v>252</v>
      </c>
      <c r="D230" s="81" t="s">
        <v>484</v>
      </c>
      <c r="E230" s="82">
        <f>IFERROR(VLOOKUP($C230,'2024'!$C$261:$U$504,19,FALSE),0)</f>
        <v>221128.2</v>
      </c>
      <c r="F230" s="83">
        <f>IFERROR(VLOOKUP($C230,'2024'!$C$8:$U$251,19,FALSE),0)</f>
        <v>207789.00000000003</v>
      </c>
      <c r="G230" s="84">
        <f t="shared" si="30"/>
        <v>0.93967662197765833</v>
      </c>
      <c r="H230" s="85">
        <f t="shared" si="31"/>
        <v>2.8543621303075679E-5</v>
      </c>
      <c r="I230" s="86">
        <f t="shared" si="32"/>
        <v>-13339.199999999983</v>
      </c>
      <c r="J230" s="87">
        <f t="shared" si="33"/>
        <v>-6.0323378022341709E-2</v>
      </c>
      <c r="K230" s="82">
        <f>VLOOKUP($C230,'2024'!$C$261:$U$504,VLOOKUP($L$4,Master!$D$9:$G$20,4,FALSE),FALSE)</f>
        <v>23120.190000000002</v>
      </c>
      <c r="L230" s="83">
        <f>VLOOKUP($C230,'2024'!$C$8:$U$251,VLOOKUP($L$4,Master!$D$9:$G$20,4,FALSE),FALSE)</f>
        <v>28014.5</v>
      </c>
      <c r="M230" s="154">
        <f t="shared" si="34"/>
        <v>1.2116898693306586</v>
      </c>
      <c r="N230" s="154">
        <f t="shared" si="35"/>
        <v>3.8483041883594101E-6</v>
      </c>
      <c r="O230" s="83">
        <f t="shared" si="36"/>
        <v>4894.3099999999977</v>
      </c>
      <c r="P230" s="87">
        <f t="shared" si="37"/>
        <v>0.2116898693306585</v>
      </c>
      <c r="Q230" s="78"/>
    </row>
    <row r="231" spans="2:17" s="79" customFormat="1" ht="12.75" x14ac:dyDescent="0.2">
      <c r="B231" s="72"/>
      <c r="C231" s="80" t="s">
        <v>253</v>
      </c>
      <c r="D231" s="81" t="s">
        <v>485</v>
      </c>
      <c r="E231" s="82">
        <f>IFERROR(VLOOKUP($C231,'2024'!$C$261:$U$504,19,FALSE),0)</f>
        <v>888470</v>
      </c>
      <c r="F231" s="83">
        <f>IFERROR(VLOOKUP($C231,'2024'!$C$8:$U$251,19,FALSE),0)</f>
        <v>1145284.47</v>
      </c>
      <c r="G231" s="84">
        <f t="shared" si="30"/>
        <v>1.2890524947381454</v>
      </c>
      <c r="H231" s="85">
        <f t="shared" si="31"/>
        <v>1.5732577853482972E-4</v>
      </c>
      <c r="I231" s="86">
        <f t="shared" si="32"/>
        <v>256814.46999999997</v>
      </c>
      <c r="J231" s="87">
        <f t="shared" si="33"/>
        <v>0.28905249473814532</v>
      </c>
      <c r="K231" s="82">
        <f>VLOOKUP($C231,'2024'!$C$261:$U$504,VLOOKUP($L$4,Master!$D$9:$G$20,4,FALSE),FALSE)</f>
        <v>213010</v>
      </c>
      <c r="L231" s="83">
        <f>VLOOKUP($C231,'2024'!$C$8:$U$251,VLOOKUP($L$4,Master!$D$9:$G$20,4,FALSE),FALSE)</f>
        <v>0</v>
      </c>
      <c r="M231" s="154">
        <f t="shared" si="34"/>
        <v>0</v>
      </c>
      <c r="N231" s="154">
        <f t="shared" si="35"/>
        <v>0</v>
      </c>
      <c r="O231" s="83">
        <f t="shared" si="36"/>
        <v>-213010</v>
      </c>
      <c r="P231" s="87">
        <f t="shared" si="37"/>
        <v>-1</v>
      </c>
      <c r="Q231" s="78"/>
    </row>
    <row r="232" spans="2:17" s="79" customFormat="1" ht="12.75" x14ac:dyDescent="0.2">
      <c r="B232" s="72"/>
      <c r="C232" s="80" t="s">
        <v>254</v>
      </c>
      <c r="D232" s="81" t="s">
        <v>486</v>
      </c>
      <c r="E232" s="82">
        <f>IFERROR(VLOOKUP($C232,'2024'!$C$261:$U$504,19,FALSE),0)</f>
        <v>58602.51999999999</v>
      </c>
      <c r="F232" s="83">
        <f>IFERROR(VLOOKUP($C232,'2024'!$C$8:$U$251,19,FALSE),0)</f>
        <v>58991.350000000006</v>
      </c>
      <c r="G232" s="84">
        <f t="shared" si="30"/>
        <v>1.0066350389027643</v>
      </c>
      <c r="H232" s="85">
        <f t="shared" si="31"/>
        <v>8.1035413547261566E-6</v>
      </c>
      <c r="I232" s="86">
        <f t="shared" si="32"/>
        <v>388.8300000000163</v>
      </c>
      <c r="J232" s="87">
        <f t="shared" si="33"/>
        <v>6.6350389027641874E-3</v>
      </c>
      <c r="K232" s="82">
        <f>VLOOKUP($C232,'2024'!$C$261:$U$504,VLOOKUP($L$4,Master!$D$9:$G$20,4,FALSE),FALSE)</f>
        <v>6449.2999999999993</v>
      </c>
      <c r="L232" s="83">
        <f>VLOOKUP($C232,'2024'!$C$8:$U$251,VLOOKUP($L$4,Master!$D$9:$G$20,4,FALSE),FALSE)</f>
        <v>6517.5900000000011</v>
      </c>
      <c r="M232" s="154">
        <f t="shared" si="34"/>
        <v>1.0105887460654648</v>
      </c>
      <c r="N232" s="154">
        <f t="shared" si="35"/>
        <v>8.9531024630135869E-7</v>
      </c>
      <c r="O232" s="83">
        <f t="shared" si="36"/>
        <v>68.290000000001783</v>
      </c>
      <c r="P232" s="87">
        <f t="shared" si="37"/>
        <v>1.0588746065464746E-2</v>
      </c>
      <c r="Q232" s="78"/>
    </row>
    <row r="233" spans="2:17" s="79" customFormat="1" ht="12.75" x14ac:dyDescent="0.2">
      <c r="B233" s="72"/>
      <c r="C233" s="80" t="s">
        <v>255</v>
      </c>
      <c r="D233" s="81" t="s">
        <v>476</v>
      </c>
      <c r="E233" s="82">
        <f>IFERROR(VLOOKUP($C233,'2024'!$C$261:$U$504,19,FALSE),0)</f>
        <v>1509918.4000000004</v>
      </c>
      <c r="F233" s="83">
        <f>IFERROR(VLOOKUP($C233,'2024'!$C$8:$U$251,19,FALSE),0)</f>
        <v>749137.02</v>
      </c>
      <c r="G233" s="84">
        <f t="shared" si="30"/>
        <v>0.49614404328074935</v>
      </c>
      <c r="H233" s="85">
        <f t="shared" si="31"/>
        <v>1.0290767751418327E-4</v>
      </c>
      <c r="I233" s="86">
        <f t="shared" si="32"/>
        <v>-760781.38000000035</v>
      </c>
      <c r="J233" s="87">
        <f t="shared" si="33"/>
        <v>-0.50385595671925065</v>
      </c>
      <c r="K233" s="82">
        <f>VLOOKUP($C233,'2024'!$C$261:$U$504,VLOOKUP($L$4,Master!$D$9:$G$20,4,FALSE),FALSE)</f>
        <v>174081.89</v>
      </c>
      <c r="L233" s="83">
        <f>VLOOKUP($C233,'2024'!$C$8:$U$251,VLOOKUP($L$4,Master!$D$9:$G$20,4,FALSE),FALSE)</f>
        <v>82417.23</v>
      </c>
      <c r="M233" s="154">
        <f t="shared" si="34"/>
        <v>0.4734394255485162</v>
      </c>
      <c r="N233" s="154">
        <f t="shared" si="35"/>
        <v>1.1321514622855337E-5</v>
      </c>
      <c r="O233" s="83">
        <f t="shared" si="36"/>
        <v>-91664.660000000018</v>
      </c>
      <c r="P233" s="87">
        <f t="shared" si="37"/>
        <v>-0.52656057445148374</v>
      </c>
      <c r="Q233" s="78"/>
    </row>
    <row r="234" spans="2:17" s="79" customFormat="1" ht="12.75" x14ac:dyDescent="0.2">
      <c r="B234" s="72"/>
      <c r="C234" s="80" t="s">
        <v>256</v>
      </c>
      <c r="D234" s="81" t="s">
        <v>487</v>
      </c>
      <c r="E234" s="82">
        <f>IFERROR(VLOOKUP($C234,'2024'!$C$261:$U$504,19,FALSE),0)</f>
        <v>240000</v>
      </c>
      <c r="F234" s="83">
        <f>IFERROR(VLOOKUP($C234,'2024'!$C$8:$U$251,19,FALSE),0)</f>
        <v>210000</v>
      </c>
      <c r="G234" s="84">
        <f t="shared" si="30"/>
        <v>0.875</v>
      </c>
      <c r="H234" s="85">
        <f t="shared" si="31"/>
        <v>2.8847342610272401E-5</v>
      </c>
      <c r="I234" s="86">
        <f t="shared" si="32"/>
        <v>-30000</v>
      </c>
      <c r="J234" s="87">
        <f t="shared" si="33"/>
        <v>-0.125</v>
      </c>
      <c r="K234" s="82">
        <f>VLOOKUP($C234,'2024'!$C$261:$U$504,VLOOKUP($L$4,Master!$D$9:$G$20,4,FALSE),FALSE)</f>
        <v>30000</v>
      </c>
      <c r="L234" s="83">
        <f>VLOOKUP($C234,'2024'!$C$8:$U$251,VLOOKUP($L$4,Master!$D$9:$G$20,4,FALSE),FALSE)</f>
        <v>0</v>
      </c>
      <c r="M234" s="154">
        <f t="shared" si="34"/>
        <v>0</v>
      </c>
      <c r="N234" s="154">
        <f t="shared" si="35"/>
        <v>0</v>
      </c>
      <c r="O234" s="83">
        <f t="shared" si="36"/>
        <v>-30000</v>
      </c>
      <c r="P234" s="87">
        <f t="shared" si="37"/>
        <v>-1</v>
      </c>
      <c r="Q234" s="78"/>
    </row>
    <row r="235" spans="2:17" s="79" customFormat="1" ht="12.75" x14ac:dyDescent="0.2">
      <c r="B235" s="72"/>
      <c r="C235" s="80" t="s">
        <v>257</v>
      </c>
      <c r="D235" s="81" t="s">
        <v>488</v>
      </c>
      <c r="E235" s="82">
        <f>IFERROR(VLOOKUP($C235,'2024'!$C$261:$U$504,19,FALSE),0)</f>
        <v>2070235.84</v>
      </c>
      <c r="F235" s="83">
        <f>IFERROR(VLOOKUP($C235,'2024'!$C$8:$U$251,19,FALSE),0)</f>
        <v>373568.6</v>
      </c>
      <c r="G235" s="84">
        <f t="shared" si="30"/>
        <v>0.1804473639099978</v>
      </c>
      <c r="H235" s="85">
        <f t="shared" si="31"/>
        <v>5.1316482822094312E-5</v>
      </c>
      <c r="I235" s="86">
        <f t="shared" si="32"/>
        <v>-1696667.2400000002</v>
      </c>
      <c r="J235" s="87">
        <f t="shared" si="33"/>
        <v>-0.81955263609000228</v>
      </c>
      <c r="K235" s="82">
        <f>VLOOKUP($C235,'2024'!$C$261:$U$504,VLOOKUP($L$4,Master!$D$9:$G$20,4,FALSE),FALSE)</f>
        <v>250433.7</v>
      </c>
      <c r="L235" s="83">
        <f>VLOOKUP($C235,'2024'!$C$8:$U$251,VLOOKUP($L$4,Master!$D$9:$G$20,4,FALSE),FALSE)</f>
        <v>7169.68</v>
      </c>
      <c r="M235" s="154">
        <f t="shared" si="34"/>
        <v>2.862905431657161E-2</v>
      </c>
      <c r="N235" s="154">
        <f t="shared" si="35"/>
        <v>9.8488673983818013E-7</v>
      </c>
      <c r="O235" s="83">
        <f t="shared" si="36"/>
        <v>-243264.02000000002</v>
      </c>
      <c r="P235" s="87">
        <f t="shared" si="37"/>
        <v>-0.97137094568342841</v>
      </c>
      <c r="Q235" s="78"/>
    </row>
    <row r="236" spans="2:17" s="79" customFormat="1" ht="12.75" x14ac:dyDescent="0.2">
      <c r="B236" s="72"/>
      <c r="C236" s="80" t="s">
        <v>258</v>
      </c>
      <c r="D236" s="81" t="s">
        <v>489</v>
      </c>
      <c r="E236" s="82">
        <f>IFERROR(VLOOKUP($C236,'2024'!$C$261:$U$504,19,FALSE),0)</f>
        <v>224596180.80000001</v>
      </c>
      <c r="F236" s="83">
        <f>IFERROR(VLOOKUP($C236,'2024'!$C$8:$U$251,19,FALSE),0)</f>
        <v>217646102.68000001</v>
      </c>
      <c r="G236" s="84">
        <f t="shared" si="30"/>
        <v>0.96905522571557456</v>
      </c>
      <c r="H236" s="85">
        <f t="shared" si="31"/>
        <v>2.9897674722859459E-2</v>
      </c>
      <c r="I236" s="86">
        <f t="shared" si="32"/>
        <v>-6950078.1200000048</v>
      </c>
      <c r="J236" s="87">
        <f t="shared" si="33"/>
        <v>-3.0944774284425429E-2</v>
      </c>
      <c r="K236" s="82">
        <f>VLOOKUP($C236,'2024'!$C$261:$U$504,VLOOKUP($L$4,Master!$D$9:$G$20,4,FALSE),FALSE)</f>
        <v>29024219.18</v>
      </c>
      <c r="L236" s="83">
        <f>VLOOKUP($C236,'2024'!$C$8:$U$251,VLOOKUP($L$4,Master!$D$9:$G$20,4,FALSE),FALSE)</f>
        <v>24478524.890000001</v>
      </c>
      <c r="M236" s="154">
        <f t="shared" si="34"/>
        <v>0.84338271903857642</v>
      </c>
      <c r="N236" s="154">
        <f t="shared" si="35"/>
        <v>3.3625733052186219E-3</v>
      </c>
      <c r="O236" s="83">
        <f t="shared" si="36"/>
        <v>-4545694.2899999991</v>
      </c>
      <c r="P236" s="87">
        <f t="shared" si="37"/>
        <v>-0.15661728096142358</v>
      </c>
      <c r="Q236" s="78"/>
    </row>
    <row r="237" spans="2:17" s="79" customFormat="1" ht="12.75" x14ac:dyDescent="0.2">
      <c r="B237" s="72"/>
      <c r="C237" s="80" t="s">
        <v>259</v>
      </c>
      <c r="D237" s="81" t="s">
        <v>490</v>
      </c>
      <c r="E237" s="82">
        <f>IFERROR(VLOOKUP($C237,'2024'!$C$261:$U$504,19,FALSE),0)</f>
        <v>44121427.039999999</v>
      </c>
      <c r="F237" s="83">
        <f>IFERROR(VLOOKUP($C237,'2024'!$C$8:$U$251,19,FALSE),0)</f>
        <v>43770663.130000003</v>
      </c>
      <c r="G237" s="84">
        <f t="shared" si="30"/>
        <v>0.99205003252315482</v>
      </c>
      <c r="H237" s="85">
        <f t="shared" si="31"/>
        <v>6.0127015028091819E-3</v>
      </c>
      <c r="I237" s="86">
        <f t="shared" si="32"/>
        <v>-350763.90999999642</v>
      </c>
      <c r="J237" s="87">
        <f t="shared" si="33"/>
        <v>-7.9499674768451559E-3</v>
      </c>
      <c r="K237" s="82">
        <f>VLOOKUP($C237,'2024'!$C$261:$U$504,VLOOKUP($L$4,Master!$D$9:$G$20,4,FALSE),FALSE)</f>
        <v>5775000</v>
      </c>
      <c r="L237" s="83">
        <f>VLOOKUP($C237,'2024'!$C$8:$U$251,VLOOKUP($L$4,Master!$D$9:$G$20,4,FALSE),FALSE)</f>
        <v>5010187.1300000008</v>
      </c>
      <c r="M237" s="154">
        <f t="shared" si="34"/>
        <v>0.86756487099567114</v>
      </c>
      <c r="N237" s="154">
        <f t="shared" si="35"/>
        <v>6.8824087943184485E-4</v>
      </c>
      <c r="O237" s="83">
        <f t="shared" si="36"/>
        <v>-764812.86999999918</v>
      </c>
      <c r="P237" s="87">
        <f t="shared" si="37"/>
        <v>-0.13243512900432886</v>
      </c>
      <c r="Q237" s="78"/>
    </row>
    <row r="238" spans="2:17" s="79" customFormat="1" ht="12.75" x14ac:dyDescent="0.2">
      <c r="B238" s="72"/>
      <c r="C238" s="80" t="s">
        <v>260</v>
      </c>
      <c r="D238" s="81" t="s">
        <v>491</v>
      </c>
      <c r="E238" s="82">
        <f>IFERROR(VLOOKUP($C238,'2024'!$C$261:$U$504,19,FALSE),0)</f>
        <v>5054828.3133333325</v>
      </c>
      <c r="F238" s="83">
        <f>IFERROR(VLOOKUP($C238,'2024'!$C$8:$U$251,19,FALSE),0)</f>
        <v>3002733.2300000004</v>
      </c>
      <c r="G238" s="84">
        <f t="shared" si="30"/>
        <v>0.59403268397456055</v>
      </c>
      <c r="H238" s="85">
        <f t="shared" si="31"/>
        <v>4.1248035358599946E-4</v>
      </c>
      <c r="I238" s="86">
        <f t="shared" si="32"/>
        <v>-2052095.0833333321</v>
      </c>
      <c r="J238" s="87">
        <f t="shared" si="33"/>
        <v>-0.40596731602543945</v>
      </c>
      <c r="K238" s="82">
        <f>VLOOKUP($C238,'2024'!$C$261:$U$504,VLOOKUP($L$4,Master!$D$9:$G$20,4,FALSE),FALSE)</f>
        <v>436725.2616666666</v>
      </c>
      <c r="L238" s="83">
        <f>VLOOKUP($C238,'2024'!$C$8:$U$251,VLOOKUP($L$4,Master!$D$9:$G$20,4,FALSE),FALSE)</f>
        <v>364516.2</v>
      </c>
      <c r="M238" s="154">
        <f t="shared" si="34"/>
        <v>0.83465792340224043</v>
      </c>
      <c r="N238" s="154">
        <f t="shared" si="35"/>
        <v>5.0072970039974179E-5</v>
      </c>
      <c r="O238" s="83">
        <f t="shared" si="36"/>
        <v>-72209.061666666588</v>
      </c>
      <c r="P238" s="87">
        <f t="shared" si="37"/>
        <v>-0.1653420765977596</v>
      </c>
      <c r="Q238" s="78"/>
    </row>
    <row r="239" spans="2:17" s="79" customFormat="1" ht="12.75" x14ac:dyDescent="0.2">
      <c r="B239" s="72"/>
      <c r="C239" s="80" t="s">
        <v>261</v>
      </c>
      <c r="D239" s="81" t="s">
        <v>492</v>
      </c>
      <c r="E239" s="82">
        <f>IFERROR(VLOOKUP($C239,'2024'!$C$261:$U$504,19,FALSE),0)</f>
        <v>4626008.3466666648</v>
      </c>
      <c r="F239" s="83">
        <f>IFERROR(VLOOKUP($C239,'2024'!$C$8:$U$251,19,FALSE),0)</f>
        <v>4090789.9200000004</v>
      </c>
      <c r="G239" s="84">
        <f t="shared" si="30"/>
        <v>0.88430232144904719</v>
      </c>
      <c r="H239" s="85">
        <f t="shared" si="31"/>
        <v>5.6194484937566115E-4</v>
      </c>
      <c r="I239" s="86">
        <f t="shared" si="32"/>
        <v>-535218.42666666443</v>
      </c>
      <c r="J239" s="87">
        <f t="shared" si="33"/>
        <v>-0.11569767855095281</v>
      </c>
      <c r="K239" s="82">
        <f>VLOOKUP($C239,'2024'!$C$261:$U$504,VLOOKUP($L$4,Master!$D$9:$G$20,4,FALSE),FALSE)</f>
        <v>578251.04333333322</v>
      </c>
      <c r="L239" s="83">
        <f>VLOOKUP($C239,'2024'!$C$8:$U$251,VLOOKUP($L$4,Master!$D$9:$G$20,4,FALSE),FALSE)</f>
        <v>484187.82999999996</v>
      </c>
      <c r="M239" s="154">
        <f t="shared" si="34"/>
        <v>0.83733152855011717</v>
      </c>
      <c r="N239" s="154">
        <f t="shared" si="35"/>
        <v>6.6512058189211089E-5</v>
      </c>
      <c r="O239" s="83">
        <f t="shared" si="36"/>
        <v>-94063.21333333326</v>
      </c>
      <c r="P239" s="87">
        <f t="shared" si="37"/>
        <v>-0.16266847144988281</v>
      </c>
      <c r="Q239" s="78"/>
    </row>
    <row r="240" spans="2:17" s="79" customFormat="1" ht="12.75" x14ac:dyDescent="0.2">
      <c r="B240" s="72"/>
      <c r="C240" s="80" t="s">
        <v>262</v>
      </c>
      <c r="D240" s="81" t="s">
        <v>493</v>
      </c>
      <c r="E240" s="82">
        <f>IFERROR(VLOOKUP($C240,'2024'!$C$261:$U$504,19,FALSE),0)</f>
        <v>4436299.4000000004</v>
      </c>
      <c r="F240" s="83">
        <f>IFERROR(VLOOKUP($C240,'2024'!$C$8:$U$251,19,FALSE),0)</f>
        <v>2317588.8400000003</v>
      </c>
      <c r="G240" s="84">
        <f t="shared" si="30"/>
        <v>0.52241488480240994</v>
      </c>
      <c r="H240" s="85">
        <f t="shared" si="31"/>
        <v>3.1836323474868474E-4</v>
      </c>
      <c r="I240" s="86">
        <f t="shared" si="32"/>
        <v>-2118710.56</v>
      </c>
      <c r="J240" s="87">
        <f t="shared" si="33"/>
        <v>-0.47758511519759012</v>
      </c>
      <c r="K240" s="82">
        <f>VLOOKUP($C240,'2024'!$C$261:$U$504,VLOOKUP($L$4,Master!$D$9:$G$20,4,FALSE),FALSE)</f>
        <v>652800</v>
      </c>
      <c r="L240" s="83">
        <f>VLOOKUP($C240,'2024'!$C$8:$U$251,VLOOKUP($L$4,Master!$D$9:$G$20,4,FALSE),FALSE)</f>
        <v>226727.88</v>
      </c>
      <c r="M240" s="154">
        <f t="shared" si="34"/>
        <v>0.34731599264705881</v>
      </c>
      <c r="N240" s="154">
        <f t="shared" si="35"/>
        <v>3.1145223017432037E-5</v>
      </c>
      <c r="O240" s="83">
        <f t="shared" si="36"/>
        <v>-426072.12</v>
      </c>
      <c r="P240" s="87">
        <f t="shared" si="37"/>
        <v>-0.65268400735294119</v>
      </c>
      <c r="Q240" s="78"/>
    </row>
    <row r="241" spans="2:17" s="79" customFormat="1" ht="12.75" x14ac:dyDescent="0.2">
      <c r="B241" s="72"/>
      <c r="C241" s="80" t="s">
        <v>263</v>
      </c>
      <c r="D241" s="81" t="s">
        <v>494</v>
      </c>
      <c r="E241" s="82">
        <f>IFERROR(VLOOKUP($C241,'2024'!$C$261:$U$504,19,FALSE),0)</f>
        <v>428837.48</v>
      </c>
      <c r="F241" s="83">
        <f>IFERROR(VLOOKUP($C241,'2024'!$C$8:$U$251,19,FALSE),0)</f>
        <v>4148287.84</v>
      </c>
      <c r="G241" s="84">
        <f t="shared" si="30"/>
        <v>9.6733332170499651</v>
      </c>
      <c r="H241" s="85">
        <f t="shared" si="31"/>
        <v>5.6984324079288975E-4</v>
      </c>
      <c r="I241" s="86">
        <f t="shared" si="32"/>
        <v>3719450.36</v>
      </c>
      <c r="J241" s="87">
        <f t="shared" si="33"/>
        <v>8.6733332170499651</v>
      </c>
      <c r="K241" s="82">
        <f>VLOOKUP($C241,'2024'!$C$261:$U$504,VLOOKUP($L$4,Master!$D$9:$G$20,4,FALSE),FALSE)</f>
        <v>70500</v>
      </c>
      <c r="L241" s="83">
        <f>VLOOKUP($C241,'2024'!$C$8:$U$251,VLOOKUP($L$4,Master!$D$9:$G$20,4,FALSE),FALSE)</f>
        <v>894078.17999999993</v>
      </c>
      <c r="M241" s="154">
        <f t="shared" si="34"/>
        <v>12.681959999999998</v>
      </c>
      <c r="N241" s="154">
        <f t="shared" si="35"/>
        <v>1.2281799799442283E-4</v>
      </c>
      <c r="O241" s="83">
        <f t="shared" si="36"/>
        <v>823578.17999999993</v>
      </c>
      <c r="P241" s="87">
        <f t="shared" si="37"/>
        <v>11.681959999999998</v>
      </c>
      <c r="Q241" s="78"/>
    </row>
    <row r="242" spans="2:17" s="79" customFormat="1" ht="12.75" x14ac:dyDescent="0.2">
      <c r="B242" s="72"/>
      <c r="C242" s="80" t="s">
        <v>264</v>
      </c>
      <c r="D242" s="81" t="s">
        <v>495</v>
      </c>
      <c r="E242" s="82">
        <f>IFERROR(VLOOKUP($C242,'2024'!$C$261:$U$504,19,FALSE),0)</f>
        <v>1689089.65</v>
      </c>
      <c r="F242" s="83">
        <f>IFERROR(VLOOKUP($C242,'2024'!$C$8:$U$251,19,FALSE),0)</f>
        <v>1167212.26</v>
      </c>
      <c r="G242" s="84">
        <f t="shared" si="30"/>
        <v>0.69103037840531445</v>
      </c>
      <c r="H242" s="85">
        <f t="shared" si="31"/>
        <v>1.6033796172919214E-4</v>
      </c>
      <c r="I242" s="86">
        <f t="shared" si="32"/>
        <v>-521877.3899999999</v>
      </c>
      <c r="J242" s="87">
        <f t="shared" si="33"/>
        <v>-0.30896962159468561</v>
      </c>
      <c r="K242" s="82">
        <f>VLOOKUP($C242,'2024'!$C$261:$U$504,VLOOKUP($L$4,Master!$D$9:$G$20,4,FALSE),FALSE)</f>
        <v>179223.59999999998</v>
      </c>
      <c r="L242" s="83">
        <f>VLOOKUP($C242,'2024'!$C$8:$U$251,VLOOKUP($L$4,Master!$D$9:$G$20,4,FALSE),FALSE)</f>
        <v>102061.84000000001</v>
      </c>
      <c r="M242" s="154">
        <f t="shared" si="34"/>
        <v>0.56946652115011653</v>
      </c>
      <c r="N242" s="154">
        <f t="shared" si="35"/>
        <v>1.4020061266260973E-5</v>
      </c>
      <c r="O242" s="83">
        <f t="shared" si="36"/>
        <v>-77161.759999999966</v>
      </c>
      <c r="P242" s="87">
        <f t="shared" si="37"/>
        <v>-0.43053347884988347</v>
      </c>
      <c r="Q242" s="78"/>
    </row>
    <row r="243" spans="2:17" s="79" customFormat="1" ht="12.75" x14ac:dyDescent="0.2">
      <c r="B243" s="72"/>
      <c r="C243" s="80" t="s">
        <v>265</v>
      </c>
      <c r="D243" s="81" t="s">
        <v>496</v>
      </c>
      <c r="E243" s="82">
        <f>IFERROR(VLOOKUP($C243,'2024'!$C$261:$U$504,19,FALSE),0)</f>
        <v>486955150.08000004</v>
      </c>
      <c r="F243" s="83">
        <f>IFERROR(VLOOKUP($C243,'2024'!$C$8:$U$251,19,FALSE),0)</f>
        <v>479167089.18999994</v>
      </c>
      <c r="G243" s="84">
        <f t="shared" si="30"/>
        <v>0.98400661562215608</v>
      </c>
      <c r="H243" s="85">
        <f t="shared" si="31"/>
        <v>6.5822367568718482E-2</v>
      </c>
      <c r="I243" s="86">
        <f t="shared" si="32"/>
        <v>-7788060.8900001049</v>
      </c>
      <c r="J243" s="87">
        <f t="shared" si="33"/>
        <v>-1.5993384377843901E-2</v>
      </c>
      <c r="K243" s="82">
        <f>VLOOKUP($C243,'2024'!$C$261:$U$504,VLOOKUP($L$4,Master!$D$9:$G$20,4,FALSE),FALSE)</f>
        <v>63372211.530000001</v>
      </c>
      <c r="L243" s="83">
        <f>VLOOKUP($C243,'2024'!$C$8:$U$251,VLOOKUP($L$4,Master!$D$9:$G$20,4,FALSE),FALSE)</f>
        <v>62111987.969999999</v>
      </c>
      <c r="M243" s="154">
        <f t="shared" si="34"/>
        <v>0.98011394064410362</v>
      </c>
      <c r="N243" s="154">
        <f t="shared" si="35"/>
        <v>8.5322180817890853E-3</v>
      </c>
      <c r="O243" s="83">
        <f t="shared" si="36"/>
        <v>-1260223.5600000024</v>
      </c>
      <c r="P243" s="87">
        <f t="shared" si="37"/>
        <v>-1.9886059355896404E-2</v>
      </c>
      <c r="Q243" s="78"/>
    </row>
    <row r="244" spans="2:17" s="79" customFormat="1" ht="12.75" x14ac:dyDescent="0.2">
      <c r="B244" s="72"/>
      <c r="C244" s="80" t="s">
        <v>266</v>
      </c>
      <c r="D244" s="81" t="s">
        <v>497</v>
      </c>
      <c r="E244" s="82">
        <f>IFERROR(VLOOKUP($C244,'2024'!$C$261:$U$504,19,FALSE),0)</f>
        <v>1960000.0799999998</v>
      </c>
      <c r="F244" s="83">
        <f>IFERROR(VLOOKUP($C244,'2024'!$C$8:$U$251,19,FALSE),0)</f>
        <v>511450</v>
      </c>
      <c r="G244" s="84">
        <f t="shared" si="30"/>
        <v>0.26094386690025034</v>
      </c>
      <c r="H244" s="85">
        <f t="shared" si="31"/>
        <v>7.0257016085827713E-5</v>
      </c>
      <c r="I244" s="86">
        <f t="shared" si="32"/>
        <v>-1448550.0799999998</v>
      </c>
      <c r="J244" s="87">
        <f t="shared" si="33"/>
        <v>-0.7390561330997496</v>
      </c>
      <c r="K244" s="82">
        <f>VLOOKUP($C244,'2024'!$C$261:$U$504,VLOOKUP($L$4,Master!$D$9:$G$20,4,FALSE),FALSE)</f>
        <v>245000.00999999995</v>
      </c>
      <c r="L244" s="83">
        <f>VLOOKUP($C244,'2024'!$C$8:$U$251,VLOOKUP($L$4,Master!$D$9:$G$20,4,FALSE),FALSE)</f>
        <v>57500</v>
      </c>
      <c r="M244" s="154">
        <f t="shared" si="34"/>
        <v>0.2346938679716789</v>
      </c>
      <c r="N244" s="154">
        <f t="shared" si="35"/>
        <v>7.8986771432888722E-6</v>
      </c>
      <c r="O244" s="83">
        <f t="shared" si="36"/>
        <v>-187500.00999999995</v>
      </c>
      <c r="P244" s="87">
        <f t="shared" si="37"/>
        <v>-0.7653061320283211</v>
      </c>
      <c r="Q244" s="78"/>
    </row>
    <row r="245" spans="2:17" s="79" customFormat="1" ht="25.5" x14ac:dyDescent="0.2">
      <c r="B245" s="72"/>
      <c r="C245" s="80" t="s">
        <v>267</v>
      </c>
      <c r="D245" s="81" t="s">
        <v>498</v>
      </c>
      <c r="E245" s="82">
        <f>IFERROR(VLOOKUP($C245,'2024'!$C$261:$U$504,19,FALSE),0)</f>
        <v>2531467.11</v>
      </c>
      <c r="F245" s="83">
        <f>IFERROR(VLOOKUP($C245,'2024'!$C$8:$U$251,19,FALSE),0)</f>
        <v>2294959.1</v>
      </c>
      <c r="G245" s="84">
        <f t="shared" si="30"/>
        <v>0.90657275021835071</v>
      </c>
      <c r="H245" s="85">
        <f t="shared" si="31"/>
        <v>3.1525462587743999E-4</v>
      </c>
      <c r="I245" s="86">
        <f t="shared" si="32"/>
        <v>-236508.00999999978</v>
      </c>
      <c r="J245" s="87">
        <f t="shared" si="33"/>
        <v>-9.3427249781649263E-2</v>
      </c>
      <c r="K245" s="82">
        <f>VLOOKUP($C245,'2024'!$C$261:$U$504,VLOOKUP($L$4,Master!$D$9:$G$20,4,FALSE),FALSE)</f>
        <v>301987.77</v>
      </c>
      <c r="L245" s="83">
        <f>VLOOKUP($C245,'2024'!$C$8:$U$251,VLOOKUP($L$4,Master!$D$9:$G$20,4,FALSE),FALSE)</f>
        <v>314629.17000000004</v>
      </c>
      <c r="M245" s="154">
        <f t="shared" si="34"/>
        <v>1.0418606356144822</v>
      </c>
      <c r="N245" s="154">
        <f t="shared" si="35"/>
        <v>4.3220073629407811E-5</v>
      </c>
      <c r="O245" s="83">
        <f t="shared" si="36"/>
        <v>12641.400000000023</v>
      </c>
      <c r="P245" s="87">
        <f t="shared" si="37"/>
        <v>4.1860635614482077E-2</v>
      </c>
      <c r="Q245" s="78"/>
    </row>
    <row r="246" spans="2:17" s="79" customFormat="1" ht="12.75" x14ac:dyDescent="0.2">
      <c r="B246" s="72"/>
      <c r="C246" s="80" t="s">
        <v>268</v>
      </c>
      <c r="D246" s="81" t="s">
        <v>499</v>
      </c>
      <c r="E246" s="82">
        <f>IFERROR(VLOOKUP($C246,'2024'!$C$261:$U$504,19,FALSE),0)</f>
        <v>666666.64</v>
      </c>
      <c r="F246" s="83">
        <f>IFERROR(VLOOKUP($C246,'2024'!$C$8:$U$251,19,FALSE),0)</f>
        <v>168509.84000000003</v>
      </c>
      <c r="G246" s="84">
        <f t="shared" si="30"/>
        <v>0.25276477011059084</v>
      </c>
      <c r="H246" s="85">
        <f t="shared" si="31"/>
        <v>2.3147909941343741E-5</v>
      </c>
      <c r="I246" s="86">
        <f t="shared" si="32"/>
        <v>-498156.79999999999</v>
      </c>
      <c r="J246" s="87">
        <f t="shared" si="33"/>
        <v>-0.74723522988940916</v>
      </c>
      <c r="K246" s="82">
        <f>VLOOKUP($C246,'2024'!$C$261:$U$504,VLOOKUP($L$4,Master!$D$9:$G$20,4,FALSE),FALSE)</f>
        <v>83333.33</v>
      </c>
      <c r="L246" s="83">
        <f>VLOOKUP($C246,'2024'!$C$8:$U$251,VLOOKUP($L$4,Master!$D$9:$G$20,4,FALSE),FALSE)</f>
        <v>42613.520000000004</v>
      </c>
      <c r="M246" s="154">
        <f t="shared" si="34"/>
        <v>0.5113622604544904</v>
      </c>
      <c r="N246" s="154">
        <f t="shared" si="35"/>
        <v>5.8537467203318824E-6</v>
      </c>
      <c r="O246" s="83">
        <f t="shared" si="36"/>
        <v>-40719.81</v>
      </c>
      <c r="P246" s="87">
        <f t="shared" si="37"/>
        <v>-0.48863773954550954</v>
      </c>
      <c r="Q246" s="78"/>
    </row>
    <row r="247" spans="2:17" s="79" customFormat="1" ht="12.75" x14ac:dyDescent="0.2">
      <c r="B247" s="72"/>
      <c r="C247" s="80" t="s">
        <v>269</v>
      </c>
      <c r="D247" s="81" t="s">
        <v>500</v>
      </c>
      <c r="E247" s="82">
        <f>IFERROR(VLOOKUP($C247,'2024'!$C$261:$U$504,19,FALSE),0)</f>
        <v>11630319.290000003</v>
      </c>
      <c r="F247" s="83">
        <f>IFERROR(VLOOKUP($C247,'2024'!$C$8:$U$251,19,FALSE),0)</f>
        <v>9736783.8300000019</v>
      </c>
      <c r="G247" s="84">
        <f t="shared" si="30"/>
        <v>0.83718972688668114</v>
      </c>
      <c r="H247" s="85">
        <f t="shared" si="31"/>
        <v>1.3375254241246208E-3</v>
      </c>
      <c r="I247" s="86">
        <f t="shared" si="32"/>
        <v>-1893535.4600000009</v>
      </c>
      <c r="J247" s="87">
        <f t="shared" si="33"/>
        <v>-0.16281027311331883</v>
      </c>
      <c r="K247" s="82">
        <f>VLOOKUP($C247,'2024'!$C$261:$U$504,VLOOKUP($L$4,Master!$D$9:$G$20,4,FALSE),FALSE)</f>
        <v>1456299.6999999995</v>
      </c>
      <c r="L247" s="83">
        <f>VLOOKUP($C247,'2024'!$C$8:$U$251,VLOOKUP($L$4,Master!$D$9:$G$20,4,FALSE),FALSE)</f>
        <v>1257052.7700000007</v>
      </c>
      <c r="M247" s="154">
        <f t="shared" si="34"/>
        <v>0.86318274322242949</v>
      </c>
      <c r="N247" s="154">
        <f t="shared" si="35"/>
        <v>1.7267919969229511E-4</v>
      </c>
      <c r="O247" s="83">
        <f t="shared" si="36"/>
        <v>-199246.92999999877</v>
      </c>
      <c r="P247" s="87">
        <f t="shared" si="37"/>
        <v>-0.13681725677757048</v>
      </c>
      <c r="Q247" s="78"/>
    </row>
    <row r="248" spans="2:17" s="79" customFormat="1" ht="12.75" x14ac:dyDescent="0.2">
      <c r="B248" s="72"/>
      <c r="C248" s="80" t="s">
        <v>270</v>
      </c>
      <c r="D248" s="81" t="s">
        <v>501</v>
      </c>
      <c r="E248" s="82">
        <f>IFERROR(VLOOKUP($C248,'2024'!$C$261:$U$504,19,FALSE),0)</f>
        <v>148839883.96000001</v>
      </c>
      <c r="F248" s="83">
        <f>IFERROR(VLOOKUP($C248,'2024'!$C$8:$U$251,19,FALSE),0)</f>
        <v>145340687.63</v>
      </c>
      <c r="G248" s="84">
        <f t="shared" si="30"/>
        <v>0.97649019713734519</v>
      </c>
      <c r="H248" s="85">
        <f t="shared" si="31"/>
        <v>1.9965202910834236E-2</v>
      </c>
      <c r="I248" s="86">
        <f t="shared" si="32"/>
        <v>-3499196.3300000131</v>
      </c>
      <c r="J248" s="87">
        <f t="shared" si="33"/>
        <v>-2.3509802862654777E-2</v>
      </c>
      <c r="K248" s="82">
        <f>VLOOKUP($C248,'2024'!$C$261:$U$504,VLOOKUP($L$4,Master!$D$9:$G$20,4,FALSE),FALSE)</f>
        <v>18175650.830000002</v>
      </c>
      <c r="L248" s="83">
        <f>VLOOKUP($C248,'2024'!$C$8:$U$251,VLOOKUP($L$4,Master!$D$9:$G$20,4,FALSE),FALSE)</f>
        <v>18714714.190000001</v>
      </c>
      <c r="M248" s="154">
        <f t="shared" si="34"/>
        <v>1.0296585451075151</v>
      </c>
      <c r="N248" s="154">
        <f t="shared" si="35"/>
        <v>2.570808438534555E-3</v>
      </c>
      <c r="O248" s="83">
        <f t="shared" si="36"/>
        <v>539063.3599999994</v>
      </c>
      <c r="P248" s="87">
        <f t="shared" si="37"/>
        <v>2.9658545107515106E-2</v>
      </c>
      <c r="Q248" s="78"/>
    </row>
    <row r="249" spans="2:17" s="79" customFormat="1" ht="12.75" x14ac:dyDescent="0.2">
      <c r="B249" s="72"/>
      <c r="C249" s="80" t="s">
        <v>271</v>
      </c>
      <c r="D249" s="81" t="s">
        <v>502</v>
      </c>
      <c r="E249" s="82">
        <f>IFERROR(VLOOKUP($C249,'2024'!$C$261:$U$504,19,FALSE),0)</f>
        <v>52701.859999999993</v>
      </c>
      <c r="F249" s="83">
        <f>IFERROR(VLOOKUP($C249,'2024'!$C$8:$U$251,19,FALSE),0)</f>
        <v>34439.630000000005</v>
      </c>
      <c r="G249" s="84">
        <f t="shared" si="30"/>
        <v>0.65348035154736495</v>
      </c>
      <c r="H249" s="85">
        <f t="shared" si="31"/>
        <v>4.7309133618143607E-6</v>
      </c>
      <c r="I249" s="86">
        <f t="shared" si="32"/>
        <v>-18262.229999999989</v>
      </c>
      <c r="J249" s="87">
        <f t="shared" si="33"/>
        <v>-0.34651964845263511</v>
      </c>
      <c r="K249" s="82">
        <f>VLOOKUP($C249,'2024'!$C$261:$U$504,VLOOKUP($L$4,Master!$D$9:$G$20,4,FALSE),FALSE)</f>
        <v>5786.92</v>
      </c>
      <c r="L249" s="83">
        <f>VLOOKUP($C249,'2024'!$C$8:$U$251,VLOOKUP($L$4,Master!$D$9:$G$20,4,FALSE),FALSE)</f>
        <v>1550.0000000000002</v>
      </c>
      <c r="M249" s="154">
        <f t="shared" si="34"/>
        <v>0.26784541690571156</v>
      </c>
      <c r="N249" s="154">
        <f t="shared" si="35"/>
        <v>2.1292086212343918E-7</v>
      </c>
      <c r="O249" s="83">
        <f t="shared" si="36"/>
        <v>-4236.92</v>
      </c>
      <c r="P249" s="87">
        <f t="shared" si="37"/>
        <v>-0.73215458309428849</v>
      </c>
      <c r="Q249" s="78"/>
    </row>
    <row r="250" spans="2:17" s="79" customFormat="1" ht="12.75" x14ac:dyDescent="0.2">
      <c r="B250" s="72"/>
      <c r="C250" s="80" t="s">
        <v>272</v>
      </c>
      <c r="D250" s="81" t="s">
        <v>503</v>
      </c>
      <c r="E250" s="82">
        <f>IFERROR(VLOOKUP($C250,'2024'!$C$261:$U$504,19,FALSE),0)</f>
        <v>269035.30000000005</v>
      </c>
      <c r="F250" s="83">
        <f>IFERROR(VLOOKUP($C250,'2024'!$C$8:$U$251,19,FALSE),0)</f>
        <v>231119.91000000003</v>
      </c>
      <c r="G250" s="84">
        <f t="shared" si="30"/>
        <v>0.85906908870322962</v>
      </c>
      <c r="H250" s="85">
        <f t="shared" si="31"/>
        <v>3.1748548703930113E-5</v>
      </c>
      <c r="I250" s="86">
        <f t="shared" si="32"/>
        <v>-37915.390000000014</v>
      </c>
      <c r="J250" s="87">
        <f t="shared" si="33"/>
        <v>-0.14093091129677038</v>
      </c>
      <c r="K250" s="82">
        <f>VLOOKUP($C250,'2024'!$C$261:$U$504,VLOOKUP($L$4,Master!$D$9:$G$20,4,FALSE),FALSE)</f>
        <v>32184.200000000012</v>
      </c>
      <c r="L250" s="83">
        <f>VLOOKUP($C250,'2024'!$C$8:$U$251,VLOOKUP($L$4,Master!$D$9:$G$20,4,FALSE),FALSE)</f>
        <v>23318.690000000006</v>
      </c>
      <c r="M250" s="154">
        <f t="shared" si="34"/>
        <v>0.72453843811559704</v>
      </c>
      <c r="N250" s="154">
        <f t="shared" si="35"/>
        <v>3.2032487602511101E-6</v>
      </c>
      <c r="O250" s="83">
        <f t="shared" si="36"/>
        <v>-8865.5100000000057</v>
      </c>
      <c r="P250" s="87">
        <f t="shared" si="37"/>
        <v>-0.27546156188440296</v>
      </c>
      <c r="Q250" s="78"/>
    </row>
    <row r="251" spans="2:17" s="79" customFormat="1" ht="12.75" x14ac:dyDescent="0.2">
      <c r="B251" s="72"/>
      <c r="C251" s="80" t="s">
        <v>273</v>
      </c>
      <c r="D251" s="81" t="s">
        <v>504</v>
      </c>
      <c r="E251" s="82">
        <f>IFERROR(VLOOKUP($C251,'2024'!$C$261:$U$504,19,FALSE),0)</f>
        <v>707700</v>
      </c>
      <c r="F251" s="83">
        <f>IFERROR(VLOOKUP($C251,'2024'!$C$8:$U$251,19,FALSE),0)</f>
        <v>522048.57999999996</v>
      </c>
      <c r="G251" s="84">
        <f t="shared" si="30"/>
        <v>0.73766932315953082</v>
      </c>
      <c r="H251" s="85">
        <f t="shared" si="31"/>
        <v>7.171292498317238E-5</v>
      </c>
      <c r="I251" s="86">
        <f t="shared" si="32"/>
        <v>-185651.42000000004</v>
      </c>
      <c r="J251" s="87">
        <f t="shared" si="33"/>
        <v>-0.26233067684046918</v>
      </c>
      <c r="K251" s="82">
        <f>VLOOKUP($C251,'2024'!$C$261:$U$504,VLOOKUP($L$4,Master!$D$9:$G$20,4,FALSE),FALSE)</f>
        <v>72250</v>
      </c>
      <c r="L251" s="83">
        <f>VLOOKUP($C251,'2024'!$C$8:$U$251,VLOOKUP($L$4,Master!$D$9:$G$20,4,FALSE),FALSE)</f>
        <v>0</v>
      </c>
      <c r="M251" s="154">
        <f t="shared" si="34"/>
        <v>0</v>
      </c>
      <c r="N251" s="154">
        <f t="shared" si="35"/>
        <v>0</v>
      </c>
      <c r="O251" s="83">
        <f t="shared" si="36"/>
        <v>-72250</v>
      </c>
      <c r="P251" s="87">
        <f t="shared" si="37"/>
        <v>-1</v>
      </c>
      <c r="Q251" s="78"/>
    </row>
    <row r="252" spans="2:17" s="79" customFormat="1" ht="13.5" thickBot="1" x14ac:dyDescent="0.25">
      <c r="B252" s="72"/>
      <c r="C252" s="80" t="s">
        <v>274</v>
      </c>
      <c r="D252" s="81" t="s">
        <v>395</v>
      </c>
      <c r="E252" s="82">
        <f>IFERROR(VLOOKUP($C252,'2024'!$C$261:$U$504,19,FALSE),0)</f>
        <v>1643641.1500000001</v>
      </c>
      <c r="F252" s="83">
        <f>IFERROR(VLOOKUP($C252,'2024'!$C$8:$U$251,19,FALSE),0)</f>
        <v>923242.34000000008</v>
      </c>
      <c r="G252" s="84">
        <f t="shared" si="30"/>
        <v>0.56170554016611229</v>
      </c>
      <c r="H252" s="85">
        <f t="shared" si="31"/>
        <v>1.2682422902042666E-4</v>
      </c>
      <c r="I252" s="86">
        <f t="shared" si="32"/>
        <v>-720398.81</v>
      </c>
      <c r="J252" s="87">
        <f t="shared" si="33"/>
        <v>-0.43829445983388771</v>
      </c>
      <c r="K252" s="82">
        <f>VLOOKUP($C252,'2024'!$C$261:$U$504,VLOOKUP($L$4,Master!$D$9:$G$20,4,FALSE),FALSE)</f>
        <v>197817</v>
      </c>
      <c r="L252" s="83">
        <f>VLOOKUP($C252,'2024'!$C$8:$U$251,VLOOKUP($L$4,Master!$D$9:$G$20,4,FALSE),FALSE)</f>
        <v>91875</v>
      </c>
      <c r="M252" s="154">
        <f t="shared" si="34"/>
        <v>0.4644444107432627</v>
      </c>
      <c r="N252" s="154">
        <f t="shared" si="35"/>
        <v>1.2620712391994175E-5</v>
      </c>
      <c r="O252" s="83">
        <f t="shared" si="36"/>
        <v>-105942</v>
      </c>
      <c r="P252" s="87">
        <f t="shared" si="37"/>
        <v>-0.5355555892567373</v>
      </c>
      <c r="Q252" s="78"/>
    </row>
    <row r="253" spans="2:17" ht="16.5" thickTop="1" thickBot="1" x14ac:dyDescent="0.25">
      <c r="B253" s="88"/>
      <c r="C253" s="89"/>
      <c r="D253" s="90"/>
      <c r="E253" s="91"/>
      <c r="F253" s="91"/>
      <c r="G253" s="92"/>
      <c r="H253" s="92"/>
      <c r="I253" s="91"/>
      <c r="J253" s="92"/>
      <c r="K253" s="93"/>
      <c r="L253" s="91"/>
      <c r="M253" s="91"/>
      <c r="N253" s="92"/>
      <c r="O253" s="91"/>
      <c r="P253" s="92"/>
      <c r="Q253" s="94"/>
    </row>
    <row r="254" spans="2:17" ht="15.75" thickTop="1" x14ac:dyDescent="0.2"/>
    <row r="255" spans="2:17" x14ac:dyDescent="0.2">
      <c r="E255" s="100"/>
      <c r="F255" s="100"/>
      <c r="G255" s="101"/>
      <c r="H255" s="101"/>
      <c r="I255" s="102"/>
      <c r="J255" s="101"/>
      <c r="K255" s="100"/>
      <c r="L255" s="100"/>
      <c r="M255" s="100"/>
      <c r="N255" s="101"/>
      <c r="O255" s="102"/>
      <c r="P255" s="101"/>
    </row>
    <row r="256" spans="2:17" x14ac:dyDescent="0.2">
      <c r="E256" s="103"/>
      <c r="F256" s="103"/>
    </row>
  </sheetData>
  <sheetProtection algorithmName="SHA-512" hashValue="9R4gRdraywYCY0fKe05h2oxS+3XYT1/SWNmcRwU7evwh8lWP+N74QAjMZB0KZkphD6s1k755iIYRmScRlbkC8A==" saltValue="I7cVH1n6rI90vMofLOJXkw==" spinCount="100000" sheet="1" objects="1" scenarios="1"/>
  <mergeCells count="5">
    <mergeCell ref="O5:P5"/>
    <mergeCell ref="C8:D8"/>
    <mergeCell ref="F5:H5"/>
    <mergeCell ref="I5:J5"/>
    <mergeCell ref="L5:N5"/>
  </mergeCells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506"/>
  <sheetViews>
    <sheetView showGridLines="0" zoomScale="80" zoomScaleNormal="80" workbookViewId="0">
      <selection activeCell="D2" sqref="D2"/>
    </sheetView>
  </sheetViews>
  <sheetFormatPr defaultColWidth="9.140625" defaultRowHeight="12.75" x14ac:dyDescent="0.2"/>
  <cols>
    <col min="1" max="2" width="3.5703125" style="26" customWidth="1"/>
    <col min="3" max="3" width="11.85546875" style="97" customWidth="1"/>
    <col min="4" max="4" width="58" style="97" customWidth="1"/>
    <col min="5" max="16" width="17.85546875" style="97" bestFit="1" customWidth="1"/>
    <col min="17" max="17" width="20.5703125" style="97" bestFit="1" customWidth="1"/>
    <col min="18" max="18" width="3.85546875" style="26" customWidth="1"/>
    <col min="19" max="19" width="3.85546875" style="26" hidden="1" customWidth="1"/>
    <col min="20" max="20" width="3.5703125" style="26" hidden="1" customWidth="1"/>
    <col min="21" max="21" width="20.5703125" style="97" hidden="1" customWidth="1"/>
    <col min="22" max="22" width="3.85546875" style="26" hidden="1" customWidth="1"/>
    <col min="23" max="23" width="9.140625" style="26" hidden="1" customWidth="1"/>
    <col min="24" max="24" width="0" style="26" hidden="1" customWidth="1"/>
    <col min="25" max="16384" width="9.140625" style="26"/>
  </cols>
  <sheetData>
    <row r="1" spans="2:22" x14ac:dyDescent="0.2">
      <c r="C1" s="95"/>
      <c r="D1" s="96"/>
    </row>
    <row r="2" spans="2:22" ht="13.5" thickBot="1" x14ac:dyDescent="0.25">
      <c r="C2" s="27"/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U2" s="29"/>
    </row>
    <row r="3" spans="2:22" s="106" customFormat="1" ht="14.25" thickTop="1" thickBot="1" x14ac:dyDescent="0.25">
      <c r="B3" s="33"/>
      <c r="C3" s="35"/>
      <c r="D3" s="35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39"/>
      <c r="S3" s="105"/>
      <c r="T3" s="33"/>
      <c r="U3" s="104"/>
      <c r="V3" s="39"/>
    </row>
    <row r="4" spans="2:22" s="106" customFormat="1" ht="19.5" thickBot="1" x14ac:dyDescent="0.25">
      <c r="B4" s="50"/>
      <c r="C4" s="52"/>
      <c r="D4" s="52"/>
      <c r="E4" s="168" t="s">
        <v>538</v>
      </c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70"/>
      <c r="R4" s="54"/>
      <c r="S4" s="105"/>
      <c r="T4" s="50"/>
      <c r="V4" s="54"/>
    </row>
    <row r="5" spans="2:22" s="106" customFormat="1" x14ac:dyDescent="0.2">
      <c r="B5" s="50"/>
      <c r="C5" s="52"/>
      <c r="D5" s="52"/>
      <c r="E5" s="107" t="s">
        <v>4</v>
      </c>
      <c r="F5" s="107" t="s">
        <v>15</v>
      </c>
      <c r="G5" s="107" t="s">
        <v>16</v>
      </c>
      <c r="H5" s="107" t="s">
        <v>17</v>
      </c>
      <c r="I5" s="107" t="s">
        <v>18</v>
      </c>
      <c r="J5" s="107" t="s">
        <v>19</v>
      </c>
      <c r="K5" s="107" t="s">
        <v>20</v>
      </c>
      <c r="L5" s="107" t="s">
        <v>21</v>
      </c>
      <c r="M5" s="107" t="s">
        <v>22</v>
      </c>
      <c r="N5" s="107" t="s">
        <v>23</v>
      </c>
      <c r="O5" s="107" t="s">
        <v>24</v>
      </c>
      <c r="P5" s="107" t="s">
        <v>25</v>
      </c>
      <c r="Q5" s="107" t="s">
        <v>26</v>
      </c>
      <c r="R5" s="54"/>
      <c r="S5" s="105"/>
      <c r="T5" s="50"/>
      <c r="U5" s="107" t="s">
        <v>6</v>
      </c>
      <c r="V5" s="54"/>
    </row>
    <row r="6" spans="2:22" s="112" customFormat="1" ht="13.5" thickBot="1" x14ac:dyDescent="0.3">
      <c r="B6" s="66"/>
      <c r="C6" s="108" t="s">
        <v>508</v>
      </c>
      <c r="D6" s="109" t="s">
        <v>27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71"/>
      <c r="S6" s="111"/>
      <c r="T6" s="66"/>
      <c r="U6" s="110"/>
      <c r="V6" s="71"/>
    </row>
    <row r="7" spans="2:22" ht="15" customHeight="1" thickBot="1" x14ac:dyDescent="0.25">
      <c r="B7" s="113"/>
      <c r="C7" s="171" t="s">
        <v>31</v>
      </c>
      <c r="D7" s="172"/>
      <c r="E7" s="114">
        <v>173442628.48000005</v>
      </c>
      <c r="F7" s="114">
        <v>221678386.61000001</v>
      </c>
      <c r="G7" s="114">
        <v>293214697.68999976</v>
      </c>
      <c r="H7" s="114">
        <v>376586530.88000005</v>
      </c>
      <c r="I7" s="114">
        <v>256089383.15999988</v>
      </c>
      <c r="J7" s="114">
        <v>273386941.53999996</v>
      </c>
      <c r="K7" s="114">
        <v>284267198.0999999</v>
      </c>
      <c r="L7" s="114">
        <v>211875725.78000006</v>
      </c>
      <c r="M7" s="114">
        <f t="shared" ref="M7:Q7" si="0">SUM(M8:M251)</f>
        <v>0</v>
      </c>
      <c r="N7" s="114">
        <f t="shared" si="0"/>
        <v>0</v>
      </c>
      <c r="O7" s="114">
        <f t="shared" si="0"/>
        <v>0</v>
      </c>
      <c r="P7" s="114">
        <f t="shared" si="0"/>
        <v>0</v>
      </c>
      <c r="Q7" s="114">
        <f t="shared" si="0"/>
        <v>2090550811.0199995</v>
      </c>
      <c r="R7" s="115"/>
      <c r="S7" s="116"/>
      <c r="T7" s="113"/>
      <c r="U7" s="114">
        <f>SUM(U8:U251)</f>
        <v>2090550811.0199995</v>
      </c>
      <c r="V7" s="115"/>
    </row>
    <row r="8" spans="2:22" x14ac:dyDescent="0.2">
      <c r="B8" s="113"/>
      <c r="C8" s="117" t="s">
        <v>45</v>
      </c>
      <c r="D8" s="118" t="s">
        <v>275</v>
      </c>
      <c r="E8" s="119">
        <v>19726.499999999996</v>
      </c>
      <c r="F8" s="119">
        <v>32742.279999999995</v>
      </c>
      <c r="G8" s="119">
        <v>32668.229999999992</v>
      </c>
      <c r="H8" s="119">
        <v>30495.97</v>
      </c>
      <c r="I8" s="119">
        <v>28105.09</v>
      </c>
      <c r="J8" s="119">
        <v>35795.429999999993</v>
      </c>
      <c r="K8" s="119">
        <v>28849.14</v>
      </c>
      <c r="L8" s="119">
        <v>25901.000000000004</v>
      </c>
      <c r="M8" s="119"/>
      <c r="N8" s="119"/>
      <c r="O8" s="119"/>
      <c r="P8" s="119"/>
      <c r="Q8" s="119">
        <f t="shared" ref="Q8:Q71" si="1">SUM(E8:P8)</f>
        <v>234283.63999999996</v>
      </c>
      <c r="R8" s="115"/>
      <c r="S8" s="116"/>
      <c r="T8" s="113"/>
      <c r="U8" s="119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234283.63999999996</v>
      </c>
      <c r="V8" s="115"/>
    </row>
    <row r="9" spans="2:22" ht="25.5" x14ac:dyDescent="0.2">
      <c r="B9" s="113"/>
      <c r="C9" s="117" t="s">
        <v>46</v>
      </c>
      <c r="D9" s="118" t="s">
        <v>276</v>
      </c>
      <c r="E9" s="119">
        <v>0</v>
      </c>
      <c r="F9" s="119">
        <v>5760</v>
      </c>
      <c r="G9" s="119">
        <v>0</v>
      </c>
      <c r="H9" s="119">
        <v>5760</v>
      </c>
      <c r="I9" s="119">
        <v>2880</v>
      </c>
      <c r="J9" s="119">
        <v>3480</v>
      </c>
      <c r="K9" s="119">
        <v>4480</v>
      </c>
      <c r="L9" s="119">
        <v>4220</v>
      </c>
      <c r="M9" s="119"/>
      <c r="N9" s="119"/>
      <c r="O9" s="119"/>
      <c r="P9" s="119"/>
      <c r="Q9" s="119">
        <f t="shared" si="1"/>
        <v>26580</v>
      </c>
      <c r="R9" s="115"/>
      <c r="S9" s="116"/>
      <c r="T9" s="113"/>
      <c r="U9" s="119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26580</v>
      </c>
      <c r="V9" s="115"/>
    </row>
    <row r="10" spans="2:22" x14ac:dyDescent="0.2">
      <c r="B10" s="113"/>
      <c r="C10" s="117" t="s">
        <v>47</v>
      </c>
      <c r="D10" s="118" t="s">
        <v>277</v>
      </c>
      <c r="E10" s="119">
        <v>62541.040000000008</v>
      </c>
      <c r="F10" s="119">
        <v>125274.64000000001</v>
      </c>
      <c r="G10" s="119">
        <v>134172.27000000005</v>
      </c>
      <c r="H10" s="119">
        <v>201707.50999999995</v>
      </c>
      <c r="I10" s="119">
        <v>125872.23000000001</v>
      </c>
      <c r="J10" s="119">
        <v>108636.29000000001</v>
      </c>
      <c r="K10" s="119">
        <v>158638.47</v>
      </c>
      <c r="L10" s="119">
        <v>155931.03999999998</v>
      </c>
      <c r="M10" s="119"/>
      <c r="N10" s="119"/>
      <c r="O10" s="119"/>
      <c r="P10" s="119"/>
      <c r="Q10" s="119">
        <f t="shared" si="1"/>
        <v>1072773.49</v>
      </c>
      <c r="R10" s="115"/>
      <c r="S10" s="116"/>
      <c r="T10" s="113"/>
      <c r="U10" s="119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1072773.49</v>
      </c>
      <c r="V10" s="115"/>
    </row>
    <row r="11" spans="2:22" x14ac:dyDescent="0.2">
      <c r="B11" s="113"/>
      <c r="C11" s="117" t="s">
        <v>48</v>
      </c>
      <c r="D11" s="118" t="s">
        <v>278</v>
      </c>
      <c r="E11" s="119">
        <v>28623.399999999994</v>
      </c>
      <c r="F11" s="119">
        <v>32722.94</v>
      </c>
      <c r="G11" s="119">
        <v>27706.079999999998</v>
      </c>
      <c r="H11" s="119">
        <v>50213.679999999993</v>
      </c>
      <c r="I11" s="119">
        <v>29419.29</v>
      </c>
      <c r="J11" s="119">
        <v>35459.090000000004</v>
      </c>
      <c r="K11" s="119">
        <v>32137.37999999999</v>
      </c>
      <c r="L11" s="119">
        <v>103725.89</v>
      </c>
      <c r="M11" s="119"/>
      <c r="N11" s="119"/>
      <c r="O11" s="119"/>
      <c r="P11" s="119"/>
      <c r="Q11" s="119">
        <f t="shared" si="1"/>
        <v>340007.75</v>
      </c>
      <c r="R11" s="115"/>
      <c r="S11" s="116"/>
      <c r="T11" s="113"/>
      <c r="U11" s="119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340007.75</v>
      </c>
      <c r="V11" s="115"/>
    </row>
    <row r="12" spans="2:22" x14ac:dyDescent="0.2">
      <c r="B12" s="113"/>
      <c r="C12" s="117" t="s">
        <v>49</v>
      </c>
      <c r="D12" s="118" t="s">
        <v>279</v>
      </c>
      <c r="E12" s="119">
        <v>91905.46</v>
      </c>
      <c r="F12" s="119">
        <v>129698.67999999998</v>
      </c>
      <c r="G12" s="119">
        <v>128955.41999999997</v>
      </c>
      <c r="H12" s="119">
        <v>145067.81999999998</v>
      </c>
      <c r="I12" s="119">
        <v>125439.43</v>
      </c>
      <c r="J12" s="119">
        <v>177335.78999999998</v>
      </c>
      <c r="K12" s="119">
        <v>179126.99999999997</v>
      </c>
      <c r="L12" s="119">
        <v>124434.75000000001</v>
      </c>
      <c r="M12" s="119"/>
      <c r="N12" s="119"/>
      <c r="O12" s="119"/>
      <c r="P12" s="119"/>
      <c r="Q12" s="119">
        <f t="shared" si="1"/>
        <v>1101964.3499999999</v>
      </c>
      <c r="R12" s="115"/>
      <c r="S12" s="116"/>
      <c r="T12" s="113"/>
      <c r="U12" s="119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1101964.3499999999</v>
      </c>
      <c r="V12" s="115"/>
    </row>
    <row r="13" spans="2:22" x14ac:dyDescent="0.2">
      <c r="B13" s="113"/>
      <c r="C13" s="117" t="s">
        <v>50</v>
      </c>
      <c r="D13" s="118" t="s">
        <v>280</v>
      </c>
      <c r="E13" s="119">
        <v>437535.97</v>
      </c>
      <c r="F13" s="119">
        <v>583138.76</v>
      </c>
      <c r="G13" s="119">
        <v>580441.51000000013</v>
      </c>
      <c r="H13" s="119">
        <v>529350.55999999982</v>
      </c>
      <c r="I13" s="119">
        <v>535128.07999999984</v>
      </c>
      <c r="J13" s="119">
        <v>555830.47000000009</v>
      </c>
      <c r="K13" s="119">
        <v>613511.61000000022</v>
      </c>
      <c r="L13" s="119">
        <v>601028.19999999972</v>
      </c>
      <c r="M13" s="119"/>
      <c r="N13" s="119"/>
      <c r="O13" s="119"/>
      <c r="P13" s="119"/>
      <c r="Q13" s="119">
        <f t="shared" si="1"/>
        <v>4435965.16</v>
      </c>
      <c r="R13" s="115"/>
      <c r="S13" s="116"/>
      <c r="T13" s="113"/>
      <c r="U13" s="119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4435965.16</v>
      </c>
      <c r="V13" s="115"/>
    </row>
    <row r="14" spans="2:22" ht="25.5" x14ac:dyDescent="0.2">
      <c r="B14" s="113"/>
      <c r="C14" s="117" t="s">
        <v>51</v>
      </c>
      <c r="D14" s="118" t="s">
        <v>281</v>
      </c>
      <c r="E14" s="119">
        <v>60138.100000000006</v>
      </c>
      <c r="F14" s="119">
        <v>83541.210000000006</v>
      </c>
      <c r="G14" s="119">
        <v>83259.119999999981</v>
      </c>
      <c r="H14" s="119">
        <v>59816.650000000009</v>
      </c>
      <c r="I14" s="119">
        <v>60267.389999999985</v>
      </c>
      <c r="J14" s="119">
        <v>49858.149999999994</v>
      </c>
      <c r="K14" s="119">
        <v>46822.97</v>
      </c>
      <c r="L14" s="119">
        <v>43961.709999999992</v>
      </c>
      <c r="M14" s="119"/>
      <c r="N14" s="119"/>
      <c r="O14" s="119"/>
      <c r="P14" s="119"/>
      <c r="Q14" s="119">
        <f t="shared" si="1"/>
        <v>487665.29999999993</v>
      </c>
      <c r="R14" s="115"/>
      <c r="S14" s="116"/>
      <c r="T14" s="113"/>
      <c r="U14" s="119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487665.29999999993</v>
      </c>
      <c r="V14" s="115"/>
    </row>
    <row r="15" spans="2:22" x14ac:dyDescent="0.2">
      <c r="B15" s="113"/>
      <c r="C15" s="117" t="s">
        <v>52</v>
      </c>
      <c r="D15" s="118" t="s">
        <v>282</v>
      </c>
      <c r="E15" s="119">
        <v>51641.440000000002</v>
      </c>
      <c r="F15" s="119">
        <v>71424.199999999983</v>
      </c>
      <c r="G15" s="119">
        <v>82461.78</v>
      </c>
      <c r="H15" s="119">
        <v>55422.950000000004</v>
      </c>
      <c r="I15" s="119">
        <v>59651.61</v>
      </c>
      <c r="J15" s="119">
        <v>56044.97</v>
      </c>
      <c r="K15" s="119">
        <v>70912.45</v>
      </c>
      <c r="L15" s="119">
        <v>35827.54</v>
      </c>
      <c r="M15" s="119"/>
      <c r="N15" s="119"/>
      <c r="O15" s="119"/>
      <c r="P15" s="119"/>
      <c r="Q15" s="119">
        <f t="shared" si="1"/>
        <v>483386.93999999994</v>
      </c>
      <c r="R15" s="115"/>
      <c r="S15" s="116"/>
      <c r="T15" s="113"/>
      <c r="U15" s="119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483386.93999999994</v>
      </c>
      <c r="V15" s="115"/>
    </row>
    <row r="16" spans="2:22" x14ac:dyDescent="0.2">
      <c r="B16" s="113"/>
      <c r="C16" s="117" t="s">
        <v>53</v>
      </c>
      <c r="D16" s="118" t="s">
        <v>283</v>
      </c>
      <c r="E16" s="119">
        <v>0</v>
      </c>
      <c r="F16" s="119">
        <v>18214.559999999998</v>
      </c>
      <c r="G16" s="119">
        <v>0</v>
      </c>
      <c r="H16" s="119">
        <v>43158.25</v>
      </c>
      <c r="I16" s="119">
        <v>8214.56</v>
      </c>
      <c r="J16" s="119">
        <v>0</v>
      </c>
      <c r="K16" s="119">
        <v>0</v>
      </c>
      <c r="L16" s="119">
        <v>32858.240000000005</v>
      </c>
      <c r="M16" s="119"/>
      <c r="N16" s="119"/>
      <c r="O16" s="119"/>
      <c r="P16" s="119"/>
      <c r="Q16" s="119">
        <f t="shared" si="1"/>
        <v>102445.61</v>
      </c>
      <c r="R16" s="115"/>
      <c r="S16" s="116"/>
      <c r="T16" s="113"/>
      <c r="U16" s="119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102445.61</v>
      </c>
      <c r="V16" s="115"/>
    </row>
    <row r="17" spans="2:22" x14ac:dyDescent="0.2">
      <c r="B17" s="113"/>
      <c r="C17" s="117" t="s">
        <v>54</v>
      </c>
      <c r="D17" s="118" t="s">
        <v>284</v>
      </c>
      <c r="E17" s="119">
        <v>92239.98</v>
      </c>
      <c r="F17" s="119">
        <v>137025.43000000002</v>
      </c>
      <c r="G17" s="119">
        <v>141718.29</v>
      </c>
      <c r="H17" s="119">
        <v>174797.22</v>
      </c>
      <c r="I17" s="119">
        <v>173191.28</v>
      </c>
      <c r="J17" s="119">
        <v>97235.299999999988</v>
      </c>
      <c r="K17" s="119">
        <v>121416.01999999999</v>
      </c>
      <c r="L17" s="119">
        <v>80700.26999999999</v>
      </c>
      <c r="M17" s="119"/>
      <c r="N17" s="119"/>
      <c r="O17" s="119"/>
      <c r="P17" s="119"/>
      <c r="Q17" s="119">
        <f t="shared" si="1"/>
        <v>1018323.79</v>
      </c>
      <c r="R17" s="115"/>
      <c r="S17" s="116"/>
      <c r="T17" s="113"/>
      <c r="U17" s="119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1018323.79</v>
      </c>
      <c r="V17" s="115"/>
    </row>
    <row r="18" spans="2:22" ht="25.5" x14ac:dyDescent="0.2">
      <c r="B18" s="113"/>
      <c r="C18" s="117" t="s">
        <v>55</v>
      </c>
      <c r="D18" s="118" t="s">
        <v>285</v>
      </c>
      <c r="E18" s="119">
        <v>255528.37</v>
      </c>
      <c r="F18" s="119">
        <v>436695.35999999987</v>
      </c>
      <c r="G18" s="119">
        <v>455216.73000000004</v>
      </c>
      <c r="H18" s="119">
        <v>484046.16</v>
      </c>
      <c r="I18" s="119">
        <v>444005.58999999991</v>
      </c>
      <c r="J18" s="119">
        <v>509404.21999999986</v>
      </c>
      <c r="K18" s="119">
        <v>381561.24</v>
      </c>
      <c r="L18" s="119">
        <v>301903.85000000003</v>
      </c>
      <c r="M18" s="119"/>
      <c r="N18" s="119"/>
      <c r="O18" s="119"/>
      <c r="P18" s="119"/>
      <c r="Q18" s="119">
        <f t="shared" si="1"/>
        <v>3268361.52</v>
      </c>
      <c r="R18" s="115"/>
      <c r="S18" s="116"/>
      <c r="T18" s="113"/>
      <c r="U18" s="119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3268361.52</v>
      </c>
      <c r="V18" s="115"/>
    </row>
    <row r="19" spans="2:22" x14ac:dyDescent="0.2">
      <c r="B19" s="113"/>
      <c r="C19" s="117" t="s">
        <v>56</v>
      </c>
      <c r="D19" s="118" t="s">
        <v>286</v>
      </c>
      <c r="E19" s="119">
        <v>326023.50999999995</v>
      </c>
      <c r="F19" s="119">
        <v>441170.9800000001</v>
      </c>
      <c r="G19" s="119">
        <v>500525.97999999981</v>
      </c>
      <c r="H19" s="119">
        <v>589997.72999999986</v>
      </c>
      <c r="I19" s="119">
        <v>461005.47000000015</v>
      </c>
      <c r="J19" s="119">
        <v>406979.64999999991</v>
      </c>
      <c r="K19" s="119">
        <v>431944.84000000008</v>
      </c>
      <c r="L19" s="119">
        <v>345464.64000000007</v>
      </c>
      <c r="M19" s="119"/>
      <c r="N19" s="119"/>
      <c r="O19" s="119"/>
      <c r="P19" s="119"/>
      <c r="Q19" s="119">
        <f t="shared" si="1"/>
        <v>3503112.8000000003</v>
      </c>
      <c r="R19" s="115"/>
      <c r="S19" s="116"/>
      <c r="T19" s="113"/>
      <c r="U19" s="119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3503112.8000000003</v>
      </c>
      <c r="V19" s="115"/>
    </row>
    <row r="20" spans="2:22" x14ac:dyDescent="0.2">
      <c r="B20" s="113"/>
      <c r="C20" s="117" t="s">
        <v>57</v>
      </c>
      <c r="D20" s="118" t="s">
        <v>287</v>
      </c>
      <c r="E20" s="119">
        <v>247086.12000000008</v>
      </c>
      <c r="F20" s="119">
        <v>425073.46999999991</v>
      </c>
      <c r="G20" s="119">
        <v>467263.00999999983</v>
      </c>
      <c r="H20" s="119">
        <v>351355.76999999996</v>
      </c>
      <c r="I20" s="119">
        <v>416295.73000000004</v>
      </c>
      <c r="J20" s="119">
        <v>372679.22999999992</v>
      </c>
      <c r="K20" s="119">
        <v>441314.51000000007</v>
      </c>
      <c r="L20" s="119">
        <v>308899.58999999997</v>
      </c>
      <c r="M20" s="119"/>
      <c r="N20" s="119"/>
      <c r="O20" s="119"/>
      <c r="P20" s="119"/>
      <c r="Q20" s="119">
        <f t="shared" si="1"/>
        <v>3029967.4299999997</v>
      </c>
      <c r="R20" s="115"/>
      <c r="S20" s="116"/>
      <c r="T20" s="113"/>
      <c r="U20" s="119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3029967.4299999997</v>
      </c>
      <c r="V20" s="115"/>
    </row>
    <row r="21" spans="2:22" ht="25.5" x14ac:dyDescent="0.2">
      <c r="B21" s="113"/>
      <c r="C21" s="117" t="s">
        <v>58</v>
      </c>
      <c r="D21" s="118" t="s">
        <v>288</v>
      </c>
      <c r="E21" s="119">
        <v>12085.109999999997</v>
      </c>
      <c r="F21" s="119">
        <v>16487.73</v>
      </c>
      <c r="G21" s="119">
        <v>16845.210000000003</v>
      </c>
      <c r="H21" s="119">
        <v>16048.76</v>
      </c>
      <c r="I21" s="119">
        <v>15175.750000000002</v>
      </c>
      <c r="J21" s="119">
        <v>15247.36</v>
      </c>
      <c r="K21" s="119">
        <v>15668.099999999999</v>
      </c>
      <c r="L21" s="119">
        <v>15167.580000000002</v>
      </c>
      <c r="M21" s="119"/>
      <c r="N21" s="119"/>
      <c r="O21" s="119"/>
      <c r="P21" s="119"/>
      <c r="Q21" s="119">
        <f t="shared" si="1"/>
        <v>122725.60000000002</v>
      </c>
      <c r="R21" s="115"/>
      <c r="S21" s="116"/>
      <c r="T21" s="113"/>
      <c r="U21" s="119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122725.60000000002</v>
      </c>
      <c r="V21" s="115"/>
    </row>
    <row r="22" spans="2:22" x14ac:dyDescent="0.2">
      <c r="B22" s="113"/>
      <c r="C22" s="117" t="s">
        <v>59</v>
      </c>
      <c r="D22" s="118" t="s">
        <v>289</v>
      </c>
      <c r="E22" s="119">
        <v>0</v>
      </c>
      <c r="F22" s="119">
        <v>1028.1600000000001</v>
      </c>
      <c r="G22" s="119">
        <v>3704.77</v>
      </c>
      <c r="H22" s="119">
        <v>3605.25</v>
      </c>
      <c r="I22" s="119">
        <v>7161.8200000000006</v>
      </c>
      <c r="J22" s="119">
        <v>5855.7999999999993</v>
      </c>
      <c r="K22" s="119">
        <v>3605.2300000000005</v>
      </c>
      <c r="L22" s="119">
        <v>2835.19</v>
      </c>
      <c r="M22" s="119"/>
      <c r="N22" s="119"/>
      <c r="O22" s="119"/>
      <c r="P22" s="119"/>
      <c r="Q22" s="119">
        <f t="shared" si="1"/>
        <v>27796.219999999998</v>
      </c>
      <c r="R22" s="115"/>
      <c r="S22" s="116"/>
      <c r="T22" s="113"/>
      <c r="U22" s="119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27796.219999999998</v>
      </c>
      <c r="V22" s="115"/>
    </row>
    <row r="23" spans="2:22" x14ac:dyDescent="0.2">
      <c r="B23" s="113"/>
      <c r="C23" s="117" t="s">
        <v>60</v>
      </c>
      <c r="D23" s="118" t="s">
        <v>290</v>
      </c>
      <c r="E23" s="119">
        <v>84304.49000000002</v>
      </c>
      <c r="F23" s="119">
        <v>81517.11</v>
      </c>
      <c r="G23" s="119">
        <v>86048.47</v>
      </c>
      <c r="H23" s="119">
        <v>67085.08</v>
      </c>
      <c r="I23" s="119">
        <v>76705.290000000008</v>
      </c>
      <c r="J23" s="119">
        <v>93943.88</v>
      </c>
      <c r="K23" s="119">
        <v>101130.75</v>
      </c>
      <c r="L23" s="119">
        <v>66182.25</v>
      </c>
      <c r="M23" s="119"/>
      <c r="N23" s="119"/>
      <c r="O23" s="119"/>
      <c r="P23" s="119"/>
      <c r="Q23" s="119">
        <f t="shared" si="1"/>
        <v>656917.32000000007</v>
      </c>
      <c r="R23" s="115"/>
      <c r="S23" s="116"/>
      <c r="T23" s="113"/>
      <c r="U23" s="119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656917.32000000007</v>
      </c>
      <c r="V23" s="115"/>
    </row>
    <row r="24" spans="2:22" x14ac:dyDescent="0.2">
      <c r="B24" s="113"/>
      <c r="C24" s="117" t="s">
        <v>61</v>
      </c>
      <c r="D24" s="118" t="s">
        <v>291</v>
      </c>
      <c r="E24" s="119">
        <v>26630</v>
      </c>
      <c r="F24" s="119">
        <v>26580</v>
      </c>
      <c r="G24" s="119">
        <v>46839.82</v>
      </c>
      <c r="H24" s="119">
        <v>93039.15</v>
      </c>
      <c r="I24" s="119">
        <v>19920</v>
      </c>
      <c r="J24" s="119">
        <v>34374.979999999996</v>
      </c>
      <c r="K24" s="119">
        <v>90112.07</v>
      </c>
      <c r="L24" s="119">
        <v>26410</v>
      </c>
      <c r="M24" s="119"/>
      <c r="N24" s="119"/>
      <c r="O24" s="119"/>
      <c r="P24" s="119"/>
      <c r="Q24" s="119">
        <f t="shared" si="1"/>
        <v>363906.02</v>
      </c>
      <c r="R24" s="115"/>
      <c r="S24" s="116"/>
      <c r="T24" s="113"/>
      <c r="U24" s="119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363906.02</v>
      </c>
      <c r="V24" s="115"/>
    </row>
    <row r="25" spans="2:22" x14ac:dyDescent="0.2">
      <c r="B25" s="113"/>
      <c r="C25" s="117" t="s">
        <v>62</v>
      </c>
      <c r="D25" s="118" t="s">
        <v>292</v>
      </c>
      <c r="E25" s="119">
        <v>29017.83</v>
      </c>
      <c r="F25" s="119">
        <v>31057.429999999997</v>
      </c>
      <c r="G25" s="119">
        <v>41450.990000000005</v>
      </c>
      <c r="H25" s="119">
        <v>30832.610000000011</v>
      </c>
      <c r="I25" s="119">
        <v>28115.16</v>
      </c>
      <c r="J25" s="119">
        <v>37882.549999999996</v>
      </c>
      <c r="K25" s="119">
        <v>31160.330000000005</v>
      </c>
      <c r="L25" s="119">
        <v>28574.139999999996</v>
      </c>
      <c r="M25" s="119"/>
      <c r="N25" s="119"/>
      <c r="O25" s="119"/>
      <c r="P25" s="119"/>
      <c r="Q25" s="119">
        <f t="shared" si="1"/>
        <v>258091.04</v>
      </c>
      <c r="R25" s="115"/>
      <c r="S25" s="116"/>
      <c r="T25" s="113"/>
      <c r="U25" s="119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258091.04</v>
      </c>
      <c r="V25" s="115"/>
    </row>
    <row r="26" spans="2:22" x14ac:dyDescent="0.2">
      <c r="B26" s="113"/>
      <c r="C26" s="117" t="s">
        <v>63</v>
      </c>
      <c r="D26" s="118" t="s">
        <v>293</v>
      </c>
      <c r="E26" s="119">
        <v>0</v>
      </c>
      <c r="F26" s="119">
        <v>2800</v>
      </c>
      <c r="G26" s="119">
        <v>2800</v>
      </c>
      <c r="H26" s="119">
        <v>3150</v>
      </c>
      <c r="I26" s="119">
        <v>0</v>
      </c>
      <c r="J26" s="119">
        <v>0</v>
      </c>
      <c r="K26" s="119">
        <v>8225</v>
      </c>
      <c r="L26" s="119">
        <v>2900</v>
      </c>
      <c r="M26" s="119"/>
      <c r="N26" s="119"/>
      <c r="O26" s="119"/>
      <c r="P26" s="119"/>
      <c r="Q26" s="119">
        <f t="shared" si="1"/>
        <v>19875</v>
      </c>
      <c r="R26" s="115"/>
      <c r="S26" s="116"/>
      <c r="T26" s="113"/>
      <c r="U26" s="119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19875</v>
      </c>
      <c r="V26" s="115"/>
    </row>
    <row r="27" spans="2:22" x14ac:dyDescent="0.2">
      <c r="B27" s="113"/>
      <c r="C27" s="117" t="s">
        <v>64</v>
      </c>
      <c r="D27" s="118" t="s">
        <v>294</v>
      </c>
      <c r="E27" s="119">
        <v>0</v>
      </c>
      <c r="F27" s="119">
        <v>0</v>
      </c>
      <c r="G27" s="119">
        <v>0</v>
      </c>
      <c r="H27" s="119">
        <v>0</v>
      </c>
      <c r="I27" s="119">
        <v>0</v>
      </c>
      <c r="J27" s="119">
        <v>0</v>
      </c>
      <c r="K27" s="119">
        <v>0</v>
      </c>
      <c r="L27" s="119">
        <v>0</v>
      </c>
      <c r="M27" s="119"/>
      <c r="N27" s="119"/>
      <c r="O27" s="119"/>
      <c r="P27" s="119"/>
      <c r="Q27" s="119">
        <f t="shared" si="1"/>
        <v>0</v>
      </c>
      <c r="R27" s="115"/>
      <c r="S27" s="116"/>
      <c r="T27" s="113"/>
      <c r="U27" s="119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0</v>
      </c>
      <c r="V27" s="115"/>
    </row>
    <row r="28" spans="2:22" x14ac:dyDescent="0.2">
      <c r="B28" s="113"/>
      <c r="C28" s="117" t="s">
        <v>65</v>
      </c>
      <c r="D28" s="118" t="s">
        <v>295</v>
      </c>
      <c r="E28" s="119">
        <v>0</v>
      </c>
      <c r="F28" s="119">
        <v>635708.25999999989</v>
      </c>
      <c r="G28" s="119">
        <v>635708.25999999978</v>
      </c>
      <c r="H28" s="119">
        <v>1271416.5199999998</v>
      </c>
      <c r="I28" s="119">
        <v>0</v>
      </c>
      <c r="J28" s="119">
        <v>635708.25999999989</v>
      </c>
      <c r="K28" s="119">
        <v>635708.25999999989</v>
      </c>
      <c r="L28" s="119">
        <v>635708.26</v>
      </c>
      <c r="M28" s="119"/>
      <c r="N28" s="119"/>
      <c r="O28" s="119"/>
      <c r="P28" s="119"/>
      <c r="Q28" s="119">
        <f t="shared" si="1"/>
        <v>4449957.8199999984</v>
      </c>
      <c r="R28" s="115"/>
      <c r="S28" s="116"/>
      <c r="T28" s="113"/>
      <c r="U28" s="119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4449957.8199999984</v>
      </c>
      <c r="V28" s="115"/>
    </row>
    <row r="29" spans="2:22" x14ac:dyDescent="0.2">
      <c r="B29" s="113"/>
      <c r="C29" s="117" t="s">
        <v>66</v>
      </c>
      <c r="D29" s="118" t="s">
        <v>296</v>
      </c>
      <c r="E29" s="119">
        <v>581305.43000000005</v>
      </c>
      <c r="F29" s="119">
        <v>1324174.7099999995</v>
      </c>
      <c r="G29" s="119">
        <v>1232031.03</v>
      </c>
      <c r="H29" s="119">
        <v>1267746.0200000003</v>
      </c>
      <c r="I29" s="119">
        <v>1159235.0100000002</v>
      </c>
      <c r="J29" s="119">
        <v>1256553.8299999998</v>
      </c>
      <c r="K29" s="119">
        <v>1134924.1200000001</v>
      </c>
      <c r="L29" s="119">
        <v>1154263.97</v>
      </c>
      <c r="M29" s="119"/>
      <c r="N29" s="119"/>
      <c r="O29" s="119"/>
      <c r="P29" s="119"/>
      <c r="Q29" s="119">
        <f t="shared" si="1"/>
        <v>9110234.120000001</v>
      </c>
      <c r="R29" s="115"/>
      <c r="S29" s="116"/>
      <c r="T29" s="113"/>
      <c r="U29" s="119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9110234.120000001</v>
      </c>
      <c r="V29" s="115"/>
    </row>
    <row r="30" spans="2:22" x14ac:dyDescent="0.2">
      <c r="B30" s="113"/>
      <c r="C30" s="117" t="s">
        <v>67</v>
      </c>
      <c r="D30" s="118" t="s">
        <v>297</v>
      </c>
      <c r="E30" s="119">
        <v>125651.55999999997</v>
      </c>
      <c r="F30" s="119">
        <v>404687.3</v>
      </c>
      <c r="G30" s="119">
        <v>330422.84999999998</v>
      </c>
      <c r="H30" s="119">
        <v>317002.26</v>
      </c>
      <c r="I30" s="119">
        <v>435616.83999999997</v>
      </c>
      <c r="J30" s="119">
        <v>275346.66000000003</v>
      </c>
      <c r="K30" s="119">
        <v>186153.16999999998</v>
      </c>
      <c r="L30" s="119">
        <v>199304.21</v>
      </c>
      <c r="M30" s="119"/>
      <c r="N30" s="119"/>
      <c r="O30" s="119"/>
      <c r="P30" s="119"/>
      <c r="Q30" s="119">
        <f t="shared" si="1"/>
        <v>2274184.85</v>
      </c>
      <c r="R30" s="115"/>
      <c r="S30" s="116"/>
      <c r="T30" s="113"/>
      <c r="U30" s="119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2274184.85</v>
      </c>
      <c r="V30" s="115"/>
    </row>
    <row r="31" spans="2:22" x14ac:dyDescent="0.2">
      <c r="B31" s="113"/>
      <c r="C31" s="117" t="s">
        <v>68</v>
      </c>
      <c r="D31" s="118" t="s">
        <v>298</v>
      </c>
      <c r="E31" s="119">
        <v>9843.02</v>
      </c>
      <c r="F31" s="119">
        <v>23660.059999999998</v>
      </c>
      <c r="G31" s="119">
        <v>23501.889999999996</v>
      </c>
      <c r="H31" s="119">
        <v>24772.440000000002</v>
      </c>
      <c r="I31" s="119">
        <v>25624.04</v>
      </c>
      <c r="J31" s="119">
        <v>34379.299999999988</v>
      </c>
      <c r="K31" s="119">
        <v>21872.5</v>
      </c>
      <c r="L31" s="119">
        <v>22306.81</v>
      </c>
      <c r="M31" s="119"/>
      <c r="N31" s="119"/>
      <c r="O31" s="119"/>
      <c r="P31" s="119"/>
      <c r="Q31" s="119">
        <f t="shared" si="1"/>
        <v>185960.06</v>
      </c>
      <c r="R31" s="115"/>
      <c r="S31" s="116"/>
      <c r="T31" s="113"/>
      <c r="U31" s="119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185960.06</v>
      </c>
      <c r="V31" s="115"/>
    </row>
    <row r="32" spans="2:22" ht="25.5" x14ac:dyDescent="0.2">
      <c r="B32" s="113"/>
      <c r="C32" s="117" t="s">
        <v>69</v>
      </c>
      <c r="D32" s="118" t="s">
        <v>299</v>
      </c>
      <c r="E32" s="119">
        <v>0</v>
      </c>
      <c r="F32" s="119">
        <v>0</v>
      </c>
      <c r="G32" s="119">
        <v>0</v>
      </c>
      <c r="H32" s="119">
        <v>0</v>
      </c>
      <c r="I32" s="119">
        <v>0</v>
      </c>
      <c r="J32" s="119">
        <v>0</v>
      </c>
      <c r="K32" s="119">
        <v>0</v>
      </c>
      <c r="L32" s="119">
        <v>0</v>
      </c>
      <c r="M32" s="119"/>
      <c r="N32" s="119"/>
      <c r="O32" s="119"/>
      <c r="P32" s="119"/>
      <c r="Q32" s="119">
        <f t="shared" si="1"/>
        <v>0</v>
      </c>
      <c r="R32" s="115"/>
      <c r="S32" s="116"/>
      <c r="T32" s="113"/>
      <c r="U32" s="119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0</v>
      </c>
      <c r="V32" s="115"/>
    </row>
    <row r="33" spans="2:22" x14ac:dyDescent="0.2">
      <c r="B33" s="113"/>
      <c r="C33" s="117" t="s">
        <v>510</v>
      </c>
      <c r="D33" s="118" t="s">
        <v>511</v>
      </c>
      <c r="E33" s="119">
        <v>0</v>
      </c>
      <c r="F33" s="119">
        <v>0</v>
      </c>
      <c r="G33" s="119">
        <v>0</v>
      </c>
      <c r="H33" s="119">
        <v>6730.36</v>
      </c>
      <c r="I33" s="119">
        <v>0</v>
      </c>
      <c r="J33" s="119">
        <v>700</v>
      </c>
      <c r="K33" s="119">
        <v>0</v>
      </c>
      <c r="L33" s="119">
        <v>0</v>
      </c>
      <c r="M33" s="119"/>
      <c r="N33" s="119"/>
      <c r="O33" s="119"/>
      <c r="P33" s="119"/>
      <c r="Q33" s="119">
        <f t="shared" si="1"/>
        <v>7430.36</v>
      </c>
      <c r="R33" s="115"/>
      <c r="S33" s="116"/>
      <c r="T33" s="113"/>
      <c r="U33" s="119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7430.36</v>
      </c>
      <c r="V33" s="115"/>
    </row>
    <row r="34" spans="2:22" x14ac:dyDescent="0.2">
      <c r="B34" s="113"/>
      <c r="C34" s="117" t="s">
        <v>70</v>
      </c>
      <c r="D34" s="118" t="s">
        <v>300</v>
      </c>
      <c r="E34" s="119">
        <v>42118.089999999989</v>
      </c>
      <c r="F34" s="119">
        <v>138686.75999999998</v>
      </c>
      <c r="G34" s="119">
        <v>1342476.0499999998</v>
      </c>
      <c r="H34" s="119">
        <v>155396.74</v>
      </c>
      <c r="I34" s="119">
        <v>761701.12000000011</v>
      </c>
      <c r="J34" s="119">
        <v>104135.54000000001</v>
      </c>
      <c r="K34" s="119">
        <v>587332.94999999995</v>
      </c>
      <c r="L34" s="119">
        <v>279667.34000000003</v>
      </c>
      <c r="M34" s="119"/>
      <c r="N34" s="119"/>
      <c r="O34" s="119"/>
      <c r="P34" s="119"/>
      <c r="Q34" s="119">
        <f t="shared" si="1"/>
        <v>3411514.59</v>
      </c>
      <c r="R34" s="115"/>
      <c r="S34" s="116"/>
      <c r="T34" s="113"/>
      <c r="U34" s="119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3411514.59</v>
      </c>
      <c r="V34" s="115"/>
    </row>
    <row r="35" spans="2:22" x14ac:dyDescent="0.2">
      <c r="B35" s="113"/>
      <c r="C35" s="117" t="s">
        <v>71</v>
      </c>
      <c r="D35" s="118" t="s">
        <v>301</v>
      </c>
      <c r="E35" s="119">
        <v>0</v>
      </c>
      <c r="F35" s="119">
        <v>0</v>
      </c>
      <c r="G35" s="119">
        <v>11434.059999999998</v>
      </c>
      <c r="H35" s="119">
        <v>10222.94</v>
      </c>
      <c r="I35" s="119">
        <v>14990.019999999997</v>
      </c>
      <c r="J35" s="119">
        <v>8868.8100000000013</v>
      </c>
      <c r="K35" s="119">
        <v>21310.5</v>
      </c>
      <c r="L35" s="119">
        <v>3538.79</v>
      </c>
      <c r="M35" s="119"/>
      <c r="N35" s="119"/>
      <c r="O35" s="119"/>
      <c r="P35" s="119"/>
      <c r="Q35" s="119">
        <f t="shared" si="1"/>
        <v>70365.119999999995</v>
      </c>
      <c r="R35" s="115"/>
      <c r="S35" s="116"/>
      <c r="T35" s="113"/>
      <c r="U35" s="119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70365.119999999995</v>
      </c>
      <c r="V35" s="115"/>
    </row>
    <row r="36" spans="2:22" x14ac:dyDescent="0.2">
      <c r="B36" s="113"/>
      <c r="C36" s="117" t="s">
        <v>72</v>
      </c>
      <c r="D36" s="118" t="s">
        <v>304</v>
      </c>
      <c r="E36" s="119">
        <v>0</v>
      </c>
      <c r="F36" s="119">
        <v>3118952.72</v>
      </c>
      <c r="G36" s="119">
        <v>1413625</v>
      </c>
      <c r="H36" s="119">
        <v>1705327.72</v>
      </c>
      <c r="I36" s="119">
        <v>1559476.36</v>
      </c>
      <c r="J36" s="119">
        <v>1559476.3599999999</v>
      </c>
      <c r="K36" s="119">
        <v>1559476.36</v>
      </c>
      <c r="L36" s="119">
        <v>1559476.36</v>
      </c>
      <c r="M36" s="119"/>
      <c r="N36" s="119"/>
      <c r="O36" s="119"/>
      <c r="P36" s="119"/>
      <c r="Q36" s="119">
        <f t="shared" si="1"/>
        <v>12475810.879999999</v>
      </c>
      <c r="R36" s="115"/>
      <c r="S36" s="116"/>
      <c r="T36" s="113"/>
      <c r="U36" s="119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12475810.879999999</v>
      </c>
      <c r="V36" s="115"/>
    </row>
    <row r="37" spans="2:22" x14ac:dyDescent="0.2">
      <c r="B37" s="113"/>
      <c r="C37" s="117" t="s">
        <v>73</v>
      </c>
      <c r="D37" s="118" t="s">
        <v>302</v>
      </c>
      <c r="E37" s="119">
        <v>6302.85</v>
      </c>
      <c r="F37" s="119">
        <v>8793.7199999999993</v>
      </c>
      <c r="G37" s="119">
        <v>71083.45</v>
      </c>
      <c r="H37" s="119">
        <v>139235.94</v>
      </c>
      <c r="I37" s="119">
        <v>8772.0400000000009</v>
      </c>
      <c r="J37" s="119">
        <v>139266.91999999998</v>
      </c>
      <c r="K37" s="119">
        <v>7949.87</v>
      </c>
      <c r="L37" s="119">
        <v>70398.62</v>
      </c>
      <c r="M37" s="119"/>
      <c r="N37" s="119"/>
      <c r="O37" s="119"/>
      <c r="P37" s="119"/>
      <c r="Q37" s="119">
        <f t="shared" si="1"/>
        <v>451803.41</v>
      </c>
      <c r="R37" s="115"/>
      <c r="S37" s="116"/>
      <c r="T37" s="113"/>
      <c r="U37" s="119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451803.41</v>
      </c>
      <c r="V37" s="115"/>
    </row>
    <row r="38" spans="2:22" x14ac:dyDescent="0.2">
      <c r="B38" s="113"/>
      <c r="C38" s="117" t="s">
        <v>74</v>
      </c>
      <c r="D38" s="118" t="s">
        <v>305</v>
      </c>
      <c r="E38" s="119">
        <v>58170.170000000006</v>
      </c>
      <c r="F38" s="119">
        <v>97632.569999999992</v>
      </c>
      <c r="G38" s="119">
        <v>119401.93</v>
      </c>
      <c r="H38" s="119">
        <v>96433.640000000014</v>
      </c>
      <c r="I38" s="119">
        <v>69184.159999999989</v>
      </c>
      <c r="J38" s="119">
        <v>105859.7</v>
      </c>
      <c r="K38" s="119">
        <v>85653.120000000024</v>
      </c>
      <c r="L38" s="119">
        <v>65684.94</v>
      </c>
      <c r="M38" s="119"/>
      <c r="N38" s="119"/>
      <c r="O38" s="119"/>
      <c r="P38" s="119"/>
      <c r="Q38" s="119">
        <f t="shared" si="1"/>
        <v>698020.23</v>
      </c>
      <c r="R38" s="115"/>
      <c r="S38" s="116"/>
      <c r="T38" s="113"/>
      <c r="U38" s="119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698020.23</v>
      </c>
      <c r="V38" s="115"/>
    </row>
    <row r="39" spans="2:22" x14ac:dyDescent="0.2">
      <c r="B39" s="113"/>
      <c r="C39" s="117" t="s">
        <v>75</v>
      </c>
      <c r="D39" s="118" t="s">
        <v>303</v>
      </c>
      <c r="E39" s="119">
        <v>86112.86</v>
      </c>
      <c r="F39" s="119">
        <v>160402.69999999998</v>
      </c>
      <c r="G39" s="119">
        <v>141909.96999999997</v>
      </c>
      <c r="H39" s="119">
        <v>471229.81999999995</v>
      </c>
      <c r="I39" s="119">
        <v>236525.82999999996</v>
      </c>
      <c r="J39" s="119">
        <v>204401.5</v>
      </c>
      <c r="K39" s="119">
        <v>323656.69999999995</v>
      </c>
      <c r="L39" s="119">
        <v>221715.01000000004</v>
      </c>
      <c r="M39" s="119"/>
      <c r="N39" s="119"/>
      <c r="O39" s="119"/>
      <c r="P39" s="119"/>
      <c r="Q39" s="119">
        <f t="shared" si="1"/>
        <v>1845954.3899999997</v>
      </c>
      <c r="R39" s="115"/>
      <c r="S39" s="116"/>
      <c r="T39" s="113"/>
      <c r="U39" s="119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1845954.3899999997</v>
      </c>
      <c r="V39" s="115"/>
    </row>
    <row r="40" spans="2:22" x14ac:dyDescent="0.2">
      <c r="B40" s="113"/>
      <c r="C40" s="117" t="s">
        <v>76</v>
      </c>
      <c r="D40" s="118" t="s">
        <v>306</v>
      </c>
      <c r="E40" s="119">
        <v>77986.37</v>
      </c>
      <c r="F40" s="119">
        <v>88589.03</v>
      </c>
      <c r="G40" s="119">
        <v>101923.6</v>
      </c>
      <c r="H40" s="119">
        <v>87423.71</v>
      </c>
      <c r="I40" s="119">
        <v>83082.059999999969</v>
      </c>
      <c r="J40" s="119">
        <v>97780.89</v>
      </c>
      <c r="K40" s="119">
        <v>72508.94</v>
      </c>
      <c r="L40" s="119">
        <v>89802.51</v>
      </c>
      <c r="M40" s="119"/>
      <c r="N40" s="119"/>
      <c r="O40" s="119"/>
      <c r="P40" s="119"/>
      <c r="Q40" s="119">
        <f t="shared" si="1"/>
        <v>699097.1100000001</v>
      </c>
      <c r="R40" s="115"/>
      <c r="S40" s="116"/>
      <c r="T40" s="113"/>
      <c r="U40" s="119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699097.1100000001</v>
      </c>
      <c r="V40" s="115"/>
    </row>
    <row r="41" spans="2:22" x14ac:dyDescent="0.2">
      <c r="B41" s="113"/>
      <c r="C41" s="117" t="s">
        <v>77</v>
      </c>
      <c r="D41" s="118" t="s">
        <v>307</v>
      </c>
      <c r="E41" s="119">
        <v>189610.92</v>
      </c>
      <c r="F41" s="119">
        <v>217766.57000000004</v>
      </c>
      <c r="G41" s="119">
        <v>234198.52999999991</v>
      </c>
      <c r="H41" s="119">
        <v>224407.85999999993</v>
      </c>
      <c r="I41" s="119">
        <v>220155.61000000004</v>
      </c>
      <c r="J41" s="119">
        <v>218082.01000000007</v>
      </c>
      <c r="K41" s="119">
        <v>226449.99</v>
      </c>
      <c r="L41" s="119">
        <v>201887.56999999998</v>
      </c>
      <c r="M41" s="119"/>
      <c r="N41" s="119"/>
      <c r="O41" s="119"/>
      <c r="P41" s="119"/>
      <c r="Q41" s="119">
        <f t="shared" si="1"/>
        <v>1732559.06</v>
      </c>
      <c r="R41" s="115"/>
      <c r="S41" s="116"/>
      <c r="T41" s="113"/>
      <c r="U41" s="119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1732559.06</v>
      </c>
      <c r="V41" s="115"/>
    </row>
    <row r="42" spans="2:22" x14ac:dyDescent="0.2">
      <c r="B42" s="113"/>
      <c r="C42" s="117" t="s">
        <v>78</v>
      </c>
      <c r="D42" s="118" t="s">
        <v>308</v>
      </c>
      <c r="E42" s="119">
        <v>188560.65000000005</v>
      </c>
      <c r="F42" s="119">
        <v>222767.62999999995</v>
      </c>
      <c r="G42" s="119">
        <v>222433.77</v>
      </c>
      <c r="H42" s="119">
        <v>246763.64</v>
      </c>
      <c r="I42" s="119">
        <v>214542.00000000003</v>
      </c>
      <c r="J42" s="119">
        <v>236704.71000000011</v>
      </c>
      <c r="K42" s="119">
        <v>249441.97999999998</v>
      </c>
      <c r="L42" s="119">
        <v>188436.45000000007</v>
      </c>
      <c r="M42" s="119"/>
      <c r="N42" s="119"/>
      <c r="O42" s="119"/>
      <c r="P42" s="119"/>
      <c r="Q42" s="119">
        <f t="shared" si="1"/>
        <v>1769650.8300000005</v>
      </c>
      <c r="R42" s="115"/>
      <c r="S42" s="116"/>
      <c r="T42" s="113"/>
      <c r="U42" s="119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1769650.8300000005</v>
      </c>
      <c r="V42" s="115"/>
    </row>
    <row r="43" spans="2:22" x14ac:dyDescent="0.2">
      <c r="B43" s="113"/>
      <c r="C43" s="117" t="s">
        <v>79</v>
      </c>
      <c r="D43" s="118" t="s">
        <v>309</v>
      </c>
      <c r="E43" s="119">
        <v>331340.8299999999</v>
      </c>
      <c r="F43" s="119">
        <v>539230.43999999994</v>
      </c>
      <c r="G43" s="119">
        <v>509343.50999999978</v>
      </c>
      <c r="H43" s="119">
        <v>450123.60999999987</v>
      </c>
      <c r="I43" s="119">
        <v>436095.46999999991</v>
      </c>
      <c r="J43" s="119">
        <v>509803.7699999999</v>
      </c>
      <c r="K43" s="119">
        <v>475714.37</v>
      </c>
      <c r="L43" s="119">
        <v>479868.94999999984</v>
      </c>
      <c r="M43" s="119"/>
      <c r="N43" s="119"/>
      <c r="O43" s="119"/>
      <c r="P43" s="119"/>
      <c r="Q43" s="119">
        <f t="shared" si="1"/>
        <v>3731520.9499999993</v>
      </c>
      <c r="R43" s="115"/>
      <c r="S43" s="116"/>
      <c r="T43" s="113"/>
      <c r="U43" s="119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3731520.9499999993</v>
      </c>
      <c r="V43" s="115"/>
    </row>
    <row r="44" spans="2:22" x14ac:dyDescent="0.2">
      <c r="B44" s="113"/>
      <c r="C44" s="117" t="s">
        <v>80</v>
      </c>
      <c r="D44" s="118" t="s">
        <v>310</v>
      </c>
      <c r="E44" s="119">
        <v>896829.80999999982</v>
      </c>
      <c r="F44" s="119">
        <v>1125876.3599999994</v>
      </c>
      <c r="G44" s="119">
        <v>1082555.0699999998</v>
      </c>
      <c r="H44" s="119">
        <v>1059603.5899999994</v>
      </c>
      <c r="I44" s="119">
        <v>1070151.3999999997</v>
      </c>
      <c r="J44" s="119">
        <v>1071529.97</v>
      </c>
      <c r="K44" s="119">
        <v>1070250.7900000003</v>
      </c>
      <c r="L44" s="119">
        <v>972265.38</v>
      </c>
      <c r="M44" s="119"/>
      <c r="N44" s="119"/>
      <c r="O44" s="119"/>
      <c r="P44" s="119"/>
      <c r="Q44" s="119">
        <f t="shared" si="1"/>
        <v>8349062.3699999982</v>
      </c>
      <c r="R44" s="115"/>
      <c r="S44" s="116"/>
      <c r="T44" s="113"/>
      <c r="U44" s="119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8349062.3699999982</v>
      </c>
      <c r="V44" s="115"/>
    </row>
    <row r="45" spans="2:22" x14ac:dyDescent="0.2">
      <c r="B45" s="113"/>
      <c r="C45" s="117" t="s">
        <v>81</v>
      </c>
      <c r="D45" s="118" t="s">
        <v>311</v>
      </c>
      <c r="E45" s="119">
        <v>429961.25000000012</v>
      </c>
      <c r="F45" s="119">
        <v>574898.78</v>
      </c>
      <c r="G45" s="119">
        <v>488875.50000000006</v>
      </c>
      <c r="H45" s="119">
        <v>567281.51000000013</v>
      </c>
      <c r="I45" s="119">
        <v>451465.28999999969</v>
      </c>
      <c r="J45" s="119">
        <v>498334.43</v>
      </c>
      <c r="K45" s="119">
        <v>485836.36</v>
      </c>
      <c r="L45" s="119">
        <v>459030.94000000018</v>
      </c>
      <c r="M45" s="119"/>
      <c r="N45" s="119"/>
      <c r="O45" s="119"/>
      <c r="P45" s="119"/>
      <c r="Q45" s="119">
        <f t="shared" si="1"/>
        <v>3955684.0600000005</v>
      </c>
      <c r="R45" s="115"/>
      <c r="S45" s="116"/>
      <c r="T45" s="113"/>
      <c r="U45" s="119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3955684.0600000005</v>
      </c>
      <c r="V45" s="115"/>
    </row>
    <row r="46" spans="2:22" x14ac:dyDescent="0.2">
      <c r="B46" s="113"/>
      <c r="C46" s="117" t="s">
        <v>82</v>
      </c>
      <c r="D46" s="118" t="s">
        <v>312</v>
      </c>
      <c r="E46" s="119">
        <v>376743.99999999988</v>
      </c>
      <c r="F46" s="119">
        <v>454067.4200000001</v>
      </c>
      <c r="G46" s="119">
        <v>549481.38</v>
      </c>
      <c r="H46" s="119">
        <v>474914.44</v>
      </c>
      <c r="I46" s="119">
        <v>454332.89999999973</v>
      </c>
      <c r="J46" s="119">
        <v>522223.64</v>
      </c>
      <c r="K46" s="119">
        <v>546797.96000000031</v>
      </c>
      <c r="L46" s="119">
        <v>452222.83000000007</v>
      </c>
      <c r="M46" s="119"/>
      <c r="N46" s="119"/>
      <c r="O46" s="119"/>
      <c r="P46" s="119"/>
      <c r="Q46" s="119">
        <f t="shared" si="1"/>
        <v>3830784.5700000003</v>
      </c>
      <c r="R46" s="115"/>
      <c r="S46" s="116"/>
      <c r="T46" s="113"/>
      <c r="U46" s="119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3830784.5700000003</v>
      </c>
      <c r="V46" s="115"/>
    </row>
    <row r="47" spans="2:22" x14ac:dyDescent="0.2">
      <c r="B47" s="113"/>
      <c r="C47" s="117" t="s">
        <v>83</v>
      </c>
      <c r="D47" s="118" t="s">
        <v>313</v>
      </c>
      <c r="E47" s="119">
        <v>112857.93000000004</v>
      </c>
      <c r="F47" s="119">
        <v>130083.80000000005</v>
      </c>
      <c r="G47" s="119">
        <v>136563.24000000002</v>
      </c>
      <c r="H47" s="119">
        <v>151933.74</v>
      </c>
      <c r="I47" s="119">
        <v>116606.17</v>
      </c>
      <c r="J47" s="119">
        <v>141593.17000000001</v>
      </c>
      <c r="K47" s="119">
        <v>151059.21999999997</v>
      </c>
      <c r="L47" s="119">
        <v>107118.60000000003</v>
      </c>
      <c r="M47" s="119"/>
      <c r="N47" s="119"/>
      <c r="O47" s="119"/>
      <c r="P47" s="119"/>
      <c r="Q47" s="119">
        <f t="shared" si="1"/>
        <v>1047815.8700000001</v>
      </c>
      <c r="R47" s="115"/>
      <c r="S47" s="116"/>
      <c r="T47" s="113"/>
      <c r="U47" s="119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1047815.8700000001</v>
      </c>
      <c r="V47" s="115"/>
    </row>
    <row r="48" spans="2:22" x14ac:dyDescent="0.2">
      <c r="B48" s="113"/>
      <c r="C48" s="117" t="s">
        <v>84</v>
      </c>
      <c r="D48" s="118" t="s">
        <v>314</v>
      </c>
      <c r="E48" s="119">
        <v>146797.63999999998</v>
      </c>
      <c r="F48" s="119">
        <v>161353.15000000002</v>
      </c>
      <c r="G48" s="119">
        <v>173185.36000000004</v>
      </c>
      <c r="H48" s="119">
        <v>187459.26</v>
      </c>
      <c r="I48" s="119">
        <v>157520.47</v>
      </c>
      <c r="J48" s="119">
        <v>174557.64</v>
      </c>
      <c r="K48" s="119">
        <v>173971.82999999996</v>
      </c>
      <c r="L48" s="119">
        <v>161400.43999999997</v>
      </c>
      <c r="M48" s="119"/>
      <c r="N48" s="119"/>
      <c r="O48" s="119"/>
      <c r="P48" s="119"/>
      <c r="Q48" s="119">
        <f t="shared" si="1"/>
        <v>1336245.79</v>
      </c>
      <c r="R48" s="115"/>
      <c r="S48" s="116"/>
      <c r="T48" s="113"/>
      <c r="U48" s="119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1336245.79</v>
      </c>
      <c r="V48" s="115"/>
    </row>
    <row r="49" spans="2:22" x14ac:dyDescent="0.2">
      <c r="B49" s="113"/>
      <c r="C49" s="117" t="s">
        <v>85</v>
      </c>
      <c r="D49" s="118" t="s">
        <v>315</v>
      </c>
      <c r="E49" s="119">
        <v>71047.72</v>
      </c>
      <c r="F49" s="119">
        <v>77279.950000000012</v>
      </c>
      <c r="G49" s="119">
        <v>81345.150000000009</v>
      </c>
      <c r="H49" s="119">
        <v>87527.77</v>
      </c>
      <c r="I49" s="119">
        <v>96126.569999999978</v>
      </c>
      <c r="J49" s="119">
        <v>87070.830000000016</v>
      </c>
      <c r="K49" s="119">
        <v>84425.349999999991</v>
      </c>
      <c r="L49" s="119">
        <v>76396.460000000006</v>
      </c>
      <c r="M49" s="119"/>
      <c r="N49" s="119"/>
      <c r="O49" s="119"/>
      <c r="P49" s="119"/>
      <c r="Q49" s="119">
        <f t="shared" si="1"/>
        <v>661219.80000000005</v>
      </c>
      <c r="R49" s="115"/>
      <c r="S49" s="116"/>
      <c r="T49" s="113"/>
      <c r="U49" s="119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661219.80000000005</v>
      </c>
      <c r="V49" s="115"/>
    </row>
    <row r="50" spans="2:22" x14ac:dyDescent="0.2">
      <c r="B50" s="113"/>
      <c r="C50" s="117" t="s">
        <v>86</v>
      </c>
      <c r="D50" s="118" t="s">
        <v>316</v>
      </c>
      <c r="E50" s="119">
        <v>646327.51</v>
      </c>
      <c r="F50" s="119">
        <v>1486531.2200000002</v>
      </c>
      <c r="G50" s="119">
        <v>1175130.6700000002</v>
      </c>
      <c r="H50" s="119">
        <v>1059092.8500000003</v>
      </c>
      <c r="I50" s="119">
        <v>1093234.26</v>
      </c>
      <c r="J50" s="119">
        <v>1223375.0100000005</v>
      </c>
      <c r="K50" s="119">
        <v>934653.58000000007</v>
      </c>
      <c r="L50" s="119">
        <v>1005444.5200000001</v>
      </c>
      <c r="M50" s="119"/>
      <c r="N50" s="119"/>
      <c r="O50" s="119"/>
      <c r="P50" s="119"/>
      <c r="Q50" s="119">
        <f t="shared" si="1"/>
        <v>8623789.620000001</v>
      </c>
      <c r="R50" s="115"/>
      <c r="S50" s="116"/>
      <c r="T50" s="113"/>
      <c r="U50" s="119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8623789.620000001</v>
      </c>
      <c r="V50" s="115"/>
    </row>
    <row r="51" spans="2:22" ht="25.5" x14ac:dyDescent="0.2">
      <c r="B51" s="113"/>
      <c r="C51" s="117" t="s">
        <v>87</v>
      </c>
      <c r="D51" s="118" t="s">
        <v>317</v>
      </c>
      <c r="E51" s="119">
        <v>30506.18</v>
      </c>
      <c r="F51" s="119">
        <v>37324.839999999997</v>
      </c>
      <c r="G51" s="119">
        <v>39540.909999999996</v>
      </c>
      <c r="H51" s="119">
        <v>37046.200000000004</v>
      </c>
      <c r="I51" s="119">
        <v>34710.410000000003</v>
      </c>
      <c r="J51" s="119">
        <v>31060.65</v>
      </c>
      <c r="K51" s="119">
        <v>753064.09999999986</v>
      </c>
      <c r="L51" s="119">
        <v>478354.08999999991</v>
      </c>
      <c r="M51" s="119"/>
      <c r="N51" s="119"/>
      <c r="O51" s="119"/>
      <c r="P51" s="119"/>
      <c r="Q51" s="119">
        <f t="shared" si="1"/>
        <v>1441607.3799999997</v>
      </c>
      <c r="R51" s="115"/>
      <c r="S51" s="116"/>
      <c r="T51" s="113"/>
      <c r="U51" s="119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1441607.3799999997</v>
      </c>
      <c r="V51" s="115"/>
    </row>
    <row r="52" spans="2:22" x14ac:dyDescent="0.2">
      <c r="B52" s="113"/>
      <c r="C52" s="117" t="s">
        <v>88</v>
      </c>
      <c r="D52" s="118" t="s">
        <v>318</v>
      </c>
      <c r="E52" s="119">
        <v>46800.61</v>
      </c>
      <c r="F52" s="119">
        <v>60320.890000000014</v>
      </c>
      <c r="G52" s="119">
        <v>63050.550000000017</v>
      </c>
      <c r="H52" s="119">
        <v>62176.55</v>
      </c>
      <c r="I52" s="119">
        <v>66118.789999999994</v>
      </c>
      <c r="J52" s="119">
        <v>66055.790000000008</v>
      </c>
      <c r="K52" s="119">
        <v>63959.560000000005</v>
      </c>
      <c r="L52" s="119">
        <v>55976.630000000012</v>
      </c>
      <c r="M52" s="119"/>
      <c r="N52" s="119"/>
      <c r="O52" s="119"/>
      <c r="P52" s="119"/>
      <c r="Q52" s="119">
        <f t="shared" si="1"/>
        <v>484459.37000000005</v>
      </c>
      <c r="R52" s="115"/>
      <c r="S52" s="116"/>
      <c r="T52" s="113"/>
      <c r="U52" s="119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484459.37000000005</v>
      </c>
      <c r="V52" s="115"/>
    </row>
    <row r="53" spans="2:22" ht="25.5" x14ac:dyDescent="0.2">
      <c r="B53" s="113"/>
      <c r="C53" s="117" t="s">
        <v>89</v>
      </c>
      <c r="D53" s="118" t="s">
        <v>319</v>
      </c>
      <c r="E53" s="119">
        <v>61941.31</v>
      </c>
      <c r="F53" s="119">
        <v>76561.010000000009</v>
      </c>
      <c r="G53" s="119">
        <v>90445.319999999992</v>
      </c>
      <c r="H53" s="119">
        <v>78710.729999999981</v>
      </c>
      <c r="I53" s="119">
        <v>89811.91</v>
      </c>
      <c r="J53" s="119">
        <v>95127.11</v>
      </c>
      <c r="K53" s="119">
        <v>124711.43999999999</v>
      </c>
      <c r="L53" s="119">
        <v>108200.68000000002</v>
      </c>
      <c r="M53" s="119"/>
      <c r="N53" s="119"/>
      <c r="O53" s="119"/>
      <c r="P53" s="119"/>
      <c r="Q53" s="119">
        <f t="shared" si="1"/>
        <v>725509.51</v>
      </c>
      <c r="R53" s="115"/>
      <c r="S53" s="116"/>
      <c r="T53" s="113"/>
      <c r="U53" s="119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725509.51</v>
      </c>
      <c r="V53" s="115"/>
    </row>
    <row r="54" spans="2:22" x14ac:dyDescent="0.2">
      <c r="B54" s="113"/>
      <c r="C54" s="117" t="s">
        <v>90</v>
      </c>
      <c r="D54" s="118" t="s">
        <v>320</v>
      </c>
      <c r="E54" s="119">
        <v>50090.590000000004</v>
      </c>
      <c r="F54" s="119">
        <v>148174.99000000002</v>
      </c>
      <c r="G54" s="119">
        <v>259236.91999999998</v>
      </c>
      <c r="H54" s="119">
        <v>197887.18999999997</v>
      </c>
      <c r="I54" s="119">
        <v>133353.93000000002</v>
      </c>
      <c r="J54" s="119">
        <v>128743.12000000001</v>
      </c>
      <c r="K54" s="119">
        <v>306000.52</v>
      </c>
      <c r="L54" s="119">
        <v>58814.63</v>
      </c>
      <c r="M54" s="119"/>
      <c r="N54" s="119"/>
      <c r="O54" s="119"/>
      <c r="P54" s="119"/>
      <c r="Q54" s="119">
        <f t="shared" si="1"/>
        <v>1282301.8899999999</v>
      </c>
      <c r="R54" s="115"/>
      <c r="S54" s="116"/>
      <c r="T54" s="113"/>
      <c r="U54" s="119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1282301.8899999999</v>
      </c>
      <c r="V54" s="115"/>
    </row>
    <row r="55" spans="2:22" x14ac:dyDescent="0.2">
      <c r="B55" s="113"/>
      <c r="C55" s="117" t="s">
        <v>91</v>
      </c>
      <c r="D55" s="118" t="s">
        <v>321</v>
      </c>
      <c r="E55" s="119">
        <v>59201.399999999987</v>
      </c>
      <c r="F55" s="119">
        <v>118211.06999999996</v>
      </c>
      <c r="G55" s="119">
        <v>137847.29999999999</v>
      </c>
      <c r="H55" s="119">
        <v>105475.24000000002</v>
      </c>
      <c r="I55" s="119">
        <v>157973.57000000004</v>
      </c>
      <c r="J55" s="119">
        <v>264868.15000000002</v>
      </c>
      <c r="K55" s="119">
        <v>120853.73000000003</v>
      </c>
      <c r="L55" s="119">
        <v>502024.54000000004</v>
      </c>
      <c r="M55" s="119"/>
      <c r="N55" s="119"/>
      <c r="O55" s="119"/>
      <c r="P55" s="119"/>
      <c r="Q55" s="119">
        <f t="shared" si="1"/>
        <v>1466455</v>
      </c>
      <c r="R55" s="115"/>
      <c r="S55" s="116"/>
      <c r="T55" s="113"/>
      <c r="U55" s="119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1466455</v>
      </c>
      <c r="V55" s="115"/>
    </row>
    <row r="56" spans="2:22" x14ac:dyDescent="0.2">
      <c r="B56" s="113"/>
      <c r="C56" s="117" t="s">
        <v>92</v>
      </c>
      <c r="D56" s="118" t="s">
        <v>322</v>
      </c>
      <c r="E56" s="119">
        <v>31015.709999999992</v>
      </c>
      <c r="F56" s="119">
        <v>42312.619999999995</v>
      </c>
      <c r="G56" s="119">
        <v>48105.69</v>
      </c>
      <c r="H56" s="119">
        <v>38901.550000000003</v>
      </c>
      <c r="I56" s="119">
        <v>41910.71</v>
      </c>
      <c r="J56" s="119">
        <v>47570.73</v>
      </c>
      <c r="K56" s="119">
        <v>45772.229999999996</v>
      </c>
      <c r="L56" s="119">
        <v>37453.56</v>
      </c>
      <c r="M56" s="119"/>
      <c r="N56" s="119"/>
      <c r="O56" s="119"/>
      <c r="P56" s="119"/>
      <c r="Q56" s="119">
        <f t="shared" si="1"/>
        <v>333042.8</v>
      </c>
      <c r="R56" s="115"/>
      <c r="S56" s="116"/>
      <c r="T56" s="113"/>
      <c r="U56" s="119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333042.8</v>
      </c>
      <c r="V56" s="115"/>
    </row>
    <row r="57" spans="2:22" x14ac:dyDescent="0.2">
      <c r="B57" s="113"/>
      <c r="C57" s="117" t="s">
        <v>93</v>
      </c>
      <c r="D57" s="118" t="s">
        <v>323</v>
      </c>
      <c r="E57" s="119">
        <v>20457.62</v>
      </c>
      <c r="F57" s="119">
        <v>39914.880000000005</v>
      </c>
      <c r="G57" s="119">
        <v>47805.61</v>
      </c>
      <c r="H57" s="119">
        <v>53847.83</v>
      </c>
      <c r="I57" s="119">
        <v>41580.009999999995</v>
      </c>
      <c r="J57" s="119">
        <v>34718.909999999996</v>
      </c>
      <c r="K57" s="119">
        <v>47768.060000000012</v>
      </c>
      <c r="L57" s="119">
        <v>61230.879999999997</v>
      </c>
      <c r="M57" s="119"/>
      <c r="N57" s="119"/>
      <c r="O57" s="119"/>
      <c r="P57" s="119"/>
      <c r="Q57" s="119">
        <f t="shared" si="1"/>
        <v>347323.80000000005</v>
      </c>
      <c r="R57" s="115"/>
      <c r="S57" s="116"/>
      <c r="T57" s="113"/>
      <c r="U57" s="119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347323.80000000005</v>
      </c>
      <c r="V57" s="115"/>
    </row>
    <row r="58" spans="2:22" ht="25.5" x14ac:dyDescent="0.2">
      <c r="B58" s="113"/>
      <c r="C58" s="117" t="s">
        <v>94</v>
      </c>
      <c r="D58" s="118" t="s">
        <v>324</v>
      </c>
      <c r="E58" s="119">
        <v>17405.990000000002</v>
      </c>
      <c r="F58" s="119">
        <v>41799.590000000004</v>
      </c>
      <c r="G58" s="119">
        <v>66193.660000000018</v>
      </c>
      <c r="H58" s="119">
        <v>27447.939999999995</v>
      </c>
      <c r="I58" s="119">
        <v>34139.159999999989</v>
      </c>
      <c r="J58" s="119">
        <v>32919.430000000008</v>
      </c>
      <c r="K58" s="119">
        <v>30969.919999999998</v>
      </c>
      <c r="L58" s="119">
        <v>30884.629999999997</v>
      </c>
      <c r="M58" s="119"/>
      <c r="N58" s="119"/>
      <c r="O58" s="119"/>
      <c r="P58" s="119"/>
      <c r="Q58" s="119">
        <f t="shared" si="1"/>
        <v>281760.32</v>
      </c>
      <c r="R58" s="115"/>
      <c r="S58" s="116"/>
      <c r="T58" s="113"/>
      <c r="U58" s="119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281760.32</v>
      </c>
      <c r="V58" s="115"/>
    </row>
    <row r="59" spans="2:22" x14ac:dyDescent="0.2">
      <c r="B59" s="113"/>
      <c r="C59" s="117" t="s">
        <v>95</v>
      </c>
      <c r="D59" s="118" t="s">
        <v>325</v>
      </c>
      <c r="E59" s="119">
        <v>0</v>
      </c>
      <c r="F59" s="119">
        <v>40206.81</v>
      </c>
      <c r="G59" s="119">
        <v>38124.899999999972</v>
      </c>
      <c r="H59" s="119">
        <v>29795.359999999982</v>
      </c>
      <c r="I59" s="119">
        <v>17952.13</v>
      </c>
      <c r="J59" s="119">
        <v>24242.279999999988</v>
      </c>
      <c r="K59" s="119">
        <v>19864.549999999996</v>
      </c>
      <c r="L59" s="119">
        <v>15613.230000000005</v>
      </c>
      <c r="M59" s="119"/>
      <c r="N59" s="119"/>
      <c r="O59" s="119"/>
      <c r="P59" s="119"/>
      <c r="Q59" s="119">
        <f t="shared" si="1"/>
        <v>185799.25999999995</v>
      </c>
      <c r="R59" s="115"/>
      <c r="S59" s="116"/>
      <c r="T59" s="113"/>
      <c r="U59" s="119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185799.25999999995</v>
      </c>
      <c r="V59" s="115"/>
    </row>
    <row r="60" spans="2:22" ht="25.5" x14ac:dyDescent="0.2">
      <c r="B60" s="113"/>
      <c r="C60" s="117" t="s">
        <v>96</v>
      </c>
      <c r="D60" s="118" t="s">
        <v>326</v>
      </c>
      <c r="E60" s="119">
        <v>0</v>
      </c>
      <c r="F60" s="119">
        <v>0</v>
      </c>
      <c r="G60" s="119">
        <v>563447.61</v>
      </c>
      <c r="H60" s="119">
        <v>450731.28</v>
      </c>
      <c r="I60" s="119">
        <v>0</v>
      </c>
      <c r="J60" s="119">
        <v>0</v>
      </c>
      <c r="K60" s="119">
        <v>515068.91000000003</v>
      </c>
      <c r="L60" s="119">
        <v>0</v>
      </c>
      <c r="M60" s="119"/>
      <c r="N60" s="119"/>
      <c r="O60" s="119"/>
      <c r="P60" s="119"/>
      <c r="Q60" s="119">
        <f t="shared" si="1"/>
        <v>1529247.8</v>
      </c>
      <c r="R60" s="115"/>
      <c r="S60" s="116"/>
      <c r="T60" s="113"/>
      <c r="U60" s="119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1529247.8</v>
      </c>
      <c r="V60" s="115"/>
    </row>
    <row r="61" spans="2:22" x14ac:dyDescent="0.2">
      <c r="B61" s="113"/>
      <c r="C61" s="117" t="s">
        <v>97</v>
      </c>
      <c r="D61" s="118" t="s">
        <v>327</v>
      </c>
      <c r="E61" s="119">
        <v>0</v>
      </c>
      <c r="F61" s="119">
        <v>0</v>
      </c>
      <c r="G61" s="119">
        <v>415052.41000000003</v>
      </c>
      <c r="H61" s="119">
        <v>273675.53000000003</v>
      </c>
      <c r="I61" s="119">
        <v>124016.14</v>
      </c>
      <c r="J61" s="119">
        <v>323372.66000000003</v>
      </c>
      <c r="K61" s="119">
        <v>0</v>
      </c>
      <c r="L61" s="119">
        <v>436273.68000000005</v>
      </c>
      <c r="M61" s="119"/>
      <c r="N61" s="119"/>
      <c r="O61" s="119"/>
      <c r="P61" s="119"/>
      <c r="Q61" s="119">
        <f t="shared" si="1"/>
        <v>1572390.4200000004</v>
      </c>
      <c r="R61" s="115"/>
      <c r="S61" s="116"/>
      <c r="T61" s="113"/>
      <c r="U61" s="119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1572390.4200000004</v>
      </c>
      <c r="V61" s="115"/>
    </row>
    <row r="62" spans="2:22" x14ac:dyDescent="0.2">
      <c r="B62" s="113"/>
      <c r="C62" s="117" t="s">
        <v>98</v>
      </c>
      <c r="D62" s="118" t="s">
        <v>328</v>
      </c>
      <c r="E62" s="119">
        <v>87002.98</v>
      </c>
      <c r="F62" s="119">
        <v>132293.15</v>
      </c>
      <c r="G62" s="119">
        <v>162203.96999999997</v>
      </c>
      <c r="H62" s="119">
        <v>137156.84</v>
      </c>
      <c r="I62" s="119">
        <v>152146.95000000001</v>
      </c>
      <c r="J62" s="119">
        <v>170447.15000000002</v>
      </c>
      <c r="K62" s="119">
        <v>178073.31</v>
      </c>
      <c r="L62" s="119">
        <v>114975.72</v>
      </c>
      <c r="M62" s="119"/>
      <c r="N62" s="119"/>
      <c r="O62" s="119"/>
      <c r="P62" s="119"/>
      <c r="Q62" s="119">
        <f t="shared" si="1"/>
        <v>1134300.0699999998</v>
      </c>
      <c r="R62" s="115"/>
      <c r="S62" s="116"/>
      <c r="T62" s="113"/>
      <c r="U62" s="119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1134300.0699999998</v>
      </c>
      <c r="V62" s="115"/>
    </row>
    <row r="63" spans="2:22" x14ac:dyDescent="0.2">
      <c r="B63" s="113"/>
      <c r="C63" s="117" t="s">
        <v>99</v>
      </c>
      <c r="D63" s="118" t="s">
        <v>329</v>
      </c>
      <c r="E63" s="119">
        <v>13406.569999999998</v>
      </c>
      <c r="F63" s="119">
        <v>35834.179999999993</v>
      </c>
      <c r="G63" s="119">
        <v>19031.509999999998</v>
      </c>
      <c r="H63" s="119">
        <v>36910.139999999992</v>
      </c>
      <c r="I63" s="119">
        <v>29412.830000000005</v>
      </c>
      <c r="J63" s="119">
        <v>30734.830000000005</v>
      </c>
      <c r="K63" s="119">
        <v>35383.279999999999</v>
      </c>
      <c r="L63" s="119">
        <v>28409.27</v>
      </c>
      <c r="M63" s="119"/>
      <c r="N63" s="119"/>
      <c r="O63" s="119"/>
      <c r="P63" s="119"/>
      <c r="Q63" s="119">
        <f t="shared" si="1"/>
        <v>229122.61000000002</v>
      </c>
      <c r="R63" s="115"/>
      <c r="S63" s="116"/>
      <c r="T63" s="113"/>
      <c r="U63" s="119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229122.61000000002</v>
      </c>
      <c r="V63" s="115"/>
    </row>
    <row r="64" spans="2:22" x14ac:dyDescent="0.2">
      <c r="B64" s="113"/>
      <c r="C64" s="117" t="s">
        <v>100</v>
      </c>
      <c r="D64" s="118" t="s">
        <v>330</v>
      </c>
      <c r="E64" s="119">
        <v>48059.95</v>
      </c>
      <c r="F64" s="119">
        <v>135147.69</v>
      </c>
      <c r="G64" s="119">
        <v>92411.11</v>
      </c>
      <c r="H64" s="119">
        <v>119333.48999999999</v>
      </c>
      <c r="I64" s="119">
        <v>108309.46</v>
      </c>
      <c r="J64" s="119">
        <v>103215.11999999998</v>
      </c>
      <c r="K64" s="119">
        <v>89683.450000000012</v>
      </c>
      <c r="L64" s="119">
        <v>71220.98</v>
      </c>
      <c r="M64" s="119"/>
      <c r="N64" s="119"/>
      <c r="O64" s="119"/>
      <c r="P64" s="119"/>
      <c r="Q64" s="119">
        <f t="shared" si="1"/>
        <v>767381.25</v>
      </c>
      <c r="R64" s="115"/>
      <c r="S64" s="116"/>
      <c r="T64" s="113"/>
      <c r="U64" s="119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767381.25</v>
      </c>
      <c r="V64" s="115"/>
    </row>
    <row r="65" spans="2:22" x14ac:dyDescent="0.2">
      <c r="B65" s="113"/>
      <c r="C65" s="117" t="s">
        <v>101</v>
      </c>
      <c r="D65" s="118" t="s">
        <v>331</v>
      </c>
      <c r="E65" s="119">
        <v>0</v>
      </c>
      <c r="F65" s="119">
        <v>0</v>
      </c>
      <c r="G65" s="119">
        <v>0</v>
      </c>
      <c r="H65" s="119">
        <v>206220</v>
      </c>
      <c r="I65" s="119">
        <v>0</v>
      </c>
      <c r="J65" s="119">
        <v>0</v>
      </c>
      <c r="K65" s="119">
        <v>0</v>
      </c>
      <c r="L65" s="119">
        <v>0</v>
      </c>
      <c r="M65" s="119"/>
      <c r="N65" s="119"/>
      <c r="O65" s="119"/>
      <c r="P65" s="119"/>
      <c r="Q65" s="119">
        <f t="shared" si="1"/>
        <v>206220</v>
      </c>
      <c r="R65" s="115"/>
      <c r="S65" s="116"/>
      <c r="T65" s="113"/>
      <c r="U65" s="119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206220</v>
      </c>
      <c r="V65" s="115"/>
    </row>
    <row r="66" spans="2:22" ht="25.5" x14ac:dyDescent="0.2">
      <c r="B66" s="113"/>
      <c r="C66" s="117" t="s">
        <v>102</v>
      </c>
      <c r="D66" s="118" t="s">
        <v>332</v>
      </c>
      <c r="E66" s="119">
        <v>232358.02999999994</v>
      </c>
      <c r="F66" s="119">
        <v>302292.69999999995</v>
      </c>
      <c r="G66" s="119">
        <v>411149.57999999996</v>
      </c>
      <c r="H66" s="119">
        <v>303700.80999999988</v>
      </c>
      <c r="I66" s="119">
        <v>578854.92999999993</v>
      </c>
      <c r="J66" s="119">
        <v>435798.17999999988</v>
      </c>
      <c r="K66" s="119">
        <v>942138.23</v>
      </c>
      <c r="L66" s="119">
        <v>763487.17</v>
      </c>
      <c r="M66" s="119"/>
      <c r="N66" s="119"/>
      <c r="O66" s="119"/>
      <c r="P66" s="119"/>
      <c r="Q66" s="119">
        <f t="shared" si="1"/>
        <v>3969779.6299999994</v>
      </c>
      <c r="R66" s="115"/>
      <c r="S66" s="116"/>
      <c r="T66" s="113"/>
      <c r="U66" s="119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3969779.6299999994</v>
      </c>
      <c r="V66" s="115"/>
    </row>
    <row r="67" spans="2:22" x14ac:dyDescent="0.2">
      <c r="B67" s="113"/>
      <c r="C67" s="117" t="s">
        <v>103</v>
      </c>
      <c r="D67" s="118" t="s">
        <v>333</v>
      </c>
      <c r="E67" s="119">
        <v>30323.399999999991</v>
      </c>
      <c r="F67" s="119">
        <v>39846.200000000004</v>
      </c>
      <c r="G67" s="119">
        <v>31370.07</v>
      </c>
      <c r="H67" s="119">
        <v>38190.199999999997</v>
      </c>
      <c r="I67" s="119">
        <v>32716.969999999994</v>
      </c>
      <c r="J67" s="119">
        <v>53615.619999999995</v>
      </c>
      <c r="K67" s="119">
        <v>45077.909999999989</v>
      </c>
      <c r="L67" s="119">
        <v>34511.250000000007</v>
      </c>
      <c r="M67" s="119"/>
      <c r="N67" s="119"/>
      <c r="O67" s="119"/>
      <c r="P67" s="119"/>
      <c r="Q67" s="119">
        <f t="shared" si="1"/>
        <v>305651.62</v>
      </c>
      <c r="R67" s="115"/>
      <c r="S67" s="116"/>
      <c r="T67" s="113"/>
      <c r="U67" s="119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305651.62</v>
      </c>
      <c r="V67" s="115"/>
    </row>
    <row r="68" spans="2:22" x14ac:dyDescent="0.2">
      <c r="B68" s="113"/>
      <c r="C68" s="117" t="s">
        <v>104</v>
      </c>
      <c r="D68" s="118" t="s">
        <v>334</v>
      </c>
      <c r="E68" s="119">
        <v>679230.62000000011</v>
      </c>
      <c r="F68" s="119">
        <v>858826.38999999966</v>
      </c>
      <c r="G68" s="119">
        <v>900940.57999999973</v>
      </c>
      <c r="H68" s="119">
        <v>826678.29000000027</v>
      </c>
      <c r="I68" s="119">
        <v>895148.41000000015</v>
      </c>
      <c r="J68" s="119">
        <v>1141091.6899999997</v>
      </c>
      <c r="K68" s="119">
        <v>1731662.9400000002</v>
      </c>
      <c r="L68" s="119">
        <v>1422605.34</v>
      </c>
      <c r="M68" s="119"/>
      <c r="N68" s="119"/>
      <c r="O68" s="119"/>
      <c r="P68" s="119"/>
      <c r="Q68" s="119">
        <f t="shared" si="1"/>
        <v>8456184.2599999998</v>
      </c>
      <c r="R68" s="115"/>
      <c r="S68" s="116"/>
      <c r="T68" s="113"/>
      <c r="U68" s="119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8456184.2599999998</v>
      </c>
      <c r="V68" s="115"/>
    </row>
    <row r="69" spans="2:22" ht="25.5" x14ac:dyDescent="0.2">
      <c r="B69" s="113"/>
      <c r="C69" s="117" t="s">
        <v>105</v>
      </c>
      <c r="D69" s="118" t="s">
        <v>335</v>
      </c>
      <c r="E69" s="119">
        <v>20469.059999999998</v>
      </c>
      <c r="F69" s="119">
        <v>49806.270000000004</v>
      </c>
      <c r="G69" s="119">
        <v>30973.430000000008</v>
      </c>
      <c r="H69" s="119">
        <v>41242.610000000022</v>
      </c>
      <c r="I69" s="119">
        <v>36132.780000000021</v>
      </c>
      <c r="J69" s="119">
        <v>36237.420000000013</v>
      </c>
      <c r="K69" s="119">
        <v>39657.360000000008</v>
      </c>
      <c r="L69" s="119">
        <v>39609.62000000001</v>
      </c>
      <c r="M69" s="119"/>
      <c r="N69" s="119"/>
      <c r="O69" s="119"/>
      <c r="P69" s="119"/>
      <c r="Q69" s="119">
        <f t="shared" si="1"/>
        <v>294128.5500000001</v>
      </c>
      <c r="R69" s="115"/>
      <c r="S69" s="116"/>
      <c r="T69" s="113"/>
      <c r="U69" s="119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294128.5500000001</v>
      </c>
      <c r="V69" s="115"/>
    </row>
    <row r="70" spans="2:22" x14ac:dyDescent="0.2">
      <c r="B70" s="113"/>
      <c r="C70" s="117" t="s">
        <v>106</v>
      </c>
      <c r="D70" s="118" t="s">
        <v>336</v>
      </c>
      <c r="E70" s="119">
        <v>841148.39000000025</v>
      </c>
      <c r="F70" s="119">
        <v>1039388.6900000003</v>
      </c>
      <c r="G70" s="119">
        <v>1144195.8300000003</v>
      </c>
      <c r="H70" s="119">
        <v>1113748.5899999999</v>
      </c>
      <c r="I70" s="119">
        <v>1080894.7399999998</v>
      </c>
      <c r="J70" s="119">
        <v>1294571.3399999999</v>
      </c>
      <c r="K70" s="119">
        <v>1709296.2599999998</v>
      </c>
      <c r="L70" s="119">
        <v>1045777.9600000001</v>
      </c>
      <c r="M70" s="119"/>
      <c r="N70" s="119"/>
      <c r="O70" s="119"/>
      <c r="P70" s="119"/>
      <c r="Q70" s="119">
        <f t="shared" si="1"/>
        <v>9269021.8000000007</v>
      </c>
      <c r="R70" s="115"/>
      <c r="S70" s="116"/>
      <c r="T70" s="113"/>
      <c r="U70" s="119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9269021.8000000007</v>
      </c>
      <c r="V70" s="115"/>
    </row>
    <row r="71" spans="2:22" x14ac:dyDescent="0.2">
      <c r="B71" s="113"/>
      <c r="C71" s="117" t="s">
        <v>107</v>
      </c>
      <c r="D71" s="118" t="s">
        <v>338</v>
      </c>
      <c r="E71" s="119">
        <v>6003842.0599999987</v>
      </c>
      <c r="F71" s="119">
        <v>7353547.9000000004</v>
      </c>
      <c r="G71" s="119">
        <v>7134684.5099999988</v>
      </c>
      <c r="H71" s="119">
        <v>6834732.209999999</v>
      </c>
      <c r="I71" s="119">
        <v>6749578.6399999959</v>
      </c>
      <c r="J71" s="119">
        <v>7375538.4799999995</v>
      </c>
      <c r="K71" s="119">
        <v>7231309.4700000007</v>
      </c>
      <c r="L71" s="119">
        <v>7049800.4299999988</v>
      </c>
      <c r="M71" s="119"/>
      <c r="N71" s="119"/>
      <c r="O71" s="119"/>
      <c r="P71" s="119"/>
      <c r="Q71" s="119">
        <f t="shared" si="1"/>
        <v>55733033.699999988</v>
      </c>
      <c r="R71" s="115"/>
      <c r="S71" s="116"/>
      <c r="T71" s="113"/>
      <c r="U71" s="119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55733033.699999988</v>
      </c>
      <c r="V71" s="115"/>
    </row>
    <row r="72" spans="2:22" ht="25.5" x14ac:dyDescent="0.2">
      <c r="B72" s="113"/>
      <c r="C72" s="117" t="s">
        <v>108</v>
      </c>
      <c r="D72" s="118" t="s">
        <v>339</v>
      </c>
      <c r="E72" s="119">
        <v>0</v>
      </c>
      <c r="F72" s="119">
        <v>0</v>
      </c>
      <c r="G72" s="119">
        <v>0</v>
      </c>
      <c r="H72" s="119">
        <v>134197.24</v>
      </c>
      <c r="I72" s="119">
        <v>0</v>
      </c>
      <c r="J72" s="119">
        <v>0</v>
      </c>
      <c r="K72" s="119">
        <v>0</v>
      </c>
      <c r="L72" s="119">
        <v>0</v>
      </c>
      <c r="M72" s="119"/>
      <c r="N72" s="119"/>
      <c r="O72" s="119"/>
      <c r="P72" s="119"/>
      <c r="Q72" s="119">
        <f t="shared" ref="Q72:Q135" si="2">SUM(E72:P72)</f>
        <v>134197.24</v>
      </c>
      <c r="R72" s="115"/>
      <c r="S72" s="116"/>
      <c r="T72" s="113"/>
      <c r="U72" s="119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134197.24</v>
      </c>
      <c r="V72" s="115"/>
    </row>
    <row r="73" spans="2:22" ht="25.5" x14ac:dyDescent="0.2">
      <c r="B73" s="113"/>
      <c r="C73" s="117" t="s">
        <v>109</v>
      </c>
      <c r="D73" s="118" t="s">
        <v>341</v>
      </c>
      <c r="E73" s="119">
        <v>0</v>
      </c>
      <c r="F73" s="119">
        <v>604691.14000000013</v>
      </c>
      <c r="G73" s="119">
        <v>640997.47</v>
      </c>
      <c r="H73" s="119">
        <v>1004567.3399999999</v>
      </c>
      <c r="I73" s="119">
        <v>138977.87</v>
      </c>
      <c r="J73" s="119">
        <v>10781.099999999999</v>
      </c>
      <c r="K73" s="119">
        <v>331636.17</v>
      </c>
      <c r="L73" s="119">
        <v>0</v>
      </c>
      <c r="M73" s="119"/>
      <c r="N73" s="119"/>
      <c r="O73" s="119"/>
      <c r="P73" s="119"/>
      <c r="Q73" s="119">
        <f t="shared" si="2"/>
        <v>2731651.0900000003</v>
      </c>
      <c r="R73" s="115"/>
      <c r="S73" s="116"/>
      <c r="T73" s="113"/>
      <c r="U73" s="119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2731651.0900000003</v>
      </c>
      <c r="V73" s="115"/>
    </row>
    <row r="74" spans="2:22" ht="25.5" x14ac:dyDescent="0.2">
      <c r="B74" s="113"/>
      <c r="C74" s="117" t="s">
        <v>110</v>
      </c>
      <c r="D74" s="118" t="s">
        <v>342</v>
      </c>
      <c r="E74" s="119">
        <v>297446.46000000002</v>
      </c>
      <c r="F74" s="119">
        <v>523193.07</v>
      </c>
      <c r="G74" s="119">
        <v>620404.44999999995</v>
      </c>
      <c r="H74" s="119">
        <v>683984.25999999989</v>
      </c>
      <c r="I74" s="119">
        <v>471103.41999999987</v>
      </c>
      <c r="J74" s="119">
        <v>525838.47</v>
      </c>
      <c r="K74" s="119">
        <v>566067.89</v>
      </c>
      <c r="L74" s="119">
        <v>512735.89999999991</v>
      </c>
      <c r="M74" s="119"/>
      <c r="N74" s="119"/>
      <c r="O74" s="119"/>
      <c r="P74" s="119"/>
      <c r="Q74" s="119">
        <f t="shared" si="2"/>
        <v>4200773.92</v>
      </c>
      <c r="R74" s="115"/>
      <c r="S74" s="116"/>
      <c r="T74" s="113"/>
      <c r="U74" s="119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4200773.92</v>
      </c>
      <c r="V74" s="115"/>
    </row>
    <row r="75" spans="2:22" x14ac:dyDescent="0.2">
      <c r="B75" s="113"/>
      <c r="C75" s="117" t="s">
        <v>111</v>
      </c>
      <c r="D75" s="118" t="s">
        <v>337</v>
      </c>
      <c r="E75" s="119">
        <v>0</v>
      </c>
      <c r="F75" s="119">
        <v>39067.68</v>
      </c>
      <c r="G75" s="119">
        <v>38212.479999999996</v>
      </c>
      <c r="H75" s="119">
        <v>28402.85</v>
      </c>
      <c r="I75" s="119">
        <v>26530.1</v>
      </c>
      <c r="J75" s="119">
        <v>29685.8</v>
      </c>
      <c r="K75" s="119">
        <v>53657.64</v>
      </c>
      <c r="L75" s="119">
        <v>48064.040000000008</v>
      </c>
      <c r="M75" s="119"/>
      <c r="N75" s="119"/>
      <c r="O75" s="119"/>
      <c r="P75" s="119"/>
      <c r="Q75" s="119">
        <f t="shared" si="2"/>
        <v>263620.58999999997</v>
      </c>
      <c r="R75" s="115"/>
      <c r="S75" s="116"/>
      <c r="T75" s="113"/>
      <c r="U75" s="119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263620.58999999997</v>
      </c>
      <c r="V75" s="115"/>
    </row>
    <row r="76" spans="2:22" x14ac:dyDescent="0.2">
      <c r="B76" s="113"/>
      <c r="C76" s="117" t="s">
        <v>112</v>
      </c>
      <c r="D76" s="118" t="s">
        <v>340</v>
      </c>
      <c r="E76" s="119">
        <v>478069.98000000004</v>
      </c>
      <c r="F76" s="119">
        <v>612214.71</v>
      </c>
      <c r="G76" s="119">
        <v>691857.49000000011</v>
      </c>
      <c r="H76" s="119">
        <v>649545.78</v>
      </c>
      <c r="I76" s="119">
        <v>618675.62</v>
      </c>
      <c r="J76" s="119">
        <v>656693.7699999999</v>
      </c>
      <c r="K76" s="119">
        <v>617259.2699999999</v>
      </c>
      <c r="L76" s="119">
        <v>586740.21</v>
      </c>
      <c r="M76" s="119"/>
      <c r="N76" s="119"/>
      <c r="O76" s="119"/>
      <c r="P76" s="119"/>
      <c r="Q76" s="119">
        <f t="shared" si="2"/>
        <v>4911056.83</v>
      </c>
      <c r="R76" s="115"/>
      <c r="S76" s="116"/>
      <c r="T76" s="113"/>
      <c r="U76" s="119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4911056.83</v>
      </c>
      <c r="V76" s="115"/>
    </row>
    <row r="77" spans="2:22" x14ac:dyDescent="0.2">
      <c r="B77" s="113"/>
      <c r="C77" s="117" t="s">
        <v>113</v>
      </c>
      <c r="D77" s="118" t="s">
        <v>343</v>
      </c>
      <c r="E77" s="119">
        <v>32200.04</v>
      </c>
      <c r="F77" s="119">
        <v>123600.19000000003</v>
      </c>
      <c r="G77" s="119">
        <v>416321.12</v>
      </c>
      <c r="H77" s="119">
        <v>226942.01</v>
      </c>
      <c r="I77" s="119">
        <v>354465.37</v>
      </c>
      <c r="J77" s="119">
        <v>273689.34000000003</v>
      </c>
      <c r="K77" s="119">
        <v>311934</v>
      </c>
      <c r="L77" s="119">
        <v>154271.54000000004</v>
      </c>
      <c r="M77" s="119"/>
      <c r="N77" s="119"/>
      <c r="O77" s="119"/>
      <c r="P77" s="119"/>
      <c r="Q77" s="119">
        <f t="shared" si="2"/>
        <v>1893423.61</v>
      </c>
      <c r="R77" s="115"/>
      <c r="S77" s="116"/>
      <c r="T77" s="113"/>
      <c r="U77" s="119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1893423.61</v>
      </c>
      <c r="V77" s="115"/>
    </row>
    <row r="78" spans="2:22" x14ac:dyDescent="0.2">
      <c r="B78" s="113"/>
      <c r="C78" s="117" t="s">
        <v>114</v>
      </c>
      <c r="D78" s="118" t="s">
        <v>344</v>
      </c>
      <c r="E78" s="119">
        <v>0</v>
      </c>
      <c r="F78" s="119">
        <v>144634.74</v>
      </c>
      <c r="G78" s="119">
        <v>330324.78999999998</v>
      </c>
      <c r="H78" s="119">
        <v>191232.76</v>
      </c>
      <c r="I78" s="119">
        <v>166417.82999999999</v>
      </c>
      <c r="J78" s="119">
        <v>169282.87</v>
      </c>
      <c r="K78" s="119">
        <v>170796.99</v>
      </c>
      <c r="L78" s="119">
        <v>93443.599999999991</v>
      </c>
      <c r="M78" s="119"/>
      <c r="N78" s="119"/>
      <c r="O78" s="119"/>
      <c r="P78" s="119"/>
      <c r="Q78" s="119">
        <f t="shared" si="2"/>
        <v>1266133.58</v>
      </c>
      <c r="R78" s="115"/>
      <c r="S78" s="116"/>
      <c r="T78" s="113"/>
      <c r="U78" s="119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1266133.58</v>
      </c>
      <c r="V78" s="115"/>
    </row>
    <row r="79" spans="2:22" x14ac:dyDescent="0.2">
      <c r="B79" s="113"/>
      <c r="C79" s="117" t="s">
        <v>115</v>
      </c>
      <c r="D79" s="118" t="s">
        <v>345</v>
      </c>
      <c r="E79" s="119">
        <v>2240995.73</v>
      </c>
      <c r="F79" s="119">
        <v>3461443.7700000005</v>
      </c>
      <c r="G79" s="119">
        <v>2900475.52</v>
      </c>
      <c r="H79" s="119">
        <v>2979770.4699999988</v>
      </c>
      <c r="I79" s="119">
        <v>2692503.9400000004</v>
      </c>
      <c r="J79" s="119">
        <v>2699711.42</v>
      </c>
      <c r="K79" s="119">
        <v>3001370.3500000006</v>
      </c>
      <c r="L79" s="119">
        <v>2254579.7999999998</v>
      </c>
      <c r="M79" s="119"/>
      <c r="N79" s="119"/>
      <c r="O79" s="119"/>
      <c r="P79" s="119"/>
      <c r="Q79" s="119">
        <f t="shared" si="2"/>
        <v>22230851.000000004</v>
      </c>
      <c r="R79" s="115"/>
      <c r="S79" s="116"/>
      <c r="T79" s="113"/>
      <c r="U79" s="119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22230851.000000004</v>
      </c>
      <c r="V79" s="115"/>
    </row>
    <row r="80" spans="2:22" x14ac:dyDescent="0.2">
      <c r="B80" s="113"/>
      <c r="C80" s="117" t="s">
        <v>116</v>
      </c>
      <c r="D80" s="118" t="s">
        <v>346</v>
      </c>
      <c r="E80" s="119">
        <v>10995.47</v>
      </c>
      <c r="F80" s="119">
        <v>61774.21</v>
      </c>
      <c r="G80" s="119">
        <v>108293.51999999997</v>
      </c>
      <c r="H80" s="119">
        <v>54384.04</v>
      </c>
      <c r="I80" s="119">
        <v>191401.13</v>
      </c>
      <c r="J80" s="119">
        <v>66433.61</v>
      </c>
      <c r="K80" s="119">
        <v>88244.739999999991</v>
      </c>
      <c r="L80" s="119">
        <v>77699.239999999991</v>
      </c>
      <c r="M80" s="119"/>
      <c r="N80" s="119"/>
      <c r="O80" s="119"/>
      <c r="P80" s="119"/>
      <c r="Q80" s="119">
        <f t="shared" si="2"/>
        <v>659225.96</v>
      </c>
      <c r="R80" s="115"/>
      <c r="S80" s="116"/>
      <c r="T80" s="113"/>
      <c r="U80" s="119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659225.96</v>
      </c>
      <c r="V80" s="115"/>
    </row>
    <row r="81" spans="2:22" x14ac:dyDescent="0.2">
      <c r="B81" s="113"/>
      <c r="C81" s="117" t="s">
        <v>117</v>
      </c>
      <c r="D81" s="118" t="s">
        <v>347</v>
      </c>
      <c r="E81" s="119">
        <v>0</v>
      </c>
      <c r="F81" s="119">
        <v>32903.31</v>
      </c>
      <c r="G81" s="119">
        <v>19807.239999999998</v>
      </c>
      <c r="H81" s="119">
        <v>40769.71</v>
      </c>
      <c r="I81" s="119">
        <v>39293.29</v>
      </c>
      <c r="J81" s="119">
        <v>98640.84</v>
      </c>
      <c r="K81" s="119">
        <v>39175.570000000007</v>
      </c>
      <c r="L81" s="119">
        <v>68587.799999999988</v>
      </c>
      <c r="M81" s="119"/>
      <c r="N81" s="119"/>
      <c r="O81" s="119"/>
      <c r="P81" s="119"/>
      <c r="Q81" s="119">
        <f t="shared" si="2"/>
        <v>339177.75999999995</v>
      </c>
      <c r="R81" s="115"/>
      <c r="S81" s="116"/>
      <c r="T81" s="113"/>
      <c r="U81" s="119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339177.75999999995</v>
      </c>
      <c r="V81" s="115"/>
    </row>
    <row r="82" spans="2:22" x14ac:dyDescent="0.2">
      <c r="B82" s="113"/>
      <c r="C82" s="117" t="s">
        <v>118</v>
      </c>
      <c r="D82" s="118" t="s">
        <v>348</v>
      </c>
      <c r="E82" s="119">
        <v>0</v>
      </c>
      <c r="F82" s="119">
        <v>586801.55000000005</v>
      </c>
      <c r="G82" s="119">
        <v>48010.03</v>
      </c>
      <c r="H82" s="119">
        <v>3225518.87</v>
      </c>
      <c r="I82" s="119">
        <v>115948.06</v>
      </c>
      <c r="J82" s="119">
        <v>843443.55999999994</v>
      </c>
      <c r="K82" s="119">
        <v>92240.06</v>
      </c>
      <c r="L82" s="119">
        <v>239252.72999999998</v>
      </c>
      <c r="M82" s="119"/>
      <c r="N82" s="119"/>
      <c r="O82" s="119"/>
      <c r="P82" s="119"/>
      <c r="Q82" s="119">
        <f t="shared" si="2"/>
        <v>5151214.8599999994</v>
      </c>
      <c r="R82" s="115"/>
      <c r="S82" s="116"/>
      <c r="T82" s="113"/>
      <c r="U82" s="119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5151214.8599999994</v>
      </c>
      <c r="V82" s="115"/>
    </row>
    <row r="83" spans="2:22" x14ac:dyDescent="0.2">
      <c r="B83" s="113"/>
      <c r="C83" s="117" t="s">
        <v>119</v>
      </c>
      <c r="D83" s="118" t="s">
        <v>349</v>
      </c>
      <c r="E83" s="119">
        <v>0</v>
      </c>
      <c r="F83" s="119">
        <v>0</v>
      </c>
      <c r="G83" s="119">
        <v>0</v>
      </c>
      <c r="H83" s="119">
        <v>0</v>
      </c>
      <c r="I83" s="119">
        <v>0</v>
      </c>
      <c r="J83" s="119">
        <v>0</v>
      </c>
      <c r="K83" s="119">
        <v>0</v>
      </c>
      <c r="L83" s="119">
        <v>0</v>
      </c>
      <c r="M83" s="119"/>
      <c r="N83" s="119"/>
      <c r="O83" s="119"/>
      <c r="P83" s="119"/>
      <c r="Q83" s="119">
        <f t="shared" si="2"/>
        <v>0</v>
      </c>
      <c r="R83" s="115"/>
      <c r="S83" s="116"/>
      <c r="T83" s="113"/>
      <c r="U83" s="119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0</v>
      </c>
      <c r="V83" s="115"/>
    </row>
    <row r="84" spans="2:22" ht="25.5" x14ac:dyDescent="0.2">
      <c r="B84" s="113"/>
      <c r="C84" s="117" t="s">
        <v>120</v>
      </c>
      <c r="D84" s="118" t="s">
        <v>350</v>
      </c>
      <c r="E84" s="119">
        <v>152076.43000000002</v>
      </c>
      <c r="F84" s="119">
        <v>188874.58000000002</v>
      </c>
      <c r="G84" s="119">
        <v>204376.49000000002</v>
      </c>
      <c r="H84" s="119">
        <v>239592.24</v>
      </c>
      <c r="I84" s="119">
        <v>194225.51000000004</v>
      </c>
      <c r="J84" s="119">
        <v>265997.76</v>
      </c>
      <c r="K84" s="119">
        <v>178551.59</v>
      </c>
      <c r="L84" s="119">
        <v>141393.06000000003</v>
      </c>
      <c r="M84" s="119"/>
      <c r="N84" s="119"/>
      <c r="O84" s="119"/>
      <c r="P84" s="119"/>
      <c r="Q84" s="119">
        <f t="shared" si="2"/>
        <v>1565087.6600000001</v>
      </c>
      <c r="R84" s="115"/>
      <c r="S84" s="116"/>
      <c r="T84" s="113"/>
      <c r="U84" s="119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1565087.6600000001</v>
      </c>
      <c r="V84" s="115"/>
    </row>
    <row r="85" spans="2:22" x14ac:dyDescent="0.2">
      <c r="B85" s="113"/>
      <c r="C85" s="117" t="s">
        <v>121</v>
      </c>
      <c r="D85" s="118" t="s">
        <v>351</v>
      </c>
      <c r="E85" s="119">
        <v>5106.2000000000007</v>
      </c>
      <c r="F85" s="119">
        <v>44614.709999999992</v>
      </c>
      <c r="G85" s="119">
        <v>85946.669999999984</v>
      </c>
      <c r="H85" s="119">
        <v>31912.020000000004</v>
      </c>
      <c r="I85" s="119">
        <v>45655.67</v>
      </c>
      <c r="J85" s="119">
        <v>39483.360000000001</v>
      </c>
      <c r="K85" s="119">
        <v>44412.540000000008</v>
      </c>
      <c r="L85" s="119">
        <v>49893.5</v>
      </c>
      <c r="M85" s="119"/>
      <c r="N85" s="119"/>
      <c r="O85" s="119"/>
      <c r="P85" s="119"/>
      <c r="Q85" s="119">
        <f t="shared" si="2"/>
        <v>347024.66999999993</v>
      </c>
      <c r="R85" s="115"/>
      <c r="S85" s="116"/>
      <c r="T85" s="113"/>
      <c r="U85" s="119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347024.66999999993</v>
      </c>
      <c r="V85" s="115"/>
    </row>
    <row r="86" spans="2:22" x14ac:dyDescent="0.2">
      <c r="B86" s="113"/>
      <c r="C86" s="117" t="s">
        <v>122</v>
      </c>
      <c r="D86" s="118" t="s">
        <v>352</v>
      </c>
      <c r="E86" s="119">
        <v>57145.360000000008</v>
      </c>
      <c r="F86" s="119">
        <v>97338.62999999999</v>
      </c>
      <c r="G86" s="119">
        <v>321000.15999999997</v>
      </c>
      <c r="H86" s="119">
        <v>148012.44999999998</v>
      </c>
      <c r="I86" s="119">
        <v>95904.549999999988</v>
      </c>
      <c r="J86" s="119">
        <v>284457.74</v>
      </c>
      <c r="K86" s="119">
        <v>138853.71</v>
      </c>
      <c r="L86" s="119">
        <v>175190.96999999997</v>
      </c>
      <c r="M86" s="119"/>
      <c r="N86" s="119"/>
      <c r="O86" s="119"/>
      <c r="P86" s="119"/>
      <c r="Q86" s="119">
        <f t="shared" si="2"/>
        <v>1317903.5699999998</v>
      </c>
      <c r="R86" s="115"/>
      <c r="S86" s="116"/>
      <c r="T86" s="113"/>
      <c r="U86" s="119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1317903.5699999998</v>
      </c>
      <c r="V86" s="115"/>
    </row>
    <row r="87" spans="2:22" x14ac:dyDescent="0.2">
      <c r="B87" s="113"/>
      <c r="C87" s="117" t="s">
        <v>123</v>
      </c>
      <c r="D87" s="118" t="s">
        <v>353</v>
      </c>
      <c r="E87" s="119">
        <v>1478801.7200000002</v>
      </c>
      <c r="F87" s="119">
        <v>839563.19</v>
      </c>
      <c r="G87" s="119">
        <v>2690699.97</v>
      </c>
      <c r="H87" s="119">
        <v>4479599.3100000005</v>
      </c>
      <c r="I87" s="119">
        <v>573985.38000000012</v>
      </c>
      <c r="J87" s="119">
        <v>2918839.8299999996</v>
      </c>
      <c r="K87" s="119">
        <v>2786684.0100000007</v>
      </c>
      <c r="L87" s="119">
        <v>2457508.1700000009</v>
      </c>
      <c r="M87" s="119"/>
      <c r="N87" s="119"/>
      <c r="O87" s="119"/>
      <c r="P87" s="119"/>
      <c r="Q87" s="119">
        <f t="shared" si="2"/>
        <v>18225681.580000006</v>
      </c>
      <c r="R87" s="115"/>
      <c r="S87" s="116"/>
      <c r="T87" s="113"/>
      <c r="U87" s="119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18225681.580000006</v>
      </c>
      <c r="V87" s="115"/>
    </row>
    <row r="88" spans="2:22" x14ac:dyDescent="0.2">
      <c r="B88" s="113"/>
      <c r="C88" s="117" t="s">
        <v>124</v>
      </c>
      <c r="D88" s="118" t="s">
        <v>354</v>
      </c>
      <c r="E88" s="119">
        <v>49133.98</v>
      </c>
      <c r="F88" s="119">
        <v>57568.61</v>
      </c>
      <c r="G88" s="119">
        <v>163905.23000000001</v>
      </c>
      <c r="H88" s="119">
        <v>76053.179999999993</v>
      </c>
      <c r="I88" s="119">
        <v>53817.59</v>
      </c>
      <c r="J88" s="119">
        <v>159020.26</v>
      </c>
      <c r="K88" s="119">
        <v>84255.72</v>
      </c>
      <c r="L88" s="119">
        <v>430539.77999999997</v>
      </c>
      <c r="M88" s="119"/>
      <c r="N88" s="119"/>
      <c r="O88" s="119"/>
      <c r="P88" s="119"/>
      <c r="Q88" s="119">
        <f t="shared" si="2"/>
        <v>1074294.3499999999</v>
      </c>
      <c r="R88" s="115"/>
      <c r="S88" s="116"/>
      <c r="T88" s="113"/>
      <c r="U88" s="119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1074294.3499999999</v>
      </c>
      <c r="V88" s="115"/>
    </row>
    <row r="89" spans="2:22" x14ac:dyDescent="0.2">
      <c r="B89" s="113"/>
      <c r="C89" s="117" t="s">
        <v>125</v>
      </c>
      <c r="D89" s="118" t="s">
        <v>355</v>
      </c>
      <c r="E89" s="119">
        <v>0</v>
      </c>
      <c r="F89" s="119">
        <v>0</v>
      </c>
      <c r="G89" s="119">
        <v>754804.72</v>
      </c>
      <c r="H89" s="119">
        <v>2241991.63</v>
      </c>
      <c r="I89" s="119">
        <v>8144950</v>
      </c>
      <c r="J89" s="119">
        <v>3778637.9000000004</v>
      </c>
      <c r="K89" s="119">
        <v>5528221.54</v>
      </c>
      <c r="L89" s="119">
        <v>13662.199999999999</v>
      </c>
      <c r="M89" s="119"/>
      <c r="N89" s="119"/>
      <c r="O89" s="119"/>
      <c r="P89" s="119"/>
      <c r="Q89" s="119">
        <f t="shared" si="2"/>
        <v>20462267.989999998</v>
      </c>
      <c r="R89" s="115"/>
      <c r="S89" s="116"/>
      <c r="T89" s="113"/>
      <c r="U89" s="119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20462267.989999998</v>
      </c>
      <c r="V89" s="115"/>
    </row>
    <row r="90" spans="2:22" x14ac:dyDescent="0.2">
      <c r="B90" s="113"/>
      <c r="C90" s="117" t="s">
        <v>126</v>
      </c>
      <c r="D90" s="118" t="s">
        <v>356</v>
      </c>
      <c r="E90" s="119">
        <v>39866462.340000004</v>
      </c>
      <c r="F90" s="119">
        <v>13316142.290000001</v>
      </c>
      <c r="G90" s="119">
        <v>73131419.659999996</v>
      </c>
      <c r="H90" s="119">
        <v>148512013.25</v>
      </c>
      <c r="I90" s="119">
        <v>47591228</v>
      </c>
      <c r="J90" s="119">
        <v>56817773.989999995</v>
      </c>
      <c r="K90" s="119">
        <v>39275582.460000001</v>
      </c>
      <c r="L90" s="119">
        <v>15233966.810000001</v>
      </c>
      <c r="M90" s="119"/>
      <c r="N90" s="119"/>
      <c r="O90" s="119"/>
      <c r="P90" s="119"/>
      <c r="Q90" s="119">
        <f t="shared" si="2"/>
        <v>433744588.79999995</v>
      </c>
      <c r="R90" s="115"/>
      <c r="S90" s="116"/>
      <c r="T90" s="113"/>
      <c r="U90" s="119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433744588.79999995</v>
      </c>
      <c r="V90" s="115"/>
    </row>
    <row r="91" spans="2:22" ht="25.5" x14ac:dyDescent="0.2">
      <c r="B91" s="113"/>
      <c r="C91" s="117" t="s">
        <v>127</v>
      </c>
      <c r="D91" s="118" t="s">
        <v>357</v>
      </c>
      <c r="E91" s="119">
        <v>130466.26000000002</v>
      </c>
      <c r="F91" s="119">
        <v>77385.67</v>
      </c>
      <c r="G91" s="119">
        <v>69548.869999999981</v>
      </c>
      <c r="H91" s="119">
        <v>67898.00999999998</v>
      </c>
      <c r="I91" s="119">
        <v>62020.709999999992</v>
      </c>
      <c r="J91" s="119">
        <v>80822.909999999974</v>
      </c>
      <c r="K91" s="119">
        <v>78001.200000000012</v>
      </c>
      <c r="L91" s="119">
        <v>60140.62</v>
      </c>
      <c r="M91" s="119"/>
      <c r="N91" s="119"/>
      <c r="O91" s="119"/>
      <c r="P91" s="119"/>
      <c r="Q91" s="119">
        <f t="shared" si="2"/>
        <v>626284.24999999988</v>
      </c>
      <c r="R91" s="115"/>
      <c r="S91" s="116"/>
      <c r="T91" s="113"/>
      <c r="U91" s="119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626284.24999999988</v>
      </c>
      <c r="V91" s="115"/>
    </row>
    <row r="92" spans="2:22" x14ac:dyDescent="0.2">
      <c r="B92" s="113"/>
      <c r="C92" s="117" t="s">
        <v>128</v>
      </c>
      <c r="D92" s="118" t="s">
        <v>358</v>
      </c>
      <c r="E92" s="119">
        <v>123702.43000000001</v>
      </c>
      <c r="F92" s="119">
        <v>4197718.1599999983</v>
      </c>
      <c r="G92" s="119">
        <v>330316.55</v>
      </c>
      <c r="H92" s="119">
        <v>338710.79</v>
      </c>
      <c r="I92" s="119">
        <v>493509.01000000007</v>
      </c>
      <c r="J92" s="119">
        <v>277165.65999999997</v>
      </c>
      <c r="K92" s="119">
        <v>299792.14</v>
      </c>
      <c r="L92" s="119">
        <v>218313.29</v>
      </c>
      <c r="M92" s="119"/>
      <c r="N92" s="119"/>
      <c r="O92" s="119"/>
      <c r="P92" s="119"/>
      <c r="Q92" s="119">
        <f t="shared" si="2"/>
        <v>6279228.0299999975</v>
      </c>
      <c r="R92" s="115"/>
      <c r="S92" s="116"/>
      <c r="T92" s="113"/>
      <c r="U92" s="119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6279228.0299999975</v>
      </c>
      <c r="V92" s="115"/>
    </row>
    <row r="93" spans="2:22" ht="25.5" x14ac:dyDescent="0.2">
      <c r="B93" s="113"/>
      <c r="C93" s="117" t="s">
        <v>129</v>
      </c>
      <c r="D93" s="118" t="s">
        <v>359</v>
      </c>
      <c r="E93" s="119">
        <v>27153.62</v>
      </c>
      <c r="F93" s="119">
        <v>31200.420000000002</v>
      </c>
      <c r="G93" s="119">
        <v>46597.55000000001</v>
      </c>
      <c r="H93" s="119">
        <v>38160.39</v>
      </c>
      <c r="I93" s="119">
        <v>35639.550000000003</v>
      </c>
      <c r="J93" s="119">
        <v>35118.920000000006</v>
      </c>
      <c r="K93" s="119">
        <v>34377.290000000015</v>
      </c>
      <c r="L93" s="119">
        <v>33591.300000000003</v>
      </c>
      <c r="M93" s="119"/>
      <c r="N93" s="119"/>
      <c r="O93" s="119"/>
      <c r="P93" s="119"/>
      <c r="Q93" s="119">
        <f t="shared" si="2"/>
        <v>281839.04000000004</v>
      </c>
      <c r="R93" s="115"/>
      <c r="S93" s="116"/>
      <c r="T93" s="113"/>
      <c r="U93" s="119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281839.04000000004</v>
      </c>
      <c r="V93" s="115"/>
    </row>
    <row r="94" spans="2:22" x14ac:dyDescent="0.2">
      <c r="B94" s="113"/>
      <c r="C94" s="117" t="s">
        <v>130</v>
      </c>
      <c r="D94" s="118" t="s">
        <v>360</v>
      </c>
      <c r="E94" s="119">
        <v>31852.32</v>
      </c>
      <c r="F94" s="119">
        <v>36190.179999999993</v>
      </c>
      <c r="G94" s="119">
        <v>41575.030000000021</v>
      </c>
      <c r="H94" s="119">
        <v>36827.979999999996</v>
      </c>
      <c r="I94" s="119">
        <v>38258.97</v>
      </c>
      <c r="J94" s="119">
        <v>42772.439999999995</v>
      </c>
      <c r="K94" s="119">
        <v>38890.62999999999</v>
      </c>
      <c r="L94" s="119">
        <v>37964.969999999987</v>
      </c>
      <c r="M94" s="119"/>
      <c r="N94" s="119"/>
      <c r="O94" s="119"/>
      <c r="P94" s="119"/>
      <c r="Q94" s="119">
        <f t="shared" si="2"/>
        <v>304332.51999999996</v>
      </c>
      <c r="R94" s="115"/>
      <c r="S94" s="116"/>
      <c r="T94" s="113"/>
      <c r="U94" s="119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304332.51999999996</v>
      </c>
      <c r="V94" s="115"/>
    </row>
    <row r="95" spans="2:22" x14ac:dyDescent="0.2">
      <c r="B95" s="113"/>
      <c r="C95" s="117" t="s">
        <v>131</v>
      </c>
      <c r="D95" s="118" t="s">
        <v>361</v>
      </c>
      <c r="E95" s="119">
        <v>390.95</v>
      </c>
      <c r="F95" s="119">
        <v>1362.28</v>
      </c>
      <c r="G95" s="119">
        <v>1552.29</v>
      </c>
      <c r="H95" s="119">
        <v>617.79999999999995</v>
      </c>
      <c r="I95" s="119">
        <v>1350.15</v>
      </c>
      <c r="J95" s="119">
        <v>1195.3900000000001</v>
      </c>
      <c r="K95" s="119">
        <v>1420.47</v>
      </c>
      <c r="L95" s="119">
        <v>2034.2900000000002</v>
      </c>
      <c r="M95" s="119"/>
      <c r="N95" s="119"/>
      <c r="O95" s="119"/>
      <c r="P95" s="119"/>
      <c r="Q95" s="119">
        <f t="shared" si="2"/>
        <v>9923.6200000000008</v>
      </c>
      <c r="R95" s="115"/>
      <c r="S95" s="116"/>
      <c r="T95" s="113"/>
      <c r="U95" s="119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9923.6200000000008</v>
      </c>
      <c r="V95" s="115"/>
    </row>
    <row r="96" spans="2:22" x14ac:dyDescent="0.2">
      <c r="B96" s="113"/>
      <c r="C96" s="117" t="s">
        <v>132</v>
      </c>
      <c r="D96" s="118" t="s">
        <v>362</v>
      </c>
      <c r="E96" s="119">
        <v>63107.920000000006</v>
      </c>
      <c r="F96" s="119">
        <v>80616.12000000001</v>
      </c>
      <c r="G96" s="119">
        <v>69115.179999999993</v>
      </c>
      <c r="H96" s="119">
        <v>124186.84999999996</v>
      </c>
      <c r="I96" s="119">
        <v>294895.11</v>
      </c>
      <c r="J96" s="119">
        <v>93592.59</v>
      </c>
      <c r="K96" s="119">
        <v>66043.5</v>
      </c>
      <c r="L96" s="119">
        <v>76768.709999999992</v>
      </c>
      <c r="M96" s="119"/>
      <c r="N96" s="119"/>
      <c r="O96" s="119"/>
      <c r="P96" s="119"/>
      <c r="Q96" s="119">
        <f t="shared" si="2"/>
        <v>868325.97999999986</v>
      </c>
      <c r="R96" s="115"/>
      <c r="S96" s="116"/>
      <c r="T96" s="113"/>
      <c r="U96" s="119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868325.97999999986</v>
      </c>
      <c r="V96" s="115"/>
    </row>
    <row r="97" spans="2:22" x14ac:dyDescent="0.2">
      <c r="B97" s="113"/>
      <c r="C97" s="117" t="s">
        <v>133</v>
      </c>
      <c r="D97" s="118" t="s">
        <v>367</v>
      </c>
      <c r="E97" s="119">
        <v>7906.9700000000012</v>
      </c>
      <c r="F97" s="119">
        <v>15933.31</v>
      </c>
      <c r="G97" s="119">
        <v>16568.879999999997</v>
      </c>
      <c r="H97" s="119">
        <v>17229.16</v>
      </c>
      <c r="I97" s="119">
        <v>14775.35</v>
      </c>
      <c r="J97" s="119">
        <v>19266.3</v>
      </c>
      <c r="K97" s="119">
        <v>7453312.6400000006</v>
      </c>
      <c r="L97" s="119">
        <v>14248.24</v>
      </c>
      <c r="M97" s="119"/>
      <c r="N97" s="119"/>
      <c r="O97" s="119"/>
      <c r="P97" s="119"/>
      <c r="Q97" s="119">
        <f t="shared" si="2"/>
        <v>7559240.8500000006</v>
      </c>
      <c r="R97" s="115"/>
      <c r="S97" s="116"/>
      <c r="T97" s="113"/>
      <c r="U97" s="119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7559240.8500000006</v>
      </c>
      <c r="V97" s="115"/>
    </row>
    <row r="98" spans="2:22" x14ac:dyDescent="0.2">
      <c r="B98" s="113"/>
      <c r="C98" s="117" t="s">
        <v>134</v>
      </c>
      <c r="D98" s="118" t="s">
        <v>368</v>
      </c>
      <c r="E98" s="119">
        <v>61404.219999999994</v>
      </c>
      <c r="F98" s="119">
        <v>62146.740000000005</v>
      </c>
      <c r="G98" s="119">
        <v>59767.24</v>
      </c>
      <c r="H98" s="119">
        <v>75051.56</v>
      </c>
      <c r="I98" s="119">
        <v>64105.82</v>
      </c>
      <c r="J98" s="119">
        <v>74254.350000000006</v>
      </c>
      <c r="K98" s="119">
        <v>68598.290000000008</v>
      </c>
      <c r="L98" s="119">
        <v>62062.150000000016</v>
      </c>
      <c r="M98" s="119"/>
      <c r="N98" s="119"/>
      <c r="O98" s="119"/>
      <c r="P98" s="119"/>
      <c r="Q98" s="119">
        <f t="shared" si="2"/>
        <v>527390.37</v>
      </c>
      <c r="R98" s="115"/>
      <c r="S98" s="116"/>
      <c r="T98" s="113"/>
      <c r="U98" s="119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527390.37</v>
      </c>
      <c r="V98" s="115"/>
    </row>
    <row r="99" spans="2:22" x14ac:dyDescent="0.2">
      <c r="B99" s="113"/>
      <c r="C99" s="117" t="s">
        <v>135</v>
      </c>
      <c r="D99" s="118" t="s">
        <v>369</v>
      </c>
      <c r="E99" s="119">
        <v>133064.08000000002</v>
      </c>
      <c r="F99" s="119">
        <v>134607.44000000003</v>
      </c>
      <c r="G99" s="119">
        <v>139440.87000000002</v>
      </c>
      <c r="H99" s="119">
        <v>157871.71000000005</v>
      </c>
      <c r="I99" s="119">
        <v>142531.44</v>
      </c>
      <c r="J99" s="119">
        <v>145975.23000000004</v>
      </c>
      <c r="K99" s="119">
        <v>172493.08</v>
      </c>
      <c r="L99" s="119">
        <v>142316.61999999997</v>
      </c>
      <c r="M99" s="119"/>
      <c r="N99" s="119"/>
      <c r="O99" s="119"/>
      <c r="P99" s="119"/>
      <c r="Q99" s="119">
        <f t="shared" si="2"/>
        <v>1168300.47</v>
      </c>
      <c r="R99" s="115"/>
      <c r="S99" s="116"/>
      <c r="T99" s="113"/>
      <c r="U99" s="119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1168300.47</v>
      </c>
      <c r="V99" s="115"/>
    </row>
    <row r="100" spans="2:22" x14ac:dyDescent="0.2">
      <c r="B100" s="113"/>
      <c r="C100" s="117" t="s">
        <v>136</v>
      </c>
      <c r="D100" s="118" t="s">
        <v>370</v>
      </c>
      <c r="E100" s="119">
        <v>0</v>
      </c>
      <c r="F100" s="119">
        <v>1030.06</v>
      </c>
      <c r="G100" s="119">
        <v>6670.0999999999995</v>
      </c>
      <c r="H100" s="119">
        <v>17143.05</v>
      </c>
      <c r="I100" s="119">
        <v>7302.49</v>
      </c>
      <c r="J100" s="119">
        <v>9599.9500000000007</v>
      </c>
      <c r="K100" s="119">
        <v>11792.23</v>
      </c>
      <c r="L100" s="119">
        <v>1953</v>
      </c>
      <c r="M100" s="119"/>
      <c r="N100" s="119"/>
      <c r="O100" s="119"/>
      <c r="P100" s="119"/>
      <c r="Q100" s="119">
        <f t="shared" si="2"/>
        <v>55490.87999999999</v>
      </c>
      <c r="R100" s="115"/>
      <c r="S100" s="116"/>
      <c r="T100" s="113"/>
      <c r="U100" s="119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55490.87999999999</v>
      </c>
      <c r="V100" s="115"/>
    </row>
    <row r="101" spans="2:22" x14ac:dyDescent="0.2">
      <c r="B101" s="113"/>
      <c r="C101" s="117" t="s">
        <v>137</v>
      </c>
      <c r="D101" s="118" t="s">
        <v>371</v>
      </c>
      <c r="E101" s="119">
        <v>24566.46</v>
      </c>
      <c r="F101" s="119">
        <v>35866.85</v>
      </c>
      <c r="G101" s="119">
        <v>33497.25</v>
      </c>
      <c r="H101" s="119">
        <v>38975.32</v>
      </c>
      <c r="I101" s="119">
        <v>27489.360000000001</v>
      </c>
      <c r="J101" s="119">
        <v>40055.159999999996</v>
      </c>
      <c r="K101" s="119">
        <v>45585.890000000007</v>
      </c>
      <c r="L101" s="119">
        <v>25785.259999999995</v>
      </c>
      <c r="M101" s="119"/>
      <c r="N101" s="119"/>
      <c r="O101" s="119"/>
      <c r="P101" s="119"/>
      <c r="Q101" s="119">
        <f t="shared" si="2"/>
        <v>271821.55</v>
      </c>
      <c r="R101" s="115"/>
      <c r="S101" s="116"/>
      <c r="T101" s="113"/>
      <c r="U101" s="119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271821.55</v>
      </c>
      <c r="V101" s="115"/>
    </row>
    <row r="102" spans="2:22" x14ac:dyDescent="0.2">
      <c r="B102" s="113"/>
      <c r="C102" s="117" t="s">
        <v>138</v>
      </c>
      <c r="D102" s="118" t="s">
        <v>372</v>
      </c>
      <c r="E102" s="119">
        <v>0</v>
      </c>
      <c r="F102" s="119">
        <v>1231711.2699999998</v>
      </c>
      <c r="G102" s="119">
        <v>1079831.58</v>
      </c>
      <c r="H102" s="119">
        <v>1947206.4000000001</v>
      </c>
      <c r="I102" s="119">
        <v>2482297.17</v>
      </c>
      <c r="J102" s="119">
        <v>985664.84000000008</v>
      </c>
      <c r="K102" s="119">
        <v>879980.35000000009</v>
      </c>
      <c r="L102" s="119">
        <v>1613647.6900000002</v>
      </c>
      <c r="M102" s="119"/>
      <c r="N102" s="119"/>
      <c r="O102" s="119"/>
      <c r="P102" s="119"/>
      <c r="Q102" s="119">
        <f t="shared" si="2"/>
        <v>10220339.299999999</v>
      </c>
      <c r="R102" s="115"/>
      <c r="S102" s="116"/>
      <c r="T102" s="113"/>
      <c r="U102" s="119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10220339.299999999</v>
      </c>
      <c r="V102" s="115"/>
    </row>
    <row r="103" spans="2:22" ht="25.5" x14ac:dyDescent="0.2">
      <c r="B103" s="113"/>
      <c r="C103" s="117" t="s">
        <v>512</v>
      </c>
      <c r="D103" s="118" t="s">
        <v>513</v>
      </c>
      <c r="E103" s="119">
        <v>29862.420000000002</v>
      </c>
      <c r="F103" s="119">
        <v>55894.84</v>
      </c>
      <c r="G103" s="119">
        <v>60221.830000000009</v>
      </c>
      <c r="H103" s="119">
        <v>93434.85000000002</v>
      </c>
      <c r="I103" s="119">
        <v>63003.040000000001</v>
      </c>
      <c r="J103" s="119">
        <v>163080.43</v>
      </c>
      <c r="K103" s="119">
        <v>65507.09</v>
      </c>
      <c r="L103" s="119">
        <v>78449.840000000011</v>
      </c>
      <c r="M103" s="119"/>
      <c r="N103" s="119"/>
      <c r="O103" s="119"/>
      <c r="P103" s="119"/>
      <c r="Q103" s="119">
        <f t="shared" si="2"/>
        <v>609454.34</v>
      </c>
      <c r="R103" s="115"/>
      <c r="S103" s="116"/>
      <c r="T103" s="113"/>
      <c r="U103" s="119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609454.34</v>
      </c>
      <c r="V103" s="115"/>
    </row>
    <row r="104" spans="2:22" x14ac:dyDescent="0.2">
      <c r="B104" s="113"/>
      <c r="C104" s="117" t="s">
        <v>139</v>
      </c>
      <c r="D104" s="118" t="s">
        <v>374</v>
      </c>
      <c r="E104" s="119">
        <v>201608.41999999998</v>
      </c>
      <c r="F104" s="119">
        <v>200441.34999999998</v>
      </c>
      <c r="G104" s="119">
        <v>328989.11999999994</v>
      </c>
      <c r="H104" s="119">
        <v>306971.71000000002</v>
      </c>
      <c r="I104" s="119">
        <v>252481.77000000002</v>
      </c>
      <c r="J104" s="119">
        <v>341016.01999999996</v>
      </c>
      <c r="K104" s="119">
        <v>308904.06999999995</v>
      </c>
      <c r="L104" s="119">
        <v>268698.71000000002</v>
      </c>
      <c r="M104" s="119"/>
      <c r="N104" s="119"/>
      <c r="O104" s="119"/>
      <c r="P104" s="119"/>
      <c r="Q104" s="119">
        <f t="shared" si="2"/>
        <v>2209111.17</v>
      </c>
      <c r="R104" s="115"/>
      <c r="S104" s="116"/>
      <c r="T104" s="113"/>
      <c r="U104" s="119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2209111.17</v>
      </c>
      <c r="V104" s="115"/>
    </row>
    <row r="105" spans="2:22" x14ac:dyDescent="0.2">
      <c r="B105" s="113"/>
      <c r="C105" s="117" t="s">
        <v>140</v>
      </c>
      <c r="D105" s="118" t="s">
        <v>363</v>
      </c>
      <c r="E105" s="119">
        <v>377279.12000000011</v>
      </c>
      <c r="F105" s="119">
        <v>386510.66000000009</v>
      </c>
      <c r="G105" s="119">
        <v>439252.36000000004</v>
      </c>
      <c r="H105" s="119">
        <v>429101.61</v>
      </c>
      <c r="I105" s="119">
        <v>404471.43</v>
      </c>
      <c r="J105" s="119">
        <v>428985.79</v>
      </c>
      <c r="K105" s="119">
        <v>438172.79000000015</v>
      </c>
      <c r="L105" s="119">
        <v>411396.06000000017</v>
      </c>
      <c r="M105" s="119"/>
      <c r="N105" s="119"/>
      <c r="O105" s="119"/>
      <c r="P105" s="119"/>
      <c r="Q105" s="119">
        <f t="shared" si="2"/>
        <v>3315169.8200000003</v>
      </c>
      <c r="R105" s="115"/>
      <c r="S105" s="116"/>
      <c r="T105" s="113"/>
      <c r="U105" s="119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3315169.8200000003</v>
      </c>
      <c r="V105" s="115"/>
    </row>
    <row r="106" spans="2:22" x14ac:dyDescent="0.2">
      <c r="B106" s="113"/>
      <c r="C106" s="117" t="s">
        <v>141</v>
      </c>
      <c r="D106" s="118" t="s">
        <v>364</v>
      </c>
      <c r="E106" s="119">
        <v>20776.07</v>
      </c>
      <c r="F106" s="119">
        <v>41536.310000000005</v>
      </c>
      <c r="G106" s="119">
        <v>38355.720000000008</v>
      </c>
      <c r="H106" s="119">
        <v>36524.240000000005</v>
      </c>
      <c r="I106" s="119">
        <v>36692.17</v>
      </c>
      <c r="J106" s="119">
        <v>39386.44</v>
      </c>
      <c r="K106" s="119">
        <v>34634.980000000003</v>
      </c>
      <c r="L106" s="119">
        <v>41310.120000000003</v>
      </c>
      <c r="M106" s="119"/>
      <c r="N106" s="119"/>
      <c r="O106" s="119"/>
      <c r="P106" s="119"/>
      <c r="Q106" s="119">
        <f t="shared" si="2"/>
        <v>289216.05000000005</v>
      </c>
      <c r="R106" s="115"/>
      <c r="S106" s="116"/>
      <c r="T106" s="113"/>
      <c r="U106" s="119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289216.05000000005</v>
      </c>
      <c r="V106" s="115"/>
    </row>
    <row r="107" spans="2:22" x14ac:dyDescent="0.2">
      <c r="B107" s="113"/>
      <c r="C107" s="117" t="s">
        <v>142</v>
      </c>
      <c r="D107" s="118" t="s">
        <v>365</v>
      </c>
      <c r="E107" s="119">
        <v>89240.02</v>
      </c>
      <c r="F107" s="119">
        <v>129106.43</v>
      </c>
      <c r="G107" s="119">
        <v>185429</v>
      </c>
      <c r="H107" s="119">
        <v>242382.93</v>
      </c>
      <c r="I107" s="119">
        <v>196857.08999999997</v>
      </c>
      <c r="J107" s="119">
        <v>163021.97000000003</v>
      </c>
      <c r="K107" s="119">
        <v>144923.31999999998</v>
      </c>
      <c r="L107" s="119">
        <v>122017.59</v>
      </c>
      <c r="M107" s="119"/>
      <c r="N107" s="119"/>
      <c r="O107" s="119"/>
      <c r="P107" s="119"/>
      <c r="Q107" s="119">
        <f t="shared" si="2"/>
        <v>1272978.3500000001</v>
      </c>
      <c r="R107" s="115"/>
      <c r="S107" s="116"/>
      <c r="T107" s="113"/>
      <c r="U107" s="119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1272978.3500000001</v>
      </c>
      <c r="V107" s="115"/>
    </row>
    <row r="108" spans="2:22" x14ac:dyDescent="0.2">
      <c r="B108" s="113"/>
      <c r="C108" s="117" t="s">
        <v>143</v>
      </c>
      <c r="D108" s="118" t="s">
        <v>366</v>
      </c>
      <c r="E108" s="119">
        <v>402697.67999999993</v>
      </c>
      <c r="F108" s="119">
        <v>460892.33999999997</v>
      </c>
      <c r="G108" s="119">
        <v>445338.80000000005</v>
      </c>
      <c r="H108" s="119">
        <v>431610.0799999999</v>
      </c>
      <c r="I108" s="119">
        <v>434184.49000000011</v>
      </c>
      <c r="J108" s="119">
        <v>460980.2300000001</v>
      </c>
      <c r="K108" s="119">
        <v>417518.21000000008</v>
      </c>
      <c r="L108" s="119">
        <v>446757.20000000019</v>
      </c>
      <c r="M108" s="119"/>
      <c r="N108" s="119"/>
      <c r="O108" s="119"/>
      <c r="P108" s="119"/>
      <c r="Q108" s="119">
        <f t="shared" si="2"/>
        <v>3499979.03</v>
      </c>
      <c r="R108" s="115"/>
      <c r="S108" s="116"/>
      <c r="T108" s="113"/>
      <c r="U108" s="119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3499979.03</v>
      </c>
      <c r="V108" s="115"/>
    </row>
    <row r="109" spans="2:22" x14ac:dyDescent="0.2">
      <c r="B109" s="113"/>
      <c r="C109" s="117" t="s">
        <v>144</v>
      </c>
      <c r="D109" s="118" t="s">
        <v>375</v>
      </c>
      <c r="E109" s="119">
        <v>123831.82</v>
      </c>
      <c r="F109" s="119">
        <v>134817.49</v>
      </c>
      <c r="G109" s="119">
        <v>142699.88</v>
      </c>
      <c r="H109" s="119">
        <v>178475.07</v>
      </c>
      <c r="I109" s="119">
        <v>100928.39000000001</v>
      </c>
      <c r="J109" s="119">
        <v>153040.76</v>
      </c>
      <c r="K109" s="119">
        <v>124225.04000000001</v>
      </c>
      <c r="L109" s="119">
        <v>130881.45000000003</v>
      </c>
      <c r="M109" s="119"/>
      <c r="N109" s="119"/>
      <c r="O109" s="119"/>
      <c r="P109" s="119"/>
      <c r="Q109" s="119">
        <f t="shared" si="2"/>
        <v>1088899.9000000001</v>
      </c>
      <c r="R109" s="115"/>
      <c r="S109" s="116"/>
      <c r="T109" s="113"/>
      <c r="U109" s="119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1088899.9000000001</v>
      </c>
      <c r="V109" s="115"/>
    </row>
    <row r="110" spans="2:22" x14ac:dyDescent="0.2">
      <c r="B110" s="113"/>
      <c r="C110" s="117" t="s">
        <v>145</v>
      </c>
      <c r="D110" s="118" t="s">
        <v>376</v>
      </c>
      <c r="E110" s="119">
        <v>42918.22</v>
      </c>
      <c r="F110" s="119">
        <v>93012.76</v>
      </c>
      <c r="G110" s="119">
        <v>30837.670000000002</v>
      </c>
      <c r="H110" s="119">
        <v>53061.72</v>
      </c>
      <c r="I110" s="119">
        <v>52497.4</v>
      </c>
      <c r="J110" s="119">
        <v>29933.97</v>
      </c>
      <c r="K110" s="119">
        <v>72391.239999999991</v>
      </c>
      <c r="L110" s="119">
        <v>55253.880000000005</v>
      </c>
      <c r="M110" s="119"/>
      <c r="N110" s="119"/>
      <c r="O110" s="119"/>
      <c r="P110" s="119"/>
      <c r="Q110" s="119">
        <f t="shared" si="2"/>
        <v>429906.86</v>
      </c>
      <c r="R110" s="115"/>
      <c r="S110" s="116"/>
      <c r="T110" s="113"/>
      <c r="U110" s="119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429906.86</v>
      </c>
      <c r="V110" s="115"/>
    </row>
    <row r="111" spans="2:22" x14ac:dyDescent="0.2">
      <c r="B111" s="113"/>
      <c r="C111" s="117" t="s">
        <v>514</v>
      </c>
      <c r="D111" s="118" t="s">
        <v>515</v>
      </c>
      <c r="E111" s="119">
        <v>73571.240000000005</v>
      </c>
      <c r="F111" s="119">
        <v>80108.73000000001</v>
      </c>
      <c r="G111" s="119">
        <v>161703.74</v>
      </c>
      <c r="H111" s="119">
        <v>155060.46000000002</v>
      </c>
      <c r="I111" s="119">
        <v>127331.61000000004</v>
      </c>
      <c r="J111" s="119">
        <v>132075.17000000001</v>
      </c>
      <c r="K111" s="119">
        <v>466330.37999999995</v>
      </c>
      <c r="L111" s="119">
        <v>241573.88000000003</v>
      </c>
      <c r="M111" s="119"/>
      <c r="N111" s="119"/>
      <c r="O111" s="119"/>
      <c r="P111" s="119"/>
      <c r="Q111" s="119">
        <f t="shared" si="2"/>
        <v>1437755.2100000002</v>
      </c>
      <c r="R111" s="115"/>
      <c r="S111" s="116"/>
      <c r="T111" s="113"/>
      <c r="U111" s="119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1437755.2100000002</v>
      </c>
      <c r="V111" s="115"/>
    </row>
    <row r="112" spans="2:22" x14ac:dyDescent="0.2">
      <c r="B112" s="113"/>
      <c r="C112" s="117" t="s">
        <v>516</v>
      </c>
      <c r="D112" s="118" t="s">
        <v>517</v>
      </c>
      <c r="E112" s="119">
        <v>97886.18</v>
      </c>
      <c r="F112" s="119">
        <v>304248.2</v>
      </c>
      <c r="G112" s="119">
        <v>136388.25</v>
      </c>
      <c r="H112" s="119">
        <v>149383.24000000005</v>
      </c>
      <c r="I112" s="119">
        <v>107698.97999999998</v>
      </c>
      <c r="J112" s="119">
        <v>116212.13000000003</v>
      </c>
      <c r="K112" s="119">
        <v>104038.98999999999</v>
      </c>
      <c r="L112" s="119">
        <v>167514.45000000001</v>
      </c>
      <c r="M112" s="119"/>
      <c r="N112" s="119"/>
      <c r="O112" s="119"/>
      <c r="P112" s="119"/>
      <c r="Q112" s="119">
        <f t="shared" si="2"/>
        <v>1183370.4200000002</v>
      </c>
      <c r="R112" s="115"/>
      <c r="S112" s="116"/>
      <c r="T112" s="113"/>
      <c r="U112" s="119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1183370.4200000002</v>
      </c>
      <c r="V112" s="115"/>
    </row>
    <row r="113" spans="2:22" x14ac:dyDescent="0.2">
      <c r="B113" s="113"/>
      <c r="C113" s="117" t="s">
        <v>518</v>
      </c>
      <c r="D113" s="118" t="s">
        <v>519</v>
      </c>
      <c r="E113" s="119">
        <v>162448.65999999997</v>
      </c>
      <c r="F113" s="119">
        <v>181620.59</v>
      </c>
      <c r="G113" s="119">
        <v>181699.66999999998</v>
      </c>
      <c r="H113" s="119">
        <v>187382.67000000004</v>
      </c>
      <c r="I113" s="119">
        <v>182269.33</v>
      </c>
      <c r="J113" s="119">
        <v>171247.99</v>
      </c>
      <c r="K113" s="119">
        <v>183429.33000000002</v>
      </c>
      <c r="L113" s="119">
        <v>178061.98999999996</v>
      </c>
      <c r="M113" s="119"/>
      <c r="N113" s="119"/>
      <c r="O113" s="119"/>
      <c r="P113" s="119"/>
      <c r="Q113" s="119">
        <f t="shared" si="2"/>
        <v>1428160.23</v>
      </c>
      <c r="R113" s="115"/>
      <c r="S113" s="116"/>
      <c r="T113" s="113"/>
      <c r="U113" s="119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1428160.23</v>
      </c>
      <c r="V113" s="115"/>
    </row>
    <row r="114" spans="2:22" x14ac:dyDescent="0.2">
      <c r="B114" s="113"/>
      <c r="C114" s="117" t="s">
        <v>146</v>
      </c>
      <c r="D114" s="118" t="s">
        <v>377</v>
      </c>
      <c r="E114" s="119">
        <v>24333.39</v>
      </c>
      <c r="F114" s="119">
        <v>26401.769999999997</v>
      </c>
      <c r="G114" s="119">
        <v>24812.599999999995</v>
      </c>
      <c r="H114" s="119">
        <v>25676.06</v>
      </c>
      <c r="I114" s="119">
        <v>25261.299999999996</v>
      </c>
      <c r="J114" s="119">
        <v>29262.14</v>
      </c>
      <c r="K114" s="119">
        <v>26461.600000000002</v>
      </c>
      <c r="L114" s="119">
        <v>25238.949999999993</v>
      </c>
      <c r="M114" s="119"/>
      <c r="N114" s="119"/>
      <c r="O114" s="119"/>
      <c r="P114" s="119"/>
      <c r="Q114" s="119">
        <f t="shared" si="2"/>
        <v>207447.81</v>
      </c>
      <c r="R114" s="115"/>
      <c r="S114" s="116"/>
      <c r="T114" s="113"/>
      <c r="U114" s="119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207447.81</v>
      </c>
      <c r="V114" s="115"/>
    </row>
    <row r="115" spans="2:22" x14ac:dyDescent="0.2">
      <c r="B115" s="113"/>
      <c r="C115" s="117" t="s">
        <v>147</v>
      </c>
      <c r="D115" s="118" t="s">
        <v>378</v>
      </c>
      <c r="E115" s="119">
        <v>34069.489999999991</v>
      </c>
      <c r="F115" s="119">
        <v>37078.30999999999</v>
      </c>
      <c r="G115" s="119">
        <v>35035.519999999997</v>
      </c>
      <c r="H115" s="119">
        <v>36143.82</v>
      </c>
      <c r="I115" s="119">
        <v>38738.19999999999</v>
      </c>
      <c r="J115" s="119">
        <v>36397.19000000001</v>
      </c>
      <c r="K115" s="119">
        <v>37199.770000000004</v>
      </c>
      <c r="L115" s="119">
        <v>36412.699999999997</v>
      </c>
      <c r="M115" s="119"/>
      <c r="N115" s="119"/>
      <c r="O115" s="119"/>
      <c r="P115" s="119"/>
      <c r="Q115" s="119">
        <f t="shared" si="2"/>
        <v>291075</v>
      </c>
      <c r="R115" s="115"/>
      <c r="S115" s="116"/>
      <c r="T115" s="113"/>
      <c r="U115" s="119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291075</v>
      </c>
      <c r="V115" s="115"/>
    </row>
    <row r="116" spans="2:22" ht="25.5" x14ac:dyDescent="0.2">
      <c r="B116" s="113"/>
      <c r="C116" s="117" t="s">
        <v>148</v>
      </c>
      <c r="D116" s="118" t="s">
        <v>379</v>
      </c>
      <c r="E116" s="119">
        <v>40122.270000000004</v>
      </c>
      <c r="F116" s="119">
        <v>62823.839999999989</v>
      </c>
      <c r="G116" s="119">
        <v>67045.84</v>
      </c>
      <c r="H116" s="119">
        <v>56049.919999999991</v>
      </c>
      <c r="I116" s="119">
        <v>57086.73</v>
      </c>
      <c r="J116" s="119">
        <v>46649.369999999988</v>
      </c>
      <c r="K116" s="119">
        <v>67790.34</v>
      </c>
      <c r="L116" s="119">
        <v>57565.320000000007</v>
      </c>
      <c r="M116" s="119"/>
      <c r="N116" s="119"/>
      <c r="O116" s="119"/>
      <c r="P116" s="119"/>
      <c r="Q116" s="119">
        <f t="shared" si="2"/>
        <v>455133.62999999995</v>
      </c>
      <c r="R116" s="115"/>
      <c r="S116" s="116"/>
      <c r="T116" s="113"/>
      <c r="U116" s="119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455133.62999999995</v>
      </c>
      <c r="V116" s="115"/>
    </row>
    <row r="117" spans="2:22" x14ac:dyDescent="0.2">
      <c r="B117" s="113"/>
      <c r="C117" s="117" t="s">
        <v>149</v>
      </c>
      <c r="D117" s="118" t="s">
        <v>380</v>
      </c>
      <c r="E117" s="119">
        <v>0</v>
      </c>
      <c r="F117" s="119">
        <v>0</v>
      </c>
      <c r="G117" s="119">
        <v>0</v>
      </c>
      <c r="H117" s="119">
        <v>125107.97</v>
      </c>
      <c r="I117" s="119">
        <v>80249</v>
      </c>
      <c r="J117" s="119">
        <v>0</v>
      </c>
      <c r="K117" s="119">
        <v>0</v>
      </c>
      <c r="L117" s="119">
        <v>282035.03000000003</v>
      </c>
      <c r="M117" s="119"/>
      <c r="N117" s="119"/>
      <c r="O117" s="119"/>
      <c r="P117" s="119"/>
      <c r="Q117" s="119">
        <f t="shared" si="2"/>
        <v>487392</v>
      </c>
      <c r="R117" s="115"/>
      <c r="S117" s="116"/>
      <c r="T117" s="113"/>
      <c r="U117" s="119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487392</v>
      </c>
      <c r="V117" s="115"/>
    </row>
    <row r="118" spans="2:22" x14ac:dyDescent="0.2">
      <c r="B118" s="113"/>
      <c r="C118" s="117" t="s">
        <v>150</v>
      </c>
      <c r="D118" s="118" t="s">
        <v>381</v>
      </c>
      <c r="E118" s="119">
        <v>39371.949999999997</v>
      </c>
      <c r="F118" s="119">
        <v>39496.42</v>
      </c>
      <c r="G118" s="119">
        <v>38940.960000000006</v>
      </c>
      <c r="H118" s="119">
        <v>39652.840000000004</v>
      </c>
      <c r="I118" s="119">
        <v>74897.19</v>
      </c>
      <c r="J118" s="119">
        <v>49666.42</v>
      </c>
      <c r="K118" s="119">
        <v>46547.19</v>
      </c>
      <c r="L118" s="119">
        <v>38236.170000000006</v>
      </c>
      <c r="M118" s="119"/>
      <c r="N118" s="119"/>
      <c r="O118" s="119"/>
      <c r="P118" s="119"/>
      <c r="Q118" s="119">
        <f t="shared" si="2"/>
        <v>366809.14</v>
      </c>
      <c r="R118" s="115"/>
      <c r="S118" s="116"/>
      <c r="T118" s="113"/>
      <c r="U118" s="119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366809.14</v>
      </c>
      <c r="V118" s="115"/>
    </row>
    <row r="119" spans="2:22" x14ac:dyDescent="0.2">
      <c r="B119" s="113"/>
      <c r="C119" s="117" t="s">
        <v>151</v>
      </c>
      <c r="D119" s="118" t="s">
        <v>382</v>
      </c>
      <c r="E119" s="119">
        <v>300</v>
      </c>
      <c r="F119" s="119">
        <v>300</v>
      </c>
      <c r="G119" s="119">
        <v>2540.06</v>
      </c>
      <c r="H119" s="119">
        <v>12445.27</v>
      </c>
      <c r="I119" s="119">
        <v>0</v>
      </c>
      <c r="J119" s="119">
        <v>11624.6</v>
      </c>
      <c r="K119" s="119">
        <v>32971.82</v>
      </c>
      <c r="L119" s="119">
        <v>803.1</v>
      </c>
      <c r="M119" s="119"/>
      <c r="N119" s="119"/>
      <c r="O119" s="119"/>
      <c r="P119" s="119"/>
      <c r="Q119" s="119">
        <f t="shared" si="2"/>
        <v>60984.85</v>
      </c>
      <c r="R119" s="115"/>
      <c r="S119" s="116"/>
      <c r="T119" s="113"/>
      <c r="U119" s="119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60984.85</v>
      </c>
      <c r="V119" s="115"/>
    </row>
    <row r="120" spans="2:22" x14ac:dyDescent="0.2">
      <c r="B120" s="113"/>
      <c r="C120" s="117" t="s">
        <v>152</v>
      </c>
      <c r="D120" s="118" t="s">
        <v>383</v>
      </c>
      <c r="E120" s="119">
        <v>0</v>
      </c>
      <c r="F120" s="119">
        <v>6400</v>
      </c>
      <c r="G120" s="119">
        <v>0</v>
      </c>
      <c r="H120" s="119">
        <v>237024.56</v>
      </c>
      <c r="I120" s="119">
        <v>0</v>
      </c>
      <c r="J120" s="119">
        <v>47975.44</v>
      </c>
      <c r="K120" s="119">
        <v>0</v>
      </c>
      <c r="L120" s="119">
        <v>0</v>
      </c>
      <c r="M120" s="119"/>
      <c r="N120" s="119"/>
      <c r="O120" s="119"/>
      <c r="P120" s="119"/>
      <c r="Q120" s="119">
        <f t="shared" si="2"/>
        <v>291400</v>
      </c>
      <c r="R120" s="115"/>
      <c r="S120" s="116"/>
      <c r="T120" s="113"/>
      <c r="U120" s="119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291400</v>
      </c>
      <c r="V120" s="115"/>
    </row>
    <row r="121" spans="2:22" x14ac:dyDescent="0.2">
      <c r="B121" s="113"/>
      <c r="C121" s="117" t="s">
        <v>153</v>
      </c>
      <c r="D121" s="118" t="s">
        <v>384</v>
      </c>
      <c r="E121" s="119">
        <v>0</v>
      </c>
      <c r="F121" s="119">
        <v>0</v>
      </c>
      <c r="G121" s="119">
        <v>172.54</v>
      </c>
      <c r="H121" s="119">
        <v>0</v>
      </c>
      <c r="I121" s="119">
        <v>0</v>
      </c>
      <c r="J121" s="119">
        <v>0</v>
      </c>
      <c r="K121" s="119">
        <v>0</v>
      </c>
      <c r="L121" s="119">
        <v>478</v>
      </c>
      <c r="M121" s="119"/>
      <c r="N121" s="119"/>
      <c r="O121" s="119"/>
      <c r="P121" s="119"/>
      <c r="Q121" s="119">
        <f t="shared" si="2"/>
        <v>650.54</v>
      </c>
      <c r="R121" s="115"/>
      <c r="S121" s="116"/>
      <c r="T121" s="113"/>
      <c r="U121" s="119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650.54</v>
      </c>
      <c r="V121" s="115"/>
    </row>
    <row r="122" spans="2:22" x14ac:dyDescent="0.2">
      <c r="B122" s="113"/>
      <c r="C122" s="117" t="s">
        <v>154</v>
      </c>
      <c r="D122" s="118" t="s">
        <v>385</v>
      </c>
      <c r="E122" s="119">
        <v>29654.100000000002</v>
      </c>
      <c r="F122" s="119">
        <v>171134.12</v>
      </c>
      <c r="G122" s="119">
        <v>185021.15</v>
      </c>
      <c r="H122" s="119">
        <v>302993.28000000003</v>
      </c>
      <c r="I122" s="119">
        <v>176605.28</v>
      </c>
      <c r="J122" s="119">
        <v>538705.30999999994</v>
      </c>
      <c r="K122" s="119">
        <v>477078.67</v>
      </c>
      <c r="L122" s="119">
        <v>248873.49999999997</v>
      </c>
      <c r="M122" s="119"/>
      <c r="N122" s="119"/>
      <c r="O122" s="119"/>
      <c r="P122" s="119"/>
      <c r="Q122" s="119">
        <f t="shared" si="2"/>
        <v>2130065.4099999997</v>
      </c>
      <c r="R122" s="115"/>
      <c r="S122" s="116"/>
      <c r="T122" s="113"/>
      <c r="U122" s="119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2130065.4099999997</v>
      </c>
      <c r="V122" s="115"/>
    </row>
    <row r="123" spans="2:22" x14ac:dyDescent="0.2">
      <c r="B123" s="113"/>
      <c r="C123" s="117" t="s">
        <v>155</v>
      </c>
      <c r="D123" s="118" t="s">
        <v>386</v>
      </c>
      <c r="E123" s="119">
        <v>0</v>
      </c>
      <c r="F123" s="119">
        <v>46275.28</v>
      </c>
      <c r="G123" s="119">
        <v>812339.17999999993</v>
      </c>
      <c r="H123" s="119">
        <v>444620.31</v>
      </c>
      <c r="I123" s="119">
        <v>1862.63</v>
      </c>
      <c r="J123" s="119">
        <v>333707.45</v>
      </c>
      <c r="K123" s="119">
        <v>667980.01</v>
      </c>
      <c r="L123" s="119">
        <v>458772.4</v>
      </c>
      <c r="M123" s="119"/>
      <c r="N123" s="119"/>
      <c r="O123" s="119"/>
      <c r="P123" s="119"/>
      <c r="Q123" s="119">
        <f t="shared" si="2"/>
        <v>2765557.26</v>
      </c>
      <c r="R123" s="115"/>
      <c r="S123" s="116"/>
      <c r="T123" s="113"/>
      <c r="U123" s="119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2765557.26</v>
      </c>
      <c r="V123" s="115"/>
    </row>
    <row r="124" spans="2:22" x14ac:dyDescent="0.2">
      <c r="B124" s="113"/>
      <c r="C124" s="117" t="s">
        <v>156</v>
      </c>
      <c r="D124" s="118" t="s">
        <v>387</v>
      </c>
      <c r="E124" s="119">
        <v>24019.33</v>
      </c>
      <c r="F124" s="119">
        <v>36537.020000000004</v>
      </c>
      <c r="G124" s="119">
        <v>62338.020000000004</v>
      </c>
      <c r="H124" s="119">
        <v>34904.759999999995</v>
      </c>
      <c r="I124" s="119">
        <v>51280.469999999994</v>
      </c>
      <c r="J124" s="119">
        <v>93636.790000000008</v>
      </c>
      <c r="K124" s="119">
        <v>89950.33</v>
      </c>
      <c r="L124" s="119">
        <v>73767.91</v>
      </c>
      <c r="M124" s="119"/>
      <c r="N124" s="119"/>
      <c r="O124" s="119"/>
      <c r="P124" s="119"/>
      <c r="Q124" s="119">
        <f t="shared" si="2"/>
        <v>466434.63</v>
      </c>
      <c r="R124" s="115"/>
      <c r="S124" s="116"/>
      <c r="T124" s="113"/>
      <c r="U124" s="119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466434.63</v>
      </c>
      <c r="V124" s="115"/>
    </row>
    <row r="125" spans="2:22" x14ac:dyDescent="0.2">
      <c r="B125" s="113"/>
      <c r="C125" s="117" t="s">
        <v>157</v>
      </c>
      <c r="D125" s="118" t="s">
        <v>388</v>
      </c>
      <c r="E125" s="119">
        <v>1261570.0099999986</v>
      </c>
      <c r="F125" s="119">
        <v>3090495.0299999933</v>
      </c>
      <c r="G125" s="119">
        <v>3487882.6799999913</v>
      </c>
      <c r="H125" s="119">
        <v>2345036.6799999992</v>
      </c>
      <c r="I125" s="119">
        <v>2112030.2099999962</v>
      </c>
      <c r="J125" s="119">
        <v>2896108.2599999961</v>
      </c>
      <c r="K125" s="119">
        <v>3456957.8499999992</v>
      </c>
      <c r="L125" s="119">
        <v>2095635.9800000014</v>
      </c>
      <c r="M125" s="119"/>
      <c r="N125" s="119"/>
      <c r="O125" s="119"/>
      <c r="P125" s="119"/>
      <c r="Q125" s="119">
        <f t="shared" si="2"/>
        <v>20745716.699999973</v>
      </c>
      <c r="R125" s="115"/>
      <c r="S125" s="116"/>
      <c r="T125" s="113"/>
      <c r="U125" s="119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20745716.699999973</v>
      </c>
      <c r="V125" s="115"/>
    </row>
    <row r="126" spans="2:22" x14ac:dyDescent="0.2">
      <c r="B126" s="113"/>
      <c r="C126" s="117" t="s">
        <v>158</v>
      </c>
      <c r="D126" s="118" t="s">
        <v>389</v>
      </c>
      <c r="E126" s="119">
        <v>0</v>
      </c>
      <c r="F126" s="119">
        <v>59354.329999999973</v>
      </c>
      <c r="G126" s="119">
        <v>6643.94</v>
      </c>
      <c r="H126" s="119">
        <v>14864.400000000001</v>
      </c>
      <c r="I126" s="119">
        <v>1190.46</v>
      </c>
      <c r="J126" s="119">
        <v>7595.23</v>
      </c>
      <c r="K126" s="119">
        <v>9406.5399999999991</v>
      </c>
      <c r="L126" s="119">
        <v>106236.19</v>
      </c>
      <c r="M126" s="119"/>
      <c r="N126" s="119"/>
      <c r="O126" s="119"/>
      <c r="P126" s="119"/>
      <c r="Q126" s="119">
        <f t="shared" si="2"/>
        <v>205291.08999999997</v>
      </c>
      <c r="R126" s="115"/>
      <c r="S126" s="116"/>
      <c r="T126" s="113"/>
      <c r="U126" s="119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205291.08999999997</v>
      </c>
      <c r="V126" s="115"/>
    </row>
    <row r="127" spans="2:22" x14ac:dyDescent="0.2">
      <c r="B127" s="113"/>
      <c r="C127" s="117" t="s">
        <v>159</v>
      </c>
      <c r="D127" s="118" t="s">
        <v>390</v>
      </c>
      <c r="E127" s="119">
        <v>348587.33999999997</v>
      </c>
      <c r="F127" s="119">
        <v>410699.85999999993</v>
      </c>
      <c r="G127" s="119">
        <v>449993.67000000004</v>
      </c>
      <c r="H127" s="119">
        <v>431995.09999999992</v>
      </c>
      <c r="I127" s="119">
        <v>404892.62</v>
      </c>
      <c r="J127" s="119">
        <v>459171.93000000011</v>
      </c>
      <c r="K127" s="119">
        <v>412584.18999999989</v>
      </c>
      <c r="L127" s="119">
        <v>392234.20000000007</v>
      </c>
      <c r="M127" s="119"/>
      <c r="N127" s="119"/>
      <c r="O127" s="119"/>
      <c r="P127" s="119"/>
      <c r="Q127" s="119">
        <f t="shared" si="2"/>
        <v>3310158.91</v>
      </c>
      <c r="R127" s="115"/>
      <c r="S127" s="116"/>
      <c r="T127" s="113"/>
      <c r="U127" s="119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3310158.91</v>
      </c>
      <c r="V127" s="115"/>
    </row>
    <row r="128" spans="2:22" x14ac:dyDescent="0.2">
      <c r="B128" s="113"/>
      <c r="C128" s="117" t="s">
        <v>160</v>
      </c>
      <c r="D128" s="118" t="s">
        <v>391</v>
      </c>
      <c r="E128" s="119">
        <v>0</v>
      </c>
      <c r="F128" s="119">
        <v>18804.23</v>
      </c>
      <c r="G128" s="119">
        <v>3852</v>
      </c>
      <c r="H128" s="119">
        <v>6014.46</v>
      </c>
      <c r="I128" s="119">
        <v>6792.46</v>
      </c>
      <c r="J128" s="119">
        <v>5399.4</v>
      </c>
      <c r="K128" s="119">
        <v>74856.05</v>
      </c>
      <c r="L128" s="119">
        <v>23526</v>
      </c>
      <c r="M128" s="119"/>
      <c r="N128" s="119"/>
      <c r="O128" s="119"/>
      <c r="P128" s="119"/>
      <c r="Q128" s="119">
        <f t="shared" si="2"/>
        <v>139244.6</v>
      </c>
      <c r="R128" s="115"/>
      <c r="S128" s="116"/>
      <c r="T128" s="113"/>
      <c r="U128" s="119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139244.6</v>
      </c>
      <c r="V128" s="115"/>
    </row>
    <row r="129" spans="2:22" x14ac:dyDescent="0.2">
      <c r="B129" s="113"/>
      <c r="C129" s="117" t="s">
        <v>161</v>
      </c>
      <c r="D129" s="118" t="s">
        <v>392</v>
      </c>
      <c r="E129" s="119">
        <v>11388.289999999999</v>
      </c>
      <c r="F129" s="119">
        <v>19693.079999999998</v>
      </c>
      <c r="G129" s="119">
        <v>19082.589999999997</v>
      </c>
      <c r="H129" s="119">
        <v>17666.290000000005</v>
      </c>
      <c r="I129" s="119">
        <v>19149.100000000006</v>
      </c>
      <c r="J129" s="119">
        <v>17307.509999999998</v>
      </c>
      <c r="K129" s="119">
        <v>17779.830000000002</v>
      </c>
      <c r="L129" s="119">
        <v>18331.38</v>
      </c>
      <c r="M129" s="119"/>
      <c r="N129" s="119"/>
      <c r="O129" s="119"/>
      <c r="P129" s="119"/>
      <c r="Q129" s="119">
        <f t="shared" si="2"/>
        <v>140398.07</v>
      </c>
      <c r="R129" s="115"/>
      <c r="S129" s="116"/>
      <c r="T129" s="113"/>
      <c r="U129" s="119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140398.07</v>
      </c>
      <c r="V129" s="115"/>
    </row>
    <row r="130" spans="2:22" x14ac:dyDescent="0.2">
      <c r="B130" s="113"/>
      <c r="C130" s="117" t="s">
        <v>162</v>
      </c>
      <c r="D130" s="118" t="s">
        <v>393</v>
      </c>
      <c r="E130" s="119">
        <v>21720.3</v>
      </c>
      <c r="F130" s="119">
        <v>24848.810000000005</v>
      </c>
      <c r="G130" s="119">
        <v>32008.299999999992</v>
      </c>
      <c r="H130" s="119">
        <v>25742.21</v>
      </c>
      <c r="I130" s="119">
        <v>25300.020000000004</v>
      </c>
      <c r="J130" s="119">
        <v>24985.789999999997</v>
      </c>
      <c r="K130" s="119">
        <v>25659.880000000005</v>
      </c>
      <c r="L130" s="119">
        <v>20628.009999999998</v>
      </c>
      <c r="M130" s="119"/>
      <c r="N130" s="119"/>
      <c r="O130" s="119"/>
      <c r="P130" s="119"/>
      <c r="Q130" s="119">
        <f t="shared" si="2"/>
        <v>200893.32</v>
      </c>
      <c r="R130" s="115"/>
      <c r="S130" s="116"/>
      <c r="T130" s="113"/>
      <c r="U130" s="119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200893.32</v>
      </c>
      <c r="V130" s="115"/>
    </row>
    <row r="131" spans="2:22" x14ac:dyDescent="0.2">
      <c r="B131" s="113"/>
      <c r="C131" s="117" t="s">
        <v>163</v>
      </c>
      <c r="D131" s="118" t="s">
        <v>394</v>
      </c>
      <c r="E131" s="119">
        <v>0</v>
      </c>
      <c r="F131" s="119">
        <v>1958497.18</v>
      </c>
      <c r="G131" s="119">
        <v>1958846.7999999998</v>
      </c>
      <c r="H131" s="119">
        <v>1905471.3</v>
      </c>
      <c r="I131" s="119">
        <v>1869681.8399999999</v>
      </c>
      <c r="J131" s="119">
        <v>1844784.76</v>
      </c>
      <c r="K131" s="119">
        <v>1831233.0099999998</v>
      </c>
      <c r="L131" s="119">
        <v>1825262.09</v>
      </c>
      <c r="M131" s="119"/>
      <c r="N131" s="119"/>
      <c r="O131" s="119"/>
      <c r="P131" s="119"/>
      <c r="Q131" s="119">
        <f t="shared" si="2"/>
        <v>13193776.979999999</v>
      </c>
      <c r="R131" s="115"/>
      <c r="S131" s="116"/>
      <c r="T131" s="113"/>
      <c r="U131" s="119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13193776.979999999</v>
      </c>
      <c r="V131" s="115"/>
    </row>
    <row r="132" spans="2:22" x14ac:dyDescent="0.2">
      <c r="B132" s="113"/>
      <c r="C132" s="117" t="s">
        <v>164</v>
      </c>
      <c r="D132" s="118" t="s">
        <v>396</v>
      </c>
      <c r="E132" s="119">
        <v>14875.329999999998</v>
      </c>
      <c r="F132" s="119">
        <v>31286.91</v>
      </c>
      <c r="G132" s="119">
        <v>40415.81</v>
      </c>
      <c r="H132" s="119">
        <v>45045.71</v>
      </c>
      <c r="I132" s="119">
        <v>34748.89</v>
      </c>
      <c r="J132" s="119">
        <v>50111.01</v>
      </c>
      <c r="K132" s="119">
        <v>42062.64</v>
      </c>
      <c r="L132" s="119">
        <v>35072.57</v>
      </c>
      <c r="M132" s="119"/>
      <c r="N132" s="119"/>
      <c r="O132" s="119"/>
      <c r="P132" s="119"/>
      <c r="Q132" s="119">
        <f t="shared" si="2"/>
        <v>293618.87</v>
      </c>
      <c r="R132" s="115"/>
      <c r="S132" s="116"/>
      <c r="T132" s="113"/>
      <c r="U132" s="119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293618.87</v>
      </c>
      <c r="V132" s="115"/>
    </row>
    <row r="133" spans="2:22" ht="25.5" x14ac:dyDescent="0.2">
      <c r="B133" s="113"/>
      <c r="C133" s="117" t="s">
        <v>165</v>
      </c>
      <c r="D133" s="118" t="s">
        <v>397</v>
      </c>
      <c r="E133" s="119">
        <v>0</v>
      </c>
      <c r="F133" s="119">
        <v>18</v>
      </c>
      <c r="G133" s="119">
        <v>2762</v>
      </c>
      <c r="H133" s="119">
        <v>363</v>
      </c>
      <c r="I133" s="119">
        <v>978.73</v>
      </c>
      <c r="J133" s="119">
        <v>782.89</v>
      </c>
      <c r="K133" s="119">
        <v>72</v>
      </c>
      <c r="L133" s="119">
        <v>0</v>
      </c>
      <c r="M133" s="119"/>
      <c r="N133" s="119"/>
      <c r="O133" s="119"/>
      <c r="P133" s="119"/>
      <c r="Q133" s="119">
        <f t="shared" si="2"/>
        <v>4976.62</v>
      </c>
      <c r="R133" s="115"/>
      <c r="S133" s="116"/>
      <c r="T133" s="113"/>
      <c r="U133" s="119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4976.62</v>
      </c>
      <c r="V133" s="115"/>
    </row>
    <row r="134" spans="2:22" x14ac:dyDescent="0.2">
      <c r="B134" s="113"/>
      <c r="C134" s="117" t="s">
        <v>166</v>
      </c>
      <c r="D134" s="118" t="s">
        <v>398</v>
      </c>
      <c r="E134" s="119">
        <v>24205.240000000005</v>
      </c>
      <c r="F134" s="119">
        <v>109635.14000000001</v>
      </c>
      <c r="G134" s="119">
        <v>86916.35</v>
      </c>
      <c r="H134" s="119">
        <v>71500.73</v>
      </c>
      <c r="I134" s="119">
        <v>73319.200000000012</v>
      </c>
      <c r="J134" s="119">
        <v>110391.82999999997</v>
      </c>
      <c r="K134" s="119">
        <v>102027.11999999998</v>
      </c>
      <c r="L134" s="119">
        <v>31542.259999999995</v>
      </c>
      <c r="M134" s="119"/>
      <c r="N134" s="119"/>
      <c r="O134" s="119"/>
      <c r="P134" s="119"/>
      <c r="Q134" s="119">
        <f t="shared" si="2"/>
        <v>609537.87</v>
      </c>
      <c r="R134" s="115"/>
      <c r="S134" s="116"/>
      <c r="T134" s="113"/>
      <c r="U134" s="119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609537.87</v>
      </c>
      <c r="V134" s="115"/>
    </row>
    <row r="135" spans="2:22" x14ac:dyDescent="0.2">
      <c r="B135" s="113"/>
      <c r="C135" s="117" t="s">
        <v>167</v>
      </c>
      <c r="D135" s="118" t="s">
        <v>399</v>
      </c>
      <c r="E135" s="119">
        <v>36655.230000000003</v>
      </c>
      <c r="F135" s="119">
        <v>49790.649999999994</v>
      </c>
      <c r="G135" s="119">
        <v>49783.13</v>
      </c>
      <c r="H135" s="119">
        <v>47803.849999999991</v>
      </c>
      <c r="I135" s="119">
        <v>50070.479999999996</v>
      </c>
      <c r="J135" s="119">
        <v>54220.39</v>
      </c>
      <c r="K135" s="119">
        <v>46672.93</v>
      </c>
      <c r="L135" s="119">
        <v>43648.569999999992</v>
      </c>
      <c r="M135" s="119"/>
      <c r="N135" s="119"/>
      <c r="O135" s="119"/>
      <c r="P135" s="119"/>
      <c r="Q135" s="119">
        <f t="shared" si="2"/>
        <v>378645.23</v>
      </c>
      <c r="R135" s="115"/>
      <c r="S135" s="116"/>
      <c r="T135" s="113"/>
      <c r="U135" s="119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378645.23</v>
      </c>
      <c r="V135" s="115"/>
    </row>
    <row r="136" spans="2:22" ht="25.5" x14ac:dyDescent="0.2">
      <c r="B136" s="113"/>
      <c r="C136" s="117" t="s">
        <v>168</v>
      </c>
      <c r="D136" s="118" t="s">
        <v>400</v>
      </c>
      <c r="E136" s="119">
        <v>0</v>
      </c>
      <c r="F136" s="119">
        <v>0</v>
      </c>
      <c r="G136" s="119">
        <v>0</v>
      </c>
      <c r="H136" s="119">
        <v>1500000</v>
      </c>
      <c r="I136" s="119">
        <v>0</v>
      </c>
      <c r="J136" s="119">
        <v>1085.4100000000001</v>
      </c>
      <c r="K136" s="119">
        <v>35593.949999999997</v>
      </c>
      <c r="L136" s="119">
        <v>35210.07</v>
      </c>
      <c r="M136" s="119"/>
      <c r="N136" s="119"/>
      <c r="O136" s="119"/>
      <c r="P136" s="119"/>
      <c r="Q136" s="119">
        <f t="shared" ref="Q136:Q199" si="3">SUM(E136:P136)</f>
        <v>1571889.43</v>
      </c>
      <c r="R136" s="115"/>
      <c r="S136" s="116"/>
      <c r="T136" s="113"/>
      <c r="U136" s="119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1571889.43</v>
      </c>
      <c r="V136" s="115"/>
    </row>
    <row r="137" spans="2:22" ht="25.5" x14ac:dyDescent="0.2">
      <c r="B137" s="113"/>
      <c r="C137" s="117" t="s">
        <v>169</v>
      </c>
      <c r="D137" s="118" t="s">
        <v>401</v>
      </c>
      <c r="E137" s="119">
        <v>19778.569999999996</v>
      </c>
      <c r="F137" s="119">
        <v>19795.88</v>
      </c>
      <c r="G137" s="119">
        <v>21521.83</v>
      </c>
      <c r="H137" s="119">
        <v>22076.929999999997</v>
      </c>
      <c r="I137" s="119">
        <v>21612.2</v>
      </c>
      <c r="J137" s="119">
        <v>22290.629999999994</v>
      </c>
      <c r="K137" s="119">
        <v>22334.01</v>
      </c>
      <c r="L137" s="119">
        <v>20138.72</v>
      </c>
      <c r="M137" s="119"/>
      <c r="N137" s="119"/>
      <c r="O137" s="119"/>
      <c r="P137" s="119"/>
      <c r="Q137" s="119">
        <f t="shared" si="3"/>
        <v>169548.77</v>
      </c>
      <c r="R137" s="115"/>
      <c r="S137" s="116"/>
      <c r="T137" s="113"/>
      <c r="U137" s="119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169548.77</v>
      </c>
      <c r="V137" s="115"/>
    </row>
    <row r="138" spans="2:22" ht="25.5" x14ac:dyDescent="0.2">
      <c r="B138" s="113"/>
      <c r="C138" s="117" t="s">
        <v>170</v>
      </c>
      <c r="D138" s="118" t="s">
        <v>402</v>
      </c>
      <c r="E138" s="119">
        <v>7377.32</v>
      </c>
      <c r="F138" s="119">
        <v>7437.66</v>
      </c>
      <c r="G138" s="119">
        <v>7503.83</v>
      </c>
      <c r="H138" s="119">
        <v>6835.3899999999994</v>
      </c>
      <c r="I138" s="119">
        <v>7678.78</v>
      </c>
      <c r="J138" s="119">
        <v>9721.6299999999992</v>
      </c>
      <c r="K138" s="119">
        <v>6185.4399999999987</v>
      </c>
      <c r="L138" s="119">
        <v>6117.880000000001</v>
      </c>
      <c r="M138" s="119"/>
      <c r="N138" s="119"/>
      <c r="O138" s="119"/>
      <c r="P138" s="119"/>
      <c r="Q138" s="119">
        <f t="shared" si="3"/>
        <v>58857.929999999993</v>
      </c>
      <c r="R138" s="115"/>
      <c r="S138" s="116"/>
      <c r="T138" s="113"/>
      <c r="U138" s="119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58857.929999999993</v>
      </c>
      <c r="V138" s="115"/>
    </row>
    <row r="139" spans="2:22" x14ac:dyDescent="0.2">
      <c r="B139" s="113"/>
      <c r="C139" s="117" t="s">
        <v>171</v>
      </c>
      <c r="D139" s="118" t="s">
        <v>403</v>
      </c>
      <c r="E139" s="119">
        <v>0</v>
      </c>
      <c r="F139" s="119">
        <v>873593.51</v>
      </c>
      <c r="G139" s="119">
        <v>783117.59</v>
      </c>
      <c r="H139" s="119">
        <v>158149.91</v>
      </c>
      <c r="I139" s="119">
        <v>207578.11</v>
      </c>
      <c r="J139" s="119">
        <v>1615529.1900000002</v>
      </c>
      <c r="K139" s="119">
        <v>1241118.8099999998</v>
      </c>
      <c r="L139" s="119">
        <v>263042.87</v>
      </c>
      <c r="M139" s="119"/>
      <c r="N139" s="119"/>
      <c r="O139" s="119"/>
      <c r="P139" s="119"/>
      <c r="Q139" s="119">
        <f t="shared" si="3"/>
        <v>5142129.99</v>
      </c>
      <c r="R139" s="115"/>
      <c r="S139" s="116"/>
      <c r="T139" s="113"/>
      <c r="U139" s="119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5142129.99</v>
      </c>
      <c r="V139" s="115"/>
    </row>
    <row r="140" spans="2:22" x14ac:dyDescent="0.2">
      <c r="B140" s="113"/>
      <c r="C140" s="117" t="s">
        <v>172</v>
      </c>
      <c r="D140" s="118" t="s">
        <v>404</v>
      </c>
      <c r="E140" s="119">
        <v>48668.450000000004</v>
      </c>
      <c r="F140" s="119">
        <v>76365.06</v>
      </c>
      <c r="G140" s="119">
        <v>71914.690000000017</v>
      </c>
      <c r="H140" s="119">
        <v>90184.24</v>
      </c>
      <c r="I140" s="119">
        <v>72188.73000000001</v>
      </c>
      <c r="J140" s="119">
        <v>73927.10000000002</v>
      </c>
      <c r="K140" s="119">
        <v>84685.599999999991</v>
      </c>
      <c r="L140" s="119">
        <v>54107.219999999994</v>
      </c>
      <c r="M140" s="119"/>
      <c r="N140" s="119"/>
      <c r="O140" s="119"/>
      <c r="P140" s="119"/>
      <c r="Q140" s="119">
        <f t="shared" si="3"/>
        <v>572041.09000000008</v>
      </c>
      <c r="R140" s="115"/>
      <c r="S140" s="116"/>
      <c r="T140" s="113"/>
      <c r="U140" s="119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572041.09000000008</v>
      </c>
      <c r="V140" s="115"/>
    </row>
    <row r="141" spans="2:22" x14ac:dyDescent="0.2">
      <c r="B141" s="113"/>
      <c r="C141" s="117" t="s">
        <v>173</v>
      </c>
      <c r="D141" s="118" t="s">
        <v>405</v>
      </c>
      <c r="E141" s="119">
        <v>394510.74</v>
      </c>
      <c r="F141" s="119">
        <v>47256.55</v>
      </c>
      <c r="G141" s="119">
        <v>57608.109999999993</v>
      </c>
      <c r="H141" s="119">
        <v>344527.33</v>
      </c>
      <c r="I141" s="119">
        <v>57520.480000000003</v>
      </c>
      <c r="J141" s="119">
        <v>547569.12</v>
      </c>
      <c r="K141" s="119">
        <v>70012.790000000008</v>
      </c>
      <c r="L141" s="119">
        <v>30899</v>
      </c>
      <c r="M141" s="119"/>
      <c r="N141" s="119"/>
      <c r="O141" s="119"/>
      <c r="P141" s="119"/>
      <c r="Q141" s="119">
        <f t="shared" si="3"/>
        <v>1549904.12</v>
      </c>
      <c r="R141" s="115"/>
      <c r="S141" s="116"/>
      <c r="T141" s="113"/>
      <c r="U141" s="119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1549904.12</v>
      </c>
      <c r="V141" s="115"/>
    </row>
    <row r="142" spans="2:22" x14ac:dyDescent="0.2">
      <c r="B142" s="113"/>
      <c r="C142" s="117" t="s">
        <v>174</v>
      </c>
      <c r="D142" s="118" t="s">
        <v>406</v>
      </c>
      <c r="E142" s="119">
        <v>6526.0499999999993</v>
      </c>
      <c r="F142" s="119">
        <v>6367.4999999999991</v>
      </c>
      <c r="G142" s="119">
        <v>115838.2</v>
      </c>
      <c r="H142" s="119">
        <v>55928.45</v>
      </c>
      <c r="I142" s="119">
        <v>55625.759999999995</v>
      </c>
      <c r="J142" s="119">
        <v>55732.9</v>
      </c>
      <c r="K142" s="119">
        <v>57549.250000000007</v>
      </c>
      <c r="L142" s="119">
        <v>8089.7700000000013</v>
      </c>
      <c r="M142" s="119"/>
      <c r="N142" s="119"/>
      <c r="O142" s="119"/>
      <c r="P142" s="119"/>
      <c r="Q142" s="119">
        <f t="shared" si="3"/>
        <v>361657.88000000006</v>
      </c>
      <c r="R142" s="115"/>
      <c r="S142" s="116"/>
      <c r="T142" s="113"/>
      <c r="U142" s="119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361657.88000000006</v>
      </c>
      <c r="V142" s="115"/>
    </row>
    <row r="143" spans="2:22" x14ac:dyDescent="0.2">
      <c r="B143" s="113"/>
      <c r="C143" s="117" t="s">
        <v>175</v>
      </c>
      <c r="D143" s="118" t="s">
        <v>407</v>
      </c>
      <c r="E143" s="119">
        <v>10803.289999999999</v>
      </c>
      <c r="F143" s="119">
        <v>15907.499999999998</v>
      </c>
      <c r="G143" s="119">
        <v>13671.87</v>
      </c>
      <c r="H143" s="119">
        <v>10938.93</v>
      </c>
      <c r="I143" s="119">
        <v>14726.959999999997</v>
      </c>
      <c r="J143" s="119">
        <v>14223.059999999998</v>
      </c>
      <c r="K143" s="119">
        <v>23174.34</v>
      </c>
      <c r="L143" s="119">
        <v>12213.1</v>
      </c>
      <c r="M143" s="119"/>
      <c r="N143" s="119"/>
      <c r="O143" s="119"/>
      <c r="P143" s="119"/>
      <c r="Q143" s="119">
        <f t="shared" si="3"/>
        <v>115659.04999999999</v>
      </c>
      <c r="R143" s="115"/>
      <c r="S143" s="116"/>
      <c r="T143" s="113"/>
      <c r="U143" s="119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115659.04999999999</v>
      </c>
      <c r="V143" s="115"/>
    </row>
    <row r="144" spans="2:22" x14ac:dyDescent="0.2">
      <c r="B144" s="113"/>
      <c r="C144" s="117" t="s">
        <v>176</v>
      </c>
      <c r="D144" s="118" t="s">
        <v>408</v>
      </c>
      <c r="E144" s="119">
        <v>17759.990000000002</v>
      </c>
      <c r="F144" s="119">
        <v>17640.240000000002</v>
      </c>
      <c r="G144" s="119">
        <v>18734.48</v>
      </c>
      <c r="H144" s="119">
        <v>19198.659999999996</v>
      </c>
      <c r="I144" s="119">
        <v>21598.680000000004</v>
      </c>
      <c r="J144" s="119">
        <v>20489.280000000002</v>
      </c>
      <c r="K144" s="119">
        <v>20835.080000000002</v>
      </c>
      <c r="L144" s="119">
        <v>20297.750000000007</v>
      </c>
      <c r="M144" s="119"/>
      <c r="N144" s="119"/>
      <c r="O144" s="119"/>
      <c r="P144" s="119"/>
      <c r="Q144" s="119">
        <f t="shared" si="3"/>
        <v>156554.16</v>
      </c>
      <c r="R144" s="115"/>
      <c r="S144" s="116"/>
      <c r="T144" s="113"/>
      <c r="U144" s="119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156554.16</v>
      </c>
      <c r="V144" s="115"/>
    </row>
    <row r="145" spans="2:22" x14ac:dyDescent="0.2">
      <c r="B145" s="113"/>
      <c r="C145" s="117" t="s">
        <v>177</v>
      </c>
      <c r="D145" s="118" t="s">
        <v>409</v>
      </c>
      <c r="E145" s="119">
        <v>0</v>
      </c>
      <c r="F145" s="119">
        <v>1787.1799999999998</v>
      </c>
      <c r="G145" s="119">
        <v>0</v>
      </c>
      <c r="H145" s="119">
        <v>71861.099999999991</v>
      </c>
      <c r="I145" s="119">
        <v>49085.71</v>
      </c>
      <c r="J145" s="119">
        <v>2419.8599999999997</v>
      </c>
      <c r="K145" s="119">
        <v>143177.54</v>
      </c>
      <c r="L145" s="119">
        <v>0</v>
      </c>
      <c r="M145" s="119"/>
      <c r="N145" s="119"/>
      <c r="O145" s="119"/>
      <c r="P145" s="119"/>
      <c r="Q145" s="119">
        <f t="shared" si="3"/>
        <v>268331.39</v>
      </c>
      <c r="R145" s="115"/>
      <c r="S145" s="116"/>
      <c r="T145" s="113"/>
      <c r="U145" s="119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268331.39</v>
      </c>
      <c r="V145" s="115"/>
    </row>
    <row r="146" spans="2:22" ht="25.5" x14ac:dyDescent="0.2">
      <c r="B146" s="113"/>
      <c r="C146" s="117" t="s">
        <v>178</v>
      </c>
      <c r="D146" s="118" t="s">
        <v>410</v>
      </c>
      <c r="E146" s="119">
        <v>0</v>
      </c>
      <c r="F146" s="119">
        <v>55</v>
      </c>
      <c r="G146" s="119">
        <v>0</v>
      </c>
      <c r="H146" s="119">
        <v>0</v>
      </c>
      <c r="I146" s="119">
        <v>510.32</v>
      </c>
      <c r="J146" s="119">
        <v>4153.45</v>
      </c>
      <c r="K146" s="119">
        <v>8</v>
      </c>
      <c r="L146" s="119">
        <v>0</v>
      </c>
      <c r="M146" s="119"/>
      <c r="N146" s="119"/>
      <c r="O146" s="119"/>
      <c r="P146" s="119"/>
      <c r="Q146" s="119">
        <f t="shared" si="3"/>
        <v>4726.7699999999995</v>
      </c>
      <c r="R146" s="115"/>
      <c r="S146" s="116"/>
      <c r="T146" s="113"/>
      <c r="U146" s="119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4726.7699999999995</v>
      </c>
      <c r="V146" s="115"/>
    </row>
    <row r="147" spans="2:22" x14ac:dyDescent="0.2">
      <c r="B147" s="113"/>
      <c r="C147" s="117" t="s">
        <v>179</v>
      </c>
      <c r="D147" s="118" t="s">
        <v>411</v>
      </c>
      <c r="E147" s="119">
        <v>7646.4900000000007</v>
      </c>
      <c r="F147" s="119">
        <v>8770.35</v>
      </c>
      <c r="G147" s="119">
        <v>14891.83</v>
      </c>
      <c r="H147" s="119">
        <v>24714.879999999997</v>
      </c>
      <c r="I147" s="119">
        <v>10369.14</v>
      </c>
      <c r="J147" s="119">
        <v>20656.2</v>
      </c>
      <c r="K147" s="119">
        <v>10280.39</v>
      </c>
      <c r="L147" s="119">
        <v>11502.5</v>
      </c>
      <c r="M147" s="119"/>
      <c r="N147" s="119"/>
      <c r="O147" s="119"/>
      <c r="P147" s="119"/>
      <c r="Q147" s="119">
        <f t="shared" si="3"/>
        <v>108831.78</v>
      </c>
      <c r="R147" s="115"/>
      <c r="S147" s="116"/>
      <c r="T147" s="113"/>
      <c r="U147" s="119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108831.78</v>
      </c>
      <c r="V147" s="115"/>
    </row>
    <row r="148" spans="2:22" ht="25.5" x14ac:dyDescent="0.2">
      <c r="B148" s="113"/>
      <c r="C148" s="117" t="s">
        <v>180</v>
      </c>
      <c r="D148" s="118" t="s">
        <v>412</v>
      </c>
      <c r="E148" s="119">
        <v>0</v>
      </c>
      <c r="F148" s="119">
        <v>0</v>
      </c>
      <c r="G148" s="119">
        <v>0</v>
      </c>
      <c r="H148" s="119">
        <v>0</v>
      </c>
      <c r="I148" s="119">
        <v>800000</v>
      </c>
      <c r="J148" s="119">
        <v>2750000</v>
      </c>
      <c r="K148" s="119">
        <v>0</v>
      </c>
      <c r="L148" s="119">
        <v>0</v>
      </c>
      <c r="M148" s="119"/>
      <c r="N148" s="119"/>
      <c r="O148" s="119"/>
      <c r="P148" s="119"/>
      <c r="Q148" s="119">
        <f t="shared" si="3"/>
        <v>3550000</v>
      </c>
      <c r="R148" s="115"/>
      <c r="S148" s="116"/>
      <c r="T148" s="113"/>
      <c r="U148" s="119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3550000</v>
      </c>
      <c r="V148" s="115"/>
    </row>
    <row r="149" spans="2:22" x14ac:dyDescent="0.2">
      <c r="B149" s="113"/>
      <c r="C149" s="117" t="s">
        <v>181</v>
      </c>
      <c r="D149" s="118" t="s">
        <v>413</v>
      </c>
      <c r="E149" s="119">
        <v>9567.64</v>
      </c>
      <c r="F149" s="119">
        <v>9522.86</v>
      </c>
      <c r="G149" s="119">
        <v>9666.2000000000007</v>
      </c>
      <c r="H149" s="119">
        <v>10357.49</v>
      </c>
      <c r="I149" s="119">
        <v>9542.68</v>
      </c>
      <c r="J149" s="119">
        <v>18128.45</v>
      </c>
      <c r="K149" s="119">
        <v>12621.49</v>
      </c>
      <c r="L149" s="119">
        <v>11351.89</v>
      </c>
      <c r="M149" s="119"/>
      <c r="N149" s="119"/>
      <c r="O149" s="119"/>
      <c r="P149" s="119"/>
      <c r="Q149" s="119">
        <f t="shared" si="3"/>
        <v>90758.700000000012</v>
      </c>
      <c r="R149" s="115"/>
      <c r="S149" s="116"/>
      <c r="T149" s="113"/>
      <c r="U149" s="119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90758.700000000012</v>
      </c>
      <c r="V149" s="115"/>
    </row>
    <row r="150" spans="2:22" x14ac:dyDescent="0.2">
      <c r="B150" s="113"/>
      <c r="C150" s="117" t="s">
        <v>182</v>
      </c>
      <c r="D150" s="118" t="s">
        <v>414</v>
      </c>
      <c r="E150" s="119">
        <v>0</v>
      </c>
      <c r="F150" s="119">
        <v>2510.9499999999998</v>
      </c>
      <c r="G150" s="119">
        <v>46455.12</v>
      </c>
      <c r="H150" s="119">
        <v>11791.630000000001</v>
      </c>
      <c r="I150" s="119">
        <v>334.2</v>
      </c>
      <c r="J150" s="119">
        <v>2877.74</v>
      </c>
      <c r="K150" s="119">
        <v>2241.73</v>
      </c>
      <c r="L150" s="119">
        <v>680.94999999999993</v>
      </c>
      <c r="M150" s="119"/>
      <c r="N150" s="119"/>
      <c r="O150" s="119"/>
      <c r="P150" s="119"/>
      <c r="Q150" s="119">
        <f t="shared" si="3"/>
        <v>66892.319999999992</v>
      </c>
      <c r="R150" s="115"/>
      <c r="S150" s="116"/>
      <c r="T150" s="113"/>
      <c r="U150" s="119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66892.319999999992</v>
      </c>
      <c r="V150" s="115"/>
    </row>
    <row r="151" spans="2:22" x14ac:dyDescent="0.2">
      <c r="B151" s="113"/>
      <c r="C151" s="117" t="s">
        <v>520</v>
      </c>
      <c r="D151" s="118" t="s">
        <v>521</v>
      </c>
      <c r="E151" s="119">
        <v>48990.729999999996</v>
      </c>
      <c r="F151" s="119">
        <v>91203.68</v>
      </c>
      <c r="G151" s="119">
        <v>152118.59000000003</v>
      </c>
      <c r="H151" s="119">
        <v>78652.179999999993</v>
      </c>
      <c r="I151" s="119">
        <v>49030.739999999991</v>
      </c>
      <c r="J151" s="119">
        <v>58871.369999999995</v>
      </c>
      <c r="K151" s="119">
        <v>57724.3</v>
      </c>
      <c r="L151" s="119">
        <v>57619.929999999993</v>
      </c>
      <c r="M151" s="119"/>
      <c r="N151" s="119"/>
      <c r="O151" s="119"/>
      <c r="P151" s="119"/>
      <c r="Q151" s="119">
        <f t="shared" si="3"/>
        <v>594211.52</v>
      </c>
      <c r="R151" s="115"/>
      <c r="S151" s="116"/>
      <c r="T151" s="113"/>
      <c r="U151" s="119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594211.52</v>
      </c>
      <c r="V151" s="115"/>
    </row>
    <row r="152" spans="2:22" x14ac:dyDescent="0.2">
      <c r="B152" s="113"/>
      <c r="C152" s="117" t="s">
        <v>522</v>
      </c>
      <c r="D152" s="118" t="s">
        <v>523</v>
      </c>
      <c r="E152" s="119">
        <v>130475.16999999998</v>
      </c>
      <c r="F152" s="119">
        <v>147006</v>
      </c>
      <c r="G152" s="119">
        <v>107097.32999999999</v>
      </c>
      <c r="H152" s="119">
        <v>187817.17</v>
      </c>
      <c r="I152" s="119">
        <v>125462</v>
      </c>
      <c r="J152" s="119">
        <v>135108.65999999997</v>
      </c>
      <c r="K152" s="119">
        <v>72795.340000000011</v>
      </c>
      <c r="L152" s="119">
        <v>64942.479999999996</v>
      </c>
      <c r="M152" s="119"/>
      <c r="N152" s="119"/>
      <c r="O152" s="119"/>
      <c r="P152" s="119"/>
      <c r="Q152" s="119">
        <f t="shared" si="3"/>
        <v>970704.15</v>
      </c>
      <c r="R152" s="115"/>
      <c r="S152" s="116"/>
      <c r="T152" s="113"/>
      <c r="U152" s="119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970704.15</v>
      </c>
      <c r="V152" s="115"/>
    </row>
    <row r="153" spans="2:22" ht="25.5" x14ac:dyDescent="0.2">
      <c r="B153" s="113"/>
      <c r="C153" s="117" t="s">
        <v>524</v>
      </c>
      <c r="D153" s="118" t="s">
        <v>525</v>
      </c>
      <c r="E153" s="119">
        <v>50415.229999999996</v>
      </c>
      <c r="F153" s="119">
        <v>89889.609999999986</v>
      </c>
      <c r="G153" s="119">
        <v>90351.569999999992</v>
      </c>
      <c r="H153" s="119">
        <v>90359.63</v>
      </c>
      <c r="I153" s="119">
        <v>2113380.25</v>
      </c>
      <c r="J153" s="119">
        <v>103778.83000000002</v>
      </c>
      <c r="K153" s="119">
        <v>97938.13</v>
      </c>
      <c r="L153" s="119">
        <v>52156.579999999987</v>
      </c>
      <c r="M153" s="119"/>
      <c r="N153" s="119"/>
      <c r="O153" s="119"/>
      <c r="P153" s="119"/>
      <c r="Q153" s="119">
        <f t="shared" si="3"/>
        <v>2688269.83</v>
      </c>
      <c r="R153" s="115"/>
      <c r="S153" s="116"/>
      <c r="T153" s="113"/>
      <c r="U153" s="119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2688269.83</v>
      </c>
      <c r="V153" s="115"/>
    </row>
    <row r="154" spans="2:22" x14ac:dyDescent="0.2">
      <c r="B154" s="113"/>
      <c r="C154" s="117" t="s">
        <v>526</v>
      </c>
      <c r="D154" s="118" t="s">
        <v>527</v>
      </c>
      <c r="E154" s="119">
        <v>26013.38</v>
      </c>
      <c r="F154" s="119">
        <v>32665.829999999998</v>
      </c>
      <c r="G154" s="119">
        <v>29982.090000000004</v>
      </c>
      <c r="H154" s="119">
        <v>31959.87</v>
      </c>
      <c r="I154" s="119">
        <v>61552.709999999992</v>
      </c>
      <c r="J154" s="119">
        <v>33398.909999999996</v>
      </c>
      <c r="K154" s="119">
        <v>39834.159999999996</v>
      </c>
      <c r="L154" s="119">
        <v>16005.36</v>
      </c>
      <c r="M154" s="119"/>
      <c r="N154" s="119"/>
      <c r="O154" s="119"/>
      <c r="P154" s="119"/>
      <c r="Q154" s="119">
        <f t="shared" si="3"/>
        <v>271412.31</v>
      </c>
      <c r="R154" s="115"/>
      <c r="S154" s="116"/>
      <c r="T154" s="113"/>
      <c r="U154" s="119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271412.31</v>
      </c>
      <c r="V154" s="115"/>
    </row>
    <row r="155" spans="2:22" x14ac:dyDescent="0.2">
      <c r="B155" s="113"/>
      <c r="C155" s="117" t="s">
        <v>183</v>
      </c>
      <c r="D155" s="118" t="s">
        <v>415</v>
      </c>
      <c r="E155" s="119">
        <v>69811.89</v>
      </c>
      <c r="F155" s="119">
        <v>81614.289999999994</v>
      </c>
      <c r="G155" s="119">
        <v>1971799.86</v>
      </c>
      <c r="H155" s="119">
        <v>2810618.0000000005</v>
      </c>
      <c r="I155" s="119">
        <v>1680530.8499999999</v>
      </c>
      <c r="J155" s="119">
        <v>1839351.41</v>
      </c>
      <c r="K155" s="119">
        <v>2172576.89</v>
      </c>
      <c r="L155" s="119">
        <v>1989247.85</v>
      </c>
      <c r="M155" s="119"/>
      <c r="N155" s="119"/>
      <c r="O155" s="119"/>
      <c r="P155" s="119"/>
      <c r="Q155" s="119">
        <f t="shared" si="3"/>
        <v>12615551.040000001</v>
      </c>
      <c r="R155" s="115"/>
      <c r="S155" s="116"/>
      <c r="T155" s="113"/>
      <c r="U155" s="119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12615551.040000001</v>
      </c>
      <c r="V155" s="115"/>
    </row>
    <row r="156" spans="2:22" x14ac:dyDescent="0.2">
      <c r="B156" s="113"/>
      <c r="C156" s="117" t="s">
        <v>184</v>
      </c>
      <c r="D156" s="118" t="s">
        <v>416</v>
      </c>
      <c r="E156" s="119">
        <v>114657.66</v>
      </c>
      <c r="F156" s="119">
        <v>532797.56000000006</v>
      </c>
      <c r="G156" s="119">
        <v>244464.86000000002</v>
      </c>
      <c r="H156" s="119">
        <v>178821.96000000005</v>
      </c>
      <c r="I156" s="119">
        <v>176882.03000000006</v>
      </c>
      <c r="J156" s="119">
        <v>211032.69</v>
      </c>
      <c r="K156" s="119">
        <v>428294.12</v>
      </c>
      <c r="L156" s="119">
        <v>408977.25</v>
      </c>
      <c r="M156" s="119"/>
      <c r="N156" s="119"/>
      <c r="O156" s="119"/>
      <c r="P156" s="119"/>
      <c r="Q156" s="119">
        <f t="shared" si="3"/>
        <v>2295928.13</v>
      </c>
      <c r="R156" s="115"/>
      <c r="S156" s="116"/>
      <c r="T156" s="113"/>
      <c r="U156" s="119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2295928.13</v>
      </c>
      <c r="V156" s="115"/>
    </row>
    <row r="157" spans="2:22" x14ac:dyDescent="0.2">
      <c r="B157" s="113"/>
      <c r="C157" s="117" t="s">
        <v>185</v>
      </c>
      <c r="D157" s="118" t="s">
        <v>417</v>
      </c>
      <c r="E157" s="119">
        <v>11770.97</v>
      </c>
      <c r="F157" s="119">
        <v>15151.89</v>
      </c>
      <c r="G157" s="119">
        <v>92862.720000000016</v>
      </c>
      <c r="H157" s="119">
        <v>68298.090000000011</v>
      </c>
      <c r="I157" s="119">
        <v>197404.91</v>
      </c>
      <c r="J157" s="119">
        <v>1156550.49</v>
      </c>
      <c r="K157" s="119">
        <v>565043.64</v>
      </c>
      <c r="L157" s="119">
        <v>310348.65000000002</v>
      </c>
      <c r="M157" s="119"/>
      <c r="N157" s="119"/>
      <c r="O157" s="119"/>
      <c r="P157" s="119"/>
      <c r="Q157" s="119">
        <f t="shared" si="3"/>
        <v>2417431.36</v>
      </c>
      <c r="R157" s="115"/>
      <c r="S157" s="116"/>
      <c r="T157" s="113"/>
      <c r="U157" s="119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2417431.36</v>
      </c>
      <c r="V157" s="115"/>
    </row>
    <row r="158" spans="2:22" x14ac:dyDescent="0.2">
      <c r="B158" s="113"/>
      <c r="C158" s="117" t="s">
        <v>186</v>
      </c>
      <c r="D158" s="118" t="s">
        <v>418</v>
      </c>
      <c r="E158" s="119">
        <v>87879.739999999991</v>
      </c>
      <c r="F158" s="119">
        <v>168506.94999999998</v>
      </c>
      <c r="G158" s="119">
        <v>1210511.3499999999</v>
      </c>
      <c r="H158" s="119">
        <v>1841797.65</v>
      </c>
      <c r="I158" s="119">
        <v>1077556.8</v>
      </c>
      <c r="J158" s="119">
        <v>1569674.9400000002</v>
      </c>
      <c r="K158" s="119">
        <v>1492982.7699999996</v>
      </c>
      <c r="L158" s="119">
        <v>1808535.4800000004</v>
      </c>
      <c r="M158" s="119"/>
      <c r="N158" s="119"/>
      <c r="O158" s="119"/>
      <c r="P158" s="119"/>
      <c r="Q158" s="119">
        <f t="shared" si="3"/>
        <v>9257445.6799999997</v>
      </c>
      <c r="R158" s="115"/>
      <c r="S158" s="116"/>
      <c r="T158" s="113"/>
      <c r="U158" s="119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9257445.6799999997</v>
      </c>
      <c r="V158" s="115"/>
    </row>
    <row r="159" spans="2:22" ht="25.5" x14ac:dyDescent="0.2">
      <c r="B159" s="113"/>
      <c r="C159" s="117" t="s">
        <v>187</v>
      </c>
      <c r="D159" s="118" t="s">
        <v>420</v>
      </c>
      <c r="E159" s="119">
        <v>0</v>
      </c>
      <c r="F159" s="119">
        <v>0</v>
      </c>
      <c r="G159" s="119">
        <v>0</v>
      </c>
      <c r="H159" s="119">
        <v>0</v>
      </c>
      <c r="I159" s="119">
        <v>0</v>
      </c>
      <c r="J159" s="119">
        <v>0</v>
      </c>
      <c r="K159" s="119">
        <v>0</v>
      </c>
      <c r="L159" s="119">
        <v>0</v>
      </c>
      <c r="M159" s="119"/>
      <c r="N159" s="119"/>
      <c r="O159" s="119"/>
      <c r="P159" s="119"/>
      <c r="Q159" s="119">
        <f t="shared" si="3"/>
        <v>0</v>
      </c>
      <c r="R159" s="115"/>
      <c r="S159" s="116"/>
      <c r="T159" s="113"/>
      <c r="U159" s="119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0</v>
      </c>
      <c r="V159" s="115"/>
    </row>
    <row r="160" spans="2:22" x14ac:dyDescent="0.2">
      <c r="B160" s="113"/>
      <c r="C160" s="117" t="s">
        <v>188</v>
      </c>
      <c r="D160" s="118" t="s">
        <v>421</v>
      </c>
      <c r="E160" s="119">
        <v>13772.999999999996</v>
      </c>
      <c r="F160" s="119">
        <v>15222.099999999997</v>
      </c>
      <c r="G160" s="119">
        <v>13431.89</v>
      </c>
      <c r="H160" s="119">
        <v>16689.390000000003</v>
      </c>
      <c r="I160" s="119">
        <v>44333.13</v>
      </c>
      <c r="J160" s="119">
        <v>29508.12</v>
      </c>
      <c r="K160" s="119">
        <v>73845.679999999993</v>
      </c>
      <c r="L160" s="119">
        <v>35685.99</v>
      </c>
      <c r="M160" s="119"/>
      <c r="N160" s="119"/>
      <c r="O160" s="119"/>
      <c r="P160" s="119"/>
      <c r="Q160" s="119">
        <f t="shared" si="3"/>
        <v>242489.29999999996</v>
      </c>
      <c r="R160" s="115"/>
      <c r="S160" s="116"/>
      <c r="T160" s="113"/>
      <c r="U160" s="119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242489.29999999996</v>
      </c>
      <c r="V160" s="115"/>
    </row>
    <row r="161" spans="2:22" x14ac:dyDescent="0.2">
      <c r="B161" s="113"/>
      <c r="C161" s="117" t="s">
        <v>189</v>
      </c>
      <c r="D161" s="118" t="s">
        <v>422</v>
      </c>
      <c r="E161" s="119">
        <v>10236.880000000001</v>
      </c>
      <c r="F161" s="119">
        <v>13722.200000000003</v>
      </c>
      <c r="G161" s="119">
        <v>26749.63</v>
      </c>
      <c r="H161" s="119">
        <v>23930.809999999994</v>
      </c>
      <c r="I161" s="119">
        <v>23355.87</v>
      </c>
      <c r="J161" s="119">
        <v>21548.29</v>
      </c>
      <c r="K161" s="119">
        <v>12102.520000000002</v>
      </c>
      <c r="L161" s="119">
        <v>12168.400000000001</v>
      </c>
      <c r="M161" s="119"/>
      <c r="N161" s="119"/>
      <c r="O161" s="119"/>
      <c r="P161" s="119"/>
      <c r="Q161" s="119">
        <f t="shared" si="3"/>
        <v>143814.59999999998</v>
      </c>
      <c r="R161" s="115"/>
      <c r="S161" s="116"/>
      <c r="T161" s="113"/>
      <c r="U161" s="119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143814.59999999998</v>
      </c>
      <c r="V161" s="115"/>
    </row>
    <row r="162" spans="2:22" x14ac:dyDescent="0.2">
      <c r="B162" s="113"/>
      <c r="C162" s="117" t="s">
        <v>190</v>
      </c>
      <c r="D162" s="118" t="s">
        <v>423</v>
      </c>
      <c r="E162" s="119">
        <v>378893.39</v>
      </c>
      <c r="F162" s="119">
        <v>570123.17999999993</v>
      </c>
      <c r="G162" s="119">
        <v>475632.99</v>
      </c>
      <c r="H162" s="119">
        <v>562542.03999999992</v>
      </c>
      <c r="I162" s="119">
        <v>797186.35000000009</v>
      </c>
      <c r="J162" s="119">
        <v>612196.6100000001</v>
      </c>
      <c r="K162" s="119">
        <v>587254.97000000032</v>
      </c>
      <c r="L162" s="119">
        <v>520335.94000000024</v>
      </c>
      <c r="M162" s="119"/>
      <c r="N162" s="119"/>
      <c r="O162" s="119"/>
      <c r="P162" s="119"/>
      <c r="Q162" s="119">
        <f t="shared" si="3"/>
        <v>4504165.4700000007</v>
      </c>
      <c r="R162" s="115"/>
      <c r="S162" s="116"/>
      <c r="T162" s="113"/>
      <c r="U162" s="119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4504165.4700000007</v>
      </c>
      <c r="V162" s="115"/>
    </row>
    <row r="163" spans="2:22" x14ac:dyDescent="0.2">
      <c r="B163" s="113"/>
      <c r="C163" s="117" t="s">
        <v>191</v>
      </c>
      <c r="D163" s="118" t="s">
        <v>424</v>
      </c>
      <c r="E163" s="119">
        <v>8882.9699999999993</v>
      </c>
      <c r="F163" s="119">
        <v>16875.64</v>
      </c>
      <c r="G163" s="119">
        <v>96752.65</v>
      </c>
      <c r="H163" s="119">
        <v>18513.739999999998</v>
      </c>
      <c r="I163" s="119">
        <v>21979.35</v>
      </c>
      <c r="J163" s="119">
        <v>36673.97</v>
      </c>
      <c r="K163" s="119">
        <v>882980.87999999989</v>
      </c>
      <c r="L163" s="119">
        <v>305363.77</v>
      </c>
      <c r="M163" s="119"/>
      <c r="N163" s="119"/>
      <c r="O163" s="119"/>
      <c r="P163" s="119"/>
      <c r="Q163" s="119">
        <f t="shared" si="3"/>
        <v>1388022.97</v>
      </c>
      <c r="R163" s="115"/>
      <c r="S163" s="116"/>
      <c r="T163" s="113"/>
      <c r="U163" s="119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1388022.97</v>
      </c>
      <c r="V163" s="115"/>
    </row>
    <row r="164" spans="2:22" x14ac:dyDescent="0.2">
      <c r="B164" s="113"/>
      <c r="C164" s="117" t="s">
        <v>192</v>
      </c>
      <c r="D164" s="118" t="s">
        <v>425</v>
      </c>
      <c r="E164" s="119">
        <v>10014.869999999999</v>
      </c>
      <c r="F164" s="119">
        <v>16158.69</v>
      </c>
      <c r="G164" s="119">
        <v>31822.149999999994</v>
      </c>
      <c r="H164" s="119">
        <v>16036.600000000002</v>
      </c>
      <c r="I164" s="119">
        <v>15204.39</v>
      </c>
      <c r="J164" s="119">
        <v>29568.68</v>
      </c>
      <c r="K164" s="119">
        <v>22398.18</v>
      </c>
      <c r="L164" s="119">
        <v>29442.629999999997</v>
      </c>
      <c r="M164" s="119"/>
      <c r="N164" s="119"/>
      <c r="O164" s="119"/>
      <c r="P164" s="119"/>
      <c r="Q164" s="119">
        <f t="shared" si="3"/>
        <v>170646.19</v>
      </c>
      <c r="R164" s="115"/>
      <c r="S164" s="116"/>
      <c r="T164" s="113"/>
      <c r="U164" s="119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170646.19</v>
      </c>
      <c r="V164" s="115"/>
    </row>
    <row r="165" spans="2:22" ht="25.5" x14ac:dyDescent="0.2">
      <c r="B165" s="113"/>
      <c r="C165" s="117" t="s">
        <v>193</v>
      </c>
      <c r="D165" s="118" t="s">
        <v>419</v>
      </c>
      <c r="E165" s="119">
        <v>52322.670000000006</v>
      </c>
      <c r="F165" s="119">
        <v>101515.79</v>
      </c>
      <c r="G165" s="119">
        <v>112235.75000000001</v>
      </c>
      <c r="H165" s="119">
        <v>111798.85000000002</v>
      </c>
      <c r="I165" s="119">
        <v>89561.11</v>
      </c>
      <c r="J165" s="119">
        <v>140422.93</v>
      </c>
      <c r="K165" s="119">
        <v>68340.58</v>
      </c>
      <c r="L165" s="119">
        <v>143682.76000000004</v>
      </c>
      <c r="M165" s="119"/>
      <c r="N165" s="119"/>
      <c r="O165" s="119"/>
      <c r="P165" s="119"/>
      <c r="Q165" s="119">
        <f t="shared" si="3"/>
        <v>819880.44000000006</v>
      </c>
      <c r="R165" s="115"/>
      <c r="S165" s="116"/>
      <c r="T165" s="113"/>
      <c r="U165" s="119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819880.44000000006</v>
      </c>
      <c r="V165" s="115"/>
    </row>
    <row r="166" spans="2:22" x14ac:dyDescent="0.2">
      <c r="B166" s="113"/>
      <c r="C166" s="117" t="s">
        <v>194</v>
      </c>
      <c r="D166" s="118" t="s">
        <v>426</v>
      </c>
      <c r="E166" s="119">
        <v>14946.499999999998</v>
      </c>
      <c r="F166" s="119">
        <v>43657.1</v>
      </c>
      <c r="G166" s="119">
        <v>47178.080000000002</v>
      </c>
      <c r="H166" s="119">
        <v>47789.209999999992</v>
      </c>
      <c r="I166" s="119">
        <v>42347.97</v>
      </c>
      <c r="J166" s="119">
        <v>43050.19</v>
      </c>
      <c r="K166" s="119">
        <v>44878.790000000008</v>
      </c>
      <c r="L166" s="119">
        <v>41224.620000000003</v>
      </c>
      <c r="M166" s="119"/>
      <c r="N166" s="119"/>
      <c r="O166" s="119"/>
      <c r="P166" s="119"/>
      <c r="Q166" s="119">
        <f t="shared" si="3"/>
        <v>325072.45999999996</v>
      </c>
      <c r="R166" s="115"/>
      <c r="S166" s="116"/>
      <c r="T166" s="113"/>
      <c r="U166" s="119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325072.45999999996</v>
      </c>
      <c r="V166" s="115"/>
    </row>
    <row r="167" spans="2:22" x14ac:dyDescent="0.2">
      <c r="B167" s="113"/>
      <c r="C167" s="117" t="s">
        <v>195</v>
      </c>
      <c r="D167" s="118" t="s">
        <v>427</v>
      </c>
      <c r="E167" s="119">
        <v>7496.6799999999994</v>
      </c>
      <c r="F167" s="119">
        <v>9540.7899999999991</v>
      </c>
      <c r="G167" s="119">
        <v>12226.54</v>
      </c>
      <c r="H167" s="119">
        <v>12091.39</v>
      </c>
      <c r="I167" s="119">
        <v>9099.8700000000008</v>
      </c>
      <c r="J167" s="119">
        <v>10866.770000000002</v>
      </c>
      <c r="K167" s="119">
        <v>9508.9699999999993</v>
      </c>
      <c r="L167" s="119">
        <v>9266.5299999999988</v>
      </c>
      <c r="M167" s="119"/>
      <c r="N167" s="119"/>
      <c r="O167" s="119"/>
      <c r="P167" s="119"/>
      <c r="Q167" s="119">
        <f t="shared" si="3"/>
        <v>80097.539999999994</v>
      </c>
      <c r="R167" s="115"/>
      <c r="S167" s="116"/>
      <c r="T167" s="113"/>
      <c r="U167" s="119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80097.539999999994</v>
      </c>
      <c r="V167" s="115"/>
    </row>
    <row r="168" spans="2:22" x14ac:dyDescent="0.2">
      <c r="B168" s="113"/>
      <c r="C168" s="117" t="s">
        <v>196</v>
      </c>
      <c r="D168" s="118" t="s">
        <v>428</v>
      </c>
      <c r="E168" s="119">
        <v>50649.720000000008</v>
      </c>
      <c r="F168" s="119">
        <v>69681.819999999992</v>
      </c>
      <c r="G168" s="119">
        <v>104292.20000000001</v>
      </c>
      <c r="H168" s="119">
        <v>89740.559999999983</v>
      </c>
      <c r="I168" s="119">
        <v>70547.930000000008</v>
      </c>
      <c r="J168" s="119">
        <v>66164.540000000008</v>
      </c>
      <c r="K168" s="119">
        <v>91391.910000000018</v>
      </c>
      <c r="L168" s="119">
        <v>47501.61</v>
      </c>
      <c r="M168" s="119"/>
      <c r="N168" s="119"/>
      <c r="O168" s="119"/>
      <c r="P168" s="119"/>
      <c r="Q168" s="119">
        <f t="shared" si="3"/>
        <v>589970.29</v>
      </c>
      <c r="R168" s="115"/>
      <c r="S168" s="116"/>
      <c r="T168" s="113"/>
      <c r="U168" s="119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589970.29</v>
      </c>
      <c r="V168" s="115"/>
    </row>
    <row r="169" spans="2:22" x14ac:dyDescent="0.2">
      <c r="B169" s="113"/>
      <c r="C169" s="117" t="s">
        <v>197</v>
      </c>
      <c r="D169" s="118" t="s">
        <v>429</v>
      </c>
      <c r="E169" s="119">
        <v>7704.47</v>
      </c>
      <c r="F169" s="119">
        <v>44693.490000000005</v>
      </c>
      <c r="G169" s="119">
        <v>11042.109999999999</v>
      </c>
      <c r="H169" s="119">
        <v>12920.239999999998</v>
      </c>
      <c r="I169" s="119">
        <v>11284.839999999998</v>
      </c>
      <c r="J169" s="119">
        <v>32120.089999999997</v>
      </c>
      <c r="K169" s="119">
        <v>40068.300000000003</v>
      </c>
      <c r="L169" s="119">
        <v>7246.590000000002</v>
      </c>
      <c r="M169" s="119"/>
      <c r="N169" s="119"/>
      <c r="O169" s="119"/>
      <c r="P169" s="119"/>
      <c r="Q169" s="119">
        <f t="shared" si="3"/>
        <v>167080.12999999998</v>
      </c>
      <c r="R169" s="115"/>
      <c r="S169" s="116"/>
      <c r="T169" s="113"/>
      <c r="U169" s="119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167080.12999999998</v>
      </c>
      <c r="V169" s="115"/>
    </row>
    <row r="170" spans="2:22" x14ac:dyDescent="0.2">
      <c r="B170" s="113"/>
      <c r="C170" s="117" t="s">
        <v>198</v>
      </c>
      <c r="D170" s="118" t="s">
        <v>430</v>
      </c>
      <c r="E170" s="119">
        <v>25086.200000000004</v>
      </c>
      <c r="F170" s="119">
        <v>27023.540000000005</v>
      </c>
      <c r="G170" s="119">
        <v>26749.200000000004</v>
      </c>
      <c r="H170" s="119">
        <v>23797.200000000001</v>
      </c>
      <c r="I170" s="119">
        <v>22830.25</v>
      </c>
      <c r="J170" s="119">
        <v>46175.360000000001</v>
      </c>
      <c r="K170" s="119">
        <v>29607.02</v>
      </c>
      <c r="L170" s="119">
        <v>22705.31</v>
      </c>
      <c r="M170" s="119"/>
      <c r="N170" s="119"/>
      <c r="O170" s="119"/>
      <c r="P170" s="119"/>
      <c r="Q170" s="119">
        <f t="shared" si="3"/>
        <v>223974.08</v>
      </c>
      <c r="R170" s="115"/>
      <c r="S170" s="116"/>
      <c r="T170" s="113"/>
      <c r="U170" s="119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223974.08</v>
      </c>
      <c r="V170" s="115"/>
    </row>
    <row r="171" spans="2:22" x14ac:dyDescent="0.2">
      <c r="B171" s="113"/>
      <c r="C171" s="117" t="s">
        <v>199</v>
      </c>
      <c r="D171" s="118" t="s">
        <v>431</v>
      </c>
      <c r="E171" s="119">
        <v>64858.540000000008</v>
      </c>
      <c r="F171" s="119">
        <v>87217.150000000009</v>
      </c>
      <c r="G171" s="119">
        <v>94879.64999999998</v>
      </c>
      <c r="H171" s="119">
        <v>95038.489999999976</v>
      </c>
      <c r="I171" s="119">
        <v>141972.5</v>
      </c>
      <c r="J171" s="119">
        <v>111276.03</v>
      </c>
      <c r="K171" s="119">
        <v>104407.10000000003</v>
      </c>
      <c r="L171" s="119">
        <v>88092.47</v>
      </c>
      <c r="M171" s="119"/>
      <c r="N171" s="119"/>
      <c r="O171" s="119"/>
      <c r="P171" s="119"/>
      <c r="Q171" s="119">
        <f t="shared" si="3"/>
        <v>787741.92999999993</v>
      </c>
      <c r="R171" s="115"/>
      <c r="S171" s="116"/>
      <c r="T171" s="113"/>
      <c r="U171" s="119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787741.92999999993</v>
      </c>
      <c r="V171" s="115"/>
    </row>
    <row r="172" spans="2:22" x14ac:dyDescent="0.2">
      <c r="B172" s="113"/>
      <c r="C172" s="117" t="s">
        <v>200</v>
      </c>
      <c r="D172" s="118" t="s">
        <v>432</v>
      </c>
      <c r="E172" s="119">
        <v>565236.73</v>
      </c>
      <c r="F172" s="119">
        <v>1499236.31</v>
      </c>
      <c r="G172" s="119">
        <v>2874934.0100000002</v>
      </c>
      <c r="H172" s="119">
        <v>1617741.16</v>
      </c>
      <c r="I172" s="119">
        <v>278984.67000000004</v>
      </c>
      <c r="J172" s="119">
        <v>1900206.5200000003</v>
      </c>
      <c r="K172" s="119">
        <v>2396892.2200000002</v>
      </c>
      <c r="L172" s="119">
        <v>990796.24</v>
      </c>
      <c r="M172" s="119"/>
      <c r="N172" s="119"/>
      <c r="O172" s="119"/>
      <c r="P172" s="119"/>
      <c r="Q172" s="119">
        <f t="shared" si="3"/>
        <v>12124027.860000001</v>
      </c>
      <c r="R172" s="115"/>
      <c r="S172" s="116"/>
      <c r="T172" s="113"/>
      <c r="U172" s="119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12124027.860000001</v>
      </c>
      <c r="V172" s="115"/>
    </row>
    <row r="173" spans="2:22" x14ac:dyDescent="0.2">
      <c r="B173" s="113"/>
      <c r="C173" s="117" t="s">
        <v>201</v>
      </c>
      <c r="D173" s="118" t="s">
        <v>433</v>
      </c>
      <c r="E173" s="119">
        <v>13785.789999999999</v>
      </c>
      <c r="F173" s="119">
        <v>884791.78</v>
      </c>
      <c r="G173" s="119">
        <v>3393333.59</v>
      </c>
      <c r="H173" s="119">
        <v>2182874.9300000002</v>
      </c>
      <c r="I173" s="119">
        <v>615118.01000000013</v>
      </c>
      <c r="J173" s="119">
        <v>1369960.4400000002</v>
      </c>
      <c r="K173" s="119">
        <v>2425879.5699999998</v>
      </c>
      <c r="L173" s="119">
        <v>1184413.78</v>
      </c>
      <c r="M173" s="119"/>
      <c r="N173" s="119"/>
      <c r="O173" s="119"/>
      <c r="P173" s="119"/>
      <c r="Q173" s="119">
        <f t="shared" si="3"/>
        <v>12070157.889999999</v>
      </c>
      <c r="R173" s="115"/>
      <c r="S173" s="116"/>
      <c r="T173" s="113"/>
      <c r="U173" s="119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12070157.889999999</v>
      </c>
      <c r="V173" s="115"/>
    </row>
    <row r="174" spans="2:22" x14ac:dyDescent="0.2">
      <c r="B174" s="113"/>
      <c r="C174" s="117" t="s">
        <v>202</v>
      </c>
      <c r="D174" s="118" t="s">
        <v>434</v>
      </c>
      <c r="E174" s="119">
        <v>0</v>
      </c>
      <c r="F174" s="119">
        <v>2347.9299999999998</v>
      </c>
      <c r="G174" s="119">
        <v>924.5</v>
      </c>
      <c r="H174" s="119">
        <v>13267.61</v>
      </c>
      <c r="I174" s="119">
        <v>5108.71</v>
      </c>
      <c r="J174" s="119">
        <v>4306.49</v>
      </c>
      <c r="K174" s="119">
        <v>6874.0299999999988</v>
      </c>
      <c r="L174" s="119">
        <v>3655.48</v>
      </c>
      <c r="M174" s="119"/>
      <c r="N174" s="119"/>
      <c r="O174" s="119"/>
      <c r="P174" s="119"/>
      <c r="Q174" s="119">
        <f t="shared" si="3"/>
        <v>36484.75</v>
      </c>
      <c r="R174" s="115"/>
      <c r="S174" s="116"/>
      <c r="T174" s="113"/>
      <c r="U174" s="119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36484.75</v>
      </c>
      <c r="V174" s="115"/>
    </row>
    <row r="175" spans="2:22" x14ac:dyDescent="0.2">
      <c r="B175" s="113"/>
      <c r="C175" s="117" t="s">
        <v>203</v>
      </c>
      <c r="D175" s="118" t="s">
        <v>435</v>
      </c>
      <c r="E175" s="119">
        <v>0</v>
      </c>
      <c r="F175" s="119">
        <v>0</v>
      </c>
      <c r="G175" s="119">
        <v>804790.86</v>
      </c>
      <c r="H175" s="119">
        <v>39391.279999999999</v>
      </c>
      <c r="I175" s="119">
        <v>0</v>
      </c>
      <c r="J175" s="119">
        <v>645793.82999999996</v>
      </c>
      <c r="K175" s="119">
        <v>185923.01</v>
      </c>
      <c r="L175" s="119">
        <v>0</v>
      </c>
      <c r="M175" s="119"/>
      <c r="N175" s="119"/>
      <c r="O175" s="119"/>
      <c r="P175" s="119"/>
      <c r="Q175" s="119">
        <f t="shared" si="3"/>
        <v>1675898.98</v>
      </c>
      <c r="R175" s="115"/>
      <c r="S175" s="116"/>
      <c r="T175" s="113"/>
      <c r="U175" s="119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1675898.98</v>
      </c>
      <c r="V175" s="115"/>
    </row>
    <row r="176" spans="2:22" x14ac:dyDescent="0.2">
      <c r="B176" s="113"/>
      <c r="C176" s="117" t="s">
        <v>204</v>
      </c>
      <c r="D176" s="118" t="s">
        <v>436</v>
      </c>
      <c r="E176" s="119">
        <v>1900582.03</v>
      </c>
      <c r="F176" s="119">
        <v>4236967.34</v>
      </c>
      <c r="G176" s="119">
        <v>3429625.6300000004</v>
      </c>
      <c r="H176" s="119">
        <v>5981909.6000000006</v>
      </c>
      <c r="I176" s="119">
        <v>2672482.9699999997</v>
      </c>
      <c r="J176" s="119">
        <v>2406645.3699999996</v>
      </c>
      <c r="K176" s="119">
        <v>7567103.21</v>
      </c>
      <c r="L176" s="119">
        <v>2755135.37</v>
      </c>
      <c r="M176" s="119"/>
      <c r="N176" s="119"/>
      <c r="O176" s="119"/>
      <c r="P176" s="119"/>
      <c r="Q176" s="119">
        <f t="shared" si="3"/>
        <v>30950451.520000003</v>
      </c>
      <c r="R176" s="115"/>
      <c r="S176" s="116"/>
      <c r="T176" s="113"/>
      <c r="U176" s="119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30950451.520000003</v>
      </c>
      <c r="V176" s="115"/>
    </row>
    <row r="177" spans="2:22" x14ac:dyDescent="0.2">
      <c r="B177" s="113"/>
      <c r="C177" s="117" t="s">
        <v>205</v>
      </c>
      <c r="D177" s="118" t="s">
        <v>437</v>
      </c>
      <c r="E177" s="119">
        <v>0</v>
      </c>
      <c r="F177" s="119">
        <v>24679.42</v>
      </c>
      <c r="G177" s="119">
        <v>5182.68</v>
      </c>
      <c r="H177" s="119">
        <v>0</v>
      </c>
      <c r="I177" s="119">
        <v>0</v>
      </c>
      <c r="J177" s="119">
        <v>58895.01</v>
      </c>
      <c r="K177" s="119">
        <v>0</v>
      </c>
      <c r="L177" s="119">
        <v>0</v>
      </c>
      <c r="M177" s="119"/>
      <c r="N177" s="119"/>
      <c r="O177" s="119"/>
      <c r="P177" s="119"/>
      <c r="Q177" s="119">
        <f t="shared" si="3"/>
        <v>88757.11</v>
      </c>
      <c r="R177" s="115"/>
      <c r="S177" s="116"/>
      <c r="T177" s="113"/>
      <c r="U177" s="119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88757.11</v>
      </c>
      <c r="V177" s="115"/>
    </row>
    <row r="178" spans="2:22" x14ac:dyDescent="0.2">
      <c r="B178" s="113"/>
      <c r="C178" s="117" t="s">
        <v>206</v>
      </c>
      <c r="D178" s="118" t="s">
        <v>438</v>
      </c>
      <c r="E178" s="119">
        <v>0</v>
      </c>
      <c r="F178" s="119">
        <v>144018.03</v>
      </c>
      <c r="G178" s="119">
        <v>53475.31</v>
      </c>
      <c r="H178" s="119">
        <v>111027.36</v>
      </c>
      <c r="I178" s="119">
        <v>166293.50999999998</v>
      </c>
      <c r="J178" s="119">
        <v>316253.49</v>
      </c>
      <c r="K178" s="119">
        <v>55935.31</v>
      </c>
      <c r="L178" s="119">
        <v>424715.77</v>
      </c>
      <c r="M178" s="119"/>
      <c r="N178" s="119"/>
      <c r="O178" s="119"/>
      <c r="P178" s="119"/>
      <c r="Q178" s="119">
        <f t="shared" si="3"/>
        <v>1271718.78</v>
      </c>
      <c r="R178" s="115"/>
      <c r="S178" s="116"/>
      <c r="T178" s="113"/>
      <c r="U178" s="119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1271718.78</v>
      </c>
      <c r="V178" s="115"/>
    </row>
    <row r="179" spans="2:22" x14ac:dyDescent="0.2">
      <c r="B179" s="113"/>
      <c r="C179" s="117" t="s">
        <v>207</v>
      </c>
      <c r="D179" s="118" t="s">
        <v>439</v>
      </c>
      <c r="E179" s="119">
        <v>359248.49</v>
      </c>
      <c r="F179" s="119">
        <v>504623.42000000004</v>
      </c>
      <c r="G179" s="119">
        <v>2688356.2299999995</v>
      </c>
      <c r="H179" s="119">
        <v>1688569.9900000002</v>
      </c>
      <c r="I179" s="119">
        <v>1089922.7199999997</v>
      </c>
      <c r="J179" s="119">
        <v>688989.27</v>
      </c>
      <c r="K179" s="119">
        <v>2710628.92</v>
      </c>
      <c r="L179" s="119">
        <v>1585555.38</v>
      </c>
      <c r="M179" s="119"/>
      <c r="N179" s="119"/>
      <c r="O179" s="119"/>
      <c r="P179" s="119"/>
      <c r="Q179" s="119">
        <f t="shared" si="3"/>
        <v>11315894.419999998</v>
      </c>
      <c r="R179" s="115"/>
      <c r="S179" s="116"/>
      <c r="T179" s="113"/>
      <c r="U179" s="119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11315894.419999998</v>
      </c>
      <c r="V179" s="115"/>
    </row>
    <row r="180" spans="2:22" ht="25.5" x14ac:dyDescent="0.2">
      <c r="B180" s="113"/>
      <c r="C180" s="117" t="s">
        <v>208</v>
      </c>
      <c r="D180" s="118" t="s">
        <v>440</v>
      </c>
      <c r="E180" s="119">
        <v>0</v>
      </c>
      <c r="F180" s="119">
        <v>154308</v>
      </c>
      <c r="G180" s="119">
        <v>376089.85</v>
      </c>
      <c r="H180" s="119">
        <v>1177998.56</v>
      </c>
      <c r="I180" s="119">
        <v>163132.21</v>
      </c>
      <c r="J180" s="119">
        <v>576218.49</v>
      </c>
      <c r="K180" s="119">
        <v>807221.8</v>
      </c>
      <c r="L180" s="119">
        <v>218684.79</v>
      </c>
      <c r="M180" s="119"/>
      <c r="N180" s="119"/>
      <c r="O180" s="119"/>
      <c r="P180" s="119"/>
      <c r="Q180" s="119">
        <f t="shared" si="3"/>
        <v>3473653.7</v>
      </c>
      <c r="R180" s="115"/>
      <c r="S180" s="116"/>
      <c r="T180" s="113"/>
      <c r="U180" s="119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3473653.7</v>
      </c>
      <c r="V180" s="115"/>
    </row>
    <row r="181" spans="2:22" x14ac:dyDescent="0.2">
      <c r="B181" s="113"/>
      <c r="C181" s="117" t="s">
        <v>209</v>
      </c>
      <c r="D181" s="118" t="s">
        <v>441</v>
      </c>
      <c r="E181" s="119">
        <v>28992.82</v>
      </c>
      <c r="F181" s="119">
        <v>30308.459999999995</v>
      </c>
      <c r="G181" s="119">
        <v>35973.379999999997</v>
      </c>
      <c r="H181" s="119">
        <v>102555.20999999999</v>
      </c>
      <c r="I181" s="119">
        <v>64679.86</v>
      </c>
      <c r="J181" s="119">
        <v>59387.930000000008</v>
      </c>
      <c r="K181" s="119">
        <v>59723.94</v>
      </c>
      <c r="L181" s="119">
        <v>29168.44</v>
      </c>
      <c r="M181" s="119"/>
      <c r="N181" s="119"/>
      <c r="O181" s="119"/>
      <c r="P181" s="119"/>
      <c r="Q181" s="119">
        <f t="shared" si="3"/>
        <v>410790.04</v>
      </c>
      <c r="R181" s="115"/>
      <c r="S181" s="116"/>
      <c r="T181" s="113"/>
      <c r="U181" s="119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410790.04</v>
      </c>
      <c r="V181" s="115"/>
    </row>
    <row r="182" spans="2:22" x14ac:dyDescent="0.2">
      <c r="B182" s="113"/>
      <c r="C182" s="117" t="s">
        <v>210</v>
      </c>
      <c r="D182" s="118" t="s">
        <v>442</v>
      </c>
      <c r="E182" s="119">
        <v>13953.34</v>
      </c>
      <c r="F182" s="119">
        <v>512951.44</v>
      </c>
      <c r="G182" s="119">
        <v>286254.96999999997</v>
      </c>
      <c r="H182" s="119">
        <v>98856.040000000008</v>
      </c>
      <c r="I182" s="119">
        <v>46369.87</v>
      </c>
      <c r="J182" s="119">
        <v>51329.600000000006</v>
      </c>
      <c r="K182" s="119">
        <v>53667.379999999983</v>
      </c>
      <c r="L182" s="119">
        <v>29342.979999999996</v>
      </c>
      <c r="M182" s="119"/>
      <c r="N182" s="119"/>
      <c r="O182" s="119"/>
      <c r="P182" s="119"/>
      <c r="Q182" s="119">
        <f t="shared" si="3"/>
        <v>1092725.6199999999</v>
      </c>
      <c r="R182" s="115"/>
      <c r="S182" s="116"/>
      <c r="T182" s="113"/>
      <c r="U182" s="119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1092725.6199999999</v>
      </c>
      <c r="V182" s="115"/>
    </row>
    <row r="183" spans="2:22" x14ac:dyDescent="0.2">
      <c r="B183" s="113"/>
      <c r="C183" s="117" t="s">
        <v>211</v>
      </c>
      <c r="D183" s="118" t="s">
        <v>443</v>
      </c>
      <c r="E183" s="119">
        <v>586072.27</v>
      </c>
      <c r="F183" s="119">
        <v>1895769.09</v>
      </c>
      <c r="G183" s="119">
        <v>237548.76999999993</v>
      </c>
      <c r="H183" s="119">
        <v>157551.09999999998</v>
      </c>
      <c r="I183" s="119">
        <v>169735.58000000005</v>
      </c>
      <c r="J183" s="119">
        <v>188392.01999999996</v>
      </c>
      <c r="K183" s="119">
        <v>234034.70000000004</v>
      </c>
      <c r="L183" s="119">
        <v>158134.25</v>
      </c>
      <c r="M183" s="119"/>
      <c r="N183" s="119"/>
      <c r="O183" s="119"/>
      <c r="P183" s="119"/>
      <c r="Q183" s="119">
        <f t="shared" si="3"/>
        <v>3627237.7800000007</v>
      </c>
      <c r="R183" s="115"/>
      <c r="S183" s="116"/>
      <c r="T183" s="113"/>
      <c r="U183" s="119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3627237.7800000007</v>
      </c>
      <c r="V183" s="115"/>
    </row>
    <row r="184" spans="2:22" x14ac:dyDescent="0.2">
      <c r="B184" s="113"/>
      <c r="C184" s="117" t="s">
        <v>212</v>
      </c>
      <c r="D184" s="118" t="s">
        <v>444</v>
      </c>
      <c r="E184" s="119">
        <v>0</v>
      </c>
      <c r="F184" s="119">
        <v>712968</v>
      </c>
      <c r="G184" s="119">
        <v>595788.69000000006</v>
      </c>
      <c r="H184" s="119">
        <v>2246451.59</v>
      </c>
      <c r="I184" s="119">
        <v>491046.46</v>
      </c>
      <c r="J184" s="119">
        <v>602687.27</v>
      </c>
      <c r="K184" s="119">
        <v>1297758.4000000001</v>
      </c>
      <c r="L184" s="119">
        <v>1015.9799999999999</v>
      </c>
      <c r="M184" s="119"/>
      <c r="N184" s="119"/>
      <c r="O184" s="119"/>
      <c r="P184" s="119"/>
      <c r="Q184" s="119">
        <f t="shared" si="3"/>
        <v>5947716.3900000006</v>
      </c>
      <c r="R184" s="115"/>
      <c r="S184" s="116"/>
      <c r="T184" s="113"/>
      <c r="U184" s="119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5947716.3900000006</v>
      </c>
      <c r="V184" s="115"/>
    </row>
    <row r="185" spans="2:22" x14ac:dyDescent="0.2">
      <c r="B185" s="113"/>
      <c r="C185" s="117" t="s">
        <v>213</v>
      </c>
      <c r="D185" s="118" t="s">
        <v>445</v>
      </c>
      <c r="E185" s="119">
        <v>0</v>
      </c>
      <c r="F185" s="119">
        <v>0</v>
      </c>
      <c r="G185" s="119">
        <v>0</v>
      </c>
      <c r="H185" s="119">
        <v>0</v>
      </c>
      <c r="I185" s="119">
        <v>329060.74</v>
      </c>
      <c r="J185" s="119">
        <v>0</v>
      </c>
      <c r="K185" s="119">
        <v>394633.04000000004</v>
      </c>
      <c r="L185" s="119">
        <v>0</v>
      </c>
      <c r="M185" s="119"/>
      <c r="N185" s="119"/>
      <c r="O185" s="119"/>
      <c r="P185" s="119"/>
      <c r="Q185" s="119">
        <f t="shared" si="3"/>
        <v>723693.78</v>
      </c>
      <c r="R185" s="115"/>
      <c r="S185" s="116"/>
      <c r="T185" s="113"/>
      <c r="U185" s="119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723693.78</v>
      </c>
      <c r="V185" s="115"/>
    </row>
    <row r="186" spans="2:22" x14ac:dyDescent="0.2">
      <c r="B186" s="113"/>
      <c r="C186" s="117" t="s">
        <v>214</v>
      </c>
      <c r="D186" s="118" t="s">
        <v>446</v>
      </c>
      <c r="E186" s="119">
        <v>60832.639999999999</v>
      </c>
      <c r="F186" s="119">
        <v>224143.45000000004</v>
      </c>
      <c r="G186" s="119">
        <v>134869.93999999997</v>
      </c>
      <c r="H186" s="119">
        <v>108591.37000000001</v>
      </c>
      <c r="I186" s="119">
        <v>84284.460000000021</v>
      </c>
      <c r="J186" s="119">
        <v>98729.14999999998</v>
      </c>
      <c r="K186" s="119">
        <v>119649.77</v>
      </c>
      <c r="L186" s="119">
        <v>426166.25</v>
      </c>
      <c r="M186" s="119"/>
      <c r="N186" s="119"/>
      <c r="O186" s="119"/>
      <c r="P186" s="119"/>
      <c r="Q186" s="119">
        <f t="shared" si="3"/>
        <v>1257267.0300000003</v>
      </c>
      <c r="R186" s="115"/>
      <c r="S186" s="116"/>
      <c r="T186" s="113"/>
      <c r="U186" s="119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1257267.0300000003</v>
      </c>
      <c r="V186" s="115"/>
    </row>
    <row r="187" spans="2:22" x14ac:dyDescent="0.2">
      <c r="B187" s="113"/>
      <c r="C187" s="117" t="s">
        <v>215</v>
      </c>
      <c r="D187" s="118" t="s">
        <v>447</v>
      </c>
      <c r="E187" s="119">
        <v>66004.240000000005</v>
      </c>
      <c r="F187" s="119">
        <v>117676.26000000001</v>
      </c>
      <c r="G187" s="119">
        <v>116620.57</v>
      </c>
      <c r="H187" s="119">
        <v>71281.72</v>
      </c>
      <c r="I187" s="119">
        <v>65271.820000000007</v>
      </c>
      <c r="J187" s="119">
        <v>66138.03</v>
      </c>
      <c r="K187" s="119">
        <v>63953.52</v>
      </c>
      <c r="L187" s="119">
        <v>67148.62000000001</v>
      </c>
      <c r="M187" s="119"/>
      <c r="N187" s="119"/>
      <c r="O187" s="119"/>
      <c r="P187" s="119"/>
      <c r="Q187" s="119">
        <f t="shared" si="3"/>
        <v>634094.78</v>
      </c>
      <c r="R187" s="115"/>
      <c r="S187" s="116"/>
      <c r="T187" s="113"/>
      <c r="U187" s="119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634094.78</v>
      </c>
      <c r="V187" s="115"/>
    </row>
    <row r="188" spans="2:22" x14ac:dyDescent="0.2">
      <c r="B188" s="113"/>
      <c r="C188" s="117" t="s">
        <v>216</v>
      </c>
      <c r="D188" s="118" t="s">
        <v>448</v>
      </c>
      <c r="E188" s="119">
        <v>80436.08</v>
      </c>
      <c r="F188" s="119">
        <v>121512.09</v>
      </c>
      <c r="G188" s="119">
        <v>387308.48</v>
      </c>
      <c r="H188" s="119">
        <v>116615.98999999998</v>
      </c>
      <c r="I188" s="119">
        <v>101342.62999999999</v>
      </c>
      <c r="J188" s="119">
        <v>114532.31</v>
      </c>
      <c r="K188" s="119">
        <v>337453.11</v>
      </c>
      <c r="L188" s="119">
        <v>84227.999999999985</v>
      </c>
      <c r="M188" s="119"/>
      <c r="N188" s="119"/>
      <c r="O188" s="119"/>
      <c r="P188" s="119"/>
      <c r="Q188" s="119">
        <f t="shared" si="3"/>
        <v>1343428.69</v>
      </c>
      <c r="R188" s="115"/>
      <c r="S188" s="116"/>
      <c r="T188" s="113"/>
      <c r="U188" s="119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1343428.69</v>
      </c>
      <c r="V188" s="115"/>
    </row>
    <row r="189" spans="2:22" x14ac:dyDescent="0.2">
      <c r="B189" s="113"/>
      <c r="C189" s="117" t="s">
        <v>217</v>
      </c>
      <c r="D189" s="118" t="s">
        <v>449</v>
      </c>
      <c r="E189" s="119">
        <v>109375.54999999999</v>
      </c>
      <c r="F189" s="119">
        <v>144213.82</v>
      </c>
      <c r="G189" s="119">
        <v>123347.32000000007</v>
      </c>
      <c r="H189" s="119">
        <v>140871.28000000003</v>
      </c>
      <c r="I189" s="119">
        <v>144136.22999999998</v>
      </c>
      <c r="J189" s="119">
        <v>143894.01000000004</v>
      </c>
      <c r="K189" s="119">
        <v>126236.73000000001</v>
      </c>
      <c r="L189" s="119">
        <v>122332.64</v>
      </c>
      <c r="M189" s="119"/>
      <c r="N189" s="119"/>
      <c r="O189" s="119"/>
      <c r="P189" s="119"/>
      <c r="Q189" s="119">
        <f t="shared" si="3"/>
        <v>1054407.58</v>
      </c>
      <c r="R189" s="115"/>
      <c r="S189" s="116"/>
      <c r="T189" s="113"/>
      <c r="U189" s="119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1054407.58</v>
      </c>
      <c r="V189" s="115"/>
    </row>
    <row r="190" spans="2:22" x14ac:dyDescent="0.2">
      <c r="B190" s="113"/>
      <c r="C190" s="117" t="s">
        <v>218</v>
      </c>
      <c r="D190" s="118" t="s">
        <v>450</v>
      </c>
      <c r="E190" s="119">
        <v>8070.2099999999991</v>
      </c>
      <c r="F190" s="119">
        <v>10932.429999999998</v>
      </c>
      <c r="G190" s="119">
        <v>13409.599999999999</v>
      </c>
      <c r="H190" s="119">
        <v>12008.219999999998</v>
      </c>
      <c r="I190" s="119">
        <v>11676.509999999998</v>
      </c>
      <c r="J190" s="119">
        <v>10814.08</v>
      </c>
      <c r="K190" s="119">
        <v>10108.040000000001</v>
      </c>
      <c r="L190" s="119">
        <v>9053.51</v>
      </c>
      <c r="M190" s="119"/>
      <c r="N190" s="119"/>
      <c r="O190" s="119"/>
      <c r="P190" s="119"/>
      <c r="Q190" s="119">
        <f t="shared" si="3"/>
        <v>86072.599999999991</v>
      </c>
      <c r="R190" s="115"/>
      <c r="S190" s="116"/>
      <c r="T190" s="113"/>
      <c r="U190" s="119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86072.599999999991</v>
      </c>
      <c r="V190" s="115"/>
    </row>
    <row r="191" spans="2:22" ht="25.5" x14ac:dyDescent="0.2">
      <c r="B191" s="113"/>
      <c r="C191" s="117" t="s">
        <v>528</v>
      </c>
      <c r="D191" s="118" t="s">
        <v>529</v>
      </c>
      <c r="E191" s="119">
        <v>351627.70000000007</v>
      </c>
      <c r="F191" s="119">
        <v>279188.19</v>
      </c>
      <c r="G191" s="119">
        <v>213562.38</v>
      </c>
      <c r="H191" s="119">
        <v>401992.44000000006</v>
      </c>
      <c r="I191" s="119">
        <v>1166680.56</v>
      </c>
      <c r="J191" s="119">
        <v>911975.53999999992</v>
      </c>
      <c r="K191" s="119">
        <v>270948.93000000005</v>
      </c>
      <c r="L191" s="119">
        <v>152114.52000000002</v>
      </c>
      <c r="M191" s="119"/>
      <c r="N191" s="119"/>
      <c r="O191" s="119"/>
      <c r="P191" s="119"/>
      <c r="Q191" s="119">
        <f t="shared" si="3"/>
        <v>3748090.2600000007</v>
      </c>
      <c r="R191" s="115"/>
      <c r="S191" s="116"/>
      <c r="T191" s="113"/>
      <c r="U191" s="119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3748090.2600000007</v>
      </c>
      <c r="V191" s="115"/>
    </row>
    <row r="192" spans="2:22" x14ac:dyDescent="0.2">
      <c r="B192" s="113"/>
      <c r="C192" s="117" t="s">
        <v>530</v>
      </c>
      <c r="D192" s="118" t="s">
        <v>531</v>
      </c>
      <c r="E192" s="119">
        <v>37311.35</v>
      </c>
      <c r="F192" s="119">
        <v>114264.83000000002</v>
      </c>
      <c r="G192" s="119">
        <v>39166.42</v>
      </c>
      <c r="H192" s="119">
        <v>79224.819999999992</v>
      </c>
      <c r="I192" s="119">
        <v>54478.749999999985</v>
      </c>
      <c r="J192" s="119">
        <v>93779.699999999983</v>
      </c>
      <c r="K192" s="119">
        <v>88100.489999999976</v>
      </c>
      <c r="L192" s="119">
        <v>43167.56</v>
      </c>
      <c r="M192" s="119"/>
      <c r="N192" s="119"/>
      <c r="O192" s="119"/>
      <c r="P192" s="119"/>
      <c r="Q192" s="119">
        <f t="shared" si="3"/>
        <v>549493.91999999993</v>
      </c>
      <c r="R192" s="115"/>
      <c r="S192" s="116"/>
      <c r="T192" s="113"/>
      <c r="U192" s="119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549493.91999999993</v>
      </c>
      <c r="V192" s="115"/>
    </row>
    <row r="193" spans="2:22" x14ac:dyDescent="0.2">
      <c r="B193" s="113"/>
      <c r="C193" s="117" t="s">
        <v>532</v>
      </c>
      <c r="D193" s="118" t="s">
        <v>373</v>
      </c>
      <c r="E193" s="119">
        <v>49572.190000000017</v>
      </c>
      <c r="F193" s="119">
        <v>73605.919999999998</v>
      </c>
      <c r="G193" s="119">
        <v>60044.900000000009</v>
      </c>
      <c r="H193" s="119">
        <v>109292.61000000002</v>
      </c>
      <c r="I193" s="119">
        <v>67409.14</v>
      </c>
      <c r="J193" s="119">
        <v>84054.200000000012</v>
      </c>
      <c r="K193" s="119">
        <v>66282.33</v>
      </c>
      <c r="L193" s="119">
        <v>98290.23000000001</v>
      </c>
      <c r="M193" s="119"/>
      <c r="N193" s="119"/>
      <c r="O193" s="119"/>
      <c r="P193" s="119"/>
      <c r="Q193" s="119">
        <f t="shared" si="3"/>
        <v>608551.52</v>
      </c>
      <c r="R193" s="115"/>
      <c r="S193" s="116"/>
      <c r="T193" s="113"/>
      <c r="U193" s="119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608551.52</v>
      </c>
      <c r="V193" s="115"/>
    </row>
    <row r="194" spans="2:22" x14ac:dyDescent="0.2">
      <c r="B194" s="113"/>
      <c r="C194" s="117" t="s">
        <v>533</v>
      </c>
      <c r="D194" s="118" t="s">
        <v>534</v>
      </c>
      <c r="E194" s="119">
        <v>190731.98</v>
      </c>
      <c r="F194" s="119">
        <v>351514.23</v>
      </c>
      <c r="G194" s="119">
        <v>240265.89999999997</v>
      </c>
      <c r="H194" s="119">
        <v>405475.1399999999</v>
      </c>
      <c r="I194" s="119">
        <v>285349.26999999996</v>
      </c>
      <c r="J194" s="119">
        <v>316384.90000000002</v>
      </c>
      <c r="K194" s="119">
        <v>237537.18</v>
      </c>
      <c r="L194" s="119">
        <v>380391.38000000006</v>
      </c>
      <c r="M194" s="119"/>
      <c r="N194" s="119"/>
      <c r="O194" s="119"/>
      <c r="P194" s="119"/>
      <c r="Q194" s="119">
        <f t="shared" si="3"/>
        <v>2407649.98</v>
      </c>
      <c r="R194" s="115"/>
      <c r="S194" s="116"/>
      <c r="T194" s="113"/>
      <c r="U194" s="119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2407649.98</v>
      </c>
      <c r="V194" s="115"/>
    </row>
    <row r="195" spans="2:22" x14ac:dyDescent="0.2">
      <c r="B195" s="113"/>
      <c r="C195" s="117" t="s">
        <v>219</v>
      </c>
      <c r="D195" s="118" t="s">
        <v>451</v>
      </c>
      <c r="E195" s="119">
        <v>255766.94</v>
      </c>
      <c r="F195" s="119">
        <v>283202.4599999999</v>
      </c>
      <c r="G195" s="119">
        <v>301715.25999999995</v>
      </c>
      <c r="H195" s="119">
        <v>309967.20000000007</v>
      </c>
      <c r="I195" s="119">
        <v>2912023.9799999995</v>
      </c>
      <c r="J195" s="119">
        <v>1155240.8400000001</v>
      </c>
      <c r="K195" s="119">
        <v>2047192.33</v>
      </c>
      <c r="L195" s="119">
        <v>325579.03000000003</v>
      </c>
      <c r="M195" s="119"/>
      <c r="N195" s="119"/>
      <c r="O195" s="119"/>
      <c r="P195" s="119"/>
      <c r="Q195" s="119">
        <f t="shared" si="3"/>
        <v>7590688.04</v>
      </c>
      <c r="R195" s="115"/>
      <c r="S195" s="116"/>
      <c r="T195" s="113"/>
      <c r="U195" s="119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7590688.04</v>
      </c>
      <c r="V195" s="115"/>
    </row>
    <row r="196" spans="2:22" x14ac:dyDescent="0.2">
      <c r="B196" s="113"/>
      <c r="C196" s="117" t="s">
        <v>220</v>
      </c>
      <c r="D196" s="118" t="s">
        <v>452</v>
      </c>
      <c r="E196" s="119">
        <v>68981.180000000008</v>
      </c>
      <c r="F196" s="119">
        <v>69168.810000000012</v>
      </c>
      <c r="G196" s="119">
        <v>216360.99999999997</v>
      </c>
      <c r="H196" s="119">
        <v>77147.06</v>
      </c>
      <c r="I196" s="119">
        <v>143360.85</v>
      </c>
      <c r="J196" s="119">
        <v>141743.48999999996</v>
      </c>
      <c r="K196" s="119">
        <v>1547071.3099999998</v>
      </c>
      <c r="L196" s="119">
        <v>77221.75</v>
      </c>
      <c r="M196" s="119"/>
      <c r="N196" s="119"/>
      <c r="O196" s="119"/>
      <c r="P196" s="119"/>
      <c r="Q196" s="119">
        <f t="shared" si="3"/>
        <v>2341055.4499999997</v>
      </c>
      <c r="R196" s="115"/>
      <c r="S196" s="116"/>
      <c r="T196" s="113"/>
      <c r="U196" s="119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2341055.4499999997</v>
      </c>
      <c r="V196" s="115"/>
    </row>
    <row r="197" spans="2:22" x14ac:dyDescent="0.2">
      <c r="B197" s="113"/>
      <c r="C197" s="117" t="s">
        <v>221</v>
      </c>
      <c r="D197" s="118" t="s">
        <v>453</v>
      </c>
      <c r="E197" s="119">
        <v>69856.810000000012</v>
      </c>
      <c r="F197" s="119">
        <v>205570.09000000003</v>
      </c>
      <c r="G197" s="119">
        <v>146126.17000000001</v>
      </c>
      <c r="H197" s="119">
        <v>184399.65000000002</v>
      </c>
      <c r="I197" s="119">
        <v>144919.43000000002</v>
      </c>
      <c r="J197" s="119">
        <v>131146.21</v>
      </c>
      <c r="K197" s="119">
        <v>104775.31999999999</v>
      </c>
      <c r="L197" s="119">
        <v>80606.979999999967</v>
      </c>
      <c r="M197" s="119"/>
      <c r="N197" s="119"/>
      <c r="O197" s="119"/>
      <c r="P197" s="119"/>
      <c r="Q197" s="119">
        <f t="shared" si="3"/>
        <v>1067400.6599999999</v>
      </c>
      <c r="R197" s="115"/>
      <c r="S197" s="116"/>
      <c r="T197" s="113"/>
      <c r="U197" s="119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1067400.6599999999</v>
      </c>
      <c r="V197" s="115"/>
    </row>
    <row r="198" spans="2:22" x14ac:dyDescent="0.2">
      <c r="B198" s="113"/>
      <c r="C198" s="117" t="s">
        <v>222</v>
      </c>
      <c r="D198" s="118" t="s">
        <v>454</v>
      </c>
      <c r="E198" s="119">
        <v>58808.619999999995</v>
      </c>
      <c r="F198" s="119">
        <v>76783.050000000017</v>
      </c>
      <c r="G198" s="119">
        <v>100116.23</v>
      </c>
      <c r="H198" s="119">
        <v>111686.39000000001</v>
      </c>
      <c r="I198" s="119">
        <v>70174.549999999988</v>
      </c>
      <c r="J198" s="119">
        <v>72971.839999999982</v>
      </c>
      <c r="K198" s="119">
        <v>163313.47</v>
      </c>
      <c r="L198" s="119">
        <v>71313.820000000007</v>
      </c>
      <c r="M198" s="119"/>
      <c r="N198" s="119"/>
      <c r="O198" s="119"/>
      <c r="P198" s="119"/>
      <c r="Q198" s="119">
        <f t="shared" si="3"/>
        <v>725167.97</v>
      </c>
      <c r="R198" s="115"/>
      <c r="S198" s="116"/>
      <c r="T198" s="113"/>
      <c r="U198" s="119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725167.97</v>
      </c>
      <c r="V198" s="115"/>
    </row>
    <row r="199" spans="2:22" x14ac:dyDescent="0.2">
      <c r="B199" s="113"/>
      <c r="C199" s="117" t="s">
        <v>223</v>
      </c>
      <c r="D199" s="118" t="s">
        <v>455</v>
      </c>
      <c r="E199" s="119">
        <v>34796.109999999993</v>
      </c>
      <c r="F199" s="119">
        <v>61640.65</v>
      </c>
      <c r="G199" s="119">
        <v>44196.05000000001</v>
      </c>
      <c r="H199" s="119">
        <v>65649.25</v>
      </c>
      <c r="I199" s="119">
        <v>90848.49000000002</v>
      </c>
      <c r="J199" s="119">
        <v>46370.270000000004</v>
      </c>
      <c r="K199" s="119">
        <v>58986.98000000001</v>
      </c>
      <c r="L199" s="119">
        <v>40733.619999999995</v>
      </c>
      <c r="M199" s="119"/>
      <c r="N199" s="119"/>
      <c r="O199" s="119"/>
      <c r="P199" s="119"/>
      <c r="Q199" s="119">
        <f t="shared" si="3"/>
        <v>443221.42000000004</v>
      </c>
      <c r="R199" s="115"/>
      <c r="S199" s="116"/>
      <c r="T199" s="113"/>
      <c r="U199" s="119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443221.42000000004</v>
      </c>
      <c r="V199" s="115"/>
    </row>
    <row r="200" spans="2:22" ht="25.5" x14ac:dyDescent="0.2">
      <c r="B200" s="113"/>
      <c r="C200" s="117" t="s">
        <v>224</v>
      </c>
      <c r="D200" s="118" t="s">
        <v>456</v>
      </c>
      <c r="E200" s="119">
        <v>18957.039999999997</v>
      </c>
      <c r="F200" s="119">
        <v>28061.670000000006</v>
      </c>
      <c r="G200" s="119">
        <v>26494.12</v>
      </c>
      <c r="H200" s="119">
        <v>28701.880000000005</v>
      </c>
      <c r="I200" s="119">
        <v>29591.579999999998</v>
      </c>
      <c r="J200" s="119">
        <v>23623.659999999996</v>
      </c>
      <c r="K200" s="119">
        <v>42650.420000000006</v>
      </c>
      <c r="L200" s="119">
        <v>22491.200000000001</v>
      </c>
      <c r="M200" s="119"/>
      <c r="N200" s="119"/>
      <c r="O200" s="119"/>
      <c r="P200" s="119"/>
      <c r="Q200" s="119">
        <f t="shared" ref="Q200:Q251" si="4">SUM(E200:P200)</f>
        <v>220571.57000000004</v>
      </c>
      <c r="R200" s="115"/>
      <c r="S200" s="116"/>
      <c r="T200" s="113"/>
      <c r="U200" s="119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220571.57000000004</v>
      </c>
      <c r="V200" s="115"/>
    </row>
    <row r="201" spans="2:22" x14ac:dyDescent="0.2">
      <c r="B201" s="113"/>
      <c r="C201" s="117" t="s">
        <v>225</v>
      </c>
      <c r="D201" s="118" t="s">
        <v>458</v>
      </c>
      <c r="E201" s="119">
        <v>0</v>
      </c>
      <c r="F201" s="119">
        <v>0</v>
      </c>
      <c r="G201" s="119">
        <v>0</v>
      </c>
      <c r="H201" s="119">
        <v>0</v>
      </c>
      <c r="I201" s="119">
        <v>0</v>
      </c>
      <c r="J201" s="119">
        <v>0</v>
      </c>
      <c r="K201" s="119">
        <v>0</v>
      </c>
      <c r="L201" s="119">
        <v>0</v>
      </c>
      <c r="M201" s="119"/>
      <c r="N201" s="119"/>
      <c r="O201" s="119"/>
      <c r="P201" s="119"/>
      <c r="Q201" s="119">
        <f t="shared" si="4"/>
        <v>0</v>
      </c>
      <c r="R201" s="115"/>
      <c r="S201" s="116"/>
      <c r="T201" s="113"/>
      <c r="U201" s="119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0</v>
      </c>
      <c r="V201" s="115"/>
    </row>
    <row r="202" spans="2:22" x14ac:dyDescent="0.2">
      <c r="B202" s="113"/>
      <c r="C202" s="117" t="s">
        <v>226</v>
      </c>
      <c r="D202" s="118" t="s">
        <v>459</v>
      </c>
      <c r="E202" s="119">
        <v>0</v>
      </c>
      <c r="F202" s="119">
        <v>283039.32</v>
      </c>
      <c r="G202" s="119">
        <v>688354.49</v>
      </c>
      <c r="H202" s="119">
        <v>850629.53</v>
      </c>
      <c r="I202" s="119">
        <v>658381.1</v>
      </c>
      <c r="J202" s="119">
        <v>1258066.8399999999</v>
      </c>
      <c r="K202" s="119">
        <v>106218.7</v>
      </c>
      <c r="L202" s="119">
        <v>372317.6</v>
      </c>
      <c r="M202" s="119"/>
      <c r="N202" s="119"/>
      <c r="O202" s="119"/>
      <c r="P202" s="119"/>
      <c r="Q202" s="119">
        <f t="shared" si="4"/>
        <v>4217007.58</v>
      </c>
      <c r="R202" s="115"/>
      <c r="S202" s="116"/>
      <c r="T202" s="113"/>
      <c r="U202" s="119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4217007.58</v>
      </c>
      <c r="V202" s="115"/>
    </row>
    <row r="203" spans="2:22" x14ac:dyDescent="0.2">
      <c r="B203" s="113"/>
      <c r="C203" s="117" t="s">
        <v>227</v>
      </c>
      <c r="D203" s="118" t="s">
        <v>460</v>
      </c>
      <c r="E203" s="119">
        <v>2974928.2899999996</v>
      </c>
      <c r="F203" s="119">
        <v>3216070.4900000007</v>
      </c>
      <c r="G203" s="119">
        <v>3149451.4799999995</v>
      </c>
      <c r="H203" s="119">
        <v>3341084.7800000007</v>
      </c>
      <c r="I203" s="119">
        <v>3235030.77</v>
      </c>
      <c r="J203" s="119">
        <v>3110908.16</v>
      </c>
      <c r="K203" s="119">
        <v>3684009.59</v>
      </c>
      <c r="L203" s="119">
        <v>3448316.47</v>
      </c>
      <c r="M203" s="119"/>
      <c r="N203" s="119"/>
      <c r="O203" s="119"/>
      <c r="P203" s="119"/>
      <c r="Q203" s="119">
        <f t="shared" si="4"/>
        <v>26159800.029999997</v>
      </c>
      <c r="R203" s="115"/>
      <c r="S203" s="116"/>
      <c r="T203" s="113"/>
      <c r="U203" s="119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26159800.029999997</v>
      </c>
      <c r="V203" s="115"/>
    </row>
    <row r="204" spans="2:22" x14ac:dyDescent="0.2">
      <c r="B204" s="113"/>
      <c r="C204" s="117" t="s">
        <v>228</v>
      </c>
      <c r="D204" s="118" t="s">
        <v>461</v>
      </c>
      <c r="E204" s="119">
        <v>8877361.0600000005</v>
      </c>
      <c r="F204" s="119">
        <v>9907856.6300000008</v>
      </c>
      <c r="G204" s="119">
        <v>10053725.320000008</v>
      </c>
      <c r="H204" s="119">
        <v>10120257.190000001</v>
      </c>
      <c r="I204" s="119">
        <v>9439494.7100000028</v>
      </c>
      <c r="J204" s="119">
        <v>10134426.110000001</v>
      </c>
      <c r="K204" s="119">
        <v>9969224.2199999988</v>
      </c>
      <c r="L204" s="119">
        <v>10146724.429999998</v>
      </c>
      <c r="M204" s="119"/>
      <c r="N204" s="119"/>
      <c r="O204" s="119"/>
      <c r="P204" s="119"/>
      <c r="Q204" s="119">
        <f t="shared" si="4"/>
        <v>78649069.670000002</v>
      </c>
      <c r="R204" s="115"/>
      <c r="S204" s="116"/>
      <c r="T204" s="113"/>
      <c r="U204" s="119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78649069.670000002</v>
      </c>
      <c r="V204" s="115"/>
    </row>
    <row r="205" spans="2:22" x14ac:dyDescent="0.2">
      <c r="B205" s="113"/>
      <c r="C205" s="117" t="s">
        <v>229</v>
      </c>
      <c r="D205" s="118" t="s">
        <v>462</v>
      </c>
      <c r="E205" s="119">
        <v>3414505.7799999993</v>
      </c>
      <c r="F205" s="119">
        <v>3850409.0499999989</v>
      </c>
      <c r="G205" s="119">
        <v>3988378.6900000004</v>
      </c>
      <c r="H205" s="119">
        <v>3852945.24</v>
      </c>
      <c r="I205" s="119">
        <v>3809219.9199999995</v>
      </c>
      <c r="J205" s="119">
        <v>3652980.91</v>
      </c>
      <c r="K205" s="119">
        <v>3840337.6400000006</v>
      </c>
      <c r="L205" s="119">
        <v>3712058.7</v>
      </c>
      <c r="M205" s="119"/>
      <c r="N205" s="119"/>
      <c r="O205" s="119"/>
      <c r="P205" s="119"/>
      <c r="Q205" s="119">
        <f t="shared" si="4"/>
        <v>30120835.93</v>
      </c>
      <c r="R205" s="115"/>
      <c r="S205" s="116"/>
      <c r="T205" s="113"/>
      <c r="U205" s="119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30120835.93</v>
      </c>
      <c r="V205" s="115"/>
    </row>
    <row r="206" spans="2:22" x14ac:dyDescent="0.2">
      <c r="B206" s="113"/>
      <c r="C206" s="117" t="s">
        <v>230</v>
      </c>
      <c r="D206" s="118" t="s">
        <v>463</v>
      </c>
      <c r="E206" s="119">
        <v>0</v>
      </c>
      <c r="F206" s="119">
        <v>473779.8</v>
      </c>
      <c r="G206" s="119">
        <v>993068.67</v>
      </c>
      <c r="H206" s="119">
        <v>1021213.6000000001</v>
      </c>
      <c r="I206" s="119">
        <v>991474.57000000007</v>
      </c>
      <c r="J206" s="119">
        <v>973283.80999999994</v>
      </c>
      <c r="K206" s="119">
        <v>977967.04</v>
      </c>
      <c r="L206" s="119">
        <v>969076.04</v>
      </c>
      <c r="M206" s="119"/>
      <c r="N206" s="119"/>
      <c r="O206" s="119"/>
      <c r="P206" s="119"/>
      <c r="Q206" s="119">
        <f t="shared" si="4"/>
        <v>6399863.5300000003</v>
      </c>
      <c r="R206" s="115"/>
      <c r="S206" s="116"/>
      <c r="T206" s="113"/>
      <c r="U206" s="119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6399863.5300000003</v>
      </c>
      <c r="V206" s="115"/>
    </row>
    <row r="207" spans="2:22" x14ac:dyDescent="0.2">
      <c r="B207" s="113"/>
      <c r="C207" s="117" t="s">
        <v>231</v>
      </c>
      <c r="D207" s="118" t="s">
        <v>464</v>
      </c>
      <c r="E207" s="119">
        <v>111478.56000000001</v>
      </c>
      <c r="F207" s="119">
        <v>3120620.07</v>
      </c>
      <c r="G207" s="119">
        <v>6031655.46</v>
      </c>
      <c r="H207" s="119">
        <v>3311028.75</v>
      </c>
      <c r="I207" s="119">
        <v>3193358.72</v>
      </c>
      <c r="J207" s="119">
        <v>3203902.59</v>
      </c>
      <c r="K207" s="119">
        <v>3225199.02</v>
      </c>
      <c r="L207" s="119">
        <v>3099455.98</v>
      </c>
      <c r="M207" s="119"/>
      <c r="N207" s="119"/>
      <c r="O207" s="119"/>
      <c r="P207" s="119"/>
      <c r="Q207" s="119">
        <f t="shared" si="4"/>
        <v>25296699.149999999</v>
      </c>
      <c r="R207" s="115"/>
      <c r="S207" s="116"/>
      <c r="T207" s="113"/>
      <c r="U207" s="119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25296699.149999999</v>
      </c>
      <c r="V207" s="115"/>
    </row>
    <row r="208" spans="2:22" x14ac:dyDescent="0.2">
      <c r="B208" s="113"/>
      <c r="C208" s="117" t="s">
        <v>232</v>
      </c>
      <c r="D208" s="118" t="s">
        <v>465</v>
      </c>
      <c r="E208" s="119">
        <v>0</v>
      </c>
      <c r="F208" s="119">
        <v>594649.76</v>
      </c>
      <c r="G208" s="119">
        <v>652062.53</v>
      </c>
      <c r="H208" s="119">
        <v>574245.87999999989</v>
      </c>
      <c r="I208" s="119">
        <v>503870.33000000007</v>
      </c>
      <c r="J208" s="119">
        <v>477661.5</v>
      </c>
      <c r="K208" s="119">
        <v>265579.08999999997</v>
      </c>
      <c r="L208" s="119">
        <v>147408.59</v>
      </c>
      <c r="M208" s="119"/>
      <c r="N208" s="119"/>
      <c r="O208" s="119"/>
      <c r="P208" s="119"/>
      <c r="Q208" s="119">
        <f t="shared" si="4"/>
        <v>3215477.6799999997</v>
      </c>
      <c r="R208" s="115"/>
      <c r="S208" s="116"/>
      <c r="T208" s="113"/>
      <c r="U208" s="119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3215477.6799999997</v>
      </c>
      <c r="V208" s="115"/>
    </row>
    <row r="209" spans="2:22" x14ac:dyDescent="0.2">
      <c r="B209" s="113"/>
      <c r="C209" s="117" t="s">
        <v>233</v>
      </c>
      <c r="D209" s="118" t="s">
        <v>466</v>
      </c>
      <c r="E209" s="119">
        <v>231171.90000000002</v>
      </c>
      <c r="F209" s="119">
        <v>955355.26</v>
      </c>
      <c r="G209" s="119">
        <v>694394.13</v>
      </c>
      <c r="H209" s="119">
        <v>1340841.04</v>
      </c>
      <c r="I209" s="119">
        <v>824075.32000000007</v>
      </c>
      <c r="J209" s="119">
        <v>782989.96</v>
      </c>
      <c r="K209" s="119">
        <v>242867.14000000004</v>
      </c>
      <c r="L209" s="119">
        <v>239045.48999999996</v>
      </c>
      <c r="M209" s="119"/>
      <c r="N209" s="119"/>
      <c r="O209" s="119"/>
      <c r="P209" s="119"/>
      <c r="Q209" s="119">
        <f t="shared" si="4"/>
        <v>5310740.24</v>
      </c>
      <c r="R209" s="115"/>
      <c r="S209" s="116"/>
      <c r="T209" s="113"/>
      <c r="U209" s="119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5310740.24</v>
      </c>
      <c r="V209" s="115"/>
    </row>
    <row r="210" spans="2:22" x14ac:dyDescent="0.2">
      <c r="B210" s="113"/>
      <c r="C210" s="117" t="s">
        <v>234</v>
      </c>
      <c r="D210" s="118" t="s">
        <v>467</v>
      </c>
      <c r="E210" s="119">
        <v>113881.1</v>
      </c>
      <c r="F210" s="119">
        <v>181340.53</v>
      </c>
      <c r="G210" s="119">
        <v>282174.88999999996</v>
      </c>
      <c r="H210" s="119">
        <v>183102.97999999998</v>
      </c>
      <c r="I210" s="119">
        <v>188167.33</v>
      </c>
      <c r="J210" s="119">
        <v>372669.44</v>
      </c>
      <c r="K210" s="119">
        <v>236516.08</v>
      </c>
      <c r="L210" s="119">
        <v>42363.93</v>
      </c>
      <c r="M210" s="119"/>
      <c r="N210" s="119"/>
      <c r="O210" s="119"/>
      <c r="P210" s="119"/>
      <c r="Q210" s="119">
        <f t="shared" si="4"/>
        <v>1600216.28</v>
      </c>
      <c r="R210" s="115"/>
      <c r="S210" s="116"/>
      <c r="T210" s="113"/>
      <c r="U210" s="119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1600216.28</v>
      </c>
      <c r="V210" s="115"/>
    </row>
    <row r="211" spans="2:22" x14ac:dyDescent="0.2">
      <c r="B211" s="113"/>
      <c r="C211" s="117" t="s">
        <v>235</v>
      </c>
      <c r="D211" s="118" t="s">
        <v>468</v>
      </c>
      <c r="E211" s="119">
        <v>0</v>
      </c>
      <c r="F211" s="119">
        <v>3350594.19</v>
      </c>
      <c r="G211" s="119">
        <v>364083.20000000001</v>
      </c>
      <c r="H211" s="119">
        <v>136716.74999999991</v>
      </c>
      <c r="I211" s="119">
        <v>649187.59999999986</v>
      </c>
      <c r="J211" s="119">
        <v>153631.31999999986</v>
      </c>
      <c r="K211" s="119">
        <v>3699362.69</v>
      </c>
      <c r="L211" s="119">
        <v>426086.73000000004</v>
      </c>
      <c r="M211" s="119"/>
      <c r="N211" s="119"/>
      <c r="O211" s="119"/>
      <c r="P211" s="119"/>
      <c r="Q211" s="119">
        <f t="shared" si="4"/>
        <v>8779662.4800000004</v>
      </c>
      <c r="R211" s="115"/>
      <c r="S211" s="116"/>
      <c r="T211" s="113"/>
      <c r="U211" s="119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8779662.4800000004</v>
      </c>
      <c r="V211" s="115"/>
    </row>
    <row r="212" spans="2:22" x14ac:dyDescent="0.2">
      <c r="B212" s="113"/>
      <c r="C212" s="117" t="s">
        <v>236</v>
      </c>
      <c r="D212" s="118" t="s">
        <v>469</v>
      </c>
      <c r="E212" s="119">
        <v>41950.750000000007</v>
      </c>
      <c r="F212" s="119">
        <v>59523.049999999988</v>
      </c>
      <c r="G212" s="119">
        <v>54457.029999999992</v>
      </c>
      <c r="H212" s="119">
        <v>65392.479999999996</v>
      </c>
      <c r="I212" s="119">
        <v>63091.15</v>
      </c>
      <c r="J212" s="119">
        <v>75291.26999999999</v>
      </c>
      <c r="K212" s="119">
        <v>71544.66</v>
      </c>
      <c r="L212" s="119">
        <v>66138.290000000008</v>
      </c>
      <c r="M212" s="119"/>
      <c r="N212" s="119"/>
      <c r="O212" s="119"/>
      <c r="P212" s="119"/>
      <c r="Q212" s="119">
        <f t="shared" si="4"/>
        <v>497388.68000000005</v>
      </c>
      <c r="R212" s="115"/>
      <c r="S212" s="116"/>
      <c r="T212" s="113"/>
      <c r="U212" s="119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497388.68000000005</v>
      </c>
      <c r="V212" s="115"/>
    </row>
    <row r="213" spans="2:22" x14ac:dyDescent="0.2">
      <c r="B213" s="113"/>
      <c r="C213" s="117" t="s">
        <v>237</v>
      </c>
      <c r="D213" s="118" t="s">
        <v>457</v>
      </c>
      <c r="E213" s="119">
        <v>0</v>
      </c>
      <c r="F213" s="119">
        <v>0</v>
      </c>
      <c r="G213" s="119">
        <v>487631.04000000004</v>
      </c>
      <c r="H213" s="119">
        <v>667469.42000000004</v>
      </c>
      <c r="I213" s="119">
        <v>0</v>
      </c>
      <c r="J213" s="119">
        <v>222500</v>
      </c>
      <c r="K213" s="119">
        <v>725918.05</v>
      </c>
      <c r="L213" s="119">
        <v>554520.56999999995</v>
      </c>
      <c r="M213" s="119"/>
      <c r="N213" s="119"/>
      <c r="O213" s="119"/>
      <c r="P213" s="119"/>
      <c r="Q213" s="119">
        <f t="shared" si="4"/>
        <v>2658039.0799999996</v>
      </c>
      <c r="R213" s="115"/>
      <c r="S213" s="116"/>
      <c r="T213" s="113"/>
      <c r="U213" s="119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2658039.0799999996</v>
      </c>
      <c r="V213" s="115"/>
    </row>
    <row r="214" spans="2:22" x14ac:dyDescent="0.2">
      <c r="B214" s="113"/>
      <c r="C214" s="117" t="s">
        <v>238</v>
      </c>
      <c r="D214" s="118" t="s">
        <v>470</v>
      </c>
      <c r="E214" s="119">
        <v>0</v>
      </c>
      <c r="F214" s="119">
        <v>4685</v>
      </c>
      <c r="G214" s="119">
        <v>6790</v>
      </c>
      <c r="H214" s="119">
        <v>12299.250000000002</v>
      </c>
      <c r="I214" s="119">
        <v>10271.799999999999</v>
      </c>
      <c r="J214" s="119">
        <v>71736</v>
      </c>
      <c r="K214" s="119">
        <v>10410</v>
      </c>
      <c r="L214" s="119">
        <v>3960</v>
      </c>
      <c r="M214" s="119"/>
      <c r="N214" s="119"/>
      <c r="O214" s="119"/>
      <c r="P214" s="119"/>
      <c r="Q214" s="119">
        <f t="shared" si="4"/>
        <v>120152.05</v>
      </c>
      <c r="R214" s="115"/>
      <c r="S214" s="116"/>
      <c r="T214" s="113"/>
      <c r="U214" s="119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120152.05</v>
      </c>
      <c r="V214" s="115"/>
    </row>
    <row r="215" spans="2:22" x14ac:dyDescent="0.2">
      <c r="B215" s="113"/>
      <c r="C215" s="117" t="s">
        <v>239</v>
      </c>
      <c r="D215" s="118" t="s">
        <v>471</v>
      </c>
      <c r="E215" s="119">
        <v>15914.3</v>
      </c>
      <c r="F215" s="119">
        <v>95594.77</v>
      </c>
      <c r="G215" s="119">
        <v>191570.32</v>
      </c>
      <c r="H215" s="119">
        <v>74799.78</v>
      </c>
      <c r="I215" s="119">
        <v>955018.58</v>
      </c>
      <c r="J215" s="119">
        <v>123562.95</v>
      </c>
      <c r="K215" s="119">
        <v>615678.01</v>
      </c>
      <c r="L215" s="119">
        <v>54322.240000000005</v>
      </c>
      <c r="M215" s="119"/>
      <c r="N215" s="119"/>
      <c r="O215" s="119"/>
      <c r="P215" s="119"/>
      <c r="Q215" s="119">
        <f t="shared" si="4"/>
        <v>2126460.9500000002</v>
      </c>
      <c r="R215" s="115"/>
      <c r="S215" s="116"/>
      <c r="T215" s="113"/>
      <c r="U215" s="119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2126460.9500000002</v>
      </c>
      <c r="V215" s="115"/>
    </row>
    <row r="216" spans="2:22" x14ac:dyDescent="0.2">
      <c r="B216" s="113"/>
      <c r="C216" s="117" t="s">
        <v>240</v>
      </c>
      <c r="D216" s="118" t="s">
        <v>472</v>
      </c>
      <c r="E216" s="119">
        <v>0</v>
      </c>
      <c r="F216" s="119">
        <v>0</v>
      </c>
      <c r="G216" s="119">
        <v>836018.39999999991</v>
      </c>
      <c r="H216" s="119">
        <v>1007122.35</v>
      </c>
      <c r="I216" s="119">
        <v>350146.77999999997</v>
      </c>
      <c r="J216" s="119">
        <v>0</v>
      </c>
      <c r="K216" s="119">
        <v>287683.95999999996</v>
      </c>
      <c r="L216" s="119">
        <v>771071.84</v>
      </c>
      <c r="M216" s="119"/>
      <c r="N216" s="119"/>
      <c r="O216" s="119"/>
      <c r="P216" s="119"/>
      <c r="Q216" s="119">
        <f t="shared" si="4"/>
        <v>3252043.3299999996</v>
      </c>
      <c r="R216" s="115"/>
      <c r="S216" s="116"/>
      <c r="T216" s="113"/>
      <c r="U216" s="119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3252043.3299999996</v>
      </c>
      <c r="V216" s="115"/>
    </row>
    <row r="217" spans="2:22" x14ac:dyDescent="0.2">
      <c r="B217" s="113"/>
      <c r="C217" s="117" t="s">
        <v>241</v>
      </c>
      <c r="D217" s="118" t="s">
        <v>469</v>
      </c>
      <c r="E217" s="119">
        <v>0</v>
      </c>
      <c r="F217" s="119">
        <v>1800</v>
      </c>
      <c r="G217" s="119">
        <v>0</v>
      </c>
      <c r="H217" s="119">
        <v>5331.58</v>
      </c>
      <c r="I217" s="119">
        <v>5914.1900000000005</v>
      </c>
      <c r="J217" s="119">
        <v>1691.2</v>
      </c>
      <c r="K217" s="119">
        <v>4608.2300000000005</v>
      </c>
      <c r="L217" s="119">
        <v>1691.24</v>
      </c>
      <c r="M217" s="119"/>
      <c r="N217" s="119"/>
      <c r="O217" s="119"/>
      <c r="P217" s="119"/>
      <c r="Q217" s="119">
        <f t="shared" si="4"/>
        <v>21036.440000000002</v>
      </c>
      <c r="R217" s="115"/>
      <c r="S217" s="116"/>
      <c r="T217" s="113"/>
      <c r="U217" s="119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21036.440000000002</v>
      </c>
      <c r="V217" s="115"/>
    </row>
    <row r="218" spans="2:22" ht="25.5" x14ac:dyDescent="0.2">
      <c r="B218" s="113"/>
      <c r="C218" s="117" t="s">
        <v>535</v>
      </c>
      <c r="D218" s="118" t="s">
        <v>536</v>
      </c>
      <c r="E218" s="119">
        <v>157473.76</v>
      </c>
      <c r="F218" s="119">
        <v>854542.94000000029</v>
      </c>
      <c r="G218" s="119">
        <v>1171035.8699999999</v>
      </c>
      <c r="H218" s="119">
        <v>494208.97000000009</v>
      </c>
      <c r="I218" s="119">
        <v>403413.88</v>
      </c>
      <c r="J218" s="119">
        <v>491436.67000000004</v>
      </c>
      <c r="K218" s="119">
        <v>384993.46</v>
      </c>
      <c r="L218" s="119">
        <v>413011.51</v>
      </c>
      <c r="M218" s="119"/>
      <c r="N218" s="119"/>
      <c r="O218" s="119"/>
      <c r="P218" s="119"/>
      <c r="Q218" s="119">
        <f t="shared" si="4"/>
        <v>4370117.0600000005</v>
      </c>
      <c r="R218" s="115"/>
      <c r="S218" s="116"/>
      <c r="T218" s="113"/>
      <c r="U218" s="119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4370117.0600000005</v>
      </c>
      <c r="V218" s="115"/>
    </row>
    <row r="219" spans="2:22" x14ac:dyDescent="0.2">
      <c r="B219" s="113"/>
      <c r="C219" s="117" t="s">
        <v>242</v>
      </c>
      <c r="D219" s="118" t="s">
        <v>473</v>
      </c>
      <c r="E219" s="119">
        <v>0</v>
      </c>
      <c r="F219" s="119">
        <v>47776.67</v>
      </c>
      <c r="G219" s="119">
        <v>294974.53000000003</v>
      </c>
      <c r="H219" s="119">
        <v>116327.08</v>
      </c>
      <c r="I219" s="119">
        <v>64304.1</v>
      </c>
      <c r="J219" s="119">
        <v>259097.25</v>
      </c>
      <c r="K219" s="119">
        <v>437696.08999999997</v>
      </c>
      <c r="L219" s="119">
        <v>389923.53</v>
      </c>
      <c r="M219" s="119"/>
      <c r="N219" s="119"/>
      <c r="O219" s="119"/>
      <c r="P219" s="119"/>
      <c r="Q219" s="119">
        <f t="shared" si="4"/>
        <v>1610099.25</v>
      </c>
      <c r="R219" s="115"/>
      <c r="S219" s="116"/>
      <c r="T219" s="113"/>
      <c r="U219" s="119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1610099.25</v>
      </c>
      <c r="V219" s="115"/>
    </row>
    <row r="220" spans="2:22" x14ac:dyDescent="0.2">
      <c r="B220" s="113"/>
      <c r="C220" s="117" t="s">
        <v>243</v>
      </c>
      <c r="D220" s="118" t="s">
        <v>474</v>
      </c>
      <c r="E220" s="119">
        <v>334971.96999999997</v>
      </c>
      <c r="F220" s="119">
        <v>618161.69000000018</v>
      </c>
      <c r="G220" s="119">
        <v>601476.56999999995</v>
      </c>
      <c r="H220" s="119">
        <v>920499.70999999961</v>
      </c>
      <c r="I220" s="119">
        <v>366935.52000000014</v>
      </c>
      <c r="J220" s="119">
        <v>808593.67</v>
      </c>
      <c r="K220" s="119">
        <v>798608.1399999999</v>
      </c>
      <c r="L220" s="119">
        <v>369566.88000000006</v>
      </c>
      <c r="M220" s="119"/>
      <c r="N220" s="119"/>
      <c r="O220" s="119"/>
      <c r="P220" s="119"/>
      <c r="Q220" s="119">
        <f t="shared" si="4"/>
        <v>4818814.1499999994</v>
      </c>
      <c r="R220" s="115"/>
      <c r="S220" s="116"/>
      <c r="T220" s="113"/>
      <c r="U220" s="119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4818814.1499999994</v>
      </c>
      <c r="V220" s="115"/>
    </row>
    <row r="221" spans="2:22" x14ac:dyDescent="0.2">
      <c r="B221" s="113"/>
      <c r="C221" s="117" t="s">
        <v>244</v>
      </c>
      <c r="D221" s="118" t="s">
        <v>475</v>
      </c>
      <c r="E221" s="119">
        <v>0</v>
      </c>
      <c r="F221" s="119">
        <v>1078.1599999999999</v>
      </c>
      <c r="G221" s="119">
        <v>1648.77</v>
      </c>
      <c r="H221" s="119">
        <v>3252.43</v>
      </c>
      <c r="I221" s="119">
        <v>1693.88</v>
      </c>
      <c r="J221" s="119">
        <v>1581.31</v>
      </c>
      <c r="K221" s="119">
        <v>58.66</v>
      </c>
      <c r="L221" s="119">
        <v>1648.77</v>
      </c>
      <c r="M221" s="119"/>
      <c r="N221" s="119"/>
      <c r="O221" s="119"/>
      <c r="P221" s="119"/>
      <c r="Q221" s="119">
        <f t="shared" si="4"/>
        <v>10961.98</v>
      </c>
      <c r="R221" s="115"/>
      <c r="S221" s="116"/>
      <c r="T221" s="113"/>
      <c r="U221" s="119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10961.98</v>
      </c>
      <c r="V221" s="115"/>
    </row>
    <row r="222" spans="2:22" x14ac:dyDescent="0.2">
      <c r="B222" s="113"/>
      <c r="C222" s="117" t="s">
        <v>245</v>
      </c>
      <c r="D222" s="118" t="s">
        <v>477</v>
      </c>
      <c r="E222" s="119">
        <v>600.26</v>
      </c>
      <c r="F222" s="119">
        <v>2692.62</v>
      </c>
      <c r="G222" s="119">
        <v>28202.82</v>
      </c>
      <c r="H222" s="119">
        <v>9867.3399999999983</v>
      </c>
      <c r="I222" s="119">
        <v>6270.54</v>
      </c>
      <c r="J222" s="119">
        <v>14018.900000000001</v>
      </c>
      <c r="K222" s="119">
        <v>1787.67</v>
      </c>
      <c r="L222" s="119">
        <v>18167.32</v>
      </c>
      <c r="M222" s="119"/>
      <c r="N222" s="119"/>
      <c r="O222" s="119"/>
      <c r="P222" s="119"/>
      <c r="Q222" s="119">
        <f t="shared" si="4"/>
        <v>81607.47</v>
      </c>
      <c r="R222" s="115"/>
      <c r="S222" s="116"/>
      <c r="T222" s="113"/>
      <c r="U222" s="119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81607.47</v>
      </c>
      <c r="V222" s="115"/>
    </row>
    <row r="223" spans="2:22" x14ac:dyDescent="0.2">
      <c r="B223" s="113"/>
      <c r="C223" s="117" t="s">
        <v>246</v>
      </c>
      <c r="D223" s="118" t="s">
        <v>478</v>
      </c>
      <c r="E223" s="119">
        <v>232871.92999999996</v>
      </c>
      <c r="F223" s="119">
        <v>372494.49999999988</v>
      </c>
      <c r="G223" s="119">
        <v>380293.01000000007</v>
      </c>
      <c r="H223" s="119">
        <v>337995.19000000006</v>
      </c>
      <c r="I223" s="119">
        <v>350779.88000000012</v>
      </c>
      <c r="J223" s="119">
        <v>393433.39999999997</v>
      </c>
      <c r="K223" s="119">
        <v>569875.05999999982</v>
      </c>
      <c r="L223" s="119">
        <v>240970.91000000006</v>
      </c>
      <c r="M223" s="119"/>
      <c r="N223" s="119"/>
      <c r="O223" s="119"/>
      <c r="P223" s="119"/>
      <c r="Q223" s="119">
        <f t="shared" si="4"/>
        <v>2878713.88</v>
      </c>
      <c r="R223" s="115"/>
      <c r="S223" s="116"/>
      <c r="T223" s="113"/>
      <c r="U223" s="119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2878713.88</v>
      </c>
      <c r="V223" s="115"/>
    </row>
    <row r="224" spans="2:22" x14ac:dyDescent="0.2">
      <c r="B224" s="113"/>
      <c r="C224" s="117" t="s">
        <v>247</v>
      </c>
      <c r="D224" s="118" t="s">
        <v>479</v>
      </c>
      <c r="E224" s="119">
        <v>111994.51999999999</v>
      </c>
      <c r="F224" s="119">
        <v>145958.62999999998</v>
      </c>
      <c r="G224" s="119">
        <v>144342.37999999998</v>
      </c>
      <c r="H224" s="119">
        <v>140865.87999999995</v>
      </c>
      <c r="I224" s="119">
        <v>136794.58999999997</v>
      </c>
      <c r="J224" s="119">
        <v>118646.17</v>
      </c>
      <c r="K224" s="119">
        <v>178519.46999999994</v>
      </c>
      <c r="L224" s="119">
        <v>111182.85</v>
      </c>
      <c r="M224" s="119"/>
      <c r="N224" s="119"/>
      <c r="O224" s="119"/>
      <c r="P224" s="119"/>
      <c r="Q224" s="119">
        <f t="shared" si="4"/>
        <v>1088304.49</v>
      </c>
      <c r="R224" s="115"/>
      <c r="S224" s="116"/>
      <c r="T224" s="113"/>
      <c r="U224" s="119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1088304.49</v>
      </c>
      <c r="V224" s="115"/>
    </row>
    <row r="225" spans="2:22" x14ac:dyDescent="0.2">
      <c r="B225" s="113"/>
      <c r="C225" s="117" t="s">
        <v>248</v>
      </c>
      <c r="D225" s="118" t="s">
        <v>480</v>
      </c>
      <c r="E225" s="119">
        <v>70486.760000000009</v>
      </c>
      <c r="F225" s="119">
        <v>81179.939999999973</v>
      </c>
      <c r="G225" s="119">
        <v>88251.440000000017</v>
      </c>
      <c r="H225" s="119">
        <v>81451.41</v>
      </c>
      <c r="I225" s="119">
        <v>86571.66</v>
      </c>
      <c r="J225" s="119">
        <v>105064.27</v>
      </c>
      <c r="K225" s="119">
        <v>92269.989999999962</v>
      </c>
      <c r="L225" s="119">
        <v>69922.240000000005</v>
      </c>
      <c r="M225" s="119"/>
      <c r="N225" s="119"/>
      <c r="O225" s="119"/>
      <c r="P225" s="119"/>
      <c r="Q225" s="119">
        <f t="shared" si="4"/>
        <v>675197.71000000008</v>
      </c>
      <c r="R225" s="115"/>
      <c r="S225" s="116"/>
      <c r="T225" s="113"/>
      <c r="U225" s="119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675197.71000000008</v>
      </c>
      <c r="V225" s="115"/>
    </row>
    <row r="226" spans="2:22" x14ac:dyDescent="0.2">
      <c r="B226" s="113"/>
      <c r="C226" s="117" t="s">
        <v>249</v>
      </c>
      <c r="D226" s="118" t="s">
        <v>481</v>
      </c>
      <c r="E226" s="119">
        <v>158558.65</v>
      </c>
      <c r="F226" s="119">
        <v>172357.82</v>
      </c>
      <c r="G226" s="119">
        <v>181090.99</v>
      </c>
      <c r="H226" s="119">
        <v>169324.25999999995</v>
      </c>
      <c r="I226" s="119">
        <v>171812.51</v>
      </c>
      <c r="J226" s="119">
        <v>196570.50000000006</v>
      </c>
      <c r="K226" s="119">
        <v>185987.31</v>
      </c>
      <c r="L226" s="119">
        <v>160744.45000000001</v>
      </c>
      <c r="M226" s="119"/>
      <c r="N226" s="119"/>
      <c r="O226" s="119"/>
      <c r="P226" s="119"/>
      <c r="Q226" s="119">
        <f t="shared" si="4"/>
        <v>1396446.49</v>
      </c>
      <c r="R226" s="115"/>
      <c r="S226" s="116"/>
      <c r="T226" s="113"/>
      <c r="U226" s="119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1396446.49</v>
      </c>
      <c r="V226" s="115"/>
    </row>
    <row r="227" spans="2:22" x14ac:dyDescent="0.2">
      <c r="B227" s="113"/>
      <c r="C227" s="117" t="s">
        <v>250</v>
      </c>
      <c r="D227" s="118" t="s">
        <v>482</v>
      </c>
      <c r="E227" s="119">
        <v>36899.640000000007</v>
      </c>
      <c r="F227" s="119">
        <v>42853.530000000006</v>
      </c>
      <c r="G227" s="119">
        <v>45643.069999999992</v>
      </c>
      <c r="H227" s="119">
        <v>44673.72</v>
      </c>
      <c r="I227" s="119">
        <v>41888.080000000009</v>
      </c>
      <c r="J227" s="119">
        <v>48675.560000000005</v>
      </c>
      <c r="K227" s="119">
        <v>46317.069999999985</v>
      </c>
      <c r="L227" s="119">
        <v>39992.419999999984</v>
      </c>
      <c r="M227" s="119"/>
      <c r="N227" s="119"/>
      <c r="O227" s="119"/>
      <c r="P227" s="119"/>
      <c r="Q227" s="119">
        <f t="shared" si="4"/>
        <v>346943.09</v>
      </c>
      <c r="R227" s="115"/>
      <c r="S227" s="116"/>
      <c r="T227" s="113"/>
      <c r="U227" s="119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346943.09</v>
      </c>
      <c r="V227" s="115"/>
    </row>
    <row r="228" spans="2:22" x14ac:dyDescent="0.2">
      <c r="B228" s="113"/>
      <c r="C228" s="117" t="s">
        <v>251</v>
      </c>
      <c r="D228" s="118" t="s">
        <v>483</v>
      </c>
      <c r="E228" s="119">
        <v>0</v>
      </c>
      <c r="F228" s="119">
        <v>78783.34</v>
      </c>
      <c r="G228" s="119">
        <v>39391.67</v>
      </c>
      <c r="H228" s="119">
        <v>39391.67</v>
      </c>
      <c r="I228" s="119">
        <v>39391.67</v>
      </c>
      <c r="J228" s="119">
        <v>39391.67</v>
      </c>
      <c r="K228" s="119">
        <v>39391.67</v>
      </c>
      <c r="L228" s="119">
        <v>39391.67</v>
      </c>
      <c r="M228" s="119"/>
      <c r="N228" s="119"/>
      <c r="O228" s="119"/>
      <c r="P228" s="119"/>
      <c r="Q228" s="119">
        <f t="shared" si="4"/>
        <v>315133.35999999993</v>
      </c>
      <c r="R228" s="115"/>
      <c r="S228" s="116"/>
      <c r="T228" s="113"/>
      <c r="U228" s="119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315133.35999999993</v>
      </c>
      <c r="V228" s="115"/>
    </row>
    <row r="229" spans="2:22" x14ac:dyDescent="0.2">
      <c r="B229" s="113"/>
      <c r="C229" s="117" t="s">
        <v>252</v>
      </c>
      <c r="D229" s="118" t="s">
        <v>484</v>
      </c>
      <c r="E229" s="119">
        <v>24998.18</v>
      </c>
      <c r="F229" s="119">
        <v>10808.99</v>
      </c>
      <c r="G229" s="119">
        <v>27832.41</v>
      </c>
      <c r="H229" s="119">
        <v>29333.22</v>
      </c>
      <c r="I229" s="119">
        <v>16367.41</v>
      </c>
      <c r="J229" s="119">
        <v>42814.5</v>
      </c>
      <c r="K229" s="119">
        <v>27619.79</v>
      </c>
      <c r="L229" s="119">
        <v>28014.5</v>
      </c>
      <c r="M229" s="119"/>
      <c r="N229" s="119"/>
      <c r="O229" s="119"/>
      <c r="P229" s="119"/>
      <c r="Q229" s="119">
        <f t="shared" si="4"/>
        <v>207789.00000000003</v>
      </c>
      <c r="R229" s="115"/>
      <c r="S229" s="116"/>
      <c r="T229" s="113"/>
      <c r="U229" s="119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207789.00000000003</v>
      </c>
      <c r="V229" s="115"/>
    </row>
    <row r="230" spans="2:22" x14ac:dyDescent="0.2">
      <c r="B230" s="113"/>
      <c r="C230" s="117" t="s">
        <v>253</v>
      </c>
      <c r="D230" s="118" t="s">
        <v>485</v>
      </c>
      <c r="E230" s="119">
        <v>0</v>
      </c>
      <c r="F230" s="119">
        <v>1742.4</v>
      </c>
      <c r="G230" s="119">
        <v>17000</v>
      </c>
      <c r="H230" s="119">
        <v>0</v>
      </c>
      <c r="I230" s="119">
        <v>659849.66999999993</v>
      </c>
      <c r="J230" s="119">
        <v>0</v>
      </c>
      <c r="K230" s="119">
        <v>466692.4</v>
      </c>
      <c r="L230" s="119">
        <v>0</v>
      </c>
      <c r="M230" s="119"/>
      <c r="N230" s="119"/>
      <c r="O230" s="119"/>
      <c r="P230" s="119"/>
      <c r="Q230" s="119">
        <f t="shared" si="4"/>
        <v>1145284.47</v>
      </c>
      <c r="R230" s="115"/>
      <c r="S230" s="116"/>
      <c r="T230" s="113"/>
      <c r="U230" s="119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1145284.47</v>
      </c>
      <c r="V230" s="115"/>
    </row>
    <row r="231" spans="2:22" x14ac:dyDescent="0.2">
      <c r="B231" s="113"/>
      <c r="C231" s="117" t="s">
        <v>254</v>
      </c>
      <c r="D231" s="118" t="s">
        <v>486</v>
      </c>
      <c r="E231" s="119">
        <v>6933.4299999999994</v>
      </c>
      <c r="F231" s="119">
        <v>8238.6899999999987</v>
      </c>
      <c r="G231" s="119">
        <v>8580.239999999998</v>
      </c>
      <c r="H231" s="119">
        <v>7917.4499999999989</v>
      </c>
      <c r="I231" s="119">
        <v>8131.8300000000008</v>
      </c>
      <c r="J231" s="119">
        <v>6179.1200000000008</v>
      </c>
      <c r="K231" s="119">
        <v>6492.9999999999991</v>
      </c>
      <c r="L231" s="119">
        <v>6517.5900000000011</v>
      </c>
      <c r="M231" s="119"/>
      <c r="N231" s="119"/>
      <c r="O231" s="119"/>
      <c r="P231" s="119"/>
      <c r="Q231" s="119">
        <f t="shared" si="4"/>
        <v>58991.350000000006</v>
      </c>
      <c r="R231" s="115"/>
      <c r="S231" s="116"/>
      <c r="T231" s="113"/>
      <c r="U231" s="119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58991.350000000006</v>
      </c>
      <c r="V231" s="115"/>
    </row>
    <row r="232" spans="2:22" x14ac:dyDescent="0.2">
      <c r="B232" s="113"/>
      <c r="C232" s="117" t="s">
        <v>255</v>
      </c>
      <c r="D232" s="118" t="s">
        <v>476</v>
      </c>
      <c r="E232" s="119">
        <v>46927.05999999999</v>
      </c>
      <c r="F232" s="119">
        <v>77384.830000000016</v>
      </c>
      <c r="G232" s="119">
        <v>137243.21</v>
      </c>
      <c r="H232" s="119">
        <v>89747.260000000009</v>
      </c>
      <c r="I232" s="119">
        <v>83061.87</v>
      </c>
      <c r="J232" s="119">
        <v>94911.770000000019</v>
      </c>
      <c r="K232" s="119">
        <v>137443.78999999998</v>
      </c>
      <c r="L232" s="119">
        <v>82417.23</v>
      </c>
      <c r="M232" s="119"/>
      <c r="N232" s="119"/>
      <c r="O232" s="119"/>
      <c r="P232" s="119"/>
      <c r="Q232" s="119">
        <f t="shared" si="4"/>
        <v>749137.02</v>
      </c>
      <c r="R232" s="115"/>
      <c r="S232" s="116"/>
      <c r="T232" s="113"/>
      <c r="U232" s="119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749137.02</v>
      </c>
      <c r="V232" s="115"/>
    </row>
    <row r="233" spans="2:22" x14ac:dyDescent="0.2">
      <c r="B233" s="113"/>
      <c r="C233" s="117" t="s">
        <v>256</v>
      </c>
      <c r="D233" s="118" t="s">
        <v>487</v>
      </c>
      <c r="E233" s="119">
        <v>0</v>
      </c>
      <c r="F233" s="119">
        <v>60000</v>
      </c>
      <c r="G233" s="119">
        <v>30000</v>
      </c>
      <c r="H233" s="119">
        <v>30000</v>
      </c>
      <c r="I233" s="119">
        <v>30000</v>
      </c>
      <c r="J233" s="119">
        <v>30000</v>
      </c>
      <c r="K233" s="119">
        <v>30000</v>
      </c>
      <c r="L233" s="119">
        <v>0</v>
      </c>
      <c r="M233" s="119"/>
      <c r="N233" s="119"/>
      <c r="O233" s="119"/>
      <c r="P233" s="119"/>
      <c r="Q233" s="119">
        <f t="shared" si="4"/>
        <v>210000</v>
      </c>
      <c r="R233" s="115"/>
      <c r="S233" s="116"/>
      <c r="T233" s="113"/>
      <c r="U233" s="119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210000</v>
      </c>
      <c r="V233" s="115"/>
    </row>
    <row r="234" spans="2:22" x14ac:dyDescent="0.2">
      <c r="B234" s="113"/>
      <c r="C234" s="117" t="s">
        <v>257</v>
      </c>
      <c r="D234" s="118" t="s">
        <v>488</v>
      </c>
      <c r="E234" s="119">
        <v>0</v>
      </c>
      <c r="F234" s="119">
        <v>6624.9299999999994</v>
      </c>
      <c r="G234" s="119">
        <v>158894.95000000001</v>
      </c>
      <c r="H234" s="119">
        <v>170061.11</v>
      </c>
      <c r="I234" s="119">
        <v>8072.6399999999994</v>
      </c>
      <c r="J234" s="119">
        <v>10301.730000000003</v>
      </c>
      <c r="K234" s="119">
        <v>12443.56</v>
      </c>
      <c r="L234" s="119">
        <v>7169.68</v>
      </c>
      <c r="M234" s="119"/>
      <c r="N234" s="119"/>
      <c r="O234" s="119"/>
      <c r="P234" s="119"/>
      <c r="Q234" s="119">
        <f t="shared" si="4"/>
        <v>373568.6</v>
      </c>
      <c r="R234" s="115"/>
      <c r="S234" s="116"/>
      <c r="T234" s="113"/>
      <c r="U234" s="119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373568.6</v>
      </c>
      <c r="V234" s="115"/>
    </row>
    <row r="235" spans="2:22" x14ac:dyDescent="0.2">
      <c r="B235" s="113"/>
      <c r="C235" s="117" t="s">
        <v>258</v>
      </c>
      <c r="D235" s="118" t="s">
        <v>489</v>
      </c>
      <c r="E235" s="119">
        <v>15974692.66</v>
      </c>
      <c r="F235" s="119">
        <v>31288201.320000004</v>
      </c>
      <c r="G235" s="119">
        <v>29418498.18</v>
      </c>
      <c r="H235" s="119">
        <v>28407990.960000005</v>
      </c>
      <c r="I235" s="119">
        <v>30831007.069999997</v>
      </c>
      <c r="J235" s="119">
        <v>29500029.520000011</v>
      </c>
      <c r="K235" s="119">
        <v>27747158.079999998</v>
      </c>
      <c r="L235" s="119">
        <v>24478524.890000001</v>
      </c>
      <c r="M235" s="119"/>
      <c r="N235" s="119"/>
      <c r="O235" s="119"/>
      <c r="P235" s="119"/>
      <c r="Q235" s="119">
        <f t="shared" si="4"/>
        <v>217646102.68000001</v>
      </c>
      <c r="R235" s="115"/>
      <c r="S235" s="116"/>
      <c r="T235" s="113"/>
      <c r="U235" s="119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217646102.68000001</v>
      </c>
      <c r="V235" s="115"/>
    </row>
    <row r="236" spans="2:22" x14ac:dyDescent="0.2">
      <c r="B236" s="113"/>
      <c r="C236" s="117" t="s">
        <v>259</v>
      </c>
      <c r="D236" s="118" t="s">
        <v>490</v>
      </c>
      <c r="E236" s="119">
        <v>930863.33999999973</v>
      </c>
      <c r="F236" s="119">
        <v>5507601.5000000028</v>
      </c>
      <c r="G236" s="119">
        <v>6229947.2899999991</v>
      </c>
      <c r="H236" s="119">
        <v>7368990.6600000001</v>
      </c>
      <c r="I236" s="119">
        <v>2718377.5399999991</v>
      </c>
      <c r="J236" s="119">
        <v>5125986.5999999996</v>
      </c>
      <c r="K236" s="119">
        <v>10878709.07</v>
      </c>
      <c r="L236" s="119">
        <v>5010187.1300000008</v>
      </c>
      <c r="M236" s="119"/>
      <c r="N236" s="119"/>
      <c r="O236" s="119"/>
      <c r="P236" s="119"/>
      <c r="Q236" s="119">
        <f t="shared" si="4"/>
        <v>43770663.130000003</v>
      </c>
      <c r="R236" s="115"/>
      <c r="S236" s="116"/>
      <c r="T236" s="113"/>
      <c r="U236" s="119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43770663.130000003</v>
      </c>
      <c r="V236" s="115"/>
    </row>
    <row r="237" spans="2:22" x14ac:dyDescent="0.2">
      <c r="B237" s="113"/>
      <c r="C237" s="117" t="s">
        <v>260</v>
      </c>
      <c r="D237" s="118" t="s">
        <v>491</v>
      </c>
      <c r="E237" s="119">
        <v>252860.84999999995</v>
      </c>
      <c r="F237" s="119">
        <v>354570.58999999997</v>
      </c>
      <c r="G237" s="119">
        <v>408339.91999999993</v>
      </c>
      <c r="H237" s="119">
        <v>469752.16</v>
      </c>
      <c r="I237" s="119">
        <v>365353.27</v>
      </c>
      <c r="J237" s="119">
        <v>403822.86</v>
      </c>
      <c r="K237" s="119">
        <v>383517.38000000012</v>
      </c>
      <c r="L237" s="119">
        <v>364516.2</v>
      </c>
      <c r="M237" s="119"/>
      <c r="N237" s="119"/>
      <c r="O237" s="119"/>
      <c r="P237" s="119"/>
      <c r="Q237" s="119">
        <f t="shared" si="4"/>
        <v>3002733.2300000004</v>
      </c>
      <c r="R237" s="115"/>
      <c r="S237" s="116"/>
      <c r="T237" s="113"/>
      <c r="U237" s="119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3002733.2300000004</v>
      </c>
      <c r="V237" s="115"/>
    </row>
    <row r="238" spans="2:22" x14ac:dyDescent="0.2">
      <c r="B238" s="113"/>
      <c r="C238" s="117" t="s">
        <v>261</v>
      </c>
      <c r="D238" s="118" t="s">
        <v>492</v>
      </c>
      <c r="E238" s="119">
        <v>381651.48999999993</v>
      </c>
      <c r="F238" s="119">
        <v>436943.82000000007</v>
      </c>
      <c r="G238" s="119">
        <v>647491.99</v>
      </c>
      <c r="H238" s="119">
        <v>575210.5</v>
      </c>
      <c r="I238" s="119">
        <v>373014.57</v>
      </c>
      <c r="J238" s="119">
        <v>719954.7</v>
      </c>
      <c r="K238" s="119">
        <v>472335.01999999996</v>
      </c>
      <c r="L238" s="119">
        <v>484187.82999999996</v>
      </c>
      <c r="M238" s="119"/>
      <c r="N238" s="119"/>
      <c r="O238" s="119"/>
      <c r="P238" s="119"/>
      <c r="Q238" s="119">
        <f t="shared" si="4"/>
        <v>4090789.9200000004</v>
      </c>
      <c r="R238" s="115"/>
      <c r="S238" s="116"/>
      <c r="T238" s="113"/>
      <c r="U238" s="119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4090789.9200000004</v>
      </c>
      <c r="V238" s="115"/>
    </row>
    <row r="239" spans="2:22" x14ac:dyDescent="0.2">
      <c r="B239" s="113"/>
      <c r="C239" s="117" t="s">
        <v>262</v>
      </c>
      <c r="D239" s="118" t="s">
        <v>493</v>
      </c>
      <c r="E239" s="119">
        <v>0</v>
      </c>
      <c r="F239" s="119">
        <v>31093.31</v>
      </c>
      <c r="G239" s="119">
        <v>889832.63000000012</v>
      </c>
      <c r="H239" s="119">
        <v>585459.06999999995</v>
      </c>
      <c r="I239" s="119">
        <v>4741.24</v>
      </c>
      <c r="J239" s="119">
        <v>415283.69</v>
      </c>
      <c r="K239" s="119">
        <v>164451.01999999999</v>
      </c>
      <c r="L239" s="119">
        <v>226727.88</v>
      </c>
      <c r="M239" s="119"/>
      <c r="N239" s="119"/>
      <c r="O239" s="119"/>
      <c r="P239" s="119"/>
      <c r="Q239" s="119">
        <f t="shared" si="4"/>
        <v>2317588.8400000003</v>
      </c>
      <c r="R239" s="115"/>
      <c r="S239" s="116"/>
      <c r="T239" s="113"/>
      <c r="U239" s="119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2317588.8400000003</v>
      </c>
      <c r="V239" s="115"/>
    </row>
    <row r="240" spans="2:22" x14ac:dyDescent="0.2">
      <c r="B240" s="113"/>
      <c r="C240" s="117" t="s">
        <v>263</v>
      </c>
      <c r="D240" s="118" t="s">
        <v>494</v>
      </c>
      <c r="E240" s="119">
        <v>194747.99000000002</v>
      </c>
      <c r="F240" s="119">
        <v>0</v>
      </c>
      <c r="G240" s="119">
        <v>751469.54</v>
      </c>
      <c r="H240" s="119">
        <v>878129.82000000007</v>
      </c>
      <c r="I240" s="119">
        <v>0</v>
      </c>
      <c r="J240" s="119">
        <v>316573.36000000004</v>
      </c>
      <c r="K240" s="119">
        <v>1113288.95</v>
      </c>
      <c r="L240" s="119">
        <v>894078.17999999993</v>
      </c>
      <c r="M240" s="119"/>
      <c r="N240" s="119"/>
      <c r="O240" s="119"/>
      <c r="P240" s="119"/>
      <c r="Q240" s="119">
        <f t="shared" si="4"/>
        <v>4148287.84</v>
      </c>
      <c r="R240" s="115"/>
      <c r="S240" s="116"/>
      <c r="T240" s="113"/>
      <c r="U240" s="119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4148287.84</v>
      </c>
      <c r="V240" s="115"/>
    </row>
    <row r="241" spans="2:22" x14ac:dyDescent="0.2">
      <c r="B241" s="113"/>
      <c r="C241" s="117" t="s">
        <v>264</v>
      </c>
      <c r="D241" s="118" t="s">
        <v>495</v>
      </c>
      <c r="E241" s="119">
        <v>92805.04</v>
      </c>
      <c r="F241" s="119">
        <v>108611.39</v>
      </c>
      <c r="G241" s="119">
        <v>131631.49</v>
      </c>
      <c r="H241" s="119">
        <v>189617.37</v>
      </c>
      <c r="I241" s="119">
        <v>127425.13999999997</v>
      </c>
      <c r="J241" s="119">
        <v>284739.67</v>
      </c>
      <c r="K241" s="119">
        <v>130320.31999999998</v>
      </c>
      <c r="L241" s="119">
        <v>102061.84000000001</v>
      </c>
      <c r="M241" s="119"/>
      <c r="N241" s="119"/>
      <c r="O241" s="119"/>
      <c r="P241" s="119"/>
      <c r="Q241" s="119">
        <f t="shared" si="4"/>
        <v>1167212.26</v>
      </c>
      <c r="R241" s="115"/>
      <c r="S241" s="116"/>
      <c r="T241" s="113"/>
      <c r="U241" s="119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1167212.26</v>
      </c>
      <c r="V241" s="115"/>
    </row>
    <row r="242" spans="2:22" x14ac:dyDescent="0.2">
      <c r="B242" s="113"/>
      <c r="C242" s="117" t="s">
        <v>265</v>
      </c>
      <c r="D242" s="118" t="s">
        <v>496</v>
      </c>
      <c r="E242" s="119">
        <v>49992836.859999999</v>
      </c>
      <c r="F242" s="119">
        <v>60436837.38000001</v>
      </c>
      <c r="G242" s="119">
        <v>61009059.659999996</v>
      </c>
      <c r="H242" s="119">
        <v>61180414.660000004</v>
      </c>
      <c r="I242" s="119">
        <v>60912897.669999987</v>
      </c>
      <c r="J242" s="119">
        <v>61972227.069999956</v>
      </c>
      <c r="K242" s="119">
        <v>61550827.919999957</v>
      </c>
      <c r="L242" s="119">
        <v>62111987.969999999</v>
      </c>
      <c r="M242" s="119"/>
      <c r="N242" s="119"/>
      <c r="O242" s="119"/>
      <c r="P242" s="119"/>
      <c r="Q242" s="119">
        <f t="shared" si="4"/>
        <v>479167089.18999994</v>
      </c>
      <c r="R242" s="115"/>
      <c r="S242" s="116"/>
      <c r="T242" s="113"/>
      <c r="U242" s="119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479167089.18999994</v>
      </c>
      <c r="V242" s="115"/>
    </row>
    <row r="243" spans="2:22" x14ac:dyDescent="0.2">
      <c r="B243" s="113"/>
      <c r="C243" s="117" t="s">
        <v>266</v>
      </c>
      <c r="D243" s="118" t="s">
        <v>497</v>
      </c>
      <c r="E243" s="119">
        <v>0</v>
      </c>
      <c r="F243" s="119">
        <v>22900</v>
      </c>
      <c r="G243" s="119">
        <v>186350</v>
      </c>
      <c r="H243" s="119">
        <v>65150</v>
      </c>
      <c r="I243" s="119">
        <v>63400</v>
      </c>
      <c r="J243" s="119">
        <v>58650</v>
      </c>
      <c r="K243" s="119">
        <v>57500</v>
      </c>
      <c r="L243" s="119">
        <v>57500</v>
      </c>
      <c r="M243" s="119"/>
      <c r="N243" s="119"/>
      <c r="O243" s="119"/>
      <c r="P243" s="119"/>
      <c r="Q243" s="119">
        <f t="shared" si="4"/>
        <v>511450</v>
      </c>
      <c r="R243" s="115"/>
      <c r="S243" s="116"/>
      <c r="T243" s="113"/>
      <c r="U243" s="119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511450</v>
      </c>
      <c r="V243" s="115"/>
    </row>
    <row r="244" spans="2:22" ht="25.5" x14ac:dyDescent="0.2">
      <c r="B244" s="113"/>
      <c r="C244" s="117" t="s">
        <v>267</v>
      </c>
      <c r="D244" s="118" t="s">
        <v>498</v>
      </c>
      <c r="E244" s="119">
        <v>203484.97000000003</v>
      </c>
      <c r="F244" s="119">
        <v>302960.18999999994</v>
      </c>
      <c r="G244" s="119">
        <v>332565.98</v>
      </c>
      <c r="H244" s="119">
        <v>269040.90000000002</v>
      </c>
      <c r="I244" s="119">
        <v>262093.42000000004</v>
      </c>
      <c r="J244" s="119">
        <v>252205.53999999992</v>
      </c>
      <c r="K244" s="119">
        <v>357978.93</v>
      </c>
      <c r="L244" s="119">
        <v>314629.17000000004</v>
      </c>
      <c r="M244" s="119"/>
      <c r="N244" s="119"/>
      <c r="O244" s="119"/>
      <c r="P244" s="119"/>
      <c r="Q244" s="119">
        <f t="shared" si="4"/>
        <v>2294959.1</v>
      </c>
      <c r="R244" s="115"/>
      <c r="S244" s="116"/>
      <c r="T244" s="113"/>
      <c r="U244" s="119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2294959.1</v>
      </c>
      <c r="V244" s="115"/>
    </row>
    <row r="245" spans="2:22" x14ac:dyDescent="0.2">
      <c r="B245" s="113"/>
      <c r="C245" s="117" t="s">
        <v>268</v>
      </c>
      <c r="D245" s="118" t="s">
        <v>499</v>
      </c>
      <c r="E245" s="119">
        <v>0</v>
      </c>
      <c r="F245" s="119">
        <v>0</v>
      </c>
      <c r="G245" s="119">
        <v>0</v>
      </c>
      <c r="H245" s="119">
        <v>0</v>
      </c>
      <c r="I245" s="119">
        <v>63696.290000000008</v>
      </c>
      <c r="J245" s="119">
        <v>26897.280000000002</v>
      </c>
      <c r="K245" s="119">
        <v>35302.75</v>
      </c>
      <c r="L245" s="119">
        <v>42613.520000000004</v>
      </c>
      <c r="M245" s="119"/>
      <c r="N245" s="119"/>
      <c r="O245" s="119"/>
      <c r="P245" s="119"/>
      <c r="Q245" s="119">
        <f t="shared" si="4"/>
        <v>168509.84000000003</v>
      </c>
      <c r="R245" s="115"/>
      <c r="S245" s="116"/>
      <c r="T245" s="113"/>
      <c r="U245" s="119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168509.84000000003</v>
      </c>
      <c r="V245" s="115"/>
    </row>
    <row r="246" spans="2:22" x14ac:dyDescent="0.2">
      <c r="B246" s="113"/>
      <c r="C246" s="117" t="s">
        <v>269</v>
      </c>
      <c r="D246" s="118" t="s">
        <v>500</v>
      </c>
      <c r="E246" s="119">
        <v>1192731.43</v>
      </c>
      <c r="F246" s="119">
        <v>1115280.3400000003</v>
      </c>
      <c r="G246" s="119">
        <v>1159978.5299999998</v>
      </c>
      <c r="H246" s="119">
        <v>1311378.4700000009</v>
      </c>
      <c r="I246" s="119">
        <v>1312139.42</v>
      </c>
      <c r="J246" s="119">
        <v>1236794.3300000008</v>
      </c>
      <c r="K246" s="119">
        <v>1151428.5399999989</v>
      </c>
      <c r="L246" s="119">
        <v>1257052.7700000007</v>
      </c>
      <c r="M246" s="119"/>
      <c r="N246" s="119"/>
      <c r="O246" s="119"/>
      <c r="P246" s="119"/>
      <c r="Q246" s="119">
        <f t="shared" si="4"/>
        <v>9736783.8300000019</v>
      </c>
      <c r="R246" s="115"/>
      <c r="S246" s="116"/>
      <c r="T246" s="113"/>
      <c r="U246" s="119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9736783.8300000019</v>
      </c>
      <c r="V246" s="115"/>
    </row>
    <row r="247" spans="2:22" x14ac:dyDescent="0.2">
      <c r="B247" s="113"/>
      <c r="C247" s="117" t="s">
        <v>270</v>
      </c>
      <c r="D247" s="118" t="s">
        <v>501</v>
      </c>
      <c r="E247" s="119">
        <v>17245657.359999999</v>
      </c>
      <c r="F247" s="119">
        <v>18106708.800000001</v>
      </c>
      <c r="G247" s="119">
        <v>17700704.399999999</v>
      </c>
      <c r="H247" s="119">
        <v>19124053.890000001</v>
      </c>
      <c r="I247" s="119">
        <v>17960670.779999997</v>
      </c>
      <c r="J247" s="119">
        <v>18095824.150000002</v>
      </c>
      <c r="K247" s="119">
        <v>18392354.060000006</v>
      </c>
      <c r="L247" s="119">
        <v>18714714.190000001</v>
      </c>
      <c r="M247" s="119"/>
      <c r="N247" s="119"/>
      <c r="O247" s="119"/>
      <c r="P247" s="119"/>
      <c r="Q247" s="119">
        <f t="shared" si="4"/>
        <v>145340687.63</v>
      </c>
      <c r="R247" s="115"/>
      <c r="S247" s="116"/>
      <c r="T247" s="113"/>
      <c r="U247" s="119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145340687.63</v>
      </c>
      <c r="V247" s="115"/>
    </row>
    <row r="248" spans="2:22" x14ac:dyDescent="0.2">
      <c r="B248" s="113"/>
      <c r="C248" s="117" t="s">
        <v>271</v>
      </c>
      <c r="D248" s="118" t="s">
        <v>502</v>
      </c>
      <c r="E248" s="119">
        <v>1537.35</v>
      </c>
      <c r="F248" s="119">
        <v>4548.55</v>
      </c>
      <c r="G248" s="119">
        <v>4697.8300000000008</v>
      </c>
      <c r="H248" s="119">
        <v>4326.9500000000007</v>
      </c>
      <c r="I248" s="119">
        <v>4992.9500000000007</v>
      </c>
      <c r="J248" s="119">
        <v>1838.0499999999997</v>
      </c>
      <c r="K248" s="119">
        <v>10947.95</v>
      </c>
      <c r="L248" s="119">
        <v>1550.0000000000002</v>
      </c>
      <c r="M248" s="119"/>
      <c r="N248" s="119"/>
      <c r="O248" s="119"/>
      <c r="P248" s="119"/>
      <c r="Q248" s="119">
        <f t="shared" si="4"/>
        <v>34439.630000000005</v>
      </c>
      <c r="R248" s="115"/>
      <c r="S248" s="116"/>
      <c r="T248" s="113"/>
      <c r="U248" s="119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34439.630000000005</v>
      </c>
      <c r="V248" s="115"/>
    </row>
    <row r="249" spans="2:22" x14ac:dyDescent="0.2">
      <c r="B249" s="113"/>
      <c r="C249" s="117" t="s">
        <v>272</v>
      </c>
      <c r="D249" s="118" t="s">
        <v>503</v>
      </c>
      <c r="E249" s="119">
        <v>25565.360000000001</v>
      </c>
      <c r="F249" s="119">
        <v>25483.570000000007</v>
      </c>
      <c r="G249" s="119">
        <v>25482.93</v>
      </c>
      <c r="H249" s="119">
        <v>30694.750000000011</v>
      </c>
      <c r="I249" s="119">
        <v>34033</v>
      </c>
      <c r="J249" s="119">
        <v>36299.5</v>
      </c>
      <c r="K249" s="119">
        <v>30242.11</v>
      </c>
      <c r="L249" s="119">
        <v>23318.690000000006</v>
      </c>
      <c r="M249" s="119"/>
      <c r="N249" s="119"/>
      <c r="O249" s="119"/>
      <c r="P249" s="119"/>
      <c r="Q249" s="119">
        <f t="shared" si="4"/>
        <v>231119.91000000003</v>
      </c>
      <c r="R249" s="115"/>
      <c r="S249" s="116"/>
      <c r="T249" s="113"/>
      <c r="U249" s="119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231119.91000000003</v>
      </c>
      <c r="V249" s="115"/>
    </row>
    <row r="250" spans="2:22" x14ac:dyDescent="0.2">
      <c r="B250" s="113"/>
      <c r="C250" s="117" t="s">
        <v>273</v>
      </c>
      <c r="D250" s="118" t="s">
        <v>504</v>
      </c>
      <c r="E250" s="119">
        <v>0</v>
      </c>
      <c r="F250" s="119">
        <v>0</v>
      </c>
      <c r="G250" s="119">
        <v>113212.2</v>
      </c>
      <c r="H250" s="119">
        <v>156105.68</v>
      </c>
      <c r="I250" s="119">
        <v>53567.34</v>
      </c>
      <c r="J250" s="119">
        <v>105353.09</v>
      </c>
      <c r="K250" s="119">
        <v>93810.27</v>
      </c>
      <c r="L250" s="119">
        <v>0</v>
      </c>
      <c r="M250" s="119"/>
      <c r="N250" s="119"/>
      <c r="O250" s="119"/>
      <c r="P250" s="119"/>
      <c r="Q250" s="119">
        <f t="shared" si="4"/>
        <v>522048.57999999996</v>
      </c>
      <c r="R250" s="115"/>
      <c r="S250" s="116"/>
      <c r="T250" s="113"/>
      <c r="U250" s="119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522048.57999999996</v>
      </c>
      <c r="V250" s="115"/>
    </row>
    <row r="251" spans="2:22" ht="25.5" x14ac:dyDescent="0.2">
      <c r="B251" s="113"/>
      <c r="C251" s="117" t="s">
        <v>274</v>
      </c>
      <c r="D251" s="118" t="s">
        <v>395</v>
      </c>
      <c r="E251" s="119">
        <v>71869.110000000015</v>
      </c>
      <c r="F251" s="119">
        <v>100063.01999999997</v>
      </c>
      <c r="G251" s="119">
        <v>133522.77000000002</v>
      </c>
      <c r="H251" s="119">
        <v>125454.67000000004</v>
      </c>
      <c r="I251" s="119">
        <v>159008.87000000005</v>
      </c>
      <c r="J251" s="119">
        <v>138751.97999999998</v>
      </c>
      <c r="K251" s="119">
        <v>102696.91999999998</v>
      </c>
      <c r="L251" s="119">
        <v>91875</v>
      </c>
      <c r="M251" s="119"/>
      <c r="N251" s="119"/>
      <c r="O251" s="119"/>
      <c r="P251" s="119"/>
      <c r="Q251" s="119">
        <f t="shared" si="4"/>
        <v>923242.34000000008</v>
      </c>
      <c r="R251" s="115"/>
      <c r="S251" s="116"/>
      <c r="T251" s="113"/>
      <c r="U251" s="119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923242.34000000008</v>
      </c>
      <c r="V251" s="115"/>
    </row>
    <row r="252" spans="2:22" ht="13.5" thickBot="1" x14ac:dyDescent="0.25">
      <c r="B252" s="88"/>
      <c r="C252" s="120"/>
      <c r="D252" s="121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94"/>
      <c r="S252" s="116"/>
      <c r="T252" s="88"/>
      <c r="U252" s="122"/>
      <c r="V252" s="94"/>
    </row>
    <row r="253" spans="2:22" ht="13.5" thickTop="1" x14ac:dyDescent="0.2"/>
    <row r="255" spans="2:22" ht="13.5" thickBot="1" x14ac:dyDescent="0.25"/>
    <row r="256" spans="2:22" s="106" customFormat="1" ht="14.25" thickTop="1" thickBot="1" x14ac:dyDescent="0.25">
      <c r="B256" s="33"/>
      <c r="C256" s="35"/>
      <c r="D256" s="35"/>
      <c r="E256" s="104"/>
      <c r="F256" s="104"/>
      <c r="G256" s="104"/>
      <c r="H256" s="104"/>
      <c r="I256" s="104"/>
      <c r="J256" s="104"/>
      <c r="K256" s="104"/>
      <c r="L256" s="104"/>
      <c r="M256" s="104"/>
      <c r="N256" s="104"/>
      <c r="O256" s="104"/>
      <c r="P256" s="104"/>
      <c r="Q256" s="104"/>
      <c r="R256" s="39"/>
      <c r="S256" s="105"/>
      <c r="T256" s="33"/>
      <c r="U256" s="104"/>
      <c r="V256" s="39"/>
    </row>
    <row r="257" spans="2:22" s="106" customFormat="1" ht="19.5" thickBot="1" x14ac:dyDescent="0.25">
      <c r="B257" s="50"/>
      <c r="C257" s="52"/>
      <c r="D257" s="52"/>
      <c r="E257" s="165" t="s">
        <v>537</v>
      </c>
      <c r="F257" s="166"/>
      <c r="G257" s="166"/>
      <c r="H257" s="166"/>
      <c r="I257" s="166"/>
      <c r="J257" s="166"/>
      <c r="K257" s="166"/>
      <c r="L257" s="166"/>
      <c r="M257" s="166"/>
      <c r="N257" s="166"/>
      <c r="O257" s="166"/>
      <c r="P257" s="166"/>
      <c r="Q257" s="167"/>
      <c r="R257" s="54"/>
      <c r="S257" s="105"/>
      <c r="T257" s="50"/>
      <c r="V257" s="54"/>
    </row>
    <row r="258" spans="2:22" s="106" customFormat="1" x14ac:dyDescent="0.2">
      <c r="B258" s="50"/>
      <c r="C258" s="52"/>
      <c r="D258" s="52"/>
      <c r="E258" s="107" t="s">
        <v>4</v>
      </c>
      <c r="F258" s="107" t="s">
        <v>15</v>
      </c>
      <c r="G258" s="107" t="s">
        <v>16</v>
      </c>
      <c r="H258" s="107" t="s">
        <v>17</v>
      </c>
      <c r="I258" s="107" t="s">
        <v>18</v>
      </c>
      <c r="J258" s="107" t="s">
        <v>19</v>
      </c>
      <c r="K258" s="107" t="s">
        <v>20</v>
      </c>
      <c r="L258" s="107" t="s">
        <v>21</v>
      </c>
      <c r="M258" s="107" t="s">
        <v>22</v>
      </c>
      <c r="N258" s="107" t="s">
        <v>23</v>
      </c>
      <c r="O258" s="107" t="s">
        <v>24</v>
      </c>
      <c r="P258" s="107" t="s">
        <v>25</v>
      </c>
      <c r="Q258" s="107" t="s">
        <v>26</v>
      </c>
      <c r="R258" s="54"/>
      <c r="S258" s="105"/>
      <c r="T258" s="50"/>
      <c r="U258" s="107" t="s">
        <v>26</v>
      </c>
      <c r="V258" s="54"/>
    </row>
    <row r="259" spans="2:22" s="112" customFormat="1" ht="13.5" thickBot="1" x14ac:dyDescent="0.3">
      <c r="B259" s="66"/>
      <c r="C259" s="108" t="s">
        <v>508</v>
      </c>
      <c r="D259" s="109" t="s">
        <v>27</v>
      </c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0"/>
      <c r="R259" s="71"/>
      <c r="S259" s="111"/>
      <c r="T259" s="66"/>
      <c r="U259" s="110"/>
      <c r="V259" s="71"/>
    </row>
    <row r="260" spans="2:22" ht="13.5" thickBot="1" x14ac:dyDescent="0.25">
      <c r="B260" s="113"/>
      <c r="C260" s="171" t="s">
        <v>31</v>
      </c>
      <c r="D260" s="172"/>
      <c r="E260" s="114">
        <f t="shared" ref="E260:Q260" si="5">SUM(E261:E504)</f>
        <v>220549624.65499997</v>
      </c>
      <c r="F260" s="114">
        <f t="shared" si="5"/>
        <v>240827035.125</v>
      </c>
      <c r="G260" s="114">
        <f t="shared" si="5"/>
        <v>298713109.98499978</v>
      </c>
      <c r="H260" s="114">
        <f t="shared" si="5"/>
        <v>366263013.08500004</v>
      </c>
      <c r="I260" s="114">
        <f t="shared" si="5"/>
        <v>297850653.23500007</v>
      </c>
      <c r="J260" s="114">
        <f t="shared" si="5"/>
        <v>288578204.78499985</v>
      </c>
      <c r="K260" s="114">
        <f t="shared" si="5"/>
        <v>301315311.41499978</v>
      </c>
      <c r="L260" s="114">
        <f t="shared" si="5"/>
        <v>239873123.24499995</v>
      </c>
      <c r="M260" s="114">
        <f t="shared" si="5"/>
        <v>288322330.47499996</v>
      </c>
      <c r="N260" s="114">
        <f t="shared" si="5"/>
        <v>264260569.02499989</v>
      </c>
      <c r="O260" s="114">
        <f t="shared" si="5"/>
        <v>319040780.38499975</v>
      </c>
      <c r="P260" s="114">
        <f t="shared" si="5"/>
        <v>352772023.45500022</v>
      </c>
      <c r="Q260" s="114">
        <f t="shared" si="5"/>
        <v>3478365778.8699994</v>
      </c>
      <c r="R260" s="115"/>
      <c r="S260" s="116"/>
      <c r="T260" s="113"/>
      <c r="U260" s="114">
        <f>SUM(U261:U504)</f>
        <v>2253970075.5299997</v>
      </c>
      <c r="V260" s="115"/>
    </row>
    <row r="261" spans="2:22" x14ac:dyDescent="0.2">
      <c r="B261" s="113"/>
      <c r="C261" s="117" t="s">
        <v>45</v>
      </c>
      <c r="D261" s="118" t="s">
        <v>275</v>
      </c>
      <c r="E261" s="119">
        <v>42388.400000000009</v>
      </c>
      <c r="F261" s="119">
        <v>41448.400000000009</v>
      </c>
      <c r="G261" s="119">
        <v>41448.400000000009</v>
      </c>
      <c r="H261" s="119">
        <v>41448.400000000009</v>
      </c>
      <c r="I261" s="119">
        <v>41448.400000000009</v>
      </c>
      <c r="J261" s="119">
        <v>41448.400000000009</v>
      </c>
      <c r="K261" s="119">
        <v>41448.400000000009</v>
      </c>
      <c r="L261" s="119">
        <v>40508.400000000009</v>
      </c>
      <c r="M261" s="119">
        <v>41448.400000000009</v>
      </c>
      <c r="N261" s="119">
        <v>41448.400000000009</v>
      </c>
      <c r="O261" s="119">
        <v>41448.400000000009</v>
      </c>
      <c r="P261" s="119">
        <v>41448.600000000006</v>
      </c>
      <c r="Q261" s="119">
        <f t="shared" ref="Q261:Q324" si="6">SUM(E261:P261)</f>
        <v>497381.00000000023</v>
      </c>
      <c r="R261" s="115"/>
      <c r="S261" s="116"/>
      <c r="T261" s="113"/>
      <c r="U261" s="119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331587.20000000013</v>
      </c>
      <c r="V261" s="115"/>
    </row>
    <row r="262" spans="2:22" ht="25.5" x14ac:dyDescent="0.2">
      <c r="B262" s="113"/>
      <c r="C262" s="117" t="s">
        <v>46</v>
      </c>
      <c r="D262" s="118" t="s">
        <v>276</v>
      </c>
      <c r="E262" s="119">
        <v>3658.42</v>
      </c>
      <c r="F262" s="119">
        <v>3658.42</v>
      </c>
      <c r="G262" s="119">
        <v>3658.42</v>
      </c>
      <c r="H262" s="119">
        <v>3658.42</v>
      </c>
      <c r="I262" s="119">
        <v>3658.42</v>
      </c>
      <c r="J262" s="119">
        <v>3658.42</v>
      </c>
      <c r="K262" s="119">
        <v>3658.42</v>
      </c>
      <c r="L262" s="119">
        <v>3658.42</v>
      </c>
      <c r="M262" s="119">
        <v>3658.42</v>
      </c>
      <c r="N262" s="119">
        <v>3658.42</v>
      </c>
      <c r="O262" s="119">
        <v>3658.42</v>
      </c>
      <c r="P262" s="119">
        <v>3658.38</v>
      </c>
      <c r="Q262" s="119">
        <f t="shared" si="6"/>
        <v>43900.999999999985</v>
      </c>
      <c r="R262" s="115"/>
      <c r="S262" s="116"/>
      <c r="T262" s="113"/>
      <c r="U262" s="119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29267.359999999993</v>
      </c>
      <c r="V262" s="115"/>
    </row>
    <row r="263" spans="2:22" ht="25.5" x14ac:dyDescent="0.2">
      <c r="B263" s="113"/>
      <c r="C263" s="117" t="s">
        <v>47</v>
      </c>
      <c r="D263" s="118" t="s">
        <v>277</v>
      </c>
      <c r="E263" s="119">
        <v>94149.450000000012</v>
      </c>
      <c r="F263" s="119">
        <v>136945.93</v>
      </c>
      <c r="G263" s="119">
        <v>132173.91999999998</v>
      </c>
      <c r="H263" s="119">
        <v>155772.57999999993</v>
      </c>
      <c r="I263" s="119">
        <v>133048.08999999997</v>
      </c>
      <c r="J263" s="119">
        <v>131737.24</v>
      </c>
      <c r="K263" s="119">
        <v>162521.52999999997</v>
      </c>
      <c r="L263" s="119">
        <v>122853.31</v>
      </c>
      <c r="M263" s="119">
        <v>142797.43</v>
      </c>
      <c r="N263" s="119">
        <v>216676.50999999995</v>
      </c>
      <c r="O263" s="119">
        <v>111295.61</v>
      </c>
      <c r="P263" s="119">
        <v>262983.67</v>
      </c>
      <c r="Q263" s="119">
        <f t="shared" si="6"/>
        <v>1802955.2699999998</v>
      </c>
      <c r="R263" s="115"/>
      <c r="S263" s="116"/>
      <c r="T263" s="113"/>
      <c r="U263" s="119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1069202.0499999998</v>
      </c>
      <c r="V263" s="115"/>
    </row>
    <row r="264" spans="2:22" x14ac:dyDescent="0.2">
      <c r="B264" s="113"/>
      <c r="C264" s="117" t="s">
        <v>48</v>
      </c>
      <c r="D264" s="118" t="s">
        <v>278</v>
      </c>
      <c r="E264" s="119">
        <v>44744.090000000026</v>
      </c>
      <c r="F264" s="119">
        <v>45693.680000000022</v>
      </c>
      <c r="G264" s="119">
        <v>43064.360000000015</v>
      </c>
      <c r="H264" s="119">
        <v>42433.810000000027</v>
      </c>
      <c r="I264" s="119">
        <v>42722.230000000025</v>
      </c>
      <c r="J264" s="119">
        <v>44875.000000000022</v>
      </c>
      <c r="K264" s="119">
        <v>40741.110000000022</v>
      </c>
      <c r="L264" s="119">
        <v>38695.650000000031</v>
      </c>
      <c r="M264" s="119">
        <v>35666.300000000025</v>
      </c>
      <c r="N264" s="119">
        <v>65757.890000000014</v>
      </c>
      <c r="O264" s="119">
        <v>44984.090000000026</v>
      </c>
      <c r="P264" s="119">
        <v>53911.780000000006</v>
      </c>
      <c r="Q264" s="119">
        <f t="shared" si="6"/>
        <v>543289.99000000022</v>
      </c>
      <c r="R264" s="115"/>
      <c r="S264" s="116"/>
      <c r="T264" s="113"/>
      <c r="U264" s="119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342969.93000000017</v>
      </c>
      <c r="V264" s="115"/>
    </row>
    <row r="265" spans="2:22" x14ac:dyDescent="0.2">
      <c r="B265" s="113"/>
      <c r="C265" s="117" t="s">
        <v>49</v>
      </c>
      <c r="D265" s="118" t="s">
        <v>279</v>
      </c>
      <c r="E265" s="119">
        <v>179307.72000000003</v>
      </c>
      <c r="F265" s="119">
        <v>181969.72000000003</v>
      </c>
      <c r="G265" s="119">
        <v>182990.72000000003</v>
      </c>
      <c r="H265" s="119">
        <v>195582.72000000003</v>
      </c>
      <c r="I265" s="119">
        <v>195682.72000000003</v>
      </c>
      <c r="J265" s="119">
        <v>179888.32000000004</v>
      </c>
      <c r="K265" s="119">
        <v>177417.49000000002</v>
      </c>
      <c r="L265" s="119">
        <v>174552.05000000005</v>
      </c>
      <c r="M265" s="119">
        <v>174316.72000000003</v>
      </c>
      <c r="N265" s="119">
        <v>174236.72000000003</v>
      </c>
      <c r="O265" s="119">
        <v>174236.72000000003</v>
      </c>
      <c r="P265" s="119">
        <v>174229.96000000002</v>
      </c>
      <c r="Q265" s="119">
        <f t="shared" si="6"/>
        <v>2164411.58</v>
      </c>
      <c r="R265" s="115"/>
      <c r="S265" s="116"/>
      <c r="T265" s="113"/>
      <c r="U265" s="119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1467391.4600000002</v>
      </c>
      <c r="V265" s="115"/>
    </row>
    <row r="266" spans="2:22" x14ac:dyDescent="0.2">
      <c r="B266" s="113"/>
      <c r="C266" s="117" t="s">
        <v>50</v>
      </c>
      <c r="D266" s="118" t="s">
        <v>280</v>
      </c>
      <c r="E266" s="119">
        <v>556734.89</v>
      </c>
      <c r="F266" s="119">
        <v>601818.71</v>
      </c>
      <c r="G266" s="119">
        <v>596579.24999999988</v>
      </c>
      <c r="H266" s="119">
        <v>597295.97000000009</v>
      </c>
      <c r="I266" s="119">
        <v>595759.24999999988</v>
      </c>
      <c r="J266" s="119">
        <v>616096.56999999995</v>
      </c>
      <c r="K266" s="119">
        <v>617595.05999999982</v>
      </c>
      <c r="L266" s="119">
        <v>617142.07000000007</v>
      </c>
      <c r="M266" s="119">
        <v>675940.52</v>
      </c>
      <c r="N266" s="119">
        <v>603410.23999999987</v>
      </c>
      <c r="O266" s="119">
        <v>589901.51</v>
      </c>
      <c r="P266" s="119">
        <v>599181.82999999996</v>
      </c>
      <c r="Q266" s="119">
        <f t="shared" si="6"/>
        <v>7267455.870000001</v>
      </c>
      <c r="R266" s="115"/>
      <c r="S266" s="116"/>
      <c r="T266" s="113"/>
      <c r="U266" s="119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4799021.7700000005</v>
      </c>
      <c r="V266" s="115"/>
    </row>
    <row r="267" spans="2:22" ht="25.5" x14ac:dyDescent="0.2">
      <c r="B267" s="113"/>
      <c r="C267" s="117" t="s">
        <v>51</v>
      </c>
      <c r="D267" s="118" t="s">
        <v>281</v>
      </c>
      <c r="E267" s="119">
        <v>80427.090000000011</v>
      </c>
      <c r="F267" s="119">
        <v>81966.41</v>
      </c>
      <c r="G267" s="119">
        <v>124277.51</v>
      </c>
      <c r="H267" s="119">
        <v>81884.62999999999</v>
      </c>
      <c r="I267" s="119">
        <v>90807</v>
      </c>
      <c r="J267" s="119">
        <v>116507.45000000003</v>
      </c>
      <c r="K267" s="119">
        <v>105456.6</v>
      </c>
      <c r="L267" s="119">
        <v>81900.37000000001</v>
      </c>
      <c r="M267" s="119">
        <v>104342.20000000001</v>
      </c>
      <c r="N267" s="119">
        <v>91442.76</v>
      </c>
      <c r="O267" s="119">
        <v>77854.439999999988</v>
      </c>
      <c r="P267" s="119">
        <v>214939.54000000004</v>
      </c>
      <c r="Q267" s="119">
        <f t="shared" si="6"/>
        <v>1251806</v>
      </c>
      <c r="R267" s="115"/>
      <c r="S267" s="116"/>
      <c r="T267" s="113"/>
      <c r="U267" s="119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763227.06</v>
      </c>
      <c r="V267" s="115"/>
    </row>
    <row r="268" spans="2:22" x14ac:dyDescent="0.2">
      <c r="B268" s="113"/>
      <c r="C268" s="117" t="s">
        <v>52</v>
      </c>
      <c r="D268" s="118" t="s">
        <v>282</v>
      </c>
      <c r="E268" s="119">
        <v>86158.970000000016</v>
      </c>
      <c r="F268" s="119">
        <v>85364.52</v>
      </c>
      <c r="G268" s="119">
        <v>128660.18000000001</v>
      </c>
      <c r="H268" s="119">
        <v>126839.44</v>
      </c>
      <c r="I268" s="119">
        <v>129772.18000000001</v>
      </c>
      <c r="J268" s="119">
        <v>131363.34000000003</v>
      </c>
      <c r="K268" s="119">
        <v>92565.11</v>
      </c>
      <c r="L268" s="119">
        <v>86331.87000000001</v>
      </c>
      <c r="M268" s="119">
        <v>99107.680000000008</v>
      </c>
      <c r="N268" s="119">
        <v>87439.51999999999</v>
      </c>
      <c r="O268" s="119">
        <v>81472.12000000001</v>
      </c>
      <c r="P268" s="119">
        <v>83119.070000000007</v>
      </c>
      <c r="Q268" s="119">
        <f t="shared" si="6"/>
        <v>1218194.0000000002</v>
      </c>
      <c r="R268" s="115"/>
      <c r="S268" s="116"/>
      <c r="T268" s="113"/>
      <c r="U268" s="119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867055.6100000001</v>
      </c>
      <c r="V268" s="115"/>
    </row>
    <row r="269" spans="2:22" x14ac:dyDescent="0.2">
      <c r="B269" s="113"/>
      <c r="C269" s="117" t="s">
        <v>53</v>
      </c>
      <c r="D269" s="118" t="s">
        <v>283</v>
      </c>
      <c r="E269" s="119">
        <v>0</v>
      </c>
      <c r="F269" s="119">
        <v>18214.559999999998</v>
      </c>
      <c r="G269" s="119">
        <v>13514.56</v>
      </c>
      <c r="H269" s="119">
        <v>29643.69</v>
      </c>
      <c r="I269" s="119">
        <v>13214.56</v>
      </c>
      <c r="J269" s="119">
        <v>13214.56</v>
      </c>
      <c r="K269" s="119">
        <v>17321.84</v>
      </c>
      <c r="L269" s="119">
        <v>17321.84</v>
      </c>
      <c r="M269" s="119">
        <v>17321.84</v>
      </c>
      <c r="N269" s="119">
        <v>17321.849999999999</v>
      </c>
      <c r="O269" s="119">
        <v>13214.56</v>
      </c>
      <c r="P269" s="119">
        <v>6996.14</v>
      </c>
      <c r="Q269" s="119">
        <f t="shared" si="6"/>
        <v>177300</v>
      </c>
      <c r="R269" s="115"/>
      <c r="S269" s="116"/>
      <c r="T269" s="113"/>
      <c r="U269" s="119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122445.60999999999</v>
      </c>
      <c r="V269" s="115"/>
    </row>
    <row r="270" spans="2:22" x14ac:dyDescent="0.2">
      <c r="B270" s="113"/>
      <c r="C270" s="117" t="s">
        <v>54</v>
      </c>
      <c r="D270" s="118" t="s">
        <v>284</v>
      </c>
      <c r="E270" s="119">
        <v>151345.94999999995</v>
      </c>
      <c r="F270" s="119">
        <v>124714.14</v>
      </c>
      <c r="G270" s="119">
        <v>126799.80000000002</v>
      </c>
      <c r="H270" s="119">
        <v>127578.19000000002</v>
      </c>
      <c r="I270" s="119">
        <v>127715.28000000001</v>
      </c>
      <c r="J270" s="119">
        <v>110297.80000000002</v>
      </c>
      <c r="K270" s="119">
        <v>111537.70000000001</v>
      </c>
      <c r="L270" s="119">
        <v>115067.20000000001</v>
      </c>
      <c r="M270" s="119">
        <v>112202.80000000002</v>
      </c>
      <c r="N270" s="119">
        <v>117061.50000000001</v>
      </c>
      <c r="O270" s="119">
        <v>112822.41000000002</v>
      </c>
      <c r="P270" s="119">
        <v>118696.58999999998</v>
      </c>
      <c r="Q270" s="119">
        <f t="shared" si="6"/>
        <v>1455839.36</v>
      </c>
      <c r="R270" s="115"/>
      <c r="S270" s="116"/>
      <c r="T270" s="113"/>
      <c r="U270" s="119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995056.06</v>
      </c>
      <c r="V270" s="115"/>
    </row>
    <row r="271" spans="2:22" ht="25.5" x14ac:dyDescent="0.2">
      <c r="B271" s="113"/>
      <c r="C271" s="117" t="s">
        <v>55</v>
      </c>
      <c r="D271" s="118" t="s">
        <v>285</v>
      </c>
      <c r="E271" s="119">
        <v>410560.74999999994</v>
      </c>
      <c r="F271" s="119">
        <v>489705.53</v>
      </c>
      <c r="G271" s="119">
        <v>503250.77000000008</v>
      </c>
      <c r="H271" s="119">
        <v>588013.71000000008</v>
      </c>
      <c r="I271" s="119">
        <v>442557.44</v>
      </c>
      <c r="J271" s="119">
        <v>519121.71</v>
      </c>
      <c r="K271" s="119">
        <v>498716.47000000009</v>
      </c>
      <c r="L271" s="119">
        <v>504378.20000000007</v>
      </c>
      <c r="M271" s="119">
        <v>358654.88</v>
      </c>
      <c r="N271" s="119">
        <v>372531.77000000008</v>
      </c>
      <c r="O271" s="119">
        <v>363932.63000000006</v>
      </c>
      <c r="P271" s="119">
        <v>427120.58000000007</v>
      </c>
      <c r="Q271" s="119">
        <f t="shared" si="6"/>
        <v>5478544.4400000013</v>
      </c>
      <c r="R271" s="115"/>
      <c r="S271" s="116"/>
      <c r="T271" s="113"/>
      <c r="U271" s="119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3956304.5800000005</v>
      </c>
      <c r="V271" s="115"/>
    </row>
    <row r="272" spans="2:22" x14ac:dyDescent="0.2">
      <c r="B272" s="113"/>
      <c r="C272" s="117" t="s">
        <v>56</v>
      </c>
      <c r="D272" s="118" t="s">
        <v>286</v>
      </c>
      <c r="E272" s="119">
        <v>396629.57999999996</v>
      </c>
      <c r="F272" s="119">
        <v>741794.69000000006</v>
      </c>
      <c r="G272" s="119">
        <v>536550.07999999984</v>
      </c>
      <c r="H272" s="119">
        <v>437329.91</v>
      </c>
      <c r="I272" s="119">
        <v>469969.72999999992</v>
      </c>
      <c r="J272" s="119">
        <v>478165.43</v>
      </c>
      <c r="K272" s="119">
        <v>452464.07999999996</v>
      </c>
      <c r="L272" s="119">
        <v>521577.31000000006</v>
      </c>
      <c r="M272" s="119">
        <v>494329.36</v>
      </c>
      <c r="N272" s="119">
        <v>464036.25</v>
      </c>
      <c r="O272" s="119">
        <v>430318.54</v>
      </c>
      <c r="P272" s="119">
        <v>488933.62000000011</v>
      </c>
      <c r="Q272" s="119">
        <f t="shared" si="6"/>
        <v>5912098.5800000001</v>
      </c>
      <c r="R272" s="115"/>
      <c r="S272" s="116"/>
      <c r="T272" s="113"/>
      <c r="U272" s="119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4034480.81</v>
      </c>
      <c r="V272" s="115"/>
    </row>
    <row r="273" spans="2:22" x14ac:dyDescent="0.2">
      <c r="B273" s="113"/>
      <c r="C273" s="117" t="s">
        <v>57</v>
      </c>
      <c r="D273" s="118" t="s">
        <v>287</v>
      </c>
      <c r="E273" s="119">
        <v>511325.79</v>
      </c>
      <c r="F273" s="119">
        <v>513730.49999999988</v>
      </c>
      <c r="G273" s="119">
        <v>509390.78999999986</v>
      </c>
      <c r="H273" s="119">
        <v>500499.45999999985</v>
      </c>
      <c r="I273" s="119">
        <v>514242.41999999993</v>
      </c>
      <c r="J273" s="119">
        <v>518719.98999999993</v>
      </c>
      <c r="K273" s="119">
        <v>428069.46999999986</v>
      </c>
      <c r="L273" s="119">
        <v>422647.91999999981</v>
      </c>
      <c r="M273" s="119">
        <v>430202.76999999979</v>
      </c>
      <c r="N273" s="119">
        <v>422888.49999999983</v>
      </c>
      <c r="O273" s="119">
        <v>421664.74999999983</v>
      </c>
      <c r="P273" s="119">
        <v>429621.98</v>
      </c>
      <c r="Q273" s="119">
        <f t="shared" si="6"/>
        <v>5623004.339999998</v>
      </c>
      <c r="R273" s="115"/>
      <c r="S273" s="116"/>
      <c r="T273" s="113"/>
      <c r="U273" s="119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3918626.3399999989</v>
      </c>
      <c r="V273" s="115"/>
    </row>
    <row r="274" spans="2:22" ht="25.5" x14ac:dyDescent="0.2">
      <c r="B274" s="113"/>
      <c r="C274" s="117" t="s">
        <v>58</v>
      </c>
      <c r="D274" s="118" t="s">
        <v>288</v>
      </c>
      <c r="E274" s="119">
        <v>15476.849999999999</v>
      </c>
      <c r="F274" s="119">
        <v>15113.5</v>
      </c>
      <c r="G274" s="119">
        <v>14881.82</v>
      </c>
      <c r="H274" s="119">
        <v>14881.82</v>
      </c>
      <c r="I274" s="119">
        <v>14831.82</v>
      </c>
      <c r="J274" s="119">
        <v>14631.82</v>
      </c>
      <c r="K274" s="119">
        <v>13349.01</v>
      </c>
      <c r="L274" s="119">
        <v>13249.01</v>
      </c>
      <c r="M274" s="119">
        <v>13249.01</v>
      </c>
      <c r="N274" s="119">
        <v>13249.01</v>
      </c>
      <c r="O274" s="119">
        <v>13249.01</v>
      </c>
      <c r="P274" s="119">
        <v>13249.380000000003</v>
      </c>
      <c r="Q274" s="119">
        <f t="shared" si="6"/>
        <v>169412.06</v>
      </c>
      <c r="R274" s="115"/>
      <c r="S274" s="116"/>
      <c r="T274" s="113"/>
      <c r="U274" s="119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116415.65</v>
      </c>
      <c r="V274" s="115"/>
    </row>
    <row r="275" spans="2:22" x14ac:dyDescent="0.2">
      <c r="B275" s="113"/>
      <c r="C275" s="117" t="s">
        <v>59</v>
      </c>
      <c r="D275" s="118" t="s">
        <v>289</v>
      </c>
      <c r="E275" s="119">
        <v>1377.3199999999997</v>
      </c>
      <c r="F275" s="119">
        <v>1377.3199999999997</v>
      </c>
      <c r="G275" s="119">
        <v>1377.3199999999997</v>
      </c>
      <c r="H275" s="119">
        <v>1377.3199999999997</v>
      </c>
      <c r="I275" s="119">
        <v>1377.3199999999997</v>
      </c>
      <c r="J275" s="119">
        <v>1377.3199999999997</v>
      </c>
      <c r="K275" s="119">
        <v>777.32000000000016</v>
      </c>
      <c r="L275" s="119">
        <v>577.32000000000016</v>
      </c>
      <c r="M275" s="119">
        <v>577.32000000000016</v>
      </c>
      <c r="N275" s="119">
        <v>577.32000000000016</v>
      </c>
      <c r="O275" s="119">
        <v>577.32000000000016</v>
      </c>
      <c r="P275" s="119">
        <v>577.38</v>
      </c>
      <c r="Q275" s="119">
        <f t="shared" si="6"/>
        <v>11927.899999999996</v>
      </c>
      <c r="R275" s="115"/>
      <c r="S275" s="116"/>
      <c r="T275" s="113"/>
      <c r="U275" s="119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9618.5599999999977</v>
      </c>
      <c r="V275" s="115"/>
    </row>
    <row r="276" spans="2:22" x14ac:dyDescent="0.2">
      <c r="B276" s="113"/>
      <c r="C276" s="117" t="s">
        <v>60</v>
      </c>
      <c r="D276" s="118" t="s">
        <v>290</v>
      </c>
      <c r="E276" s="119">
        <v>108411.95000000001</v>
      </c>
      <c r="F276" s="119">
        <v>102473.06000000001</v>
      </c>
      <c r="G276" s="119">
        <v>102361.96</v>
      </c>
      <c r="H276" s="119">
        <v>103703.03000000001</v>
      </c>
      <c r="I276" s="119">
        <v>172651.18000000002</v>
      </c>
      <c r="J276" s="119">
        <v>92521.82</v>
      </c>
      <c r="K276" s="119">
        <v>92521.810000000012</v>
      </c>
      <c r="L276" s="119">
        <v>92410.700000000012</v>
      </c>
      <c r="M276" s="119">
        <v>92014.310000000012</v>
      </c>
      <c r="N276" s="119">
        <v>92014.3</v>
      </c>
      <c r="O276" s="119">
        <v>92014.29</v>
      </c>
      <c r="P276" s="119">
        <v>92014.26</v>
      </c>
      <c r="Q276" s="119">
        <f t="shared" si="6"/>
        <v>1235112.6700000002</v>
      </c>
      <c r="R276" s="115"/>
      <c r="S276" s="116"/>
      <c r="T276" s="113"/>
      <c r="U276" s="119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867055.51</v>
      </c>
      <c r="V276" s="115"/>
    </row>
    <row r="277" spans="2:22" x14ac:dyDescent="0.2">
      <c r="B277" s="113"/>
      <c r="C277" s="117" t="s">
        <v>61</v>
      </c>
      <c r="D277" s="118" t="s">
        <v>291</v>
      </c>
      <c r="E277" s="119">
        <v>78858.33</v>
      </c>
      <c r="F277" s="119">
        <v>60042.03</v>
      </c>
      <c r="G277" s="119">
        <v>30495.070000000003</v>
      </c>
      <c r="H277" s="119">
        <v>33955.07</v>
      </c>
      <c r="I277" s="119">
        <v>30150.720000000001</v>
      </c>
      <c r="J277" s="119">
        <v>27524.370000000003</v>
      </c>
      <c r="K277" s="119">
        <v>30150.720000000001</v>
      </c>
      <c r="L277" s="119">
        <v>39167.86</v>
      </c>
      <c r="M277" s="119">
        <v>31938.870000000003</v>
      </c>
      <c r="N277" s="119">
        <v>32585.97</v>
      </c>
      <c r="O277" s="119">
        <v>41123.550000000003</v>
      </c>
      <c r="P277" s="119">
        <v>82508.44</v>
      </c>
      <c r="Q277" s="119">
        <f t="shared" si="6"/>
        <v>518501</v>
      </c>
      <c r="R277" s="115"/>
      <c r="S277" s="116"/>
      <c r="T277" s="113"/>
      <c r="U277" s="119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330344.17</v>
      </c>
      <c r="V277" s="115"/>
    </row>
    <row r="278" spans="2:22" x14ac:dyDescent="0.2">
      <c r="B278" s="113"/>
      <c r="C278" s="117" t="s">
        <v>62</v>
      </c>
      <c r="D278" s="118" t="s">
        <v>292</v>
      </c>
      <c r="E278" s="119">
        <v>34764.879999999997</v>
      </c>
      <c r="F278" s="119">
        <v>35768.600000000006</v>
      </c>
      <c r="G278" s="119">
        <v>43458.159999999996</v>
      </c>
      <c r="H278" s="119">
        <v>35433.22</v>
      </c>
      <c r="I278" s="119">
        <v>35354.009999999987</v>
      </c>
      <c r="J278" s="119">
        <v>38014.570000000007</v>
      </c>
      <c r="K278" s="119">
        <v>43746.98</v>
      </c>
      <c r="L278" s="119">
        <v>34846.149999999994</v>
      </c>
      <c r="M278" s="119">
        <v>38776.25</v>
      </c>
      <c r="N278" s="119">
        <v>47211.79</v>
      </c>
      <c r="O278" s="119">
        <v>35706.800000000003</v>
      </c>
      <c r="P278" s="119">
        <v>41814.230000000003</v>
      </c>
      <c r="Q278" s="119">
        <f t="shared" si="6"/>
        <v>464895.6399999999</v>
      </c>
      <c r="R278" s="115"/>
      <c r="S278" s="116"/>
      <c r="T278" s="113"/>
      <c r="U278" s="119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301386.56999999995</v>
      </c>
      <c r="V278" s="115"/>
    </row>
    <row r="279" spans="2:22" x14ac:dyDescent="0.2">
      <c r="B279" s="113"/>
      <c r="C279" s="117" t="s">
        <v>63</v>
      </c>
      <c r="D279" s="118" t="s">
        <v>293</v>
      </c>
      <c r="E279" s="119">
        <v>3253.9700000000003</v>
      </c>
      <c r="F279" s="119">
        <v>3273.7300000000005</v>
      </c>
      <c r="G279" s="119">
        <v>3273.7300000000005</v>
      </c>
      <c r="H279" s="119">
        <v>3273.7300000000005</v>
      </c>
      <c r="I279" s="119">
        <v>3323.11</v>
      </c>
      <c r="J279" s="119">
        <v>3323.11</v>
      </c>
      <c r="K279" s="119">
        <v>3323.11</v>
      </c>
      <c r="L279" s="119">
        <v>3271.7400000000002</v>
      </c>
      <c r="M279" s="119">
        <v>3253.9700000000003</v>
      </c>
      <c r="N279" s="119">
        <v>3326.0800000000004</v>
      </c>
      <c r="O279" s="119">
        <v>3253.9700000000003</v>
      </c>
      <c r="P279" s="119">
        <v>3397.2500000000005</v>
      </c>
      <c r="Q279" s="119">
        <f t="shared" si="6"/>
        <v>39547.500000000007</v>
      </c>
      <c r="R279" s="115"/>
      <c r="S279" s="116"/>
      <c r="T279" s="113"/>
      <c r="U279" s="119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26316.230000000003</v>
      </c>
      <c r="V279" s="115"/>
    </row>
    <row r="280" spans="2:22" x14ac:dyDescent="0.2">
      <c r="B280" s="113"/>
      <c r="C280" s="117" t="s">
        <v>64</v>
      </c>
      <c r="D280" s="118" t="s">
        <v>294</v>
      </c>
      <c r="E280" s="119">
        <v>1050</v>
      </c>
      <c r="F280" s="119">
        <v>1050</v>
      </c>
      <c r="G280" s="119">
        <v>1050</v>
      </c>
      <c r="H280" s="119">
        <v>1050</v>
      </c>
      <c r="I280" s="119">
        <v>1050</v>
      </c>
      <c r="J280" s="119">
        <v>1050</v>
      </c>
      <c r="K280" s="119">
        <v>1050</v>
      </c>
      <c r="L280" s="119">
        <v>1050</v>
      </c>
      <c r="M280" s="119">
        <v>1050</v>
      </c>
      <c r="N280" s="119">
        <v>1050</v>
      </c>
      <c r="O280" s="119">
        <v>1050</v>
      </c>
      <c r="P280" s="119">
        <v>1050</v>
      </c>
      <c r="Q280" s="119">
        <f t="shared" si="6"/>
        <v>12600</v>
      </c>
      <c r="R280" s="115"/>
      <c r="S280" s="116"/>
      <c r="T280" s="113"/>
      <c r="U280" s="119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8400</v>
      </c>
      <c r="V280" s="115"/>
    </row>
    <row r="281" spans="2:22" x14ac:dyDescent="0.2">
      <c r="B281" s="113"/>
      <c r="C281" s="117" t="s">
        <v>65</v>
      </c>
      <c r="D281" s="118" t="s">
        <v>295</v>
      </c>
      <c r="E281" s="119">
        <v>635708.34000000008</v>
      </c>
      <c r="F281" s="119">
        <v>635708.34000000008</v>
      </c>
      <c r="G281" s="119">
        <v>635708.34000000008</v>
      </c>
      <c r="H281" s="119">
        <v>635708.34000000008</v>
      </c>
      <c r="I281" s="119">
        <v>635708.34000000008</v>
      </c>
      <c r="J281" s="119">
        <v>635708.34000000008</v>
      </c>
      <c r="K281" s="119">
        <v>635708.34000000008</v>
      </c>
      <c r="L281" s="119">
        <v>635708.34000000008</v>
      </c>
      <c r="M281" s="119">
        <v>635708.34000000008</v>
      </c>
      <c r="N281" s="119">
        <v>635708.34000000008</v>
      </c>
      <c r="O281" s="119">
        <v>635708.34000000008</v>
      </c>
      <c r="P281" s="119">
        <v>635708.26</v>
      </c>
      <c r="Q281" s="119">
        <f t="shared" si="6"/>
        <v>7628499.9999999991</v>
      </c>
      <c r="R281" s="115"/>
      <c r="S281" s="116"/>
      <c r="T281" s="113"/>
      <c r="U281" s="119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5085666.72</v>
      </c>
      <c r="V281" s="115"/>
    </row>
    <row r="282" spans="2:22" x14ac:dyDescent="0.2">
      <c r="B282" s="113"/>
      <c r="C282" s="117" t="s">
        <v>66</v>
      </c>
      <c r="D282" s="118" t="s">
        <v>296</v>
      </c>
      <c r="E282" s="119">
        <v>1326981.8900000006</v>
      </c>
      <c r="F282" s="119">
        <v>1183982.5499999998</v>
      </c>
      <c r="G282" s="119">
        <v>1201324.1399999999</v>
      </c>
      <c r="H282" s="119">
        <v>1225162.8600000001</v>
      </c>
      <c r="I282" s="119">
        <v>1192029.04</v>
      </c>
      <c r="J282" s="119">
        <v>1218961.05</v>
      </c>
      <c r="K282" s="119">
        <v>1220565.6200000001</v>
      </c>
      <c r="L282" s="119">
        <v>1238597.9900000005</v>
      </c>
      <c r="M282" s="119">
        <v>1218598.1500000001</v>
      </c>
      <c r="N282" s="119">
        <v>1196727.6000000001</v>
      </c>
      <c r="O282" s="119">
        <v>1201991.1800000004</v>
      </c>
      <c r="P282" s="119">
        <v>1432946.7500000002</v>
      </c>
      <c r="Q282" s="119">
        <f t="shared" si="6"/>
        <v>14857868.82</v>
      </c>
      <c r="R282" s="115"/>
      <c r="S282" s="116"/>
      <c r="T282" s="113"/>
      <c r="U282" s="119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9807605.1400000006</v>
      </c>
      <c r="V282" s="115"/>
    </row>
    <row r="283" spans="2:22" x14ac:dyDescent="0.2">
      <c r="B283" s="113"/>
      <c r="C283" s="117" t="s">
        <v>67</v>
      </c>
      <c r="D283" s="118" t="s">
        <v>297</v>
      </c>
      <c r="E283" s="119">
        <v>461151.05999999994</v>
      </c>
      <c r="F283" s="119">
        <v>456459.25999999995</v>
      </c>
      <c r="G283" s="119">
        <v>443294</v>
      </c>
      <c r="H283" s="119">
        <v>400442.11</v>
      </c>
      <c r="I283" s="119">
        <v>265828.31999999995</v>
      </c>
      <c r="J283" s="119">
        <v>503739.98</v>
      </c>
      <c r="K283" s="119">
        <v>240309.92999999991</v>
      </c>
      <c r="L283" s="119">
        <v>256029.21999999991</v>
      </c>
      <c r="M283" s="119">
        <v>206384.36999999991</v>
      </c>
      <c r="N283" s="119">
        <v>444586.54999999993</v>
      </c>
      <c r="O283" s="119">
        <v>234951.71999999988</v>
      </c>
      <c r="P283" s="119">
        <v>454493.33</v>
      </c>
      <c r="Q283" s="119">
        <f t="shared" si="6"/>
        <v>4367669.8499999987</v>
      </c>
      <c r="R283" s="115"/>
      <c r="S283" s="116"/>
      <c r="T283" s="113"/>
      <c r="U283" s="119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3027253.879999999</v>
      </c>
      <c r="V283" s="115"/>
    </row>
    <row r="284" spans="2:22" x14ac:dyDescent="0.2">
      <c r="B284" s="113"/>
      <c r="C284" s="117" t="s">
        <v>68</v>
      </c>
      <c r="D284" s="118" t="s">
        <v>298</v>
      </c>
      <c r="E284" s="119">
        <v>44960.75</v>
      </c>
      <c r="F284" s="119">
        <v>43058</v>
      </c>
      <c r="G284" s="119">
        <v>50037.490000000005</v>
      </c>
      <c r="H284" s="119">
        <v>48623.030000000006</v>
      </c>
      <c r="I284" s="119">
        <v>53021</v>
      </c>
      <c r="J284" s="119">
        <v>268679.67999999999</v>
      </c>
      <c r="K284" s="119">
        <v>98261.289999999979</v>
      </c>
      <c r="L284" s="119">
        <v>88558.439999999988</v>
      </c>
      <c r="M284" s="119">
        <v>75039.780000000013</v>
      </c>
      <c r="N284" s="119">
        <v>74437.14</v>
      </c>
      <c r="O284" s="119">
        <v>68810.16</v>
      </c>
      <c r="P284" s="119">
        <v>57413.23000000001</v>
      </c>
      <c r="Q284" s="119">
        <f t="shared" si="6"/>
        <v>970899.99</v>
      </c>
      <c r="R284" s="115"/>
      <c r="S284" s="116"/>
      <c r="T284" s="113"/>
      <c r="U284" s="119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695199.67999999993</v>
      </c>
      <c r="V284" s="115"/>
    </row>
    <row r="285" spans="2:22" ht="25.5" x14ac:dyDescent="0.2">
      <c r="B285" s="113"/>
      <c r="C285" s="117" t="s">
        <v>69</v>
      </c>
      <c r="D285" s="118" t="s">
        <v>299</v>
      </c>
      <c r="E285" s="119">
        <v>7.0000000000000007E-2</v>
      </c>
      <c r="F285" s="119">
        <v>7.0000000000000007E-2</v>
      </c>
      <c r="G285" s="119">
        <v>7.0000000000000007E-2</v>
      </c>
      <c r="H285" s="119">
        <v>7.0000000000000007E-2</v>
      </c>
      <c r="I285" s="119">
        <v>7.0000000000000007E-2</v>
      </c>
      <c r="J285" s="119">
        <v>7.0000000000000007E-2</v>
      </c>
      <c r="K285" s="119">
        <v>1000.0699999999999</v>
      </c>
      <c r="L285" s="119">
        <v>1000.0699999999999</v>
      </c>
      <c r="M285" s="119">
        <v>1000.0699999999999</v>
      </c>
      <c r="N285" s="119">
        <v>2000.0700000000002</v>
      </c>
      <c r="O285" s="119">
        <v>2000.0700000000002</v>
      </c>
      <c r="P285" s="119">
        <v>1900.12</v>
      </c>
      <c r="Q285" s="119">
        <f t="shared" si="6"/>
        <v>8900.89</v>
      </c>
      <c r="R285" s="115"/>
      <c r="S285" s="116"/>
      <c r="T285" s="113"/>
      <c r="U285" s="119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2000.56</v>
      </c>
      <c r="V285" s="115"/>
    </row>
    <row r="286" spans="2:22" x14ac:dyDescent="0.2">
      <c r="B286" s="113"/>
      <c r="C286" s="117" t="s">
        <v>510</v>
      </c>
      <c r="D286" s="118" t="s">
        <v>511</v>
      </c>
      <c r="E286" s="119">
        <v>0</v>
      </c>
      <c r="F286" s="119">
        <v>0</v>
      </c>
      <c r="G286" s="119">
        <v>0</v>
      </c>
      <c r="H286" s="119">
        <v>0</v>
      </c>
      <c r="I286" s="119">
        <v>0</v>
      </c>
      <c r="J286" s="119">
        <v>0</v>
      </c>
      <c r="K286" s="119">
        <v>7120</v>
      </c>
      <c r="L286" s="119">
        <v>0</v>
      </c>
      <c r="M286" s="119">
        <v>0</v>
      </c>
      <c r="N286" s="119">
        <v>0</v>
      </c>
      <c r="O286" s="119">
        <v>0</v>
      </c>
      <c r="P286" s="119">
        <v>1788.0100000000007</v>
      </c>
      <c r="Q286" s="119">
        <f t="shared" si="6"/>
        <v>8908.01</v>
      </c>
      <c r="R286" s="115"/>
      <c r="S286" s="116"/>
      <c r="T286" s="113"/>
      <c r="U286" s="119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7120</v>
      </c>
      <c r="V286" s="115"/>
    </row>
    <row r="287" spans="2:22" x14ac:dyDescent="0.2">
      <c r="B287" s="113"/>
      <c r="C287" s="117" t="s">
        <v>70</v>
      </c>
      <c r="D287" s="118" t="s">
        <v>300</v>
      </c>
      <c r="E287" s="119">
        <v>225143.83000000002</v>
      </c>
      <c r="F287" s="119">
        <v>223989.95</v>
      </c>
      <c r="G287" s="119">
        <v>2575836.1199999996</v>
      </c>
      <c r="H287" s="119">
        <v>284406.33</v>
      </c>
      <c r="I287" s="119">
        <v>253846.79000000004</v>
      </c>
      <c r="J287" s="119">
        <v>823409.8600000001</v>
      </c>
      <c r="K287" s="119">
        <v>220562.72000000003</v>
      </c>
      <c r="L287" s="119">
        <v>219757.25</v>
      </c>
      <c r="M287" s="119">
        <v>1618193.5</v>
      </c>
      <c r="N287" s="119">
        <v>224033.77000000002</v>
      </c>
      <c r="O287" s="119">
        <v>222890.7</v>
      </c>
      <c r="P287" s="119">
        <v>725959.70000000007</v>
      </c>
      <c r="Q287" s="119">
        <f t="shared" si="6"/>
        <v>7618030.5199999996</v>
      </c>
      <c r="R287" s="115"/>
      <c r="S287" s="116"/>
      <c r="T287" s="113"/>
      <c r="U287" s="119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4826952.8499999996</v>
      </c>
      <c r="V287" s="115"/>
    </row>
    <row r="288" spans="2:22" x14ac:dyDescent="0.2">
      <c r="B288" s="113"/>
      <c r="C288" s="117" t="s">
        <v>71</v>
      </c>
      <c r="D288" s="118" t="s">
        <v>301</v>
      </c>
      <c r="E288" s="119">
        <v>18749.989999999998</v>
      </c>
      <c r="F288" s="119">
        <v>37840.9</v>
      </c>
      <c r="G288" s="119">
        <v>66940.09</v>
      </c>
      <c r="H288" s="119">
        <v>66926.45</v>
      </c>
      <c r="I288" s="119">
        <v>50772.740000000005</v>
      </c>
      <c r="J288" s="119">
        <v>47340.9</v>
      </c>
      <c r="K288" s="119">
        <v>47340.9</v>
      </c>
      <c r="L288" s="119">
        <v>47340.9</v>
      </c>
      <c r="M288" s="119">
        <v>62936.28</v>
      </c>
      <c r="N288" s="119">
        <v>52090.9</v>
      </c>
      <c r="O288" s="119">
        <v>52059.3</v>
      </c>
      <c r="P288" s="119">
        <v>354950.65</v>
      </c>
      <c r="Q288" s="119">
        <f t="shared" si="6"/>
        <v>905290.00000000012</v>
      </c>
      <c r="R288" s="115"/>
      <c r="S288" s="116"/>
      <c r="T288" s="113"/>
      <c r="U288" s="119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383252.87000000005</v>
      </c>
      <c r="V288" s="115"/>
    </row>
    <row r="289" spans="2:22" x14ac:dyDescent="0.2">
      <c r="B289" s="113"/>
      <c r="C289" s="117" t="s">
        <v>72</v>
      </c>
      <c r="D289" s="118" t="s">
        <v>304</v>
      </c>
      <c r="E289" s="119">
        <v>1559476.36</v>
      </c>
      <c r="F289" s="119">
        <v>1559476.36</v>
      </c>
      <c r="G289" s="119">
        <v>1559476.36</v>
      </c>
      <c r="H289" s="119">
        <v>1559476.36</v>
      </c>
      <c r="I289" s="119">
        <v>1559476.36</v>
      </c>
      <c r="J289" s="119">
        <v>1559476.36</v>
      </c>
      <c r="K289" s="119">
        <v>1559476.36</v>
      </c>
      <c r="L289" s="119">
        <v>1559476.36</v>
      </c>
      <c r="M289" s="119">
        <v>1559476.36</v>
      </c>
      <c r="N289" s="119">
        <v>1559476.36</v>
      </c>
      <c r="O289" s="119">
        <v>1559476.36</v>
      </c>
      <c r="P289" s="119">
        <v>49260.04</v>
      </c>
      <c r="Q289" s="119">
        <f t="shared" si="6"/>
        <v>17203499.999999996</v>
      </c>
      <c r="R289" s="115"/>
      <c r="S289" s="116"/>
      <c r="T289" s="113"/>
      <c r="U289" s="119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12475810.879999999</v>
      </c>
      <c r="V289" s="115"/>
    </row>
    <row r="290" spans="2:22" x14ac:dyDescent="0.2">
      <c r="B290" s="113"/>
      <c r="C290" s="117" t="s">
        <v>73</v>
      </c>
      <c r="D290" s="118" t="s">
        <v>302</v>
      </c>
      <c r="E290" s="119">
        <v>224500.55</v>
      </c>
      <c r="F290" s="119">
        <v>229524.66999999998</v>
      </c>
      <c r="G290" s="119">
        <v>273435.79000000004</v>
      </c>
      <c r="H290" s="119">
        <v>224572.13999999998</v>
      </c>
      <c r="I290" s="119">
        <v>224572.13999999998</v>
      </c>
      <c r="J290" s="119">
        <v>224572.13999999998</v>
      </c>
      <c r="K290" s="119">
        <v>224572.13999999998</v>
      </c>
      <c r="L290" s="119">
        <v>224572.13999999998</v>
      </c>
      <c r="M290" s="119">
        <v>224409.63999999998</v>
      </c>
      <c r="N290" s="119">
        <v>224222.13999999998</v>
      </c>
      <c r="O290" s="119">
        <v>223409.63999999998</v>
      </c>
      <c r="P290" s="119">
        <v>241593.59</v>
      </c>
      <c r="Q290" s="119">
        <f t="shared" si="6"/>
        <v>2763956.7199999997</v>
      </c>
      <c r="R290" s="115"/>
      <c r="S290" s="116"/>
      <c r="T290" s="113"/>
      <c r="U290" s="119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1850321.7099999997</v>
      </c>
      <c r="V290" s="115"/>
    </row>
    <row r="291" spans="2:22" x14ac:dyDescent="0.2">
      <c r="B291" s="113"/>
      <c r="C291" s="117" t="s">
        <v>74</v>
      </c>
      <c r="D291" s="118" t="s">
        <v>305</v>
      </c>
      <c r="E291" s="119">
        <v>102110.24000000002</v>
      </c>
      <c r="F291" s="119">
        <v>102360.56000000001</v>
      </c>
      <c r="G291" s="119">
        <v>105731.20000000004</v>
      </c>
      <c r="H291" s="119">
        <v>98455.340000000011</v>
      </c>
      <c r="I291" s="119">
        <v>108214.08000000003</v>
      </c>
      <c r="J291" s="119">
        <v>94879.070000000022</v>
      </c>
      <c r="K291" s="119">
        <v>97481.080000000016</v>
      </c>
      <c r="L291" s="119">
        <v>92604.370000000024</v>
      </c>
      <c r="M291" s="119">
        <v>86589.940000000017</v>
      </c>
      <c r="N291" s="119">
        <v>96839.820000000036</v>
      </c>
      <c r="O291" s="119">
        <v>96038.110000000015</v>
      </c>
      <c r="P291" s="119">
        <v>177517.58999999994</v>
      </c>
      <c r="Q291" s="119">
        <f t="shared" si="6"/>
        <v>1258821.4000000004</v>
      </c>
      <c r="R291" s="115"/>
      <c r="S291" s="116"/>
      <c r="T291" s="113"/>
      <c r="U291" s="119">
        <f>IF($E$5=Master!$D$4,E291,
IF($F$5=Master!$D$4,SUM(E291:F291),
IF($G$5=Master!$D$4,SUM(E291:G291),
IF($H$5=Master!$D$4,SUM(E291:H291),
IF($I$5=Master!$D$4,SUM(E291:I291),
IF($J$5=Master!$D$4,SUM(E291:J291),
IF($K$5=Master!$D$4,SUM(E291:K291),
IF($L$5=Master!$D$4,SUM(E291:L291),
IF($M$5=Master!$D$4,SUM(E291:M291),
IF($N$5=Master!$D$4,SUM(E291:N291),
IF($O$5=Master!$D$4,SUM(E291:O291),
IF($P$5=Master!$D$4,SUM(E291:P291),0))))))))))))</f>
        <v>801835.94000000029</v>
      </c>
      <c r="V291" s="115"/>
    </row>
    <row r="292" spans="2:22" x14ac:dyDescent="0.2">
      <c r="B292" s="113"/>
      <c r="C292" s="117" t="s">
        <v>75</v>
      </c>
      <c r="D292" s="118" t="s">
        <v>303</v>
      </c>
      <c r="E292" s="119">
        <v>136504.34999999998</v>
      </c>
      <c r="F292" s="119">
        <v>149482.34999999995</v>
      </c>
      <c r="G292" s="119">
        <v>343221.33</v>
      </c>
      <c r="H292" s="119">
        <v>492153.99999999994</v>
      </c>
      <c r="I292" s="119">
        <v>339133.86</v>
      </c>
      <c r="J292" s="119">
        <v>338872.57</v>
      </c>
      <c r="K292" s="119">
        <v>336692.72</v>
      </c>
      <c r="L292" s="119">
        <v>333004.68</v>
      </c>
      <c r="M292" s="119">
        <v>338830.66999999993</v>
      </c>
      <c r="N292" s="119">
        <v>332204.61</v>
      </c>
      <c r="O292" s="119">
        <v>333113.23</v>
      </c>
      <c r="P292" s="119">
        <v>336569.44999999995</v>
      </c>
      <c r="Q292" s="119">
        <f t="shared" si="6"/>
        <v>3809783.8200000003</v>
      </c>
      <c r="R292" s="115"/>
      <c r="S292" s="116"/>
      <c r="T292" s="113"/>
      <c r="U292" s="119">
        <f>IF($E$5=Master!$D$4,E292,
IF($F$5=Master!$D$4,SUM(E292:F292),
IF($G$5=Master!$D$4,SUM(E292:G292),
IF($H$5=Master!$D$4,SUM(E292:H292),
IF($I$5=Master!$D$4,SUM(E292:I292),
IF($J$5=Master!$D$4,SUM(E292:J292),
IF($K$5=Master!$D$4,SUM(E292:K292),
IF($L$5=Master!$D$4,SUM(E292:L292),
IF($M$5=Master!$D$4,SUM(E292:M292),
IF($N$5=Master!$D$4,SUM(E292:N292),
IF($O$5=Master!$D$4,SUM(E292:O292),
IF($P$5=Master!$D$4,SUM(E292:P292),0))))))))))))</f>
        <v>2469065.8600000003</v>
      </c>
      <c r="V292" s="115"/>
    </row>
    <row r="293" spans="2:22" x14ac:dyDescent="0.2">
      <c r="B293" s="113"/>
      <c r="C293" s="117" t="s">
        <v>76</v>
      </c>
      <c r="D293" s="118" t="s">
        <v>306</v>
      </c>
      <c r="E293" s="119">
        <v>105671.11000000002</v>
      </c>
      <c r="F293" s="119">
        <v>109402.79000000001</v>
      </c>
      <c r="G293" s="119">
        <v>105253.45000000001</v>
      </c>
      <c r="H293" s="119">
        <v>105245.45000000001</v>
      </c>
      <c r="I293" s="119">
        <v>106713.63</v>
      </c>
      <c r="J293" s="119">
        <v>105178.55</v>
      </c>
      <c r="K293" s="119">
        <v>110102.45999999999</v>
      </c>
      <c r="L293" s="119">
        <v>106252.95999999999</v>
      </c>
      <c r="M293" s="119">
        <v>111092.45999999999</v>
      </c>
      <c r="N293" s="119">
        <v>109990.45999999999</v>
      </c>
      <c r="O293" s="119">
        <v>109990.45999999999</v>
      </c>
      <c r="P293" s="119">
        <v>109884.72999999998</v>
      </c>
      <c r="Q293" s="119">
        <f t="shared" si="6"/>
        <v>1294778.51</v>
      </c>
      <c r="R293" s="115"/>
      <c r="S293" s="116"/>
      <c r="T293" s="113"/>
      <c r="U293" s="119">
        <f>IF($E$5=Master!$D$4,E293,
IF($F$5=Master!$D$4,SUM(E293:F293),
IF($G$5=Master!$D$4,SUM(E293:G293),
IF($H$5=Master!$D$4,SUM(E293:H293),
IF($I$5=Master!$D$4,SUM(E293:I293),
IF($J$5=Master!$D$4,SUM(E293:J293),
IF($K$5=Master!$D$4,SUM(E293:K293),
IF($L$5=Master!$D$4,SUM(E293:L293),
IF($M$5=Master!$D$4,SUM(E293:M293),
IF($N$5=Master!$D$4,SUM(E293:N293),
IF($O$5=Master!$D$4,SUM(E293:O293),
IF($P$5=Master!$D$4,SUM(E293:P293),0))))))))))))</f>
        <v>853820.4</v>
      </c>
      <c r="V293" s="115"/>
    </row>
    <row r="294" spans="2:22" x14ac:dyDescent="0.2">
      <c r="B294" s="113"/>
      <c r="C294" s="117" t="s">
        <v>77</v>
      </c>
      <c r="D294" s="118" t="s">
        <v>307</v>
      </c>
      <c r="E294" s="119">
        <v>245649.44999999984</v>
      </c>
      <c r="F294" s="119">
        <v>239699.46999999983</v>
      </c>
      <c r="G294" s="119">
        <v>248719.88999999975</v>
      </c>
      <c r="H294" s="119">
        <v>236241.92999999979</v>
      </c>
      <c r="I294" s="119">
        <v>248042.98999999985</v>
      </c>
      <c r="J294" s="119">
        <v>241386.1299999998</v>
      </c>
      <c r="K294" s="119">
        <v>256477.36999999982</v>
      </c>
      <c r="L294" s="119">
        <v>231720.56999999983</v>
      </c>
      <c r="M294" s="119">
        <v>243496.29999999981</v>
      </c>
      <c r="N294" s="119">
        <v>242654.33999999979</v>
      </c>
      <c r="O294" s="119">
        <v>239410.66999999984</v>
      </c>
      <c r="P294" s="119">
        <v>276722.09999999998</v>
      </c>
      <c r="Q294" s="119">
        <f t="shared" si="6"/>
        <v>2950221.2099999986</v>
      </c>
      <c r="R294" s="115"/>
      <c r="S294" s="116"/>
      <c r="T294" s="113"/>
      <c r="U294" s="119">
        <f>IF($E$5=Master!$D$4,E294,
IF($F$5=Master!$D$4,SUM(E294:F294),
IF($G$5=Master!$D$4,SUM(E294:G294),
IF($H$5=Master!$D$4,SUM(E294:H294),
IF($I$5=Master!$D$4,SUM(E294:I294),
IF($J$5=Master!$D$4,SUM(E294:J294),
IF($K$5=Master!$D$4,SUM(E294:K294),
IF($L$5=Master!$D$4,SUM(E294:L294),
IF($M$5=Master!$D$4,SUM(E294:M294),
IF($N$5=Master!$D$4,SUM(E294:N294),
IF($O$5=Master!$D$4,SUM(E294:O294),
IF($P$5=Master!$D$4,SUM(E294:P294),0))))))))))))</f>
        <v>1947937.7999999986</v>
      </c>
      <c r="V294" s="115"/>
    </row>
    <row r="295" spans="2:22" x14ac:dyDescent="0.2">
      <c r="B295" s="113"/>
      <c r="C295" s="117" t="s">
        <v>78</v>
      </c>
      <c r="D295" s="118" t="s">
        <v>308</v>
      </c>
      <c r="E295" s="119">
        <v>245721.41999999978</v>
      </c>
      <c r="F295" s="119">
        <v>226492.62999999974</v>
      </c>
      <c r="G295" s="119">
        <v>242640.35999999975</v>
      </c>
      <c r="H295" s="119">
        <v>239531.0999999998</v>
      </c>
      <c r="I295" s="119">
        <v>247208.85999999972</v>
      </c>
      <c r="J295" s="119">
        <v>238473.38999999981</v>
      </c>
      <c r="K295" s="119">
        <v>237853.65999999974</v>
      </c>
      <c r="L295" s="119">
        <v>232606.13999999978</v>
      </c>
      <c r="M295" s="119">
        <v>234435.50999999975</v>
      </c>
      <c r="N295" s="119">
        <v>398893.01999999984</v>
      </c>
      <c r="O295" s="119">
        <v>232358.56999999975</v>
      </c>
      <c r="P295" s="119">
        <v>235265.44999999995</v>
      </c>
      <c r="Q295" s="119">
        <f t="shared" si="6"/>
        <v>3011480.1099999975</v>
      </c>
      <c r="R295" s="115"/>
      <c r="S295" s="116"/>
      <c r="T295" s="113"/>
      <c r="U295" s="119">
        <f>IF($E$5=Master!$D$4,E295,
IF($F$5=Master!$D$4,SUM(E295:F295),
IF($G$5=Master!$D$4,SUM(E295:G295),
IF($H$5=Master!$D$4,SUM(E295:H295),
IF($I$5=Master!$D$4,SUM(E295:I295),
IF($J$5=Master!$D$4,SUM(E295:J295),
IF($K$5=Master!$D$4,SUM(E295:K295),
IF($L$5=Master!$D$4,SUM(E295:L295),
IF($M$5=Master!$D$4,SUM(E295:M295),
IF($N$5=Master!$D$4,SUM(E295:N295),
IF($O$5=Master!$D$4,SUM(E295:O295),
IF($P$5=Master!$D$4,SUM(E295:P295),0))))))))))))</f>
        <v>1910527.5599999982</v>
      </c>
      <c r="V295" s="115"/>
    </row>
    <row r="296" spans="2:22" x14ac:dyDescent="0.2">
      <c r="B296" s="113"/>
      <c r="C296" s="117" t="s">
        <v>79</v>
      </c>
      <c r="D296" s="118" t="s">
        <v>309</v>
      </c>
      <c r="E296" s="119">
        <v>407171.85000000009</v>
      </c>
      <c r="F296" s="119">
        <v>435107.37000000023</v>
      </c>
      <c r="G296" s="119">
        <v>429873.79000000015</v>
      </c>
      <c r="H296" s="119">
        <v>413527.8000000001</v>
      </c>
      <c r="I296" s="119">
        <v>421251.06000000023</v>
      </c>
      <c r="J296" s="119">
        <v>429613.27000000014</v>
      </c>
      <c r="K296" s="119">
        <v>418064.58000000013</v>
      </c>
      <c r="L296" s="119">
        <v>467962.26000000013</v>
      </c>
      <c r="M296" s="119">
        <v>412718.19000000006</v>
      </c>
      <c r="N296" s="119">
        <v>413715.02000000014</v>
      </c>
      <c r="O296" s="119">
        <v>402755.68000000011</v>
      </c>
      <c r="P296" s="119">
        <v>423053.34</v>
      </c>
      <c r="Q296" s="119">
        <f t="shared" si="6"/>
        <v>5074814.2100000009</v>
      </c>
      <c r="R296" s="115"/>
      <c r="S296" s="116"/>
      <c r="T296" s="113"/>
      <c r="U296" s="119">
        <f>IF($E$5=Master!$D$4,E296,
IF($F$5=Master!$D$4,SUM(E296:F296),
IF($G$5=Master!$D$4,SUM(E296:G296),
IF($H$5=Master!$D$4,SUM(E296:H296),
IF($I$5=Master!$D$4,SUM(E296:I296),
IF($J$5=Master!$D$4,SUM(E296:J296),
IF($K$5=Master!$D$4,SUM(E296:K296),
IF($L$5=Master!$D$4,SUM(E296:L296),
IF($M$5=Master!$D$4,SUM(E296:M296),
IF($N$5=Master!$D$4,SUM(E296:N296),
IF($O$5=Master!$D$4,SUM(E296:O296),
IF($P$5=Master!$D$4,SUM(E296:P296),0))))))))))))</f>
        <v>3422571.9800000009</v>
      </c>
      <c r="V296" s="115"/>
    </row>
    <row r="297" spans="2:22" x14ac:dyDescent="0.2">
      <c r="B297" s="113"/>
      <c r="C297" s="117" t="s">
        <v>80</v>
      </c>
      <c r="D297" s="118" t="s">
        <v>310</v>
      </c>
      <c r="E297" s="119">
        <v>1057988.5799999968</v>
      </c>
      <c r="F297" s="119">
        <v>1120099.4299999978</v>
      </c>
      <c r="G297" s="119">
        <v>1108374.9799999991</v>
      </c>
      <c r="H297" s="119">
        <v>1093866.2699999984</v>
      </c>
      <c r="I297" s="119">
        <v>1088462.3199999977</v>
      </c>
      <c r="J297" s="119">
        <v>1075993.2199999974</v>
      </c>
      <c r="K297" s="119">
        <v>1062518.9299999971</v>
      </c>
      <c r="L297" s="119">
        <v>980320.45999999647</v>
      </c>
      <c r="M297" s="119">
        <v>1069480.0499999975</v>
      </c>
      <c r="N297" s="119">
        <v>1106584.8799999978</v>
      </c>
      <c r="O297" s="119">
        <v>1108930.4599999983</v>
      </c>
      <c r="P297" s="119">
        <v>1173467.3900000008</v>
      </c>
      <c r="Q297" s="119">
        <f t="shared" si="6"/>
        <v>13046086.969999975</v>
      </c>
      <c r="R297" s="115"/>
      <c r="S297" s="116"/>
      <c r="T297" s="113"/>
      <c r="U297" s="119">
        <f>IF($E$5=Master!$D$4,E297,
IF($F$5=Master!$D$4,SUM(E297:F297),
IF($G$5=Master!$D$4,SUM(E297:G297),
IF($H$5=Master!$D$4,SUM(E297:H297),
IF($I$5=Master!$D$4,SUM(E297:I297),
IF($J$5=Master!$D$4,SUM(E297:J297),
IF($K$5=Master!$D$4,SUM(E297:K297),
IF($L$5=Master!$D$4,SUM(E297:L297),
IF($M$5=Master!$D$4,SUM(E297:M297),
IF($N$5=Master!$D$4,SUM(E297:N297),
IF($O$5=Master!$D$4,SUM(E297:O297),
IF($P$5=Master!$D$4,SUM(E297:P297),0))))))))))))</f>
        <v>8587624.1899999809</v>
      </c>
      <c r="V297" s="115"/>
    </row>
    <row r="298" spans="2:22" x14ac:dyDescent="0.2">
      <c r="B298" s="113"/>
      <c r="C298" s="117" t="s">
        <v>81</v>
      </c>
      <c r="D298" s="118" t="s">
        <v>311</v>
      </c>
      <c r="E298" s="119">
        <v>484205.11000000045</v>
      </c>
      <c r="F298" s="119">
        <v>452674.83000000037</v>
      </c>
      <c r="G298" s="119">
        <v>432701.81000000046</v>
      </c>
      <c r="H298" s="119">
        <v>445003.63000000041</v>
      </c>
      <c r="I298" s="119">
        <v>429750.78000000038</v>
      </c>
      <c r="J298" s="119">
        <v>441085.22000000038</v>
      </c>
      <c r="K298" s="119">
        <v>447175.49000000046</v>
      </c>
      <c r="L298" s="119">
        <v>508455.9300000004</v>
      </c>
      <c r="M298" s="119">
        <v>496057.54000000044</v>
      </c>
      <c r="N298" s="119">
        <v>433712.94000000035</v>
      </c>
      <c r="O298" s="119">
        <v>463830.61000000051</v>
      </c>
      <c r="P298" s="119">
        <v>456730.68999999994</v>
      </c>
      <c r="Q298" s="119">
        <f t="shared" si="6"/>
        <v>5491384.5800000038</v>
      </c>
      <c r="R298" s="115"/>
      <c r="S298" s="116"/>
      <c r="T298" s="113"/>
      <c r="U298" s="119">
        <f>IF($E$5=Master!$D$4,E298,
IF($F$5=Master!$D$4,SUM(E298:F298),
IF($G$5=Master!$D$4,SUM(E298:G298),
IF($H$5=Master!$D$4,SUM(E298:H298),
IF($I$5=Master!$D$4,SUM(E298:I298),
IF($J$5=Master!$D$4,SUM(E298:J298),
IF($K$5=Master!$D$4,SUM(E298:K298),
IF($L$5=Master!$D$4,SUM(E298:L298),
IF($M$5=Master!$D$4,SUM(E298:M298),
IF($N$5=Master!$D$4,SUM(E298:N298),
IF($O$5=Master!$D$4,SUM(E298:O298),
IF($P$5=Master!$D$4,SUM(E298:P298),0))))))))))))</f>
        <v>3641052.8000000035</v>
      </c>
      <c r="V298" s="115"/>
    </row>
    <row r="299" spans="2:22" x14ac:dyDescent="0.2">
      <c r="B299" s="113"/>
      <c r="C299" s="117" t="s">
        <v>82</v>
      </c>
      <c r="D299" s="118" t="s">
        <v>312</v>
      </c>
      <c r="E299" s="119">
        <v>553101.49000000011</v>
      </c>
      <c r="F299" s="119">
        <v>477263.13000000082</v>
      </c>
      <c r="G299" s="119">
        <v>545975.81000000017</v>
      </c>
      <c r="H299" s="119">
        <v>497103.42000000097</v>
      </c>
      <c r="I299" s="119">
        <v>487696.8600000008</v>
      </c>
      <c r="J299" s="119">
        <v>555352.77</v>
      </c>
      <c r="K299" s="119">
        <v>490398.20000000083</v>
      </c>
      <c r="L299" s="119">
        <v>505511.62000000075</v>
      </c>
      <c r="M299" s="119">
        <v>568770.09000000032</v>
      </c>
      <c r="N299" s="119">
        <v>540870.39</v>
      </c>
      <c r="O299" s="119">
        <v>546943.7200000002</v>
      </c>
      <c r="P299" s="119">
        <v>739848.48000000033</v>
      </c>
      <c r="Q299" s="119">
        <f t="shared" si="6"/>
        <v>6508835.9800000042</v>
      </c>
      <c r="R299" s="115"/>
      <c r="S299" s="116"/>
      <c r="T299" s="113"/>
      <c r="U299" s="119">
        <f>IF($E$5=Master!$D$4,E299,
IF($F$5=Master!$D$4,SUM(E299:F299),
IF($G$5=Master!$D$4,SUM(E299:G299),
IF($H$5=Master!$D$4,SUM(E299:H299),
IF($I$5=Master!$D$4,SUM(E299:I299),
IF($J$5=Master!$D$4,SUM(E299:J299),
IF($K$5=Master!$D$4,SUM(E299:K299),
IF($L$5=Master!$D$4,SUM(E299:L299),
IF($M$5=Master!$D$4,SUM(E299:M299),
IF($N$5=Master!$D$4,SUM(E299:N299),
IF($O$5=Master!$D$4,SUM(E299:O299),
IF($P$5=Master!$D$4,SUM(E299:P299),0))))))))))))</f>
        <v>4112403.300000004</v>
      </c>
      <c r="V299" s="115"/>
    </row>
    <row r="300" spans="2:22" x14ac:dyDescent="0.2">
      <c r="B300" s="113"/>
      <c r="C300" s="117" t="s">
        <v>83</v>
      </c>
      <c r="D300" s="118" t="s">
        <v>313</v>
      </c>
      <c r="E300" s="119">
        <v>134441.22</v>
      </c>
      <c r="F300" s="119">
        <v>135612.54999999999</v>
      </c>
      <c r="G300" s="119">
        <v>148683.63000000003</v>
      </c>
      <c r="H300" s="119">
        <v>138029.38999999998</v>
      </c>
      <c r="I300" s="119">
        <v>132636.32</v>
      </c>
      <c r="J300" s="119">
        <v>170483.11999999994</v>
      </c>
      <c r="K300" s="119">
        <v>142757.84999999998</v>
      </c>
      <c r="L300" s="119">
        <v>132178.58999999997</v>
      </c>
      <c r="M300" s="119">
        <v>153464.68999999989</v>
      </c>
      <c r="N300" s="119">
        <v>145952.94000000003</v>
      </c>
      <c r="O300" s="119">
        <v>164241.13999999993</v>
      </c>
      <c r="P300" s="119">
        <v>194946.90999999995</v>
      </c>
      <c r="Q300" s="119">
        <f t="shared" si="6"/>
        <v>1793428.3499999996</v>
      </c>
      <c r="R300" s="115"/>
      <c r="S300" s="116"/>
      <c r="T300" s="113"/>
      <c r="U300" s="119">
        <f>IF($E$5=Master!$D$4,E300,
IF($F$5=Master!$D$4,SUM(E300:F300),
IF($G$5=Master!$D$4,SUM(E300:G300),
IF($H$5=Master!$D$4,SUM(E300:H300),
IF($I$5=Master!$D$4,SUM(E300:I300),
IF($J$5=Master!$D$4,SUM(E300:J300),
IF($K$5=Master!$D$4,SUM(E300:K300),
IF($L$5=Master!$D$4,SUM(E300:L300),
IF($M$5=Master!$D$4,SUM(E300:M300),
IF($N$5=Master!$D$4,SUM(E300:N300),
IF($O$5=Master!$D$4,SUM(E300:O300),
IF($P$5=Master!$D$4,SUM(E300:P300),0))))))))))))</f>
        <v>1134822.67</v>
      </c>
      <c r="V300" s="115"/>
    </row>
    <row r="301" spans="2:22" x14ac:dyDescent="0.2">
      <c r="B301" s="113"/>
      <c r="C301" s="117" t="s">
        <v>84</v>
      </c>
      <c r="D301" s="118" t="s">
        <v>314</v>
      </c>
      <c r="E301" s="119">
        <v>212202.15999999997</v>
      </c>
      <c r="F301" s="119">
        <v>310396.30000000005</v>
      </c>
      <c r="G301" s="119">
        <v>223117.77</v>
      </c>
      <c r="H301" s="119">
        <v>227512.45999999996</v>
      </c>
      <c r="I301" s="119">
        <v>201851.95999999996</v>
      </c>
      <c r="J301" s="119">
        <v>241716.93999999992</v>
      </c>
      <c r="K301" s="119">
        <v>203904.90999999997</v>
      </c>
      <c r="L301" s="119">
        <v>228200.44</v>
      </c>
      <c r="M301" s="119">
        <v>283963.12</v>
      </c>
      <c r="N301" s="119">
        <v>237859.07</v>
      </c>
      <c r="O301" s="119">
        <v>224851.08</v>
      </c>
      <c r="P301" s="119">
        <v>353651.84</v>
      </c>
      <c r="Q301" s="119">
        <f t="shared" si="6"/>
        <v>2949228.0499999993</v>
      </c>
      <c r="R301" s="115"/>
      <c r="S301" s="116"/>
      <c r="T301" s="113"/>
      <c r="U301" s="119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1848902.9399999997</v>
      </c>
      <c r="V301" s="115"/>
    </row>
    <row r="302" spans="2:22" x14ac:dyDescent="0.2">
      <c r="B302" s="113"/>
      <c r="C302" s="117" t="s">
        <v>85</v>
      </c>
      <c r="D302" s="118" t="s">
        <v>315</v>
      </c>
      <c r="E302" s="119">
        <v>104765.46000000002</v>
      </c>
      <c r="F302" s="119">
        <v>105891.13000000003</v>
      </c>
      <c r="G302" s="119">
        <v>118284.37</v>
      </c>
      <c r="H302" s="119">
        <v>104859.38000000002</v>
      </c>
      <c r="I302" s="119">
        <v>107803.73000000004</v>
      </c>
      <c r="J302" s="119">
        <v>114985.39000000003</v>
      </c>
      <c r="K302" s="119">
        <v>99846.940000000017</v>
      </c>
      <c r="L302" s="119">
        <v>104009.11000000004</v>
      </c>
      <c r="M302" s="119">
        <v>124406.78</v>
      </c>
      <c r="N302" s="119">
        <v>103115.69000000003</v>
      </c>
      <c r="O302" s="119">
        <v>107875.12000000002</v>
      </c>
      <c r="P302" s="119">
        <v>138567.43</v>
      </c>
      <c r="Q302" s="119">
        <f t="shared" si="6"/>
        <v>1334410.5300000003</v>
      </c>
      <c r="R302" s="115"/>
      <c r="S302" s="116"/>
      <c r="T302" s="113"/>
      <c r="U302" s="119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860445.51000000024</v>
      </c>
      <c r="V302" s="115"/>
    </row>
    <row r="303" spans="2:22" x14ac:dyDescent="0.2">
      <c r="B303" s="113"/>
      <c r="C303" s="117" t="s">
        <v>86</v>
      </c>
      <c r="D303" s="118" t="s">
        <v>316</v>
      </c>
      <c r="E303" s="119">
        <v>1452247.2000000004</v>
      </c>
      <c r="F303" s="119">
        <v>1492773.6700000002</v>
      </c>
      <c r="G303" s="119">
        <v>1408350.3700000006</v>
      </c>
      <c r="H303" s="119">
        <v>1144914.1500000004</v>
      </c>
      <c r="I303" s="119">
        <v>1160642.3300000003</v>
      </c>
      <c r="J303" s="119">
        <v>1204278.1200000001</v>
      </c>
      <c r="K303" s="119">
        <v>1370547.6700000004</v>
      </c>
      <c r="L303" s="119">
        <v>1303749.2200000002</v>
      </c>
      <c r="M303" s="119">
        <v>1179325.4300000002</v>
      </c>
      <c r="N303" s="119">
        <v>1185541.1700000004</v>
      </c>
      <c r="O303" s="119">
        <v>1252426.6000000006</v>
      </c>
      <c r="P303" s="119">
        <v>1410250.11</v>
      </c>
      <c r="Q303" s="119">
        <f t="shared" si="6"/>
        <v>15565046.040000003</v>
      </c>
      <c r="R303" s="115"/>
      <c r="S303" s="116"/>
      <c r="T303" s="113"/>
      <c r="U303" s="119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10537502.730000002</v>
      </c>
      <c r="V303" s="115"/>
    </row>
    <row r="304" spans="2:22" ht="25.5" x14ac:dyDescent="0.2">
      <c r="B304" s="113"/>
      <c r="C304" s="117" t="s">
        <v>87</v>
      </c>
      <c r="D304" s="118" t="s">
        <v>317</v>
      </c>
      <c r="E304" s="119">
        <v>260298.12</v>
      </c>
      <c r="F304" s="119">
        <v>256644.79</v>
      </c>
      <c r="G304" s="119">
        <v>258816.85</v>
      </c>
      <c r="H304" s="119">
        <v>258802.53</v>
      </c>
      <c r="I304" s="119">
        <v>255211.87</v>
      </c>
      <c r="J304" s="119">
        <v>257146.27</v>
      </c>
      <c r="K304" s="119">
        <v>261599.49</v>
      </c>
      <c r="L304" s="119">
        <v>253857.29</v>
      </c>
      <c r="M304" s="119">
        <v>259389.88</v>
      </c>
      <c r="N304" s="119">
        <v>259209.04</v>
      </c>
      <c r="O304" s="119">
        <v>259145.61</v>
      </c>
      <c r="P304" s="119">
        <v>262751.8</v>
      </c>
      <c r="Q304" s="119">
        <f t="shared" si="6"/>
        <v>3102873.54</v>
      </c>
      <c r="R304" s="115"/>
      <c r="S304" s="116"/>
      <c r="T304" s="113"/>
      <c r="U304" s="119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2062377.2100000002</v>
      </c>
      <c r="V304" s="115"/>
    </row>
    <row r="305" spans="2:22" x14ac:dyDescent="0.2">
      <c r="B305" s="113"/>
      <c r="C305" s="117" t="s">
        <v>88</v>
      </c>
      <c r="D305" s="118" t="s">
        <v>318</v>
      </c>
      <c r="E305" s="119">
        <v>60062.820000000007</v>
      </c>
      <c r="F305" s="119">
        <v>68106.740000000005</v>
      </c>
      <c r="G305" s="119">
        <v>66117.88</v>
      </c>
      <c r="H305" s="119">
        <v>63716.490000000013</v>
      </c>
      <c r="I305" s="119">
        <v>68500.650000000009</v>
      </c>
      <c r="J305" s="119">
        <v>76203.12999999999</v>
      </c>
      <c r="K305" s="119">
        <v>79028.259999999995</v>
      </c>
      <c r="L305" s="119">
        <v>61712.340000000004</v>
      </c>
      <c r="M305" s="119">
        <v>67239.690000000017</v>
      </c>
      <c r="N305" s="119">
        <v>73068.950000000012</v>
      </c>
      <c r="O305" s="119">
        <v>84394.76999999999</v>
      </c>
      <c r="P305" s="119">
        <v>102591.85999999997</v>
      </c>
      <c r="Q305" s="119">
        <f t="shared" si="6"/>
        <v>870743.58000000019</v>
      </c>
      <c r="R305" s="115"/>
      <c r="S305" s="116"/>
      <c r="T305" s="113"/>
      <c r="U305" s="119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543448.31000000006</v>
      </c>
      <c r="V305" s="115"/>
    </row>
    <row r="306" spans="2:22" ht="25.5" x14ac:dyDescent="0.2">
      <c r="B306" s="113"/>
      <c r="C306" s="117" t="s">
        <v>89</v>
      </c>
      <c r="D306" s="118" t="s">
        <v>319</v>
      </c>
      <c r="E306" s="119">
        <v>64571.51</v>
      </c>
      <c r="F306" s="119">
        <v>65937.05</v>
      </c>
      <c r="G306" s="119">
        <v>69876.44</v>
      </c>
      <c r="H306" s="119">
        <v>67162.360000000015</v>
      </c>
      <c r="I306" s="119">
        <v>67259.099999999991</v>
      </c>
      <c r="J306" s="119">
        <v>67395.080000000016</v>
      </c>
      <c r="K306" s="119">
        <v>66947.350000000006</v>
      </c>
      <c r="L306" s="119">
        <v>73733.03</v>
      </c>
      <c r="M306" s="119">
        <v>67019.590000000011</v>
      </c>
      <c r="N306" s="119">
        <v>75180.190000000017</v>
      </c>
      <c r="O306" s="119">
        <v>82170.950000000012</v>
      </c>
      <c r="P306" s="119">
        <v>73490.98000000001</v>
      </c>
      <c r="Q306" s="119">
        <f t="shared" si="6"/>
        <v>840743.63000000012</v>
      </c>
      <c r="R306" s="115"/>
      <c r="S306" s="116"/>
      <c r="T306" s="113"/>
      <c r="U306" s="119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542881.92000000004</v>
      </c>
      <c r="V306" s="115"/>
    </row>
    <row r="307" spans="2:22" x14ac:dyDescent="0.2">
      <c r="B307" s="113"/>
      <c r="C307" s="117" t="s">
        <v>90</v>
      </c>
      <c r="D307" s="118" t="s">
        <v>320</v>
      </c>
      <c r="E307" s="119">
        <v>161942.21000000002</v>
      </c>
      <c r="F307" s="119">
        <v>371314.88000000006</v>
      </c>
      <c r="G307" s="119">
        <v>377193.60000000003</v>
      </c>
      <c r="H307" s="119">
        <v>212967.07000000004</v>
      </c>
      <c r="I307" s="119">
        <v>195226.51000000004</v>
      </c>
      <c r="J307" s="119">
        <v>169065.60000000001</v>
      </c>
      <c r="K307" s="119">
        <v>287835.66000000003</v>
      </c>
      <c r="L307" s="119">
        <v>276999.42000000004</v>
      </c>
      <c r="M307" s="119">
        <v>274079.18000000005</v>
      </c>
      <c r="N307" s="119">
        <v>272237.48</v>
      </c>
      <c r="O307" s="119">
        <v>277631.11</v>
      </c>
      <c r="P307" s="119">
        <v>338960.32</v>
      </c>
      <c r="Q307" s="119">
        <f t="shared" si="6"/>
        <v>3215453.04</v>
      </c>
      <c r="R307" s="115"/>
      <c r="S307" s="116"/>
      <c r="T307" s="113"/>
      <c r="U307" s="119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2052544.9500000002</v>
      </c>
      <c r="V307" s="115"/>
    </row>
    <row r="308" spans="2:22" x14ac:dyDescent="0.2">
      <c r="B308" s="113"/>
      <c r="C308" s="117" t="s">
        <v>91</v>
      </c>
      <c r="D308" s="118" t="s">
        <v>321</v>
      </c>
      <c r="E308" s="119">
        <v>260883.99999999997</v>
      </c>
      <c r="F308" s="119">
        <v>259689.95</v>
      </c>
      <c r="G308" s="119">
        <v>281995.21999999997</v>
      </c>
      <c r="H308" s="119">
        <v>261761.65999999997</v>
      </c>
      <c r="I308" s="119">
        <v>261878.01</v>
      </c>
      <c r="J308" s="119">
        <v>258350.44</v>
      </c>
      <c r="K308" s="119">
        <v>258158.52</v>
      </c>
      <c r="L308" s="119">
        <v>258141.65999999997</v>
      </c>
      <c r="M308" s="119">
        <v>258204.68</v>
      </c>
      <c r="N308" s="119">
        <v>258663.88999999998</v>
      </c>
      <c r="O308" s="119">
        <v>262512.73</v>
      </c>
      <c r="P308" s="119">
        <v>265676.32</v>
      </c>
      <c r="Q308" s="119">
        <f t="shared" si="6"/>
        <v>3145917.08</v>
      </c>
      <c r="R308" s="115"/>
      <c r="S308" s="116"/>
      <c r="T308" s="113"/>
      <c r="U308" s="119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2100859.46</v>
      </c>
      <c r="V308" s="115"/>
    </row>
    <row r="309" spans="2:22" x14ac:dyDescent="0.2">
      <c r="B309" s="113"/>
      <c r="C309" s="117" t="s">
        <v>92</v>
      </c>
      <c r="D309" s="118" t="s">
        <v>322</v>
      </c>
      <c r="E309" s="119">
        <v>52241.59</v>
      </c>
      <c r="F309" s="119">
        <v>53110.779999999992</v>
      </c>
      <c r="G309" s="119">
        <v>46378.62</v>
      </c>
      <c r="H309" s="119">
        <v>46146.48</v>
      </c>
      <c r="I309" s="119">
        <v>57654.030000000006</v>
      </c>
      <c r="J309" s="119">
        <v>49748.94</v>
      </c>
      <c r="K309" s="119">
        <v>45938.079999999994</v>
      </c>
      <c r="L309" s="119">
        <v>46771.27</v>
      </c>
      <c r="M309" s="119">
        <v>49179.89</v>
      </c>
      <c r="N309" s="119">
        <v>46609.87999999999</v>
      </c>
      <c r="O309" s="119">
        <v>126026.15000000001</v>
      </c>
      <c r="P309" s="119">
        <v>172303.93</v>
      </c>
      <c r="Q309" s="119">
        <f t="shared" si="6"/>
        <v>792109.64000000013</v>
      </c>
      <c r="R309" s="115"/>
      <c r="S309" s="116"/>
      <c r="T309" s="113"/>
      <c r="U309" s="119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397989.79000000004</v>
      </c>
      <c r="V309" s="115"/>
    </row>
    <row r="310" spans="2:22" x14ac:dyDescent="0.2">
      <c r="B310" s="113"/>
      <c r="C310" s="117" t="s">
        <v>93</v>
      </c>
      <c r="D310" s="118" t="s">
        <v>323</v>
      </c>
      <c r="E310" s="119">
        <v>54236.520000000011</v>
      </c>
      <c r="F310" s="119">
        <v>63323.270000000011</v>
      </c>
      <c r="G310" s="119">
        <v>86332.87999999999</v>
      </c>
      <c r="H310" s="119">
        <v>63482.780000000006</v>
      </c>
      <c r="I310" s="119">
        <v>70159.87999999999</v>
      </c>
      <c r="J310" s="119">
        <v>72597.279999999999</v>
      </c>
      <c r="K310" s="119">
        <v>84400.53</v>
      </c>
      <c r="L310" s="119">
        <v>48455.860000000008</v>
      </c>
      <c r="M310" s="119">
        <v>49375.94</v>
      </c>
      <c r="N310" s="119">
        <v>73099.210000000006</v>
      </c>
      <c r="O310" s="119">
        <v>52735.009999999995</v>
      </c>
      <c r="P310" s="119">
        <v>80736.72</v>
      </c>
      <c r="Q310" s="119">
        <f t="shared" si="6"/>
        <v>798935.87999999989</v>
      </c>
      <c r="R310" s="115"/>
      <c r="S310" s="116"/>
      <c r="T310" s="113"/>
      <c r="U310" s="119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542989</v>
      </c>
      <c r="V310" s="115"/>
    </row>
    <row r="311" spans="2:22" ht="25.5" x14ac:dyDescent="0.2">
      <c r="B311" s="113"/>
      <c r="C311" s="117" t="s">
        <v>94</v>
      </c>
      <c r="D311" s="118" t="s">
        <v>324</v>
      </c>
      <c r="E311" s="119">
        <v>37270.490000000013</v>
      </c>
      <c r="F311" s="119">
        <v>64811.87000000001</v>
      </c>
      <c r="G311" s="119">
        <v>51052.160000000018</v>
      </c>
      <c r="H311" s="119">
        <v>59034.860000000015</v>
      </c>
      <c r="I311" s="119">
        <v>38419.830000000016</v>
      </c>
      <c r="J311" s="119">
        <v>34574.12000000001</v>
      </c>
      <c r="K311" s="119">
        <v>36641.590000000011</v>
      </c>
      <c r="L311" s="119">
        <v>32658.400000000012</v>
      </c>
      <c r="M311" s="119">
        <v>37914.740000000013</v>
      </c>
      <c r="N311" s="119">
        <v>35992.390000000014</v>
      </c>
      <c r="O311" s="119">
        <v>35999.060000000012</v>
      </c>
      <c r="P311" s="119">
        <v>33696.730000000003</v>
      </c>
      <c r="Q311" s="119">
        <f t="shared" si="6"/>
        <v>498066.24000000011</v>
      </c>
      <c r="R311" s="115"/>
      <c r="S311" s="116"/>
      <c r="T311" s="113"/>
      <c r="U311" s="119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354463.32000000012</v>
      </c>
      <c r="V311" s="115"/>
    </row>
    <row r="312" spans="2:22" x14ac:dyDescent="0.2">
      <c r="B312" s="113"/>
      <c r="C312" s="117" t="s">
        <v>95</v>
      </c>
      <c r="D312" s="118" t="s">
        <v>325</v>
      </c>
      <c r="E312" s="119">
        <v>46836.62</v>
      </c>
      <c r="F312" s="119">
        <v>22300.380000000005</v>
      </c>
      <c r="G312" s="119">
        <v>25199.040000000001</v>
      </c>
      <c r="H312" s="119">
        <v>19955.260000000002</v>
      </c>
      <c r="I312" s="119">
        <v>22180.28</v>
      </c>
      <c r="J312" s="119">
        <v>23233.53</v>
      </c>
      <c r="K312" s="119">
        <v>22582.670000000002</v>
      </c>
      <c r="L312" s="119">
        <v>22848.570000000003</v>
      </c>
      <c r="M312" s="119">
        <v>21111.13</v>
      </c>
      <c r="N312" s="119">
        <v>25889.29</v>
      </c>
      <c r="O312" s="119">
        <v>23672.79</v>
      </c>
      <c r="P312" s="119">
        <v>31383.749999999996</v>
      </c>
      <c r="Q312" s="119">
        <f t="shared" si="6"/>
        <v>307193.31000000006</v>
      </c>
      <c r="R312" s="115"/>
      <c r="S312" s="116"/>
      <c r="T312" s="113"/>
      <c r="U312" s="119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205136.35000000003</v>
      </c>
      <c r="V312" s="115"/>
    </row>
    <row r="313" spans="2:22" ht="25.5" x14ac:dyDescent="0.2">
      <c r="B313" s="113"/>
      <c r="C313" s="117" t="s">
        <v>96</v>
      </c>
      <c r="D313" s="118" t="s">
        <v>326</v>
      </c>
      <c r="E313" s="119">
        <v>7.42</v>
      </c>
      <c r="F313" s="119">
        <v>7.42</v>
      </c>
      <c r="G313" s="119">
        <v>7.42</v>
      </c>
      <c r="H313" s="119">
        <v>7.42</v>
      </c>
      <c r="I313" s="119">
        <v>7.42</v>
      </c>
      <c r="J313" s="119">
        <v>7.42</v>
      </c>
      <c r="K313" s="119">
        <v>7.42</v>
      </c>
      <c r="L313" s="119">
        <v>7.42</v>
      </c>
      <c r="M313" s="119">
        <v>4007.42</v>
      </c>
      <c r="N313" s="119">
        <v>4007.42</v>
      </c>
      <c r="O313" s="119">
        <v>4007.42</v>
      </c>
      <c r="P313" s="119">
        <v>5718.38</v>
      </c>
      <c r="Q313" s="119">
        <f t="shared" si="6"/>
        <v>17800</v>
      </c>
      <c r="R313" s="115"/>
      <c r="S313" s="116"/>
      <c r="T313" s="113"/>
      <c r="U313" s="119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59.360000000000007</v>
      </c>
      <c r="V313" s="115"/>
    </row>
    <row r="314" spans="2:22" x14ac:dyDescent="0.2">
      <c r="B314" s="113"/>
      <c r="C314" s="117" t="s">
        <v>97</v>
      </c>
      <c r="D314" s="118" t="s">
        <v>327</v>
      </c>
      <c r="E314" s="119">
        <v>0</v>
      </c>
      <c r="F314" s="119">
        <v>100000</v>
      </c>
      <c r="G314" s="119">
        <v>100000</v>
      </c>
      <c r="H314" s="119">
        <v>100000</v>
      </c>
      <c r="I314" s="119">
        <v>100000</v>
      </c>
      <c r="J314" s="119">
        <v>100000</v>
      </c>
      <c r="K314" s="119">
        <v>206426.12</v>
      </c>
      <c r="L314" s="119">
        <v>0</v>
      </c>
      <c r="M314" s="119">
        <v>0</v>
      </c>
      <c r="N314" s="119">
        <v>200000</v>
      </c>
      <c r="O314" s="119">
        <v>0</v>
      </c>
      <c r="P314" s="119">
        <v>152347.38</v>
      </c>
      <c r="Q314" s="119">
        <f t="shared" si="6"/>
        <v>1058773.5</v>
      </c>
      <c r="R314" s="115"/>
      <c r="S314" s="116"/>
      <c r="T314" s="113"/>
      <c r="U314" s="119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706426.12</v>
      </c>
      <c r="V314" s="115"/>
    </row>
    <row r="315" spans="2:22" x14ac:dyDescent="0.2">
      <c r="B315" s="113"/>
      <c r="C315" s="117" t="s">
        <v>98</v>
      </c>
      <c r="D315" s="118" t="s">
        <v>328</v>
      </c>
      <c r="E315" s="119">
        <v>150429.71000000002</v>
      </c>
      <c r="F315" s="119">
        <v>155345.54999999999</v>
      </c>
      <c r="G315" s="119">
        <v>156738.57</v>
      </c>
      <c r="H315" s="119">
        <v>155213.41000000003</v>
      </c>
      <c r="I315" s="119">
        <v>165381.13</v>
      </c>
      <c r="J315" s="119">
        <v>174689.24</v>
      </c>
      <c r="K315" s="119">
        <v>160402.89000000001</v>
      </c>
      <c r="L315" s="119">
        <v>147676.21000000002</v>
      </c>
      <c r="M315" s="119">
        <v>153328.47000000003</v>
      </c>
      <c r="N315" s="119">
        <v>151659.82</v>
      </c>
      <c r="O315" s="119">
        <v>155139.19</v>
      </c>
      <c r="P315" s="119">
        <v>166570.72999999998</v>
      </c>
      <c r="Q315" s="119">
        <f t="shared" si="6"/>
        <v>1892574.92</v>
      </c>
      <c r="R315" s="115"/>
      <c r="S315" s="116"/>
      <c r="T315" s="113"/>
      <c r="U315" s="119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1265876.71</v>
      </c>
      <c r="V315" s="115"/>
    </row>
    <row r="316" spans="2:22" x14ac:dyDescent="0.2">
      <c r="B316" s="113"/>
      <c r="C316" s="117" t="s">
        <v>99</v>
      </c>
      <c r="D316" s="118" t="s">
        <v>329</v>
      </c>
      <c r="E316" s="119">
        <v>67644.549999999988</v>
      </c>
      <c r="F316" s="119">
        <v>40150.939999999995</v>
      </c>
      <c r="G316" s="119">
        <v>41542.729999999996</v>
      </c>
      <c r="H316" s="119">
        <v>826876.11</v>
      </c>
      <c r="I316" s="119">
        <v>432997.72999999992</v>
      </c>
      <c r="J316" s="119">
        <v>432707.56999999995</v>
      </c>
      <c r="K316" s="119">
        <v>39567.579999999994</v>
      </c>
      <c r="L316" s="119">
        <v>38384.079999999994</v>
      </c>
      <c r="M316" s="119">
        <v>39084.409999999996</v>
      </c>
      <c r="N316" s="119">
        <v>41935.609999999993</v>
      </c>
      <c r="O316" s="119">
        <v>41759.859999999993</v>
      </c>
      <c r="P316" s="119">
        <v>37848.829999999994</v>
      </c>
      <c r="Q316" s="119">
        <f t="shared" si="6"/>
        <v>2080500.0000000002</v>
      </c>
      <c r="R316" s="115"/>
      <c r="S316" s="116"/>
      <c r="T316" s="113"/>
      <c r="U316" s="119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1919871.29</v>
      </c>
      <c r="V316" s="115"/>
    </row>
    <row r="317" spans="2:22" x14ac:dyDescent="0.2">
      <c r="B317" s="113"/>
      <c r="C317" s="117" t="s">
        <v>100</v>
      </c>
      <c r="D317" s="118" t="s">
        <v>330</v>
      </c>
      <c r="E317" s="119">
        <v>77708.13</v>
      </c>
      <c r="F317" s="119">
        <v>117997.34</v>
      </c>
      <c r="G317" s="119">
        <v>81727.380000000019</v>
      </c>
      <c r="H317" s="119">
        <v>582579.09</v>
      </c>
      <c r="I317" s="119">
        <v>83227.8</v>
      </c>
      <c r="J317" s="119">
        <v>81220.660000000018</v>
      </c>
      <c r="K317" s="119">
        <v>70587.010000000009</v>
      </c>
      <c r="L317" s="119">
        <v>65868.100000000006</v>
      </c>
      <c r="M317" s="119">
        <v>82310.439999999988</v>
      </c>
      <c r="N317" s="119">
        <v>66919.590000000011</v>
      </c>
      <c r="O317" s="119">
        <v>67372</v>
      </c>
      <c r="P317" s="119">
        <v>80120.760000000009</v>
      </c>
      <c r="Q317" s="119">
        <f t="shared" si="6"/>
        <v>1457638.3000000003</v>
      </c>
      <c r="R317" s="115"/>
      <c r="S317" s="116"/>
      <c r="T317" s="113"/>
      <c r="U317" s="119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1160915.5100000002</v>
      </c>
      <c r="V317" s="115"/>
    </row>
    <row r="318" spans="2:22" x14ac:dyDescent="0.2">
      <c r="B318" s="113"/>
      <c r="C318" s="117" t="s">
        <v>101</v>
      </c>
      <c r="D318" s="118" t="s">
        <v>331</v>
      </c>
      <c r="E318" s="119">
        <v>110785.8</v>
      </c>
      <c r="F318" s="119">
        <v>0.16</v>
      </c>
      <c r="G318" s="119">
        <v>0.16</v>
      </c>
      <c r="H318" s="119">
        <v>0.16</v>
      </c>
      <c r="I318" s="119">
        <v>0.16</v>
      </c>
      <c r="J318" s="119">
        <v>66857.790000000008</v>
      </c>
      <c r="K318" s="119">
        <v>0.16</v>
      </c>
      <c r="L318" s="119">
        <v>0.16</v>
      </c>
      <c r="M318" s="119">
        <v>81596.78</v>
      </c>
      <c r="N318" s="119">
        <v>0.16</v>
      </c>
      <c r="O318" s="119">
        <v>0.16</v>
      </c>
      <c r="P318" s="119">
        <v>20306.3</v>
      </c>
      <c r="Q318" s="119">
        <f t="shared" si="6"/>
        <v>279547.95000000007</v>
      </c>
      <c r="R318" s="115"/>
      <c r="S318" s="116"/>
      <c r="T318" s="113"/>
      <c r="U318" s="119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177644.55000000005</v>
      </c>
      <c r="V318" s="115"/>
    </row>
    <row r="319" spans="2:22" ht="25.5" x14ac:dyDescent="0.2">
      <c r="B319" s="113"/>
      <c r="C319" s="117" t="s">
        <v>102</v>
      </c>
      <c r="D319" s="118" t="s">
        <v>332</v>
      </c>
      <c r="E319" s="119">
        <v>352075.95999999996</v>
      </c>
      <c r="F319" s="119">
        <v>645558.27</v>
      </c>
      <c r="G319" s="119">
        <v>412137.22999999986</v>
      </c>
      <c r="H319" s="119">
        <v>511903.82000000007</v>
      </c>
      <c r="I319" s="119">
        <v>370144.02999999997</v>
      </c>
      <c r="J319" s="119">
        <v>416444.91000000003</v>
      </c>
      <c r="K319" s="119">
        <v>462019.69999999995</v>
      </c>
      <c r="L319" s="119">
        <v>458381.73</v>
      </c>
      <c r="M319" s="119">
        <v>332091.75</v>
      </c>
      <c r="N319" s="119">
        <v>622888.24999999988</v>
      </c>
      <c r="O319" s="119">
        <v>339455.05999999994</v>
      </c>
      <c r="P319" s="119">
        <v>1094586.7100000002</v>
      </c>
      <c r="Q319" s="119">
        <f t="shared" si="6"/>
        <v>6017687.419999999</v>
      </c>
      <c r="R319" s="115"/>
      <c r="S319" s="116"/>
      <c r="T319" s="113"/>
      <c r="U319" s="119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3628665.65</v>
      </c>
      <c r="V319" s="115"/>
    </row>
    <row r="320" spans="2:22" x14ac:dyDescent="0.2">
      <c r="B320" s="113"/>
      <c r="C320" s="117" t="s">
        <v>103</v>
      </c>
      <c r="D320" s="118" t="s">
        <v>333</v>
      </c>
      <c r="E320" s="119">
        <v>39494.570000000007</v>
      </c>
      <c r="F320" s="119">
        <v>69624.570000000007</v>
      </c>
      <c r="G320" s="119">
        <v>59742.170000000006</v>
      </c>
      <c r="H320" s="119">
        <v>35126.290000000008</v>
      </c>
      <c r="I320" s="119">
        <v>35860.290000000008</v>
      </c>
      <c r="J320" s="119">
        <v>35881.580000000009</v>
      </c>
      <c r="K320" s="119">
        <v>44261.530000000006</v>
      </c>
      <c r="L320" s="119">
        <v>63439.680000000008</v>
      </c>
      <c r="M320" s="119">
        <v>96318.470000000016</v>
      </c>
      <c r="N320" s="119">
        <v>142495.49999999997</v>
      </c>
      <c r="O320" s="119">
        <v>34937.840000000011</v>
      </c>
      <c r="P320" s="119">
        <v>38462.409999999996</v>
      </c>
      <c r="Q320" s="119">
        <f t="shared" si="6"/>
        <v>695644.9</v>
      </c>
      <c r="R320" s="115"/>
      <c r="S320" s="116"/>
      <c r="T320" s="113"/>
      <c r="U320" s="119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383430.68000000005</v>
      </c>
      <c r="V320" s="115"/>
    </row>
    <row r="321" spans="2:22" x14ac:dyDescent="0.2">
      <c r="B321" s="113"/>
      <c r="C321" s="117" t="s">
        <v>104</v>
      </c>
      <c r="D321" s="118" t="s">
        <v>334</v>
      </c>
      <c r="E321" s="119">
        <v>813803.28999999957</v>
      </c>
      <c r="F321" s="119">
        <v>967910.30999999947</v>
      </c>
      <c r="G321" s="119">
        <v>930380.78999999946</v>
      </c>
      <c r="H321" s="119">
        <v>1028595.7399999999</v>
      </c>
      <c r="I321" s="119">
        <v>986493.90999999968</v>
      </c>
      <c r="J321" s="119">
        <v>1062037.1899999997</v>
      </c>
      <c r="K321" s="119">
        <v>1160470.05</v>
      </c>
      <c r="L321" s="119">
        <v>1046468.8599999998</v>
      </c>
      <c r="M321" s="119">
        <v>1386708.5300000003</v>
      </c>
      <c r="N321" s="119">
        <v>1391439.8199999998</v>
      </c>
      <c r="O321" s="119">
        <v>1508578.2200000007</v>
      </c>
      <c r="P321" s="119">
        <v>3901699.0000000009</v>
      </c>
      <c r="Q321" s="119">
        <f t="shared" si="6"/>
        <v>16184585.710000001</v>
      </c>
      <c r="R321" s="115"/>
      <c r="S321" s="116"/>
      <c r="T321" s="113"/>
      <c r="U321" s="119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7996160.1399999969</v>
      </c>
      <c r="V321" s="115"/>
    </row>
    <row r="322" spans="2:22" ht="25.5" x14ac:dyDescent="0.2">
      <c r="B322" s="113"/>
      <c r="C322" s="117" t="s">
        <v>105</v>
      </c>
      <c r="D322" s="118" t="s">
        <v>335</v>
      </c>
      <c r="E322" s="119">
        <v>34135.670000000013</v>
      </c>
      <c r="F322" s="119">
        <v>41877.500000000007</v>
      </c>
      <c r="G322" s="119">
        <v>37714.49000000002</v>
      </c>
      <c r="H322" s="119">
        <v>37840.74000000002</v>
      </c>
      <c r="I322" s="119">
        <v>37880.74000000002</v>
      </c>
      <c r="J322" s="119">
        <v>37880.610000000022</v>
      </c>
      <c r="K322" s="119">
        <v>41249.850000000013</v>
      </c>
      <c r="L322" s="119">
        <v>41249.790000000008</v>
      </c>
      <c r="M322" s="119">
        <v>44376.49</v>
      </c>
      <c r="N322" s="119">
        <v>43789.330000000009</v>
      </c>
      <c r="O322" s="119">
        <v>43789.330000000009</v>
      </c>
      <c r="P322" s="119">
        <v>44399.700000000004</v>
      </c>
      <c r="Q322" s="119">
        <f t="shared" si="6"/>
        <v>486184.24000000017</v>
      </c>
      <c r="R322" s="115"/>
      <c r="S322" s="116"/>
      <c r="T322" s="113"/>
      <c r="U322" s="119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309829.39000000013</v>
      </c>
      <c r="V322" s="115"/>
    </row>
    <row r="323" spans="2:22" x14ac:dyDescent="0.2">
      <c r="B323" s="113"/>
      <c r="C323" s="117" t="s">
        <v>106</v>
      </c>
      <c r="D323" s="118" t="s">
        <v>336</v>
      </c>
      <c r="E323" s="119">
        <v>921860.63999999955</v>
      </c>
      <c r="F323" s="119">
        <v>836202.86999999965</v>
      </c>
      <c r="G323" s="119">
        <v>1639505.2200000002</v>
      </c>
      <c r="H323" s="119">
        <v>1212900.8299999998</v>
      </c>
      <c r="I323" s="119">
        <v>1434786.6799999997</v>
      </c>
      <c r="J323" s="119">
        <v>1564757.3899999994</v>
      </c>
      <c r="K323" s="119">
        <v>2124073.2899999996</v>
      </c>
      <c r="L323" s="119">
        <v>1170001.7899999996</v>
      </c>
      <c r="M323" s="119">
        <v>3277635.3900000006</v>
      </c>
      <c r="N323" s="119">
        <v>1422923.34</v>
      </c>
      <c r="O323" s="119">
        <v>901104.59999999963</v>
      </c>
      <c r="P323" s="119">
        <v>2008884.5999999999</v>
      </c>
      <c r="Q323" s="119">
        <f t="shared" si="6"/>
        <v>18514636.639999997</v>
      </c>
      <c r="R323" s="115"/>
      <c r="S323" s="116"/>
      <c r="T323" s="113"/>
      <c r="U323" s="119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10904088.709999997</v>
      </c>
      <c r="V323" s="115"/>
    </row>
    <row r="324" spans="2:22" x14ac:dyDescent="0.2">
      <c r="B324" s="113"/>
      <c r="C324" s="117" t="s">
        <v>107</v>
      </c>
      <c r="D324" s="118" t="s">
        <v>338</v>
      </c>
      <c r="E324" s="119">
        <v>6719986.0400000038</v>
      </c>
      <c r="F324" s="119">
        <v>7331490.8200000003</v>
      </c>
      <c r="G324" s="119">
        <v>7811697.6900000013</v>
      </c>
      <c r="H324" s="119">
        <v>7195200.2199999988</v>
      </c>
      <c r="I324" s="119">
        <v>7466242.240000003</v>
      </c>
      <c r="J324" s="119">
        <v>7125189.1799999997</v>
      </c>
      <c r="K324" s="119">
        <v>7236163.9899999993</v>
      </c>
      <c r="L324" s="119">
        <v>7654600.7600000026</v>
      </c>
      <c r="M324" s="119">
        <v>7515351.0099999998</v>
      </c>
      <c r="N324" s="119">
        <v>7464452.8600000022</v>
      </c>
      <c r="O324" s="119">
        <v>7157032.9299999997</v>
      </c>
      <c r="P324" s="119">
        <v>8500723.200000003</v>
      </c>
      <c r="Q324" s="119">
        <f t="shared" si="6"/>
        <v>89178130.940000013</v>
      </c>
      <c r="R324" s="115"/>
      <c r="S324" s="116"/>
      <c r="T324" s="113"/>
      <c r="U324" s="119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58540570.940000013</v>
      </c>
      <c r="V324" s="115"/>
    </row>
    <row r="325" spans="2:22" ht="25.5" x14ac:dyDescent="0.2">
      <c r="B325" s="113"/>
      <c r="C325" s="117" t="s">
        <v>108</v>
      </c>
      <c r="D325" s="118" t="s">
        <v>339</v>
      </c>
      <c r="E325" s="119">
        <v>0</v>
      </c>
      <c r="F325" s="119">
        <v>0</v>
      </c>
      <c r="G325" s="119">
        <v>0</v>
      </c>
      <c r="H325" s="119">
        <v>0</v>
      </c>
      <c r="I325" s="119">
        <v>0</v>
      </c>
      <c r="J325" s="119">
        <v>0</v>
      </c>
      <c r="K325" s="119">
        <v>8000</v>
      </c>
      <c r="L325" s="119">
        <v>0</v>
      </c>
      <c r="M325" s="119">
        <v>0</v>
      </c>
      <c r="N325" s="119">
        <v>0</v>
      </c>
      <c r="O325" s="119">
        <v>0</v>
      </c>
      <c r="P325" s="119">
        <v>9800</v>
      </c>
      <c r="Q325" s="119">
        <f t="shared" ref="Q325:Q388" si="7">SUM(E325:P325)</f>
        <v>17800</v>
      </c>
      <c r="R325" s="115"/>
      <c r="S325" s="116"/>
      <c r="T325" s="113"/>
      <c r="U325" s="119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8000</v>
      </c>
      <c r="V325" s="115"/>
    </row>
    <row r="326" spans="2:22" ht="25.5" x14ac:dyDescent="0.2">
      <c r="B326" s="113"/>
      <c r="C326" s="117" t="s">
        <v>109</v>
      </c>
      <c r="D326" s="118" t="s">
        <v>341</v>
      </c>
      <c r="E326" s="119">
        <v>5233.33</v>
      </c>
      <c r="F326" s="119">
        <v>678099.99</v>
      </c>
      <c r="G326" s="119">
        <v>616666.66</v>
      </c>
      <c r="H326" s="119">
        <v>616666.66</v>
      </c>
      <c r="I326" s="119">
        <v>699166.66</v>
      </c>
      <c r="J326" s="119">
        <v>689166.66</v>
      </c>
      <c r="K326" s="119">
        <v>913166.66</v>
      </c>
      <c r="L326" s="119">
        <v>1069166.6600000001</v>
      </c>
      <c r="M326" s="119">
        <v>1139166.6600000001</v>
      </c>
      <c r="N326" s="119">
        <v>1159166.6600000001</v>
      </c>
      <c r="O326" s="119">
        <v>1329166.6600000001</v>
      </c>
      <c r="P326" s="119">
        <v>1695166.74</v>
      </c>
      <c r="Q326" s="119">
        <f t="shared" si="7"/>
        <v>10610000.000000002</v>
      </c>
      <c r="R326" s="115"/>
      <c r="S326" s="116"/>
      <c r="T326" s="113"/>
      <c r="U326" s="119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5287333.28</v>
      </c>
      <c r="V326" s="115"/>
    </row>
    <row r="327" spans="2:22" ht="25.5" x14ac:dyDescent="0.2">
      <c r="B327" s="113"/>
      <c r="C327" s="117" t="s">
        <v>110</v>
      </c>
      <c r="D327" s="118" t="s">
        <v>342</v>
      </c>
      <c r="E327" s="119">
        <v>449490</v>
      </c>
      <c r="F327" s="119">
        <v>1096057.2600000002</v>
      </c>
      <c r="G327" s="119">
        <v>857441.63</v>
      </c>
      <c r="H327" s="119">
        <v>469667.32</v>
      </c>
      <c r="I327" s="119">
        <v>679167.67</v>
      </c>
      <c r="J327" s="119">
        <v>535212.28999999992</v>
      </c>
      <c r="K327" s="119">
        <v>751447.63</v>
      </c>
      <c r="L327" s="119">
        <v>568272.73</v>
      </c>
      <c r="M327" s="119">
        <v>417645.14999999997</v>
      </c>
      <c r="N327" s="119">
        <v>579105.25999999989</v>
      </c>
      <c r="O327" s="119">
        <v>421557.95999999996</v>
      </c>
      <c r="P327" s="119">
        <v>459781.51000000007</v>
      </c>
      <c r="Q327" s="119">
        <f t="shared" si="7"/>
        <v>7284846.4099999992</v>
      </c>
      <c r="R327" s="115"/>
      <c r="S327" s="116"/>
      <c r="T327" s="113"/>
      <c r="U327" s="119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5406756.5299999993</v>
      </c>
      <c r="V327" s="115"/>
    </row>
    <row r="328" spans="2:22" x14ac:dyDescent="0.2">
      <c r="B328" s="113"/>
      <c r="C328" s="117" t="s">
        <v>111</v>
      </c>
      <c r="D328" s="118" t="s">
        <v>337</v>
      </c>
      <c r="E328" s="119">
        <v>10000.08</v>
      </c>
      <c r="F328" s="119">
        <v>401487.17000000004</v>
      </c>
      <c r="G328" s="119">
        <v>388540.57000000007</v>
      </c>
      <c r="H328" s="119">
        <v>272706.42</v>
      </c>
      <c r="I328" s="119">
        <v>70403.540000000008</v>
      </c>
      <c r="J328" s="119">
        <v>47605.8</v>
      </c>
      <c r="K328" s="119">
        <v>79814.19</v>
      </c>
      <c r="L328" s="119">
        <v>20000.080000000002</v>
      </c>
      <c r="M328" s="119">
        <v>77074.73000000001</v>
      </c>
      <c r="N328" s="119">
        <v>45325.380000000005</v>
      </c>
      <c r="O328" s="119">
        <v>217650.24</v>
      </c>
      <c r="P328" s="119">
        <v>800874.77</v>
      </c>
      <c r="Q328" s="119">
        <f t="shared" si="7"/>
        <v>2431482.9699999997</v>
      </c>
      <c r="R328" s="115"/>
      <c r="S328" s="116"/>
      <c r="T328" s="113"/>
      <c r="U328" s="119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1290557.8500000001</v>
      </c>
      <c r="V328" s="115"/>
    </row>
    <row r="329" spans="2:22" x14ac:dyDescent="0.2">
      <c r="B329" s="113"/>
      <c r="C329" s="117" t="s">
        <v>112</v>
      </c>
      <c r="D329" s="118" t="s">
        <v>340</v>
      </c>
      <c r="E329" s="119">
        <v>637622.32999999996</v>
      </c>
      <c r="F329" s="119">
        <v>644378.71999999986</v>
      </c>
      <c r="G329" s="119">
        <v>641228.85999999987</v>
      </c>
      <c r="H329" s="119">
        <v>619792.30999999982</v>
      </c>
      <c r="I329" s="119">
        <v>650291.43999999983</v>
      </c>
      <c r="J329" s="119">
        <v>631319.88999999978</v>
      </c>
      <c r="K329" s="119">
        <v>681417.95999999985</v>
      </c>
      <c r="L329" s="119">
        <v>692044.53999999992</v>
      </c>
      <c r="M329" s="119">
        <v>654209.54999999981</v>
      </c>
      <c r="N329" s="119">
        <v>671368.75999999966</v>
      </c>
      <c r="O329" s="119">
        <v>657023.07999999984</v>
      </c>
      <c r="P329" s="119">
        <v>780099.65</v>
      </c>
      <c r="Q329" s="119">
        <f t="shared" si="7"/>
        <v>7960797.0899999989</v>
      </c>
      <c r="R329" s="115"/>
      <c r="S329" s="116"/>
      <c r="T329" s="113"/>
      <c r="U329" s="119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5198096.0499999989</v>
      </c>
      <c r="V329" s="115"/>
    </row>
    <row r="330" spans="2:22" x14ac:dyDescent="0.2">
      <c r="B330" s="113"/>
      <c r="C330" s="117" t="s">
        <v>113</v>
      </c>
      <c r="D330" s="118" t="s">
        <v>343</v>
      </c>
      <c r="E330" s="119">
        <v>209921.78</v>
      </c>
      <c r="F330" s="119">
        <v>208288.23</v>
      </c>
      <c r="G330" s="119">
        <v>240645.52000000002</v>
      </c>
      <c r="H330" s="119">
        <v>244589.83</v>
      </c>
      <c r="I330" s="119">
        <v>240596.79</v>
      </c>
      <c r="J330" s="119">
        <v>240231.53</v>
      </c>
      <c r="K330" s="119">
        <v>294679.10000000009</v>
      </c>
      <c r="L330" s="119">
        <v>298803.76000000007</v>
      </c>
      <c r="M330" s="119">
        <v>294634.21000000002</v>
      </c>
      <c r="N330" s="119">
        <v>293598.39</v>
      </c>
      <c r="O330" s="119">
        <v>317840.7300000001</v>
      </c>
      <c r="P330" s="119">
        <v>462948.1</v>
      </c>
      <c r="Q330" s="119">
        <f t="shared" si="7"/>
        <v>3346777.97</v>
      </c>
      <c r="R330" s="115"/>
      <c r="S330" s="116"/>
      <c r="T330" s="113"/>
      <c r="U330" s="119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1977756.54</v>
      </c>
      <c r="V330" s="115"/>
    </row>
    <row r="331" spans="2:22" x14ac:dyDescent="0.2">
      <c r="B331" s="113"/>
      <c r="C331" s="117" t="s">
        <v>114</v>
      </c>
      <c r="D331" s="118" t="s">
        <v>344</v>
      </c>
      <c r="E331" s="119">
        <v>216339.14</v>
      </c>
      <c r="F331" s="119">
        <v>252223.1</v>
      </c>
      <c r="G331" s="119">
        <v>208854.99000000002</v>
      </c>
      <c r="H331" s="119">
        <v>214423.86000000002</v>
      </c>
      <c r="I331" s="119">
        <v>207229.55000000002</v>
      </c>
      <c r="J331" s="119">
        <v>215758.87000000002</v>
      </c>
      <c r="K331" s="119">
        <v>148165.85</v>
      </c>
      <c r="L331" s="119">
        <v>58216.19</v>
      </c>
      <c r="M331" s="119">
        <v>52002.89</v>
      </c>
      <c r="N331" s="119">
        <v>49360.93</v>
      </c>
      <c r="O331" s="119">
        <v>50670.020000000004</v>
      </c>
      <c r="P331" s="119">
        <v>48361.409999999996</v>
      </c>
      <c r="Q331" s="119">
        <f t="shared" si="7"/>
        <v>1721606.7999999998</v>
      </c>
      <c r="R331" s="115"/>
      <c r="S331" s="116"/>
      <c r="T331" s="113"/>
      <c r="U331" s="119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1521211.55</v>
      </c>
      <c r="V331" s="115"/>
    </row>
    <row r="332" spans="2:22" x14ac:dyDescent="0.2">
      <c r="B332" s="113"/>
      <c r="C332" s="117" t="s">
        <v>115</v>
      </c>
      <c r="D332" s="118" t="s">
        <v>345</v>
      </c>
      <c r="E332" s="119">
        <v>3144164.97</v>
      </c>
      <c r="F332" s="119">
        <v>3013574.56</v>
      </c>
      <c r="G332" s="119">
        <v>3149608.88</v>
      </c>
      <c r="H332" s="119">
        <v>2960185.7399999998</v>
      </c>
      <c r="I332" s="119">
        <v>3169544.1</v>
      </c>
      <c r="J332" s="119">
        <v>3367969.29</v>
      </c>
      <c r="K332" s="119">
        <v>3049473.66</v>
      </c>
      <c r="L332" s="119">
        <v>3128270.42</v>
      </c>
      <c r="M332" s="119">
        <v>3742162.79</v>
      </c>
      <c r="N332" s="119">
        <v>3977622.2600000002</v>
      </c>
      <c r="O332" s="119">
        <v>3422638.9300000006</v>
      </c>
      <c r="P332" s="119">
        <v>6995785.3299999991</v>
      </c>
      <c r="Q332" s="119">
        <f t="shared" si="7"/>
        <v>43121000.93</v>
      </c>
      <c r="R332" s="115"/>
      <c r="S332" s="116"/>
      <c r="T332" s="113"/>
      <c r="U332" s="119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24982791.619999997</v>
      </c>
      <c r="V332" s="115"/>
    </row>
    <row r="333" spans="2:22" x14ac:dyDescent="0.2">
      <c r="B333" s="113"/>
      <c r="C333" s="117" t="s">
        <v>116</v>
      </c>
      <c r="D333" s="118" t="s">
        <v>346</v>
      </c>
      <c r="E333" s="119">
        <v>72486.98</v>
      </c>
      <c r="F333" s="119">
        <v>117970.3</v>
      </c>
      <c r="G333" s="119">
        <v>107675.04999999999</v>
      </c>
      <c r="H333" s="119">
        <v>77973.959999999992</v>
      </c>
      <c r="I333" s="119">
        <v>75031.180000000008</v>
      </c>
      <c r="J333" s="119">
        <v>81387.55</v>
      </c>
      <c r="K333" s="119">
        <v>128119.54</v>
      </c>
      <c r="L333" s="119">
        <v>80226.34</v>
      </c>
      <c r="M333" s="119">
        <v>78062.680000000008</v>
      </c>
      <c r="N333" s="119">
        <v>76884.59</v>
      </c>
      <c r="O333" s="119">
        <v>75148.19</v>
      </c>
      <c r="P333" s="119">
        <v>241209.16999999998</v>
      </c>
      <c r="Q333" s="119">
        <f t="shared" si="7"/>
        <v>1212175.5299999998</v>
      </c>
      <c r="R333" s="115"/>
      <c r="S333" s="116"/>
      <c r="T333" s="113"/>
      <c r="U333" s="119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740870.89999999991</v>
      </c>
      <c r="V333" s="115"/>
    </row>
    <row r="334" spans="2:22" x14ac:dyDescent="0.2">
      <c r="B334" s="113"/>
      <c r="C334" s="117" t="s">
        <v>117</v>
      </c>
      <c r="D334" s="118" t="s">
        <v>347</v>
      </c>
      <c r="E334" s="119">
        <v>95168.47</v>
      </c>
      <c r="F334" s="119">
        <v>105370.05</v>
      </c>
      <c r="G334" s="119">
        <v>108695.17</v>
      </c>
      <c r="H334" s="119">
        <v>114537.44</v>
      </c>
      <c r="I334" s="119">
        <v>100312.29000000001</v>
      </c>
      <c r="J334" s="119">
        <v>107528.89</v>
      </c>
      <c r="K334" s="119">
        <v>108082.31000000001</v>
      </c>
      <c r="L334" s="119">
        <v>102035.83</v>
      </c>
      <c r="M334" s="119">
        <v>107955.58</v>
      </c>
      <c r="N334" s="119">
        <v>112016.22000000002</v>
      </c>
      <c r="O334" s="119">
        <v>97854.540000000008</v>
      </c>
      <c r="P334" s="119">
        <v>94997.82</v>
      </c>
      <c r="Q334" s="119">
        <f t="shared" si="7"/>
        <v>1254554.6100000001</v>
      </c>
      <c r="R334" s="115"/>
      <c r="S334" s="116"/>
      <c r="T334" s="113"/>
      <c r="U334" s="119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841730.45000000007</v>
      </c>
      <c r="V334" s="115"/>
    </row>
    <row r="335" spans="2:22" x14ac:dyDescent="0.2">
      <c r="B335" s="113"/>
      <c r="C335" s="117" t="s">
        <v>118</v>
      </c>
      <c r="D335" s="118" t="s">
        <v>348</v>
      </c>
      <c r="E335" s="119">
        <v>600000.15999999992</v>
      </c>
      <c r="F335" s="119">
        <v>1051013.2</v>
      </c>
      <c r="G335" s="119">
        <v>320199.92000000004</v>
      </c>
      <c r="H335" s="119">
        <v>170350.02</v>
      </c>
      <c r="I335" s="119">
        <v>247019.96</v>
      </c>
      <c r="J335" s="119">
        <v>555817.24</v>
      </c>
      <c r="K335" s="119">
        <v>795398.54999999993</v>
      </c>
      <c r="L335" s="119">
        <v>652588.65</v>
      </c>
      <c r="M335" s="119">
        <v>1793158.09</v>
      </c>
      <c r="N335" s="119">
        <v>496739.93000000005</v>
      </c>
      <c r="O335" s="119">
        <v>2104197.2000000002</v>
      </c>
      <c r="P335" s="119">
        <v>1854945.1100000003</v>
      </c>
      <c r="Q335" s="119">
        <f t="shared" si="7"/>
        <v>10641428.030000001</v>
      </c>
      <c r="R335" s="115"/>
      <c r="S335" s="116"/>
      <c r="T335" s="113"/>
      <c r="U335" s="119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4392387.7</v>
      </c>
      <c r="V335" s="115"/>
    </row>
    <row r="336" spans="2:22" x14ac:dyDescent="0.2">
      <c r="B336" s="113"/>
      <c r="C336" s="117" t="s">
        <v>119</v>
      </c>
      <c r="D336" s="118" t="s">
        <v>349</v>
      </c>
      <c r="E336" s="119">
        <v>20916.660000000003</v>
      </c>
      <c r="F336" s="119">
        <v>45916.66</v>
      </c>
      <c r="G336" s="119">
        <v>70916.66</v>
      </c>
      <c r="H336" s="119">
        <v>70916.66</v>
      </c>
      <c r="I336" s="119">
        <v>70916.66</v>
      </c>
      <c r="J336" s="119">
        <v>70916.66</v>
      </c>
      <c r="K336" s="119">
        <v>95916.66</v>
      </c>
      <c r="L336" s="119">
        <v>90916.66</v>
      </c>
      <c r="M336" s="119">
        <v>90916.66</v>
      </c>
      <c r="N336" s="119">
        <v>90916.66</v>
      </c>
      <c r="O336" s="119">
        <v>385916.66000000003</v>
      </c>
      <c r="P336" s="119">
        <v>321684.24</v>
      </c>
      <c r="Q336" s="119">
        <f t="shared" si="7"/>
        <v>1426767.5000000002</v>
      </c>
      <c r="R336" s="115"/>
      <c r="S336" s="116"/>
      <c r="T336" s="113"/>
      <c r="U336" s="119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537333.28000000014</v>
      </c>
      <c r="V336" s="115"/>
    </row>
    <row r="337" spans="2:22" ht="25.5" x14ac:dyDescent="0.2">
      <c r="B337" s="113"/>
      <c r="C337" s="117" t="s">
        <v>120</v>
      </c>
      <c r="D337" s="118" t="s">
        <v>350</v>
      </c>
      <c r="E337" s="119">
        <v>289057.77000000008</v>
      </c>
      <c r="F337" s="119">
        <v>304908.39000000007</v>
      </c>
      <c r="G337" s="119">
        <v>277226.40000000002</v>
      </c>
      <c r="H337" s="119">
        <v>258956.60000000003</v>
      </c>
      <c r="I337" s="119">
        <v>304052.01000000007</v>
      </c>
      <c r="J337" s="119">
        <v>303292.92000000004</v>
      </c>
      <c r="K337" s="119">
        <v>424493.71000000008</v>
      </c>
      <c r="L337" s="119">
        <v>295221.38000000006</v>
      </c>
      <c r="M337" s="119">
        <v>261207.10000000003</v>
      </c>
      <c r="N337" s="119">
        <v>256949.82</v>
      </c>
      <c r="O337" s="119">
        <v>250420.35000000003</v>
      </c>
      <c r="P337" s="119">
        <v>473707.74</v>
      </c>
      <c r="Q337" s="119">
        <f t="shared" si="7"/>
        <v>3699494.1900000004</v>
      </c>
      <c r="R337" s="115"/>
      <c r="S337" s="116"/>
      <c r="T337" s="113"/>
      <c r="U337" s="119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2457209.1800000002</v>
      </c>
      <c r="V337" s="115"/>
    </row>
    <row r="338" spans="2:22" x14ac:dyDescent="0.2">
      <c r="B338" s="113"/>
      <c r="C338" s="117" t="s">
        <v>121</v>
      </c>
      <c r="D338" s="118" t="s">
        <v>351</v>
      </c>
      <c r="E338" s="119">
        <v>32944.99</v>
      </c>
      <c r="F338" s="119">
        <v>47993.56</v>
      </c>
      <c r="G338" s="119">
        <v>98085.63</v>
      </c>
      <c r="H338" s="119">
        <v>33534.65</v>
      </c>
      <c r="I338" s="119">
        <v>60856.67</v>
      </c>
      <c r="J338" s="119">
        <v>33848.850000000006</v>
      </c>
      <c r="K338" s="119">
        <v>26238.19</v>
      </c>
      <c r="L338" s="119">
        <v>26876.629999999997</v>
      </c>
      <c r="M338" s="119">
        <v>29924.269999999993</v>
      </c>
      <c r="N338" s="119">
        <v>27320.339999999997</v>
      </c>
      <c r="O338" s="119">
        <v>27163.949999999997</v>
      </c>
      <c r="P338" s="119">
        <v>27429.940000000002</v>
      </c>
      <c r="Q338" s="119">
        <f t="shared" si="7"/>
        <v>472217.67000000004</v>
      </c>
      <c r="R338" s="115"/>
      <c r="S338" s="116"/>
      <c r="T338" s="113"/>
      <c r="U338" s="119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360379.17</v>
      </c>
      <c r="V338" s="115"/>
    </row>
    <row r="339" spans="2:22" x14ac:dyDescent="0.2">
      <c r="B339" s="113"/>
      <c r="C339" s="117" t="s">
        <v>122</v>
      </c>
      <c r="D339" s="118" t="s">
        <v>352</v>
      </c>
      <c r="E339" s="119">
        <v>84796.920000000027</v>
      </c>
      <c r="F339" s="119">
        <v>135120.33000000005</v>
      </c>
      <c r="G339" s="119">
        <v>151382.52999999997</v>
      </c>
      <c r="H339" s="119">
        <v>108058.17000000001</v>
      </c>
      <c r="I339" s="119">
        <v>112588.59000000001</v>
      </c>
      <c r="J339" s="119">
        <v>103696.78000000003</v>
      </c>
      <c r="K339" s="119">
        <v>145458.50999999995</v>
      </c>
      <c r="L339" s="119">
        <v>90774.35000000002</v>
      </c>
      <c r="M339" s="119">
        <v>112011.52000000002</v>
      </c>
      <c r="N339" s="119">
        <v>97103.040000000008</v>
      </c>
      <c r="O339" s="119">
        <v>145082.44999999995</v>
      </c>
      <c r="P339" s="119">
        <v>94114.059999999954</v>
      </c>
      <c r="Q339" s="119">
        <f t="shared" si="7"/>
        <v>1380187.25</v>
      </c>
      <c r="R339" s="115"/>
      <c r="S339" s="116"/>
      <c r="T339" s="113"/>
      <c r="U339" s="119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931876.18</v>
      </c>
      <c r="V339" s="115"/>
    </row>
    <row r="340" spans="2:22" x14ac:dyDescent="0.2">
      <c r="B340" s="113"/>
      <c r="C340" s="117" t="s">
        <v>123</v>
      </c>
      <c r="D340" s="118" t="s">
        <v>353</v>
      </c>
      <c r="E340" s="119">
        <v>2097687.25</v>
      </c>
      <c r="F340" s="119">
        <v>2163985.38</v>
      </c>
      <c r="G340" s="119">
        <v>1841644.0300000003</v>
      </c>
      <c r="H340" s="119">
        <v>2536692.7900000005</v>
      </c>
      <c r="I340" s="119">
        <v>2093119.5100000002</v>
      </c>
      <c r="J340" s="119">
        <v>2453549.4300000006</v>
      </c>
      <c r="K340" s="119">
        <v>1691093.78</v>
      </c>
      <c r="L340" s="119">
        <v>1672502.9000000001</v>
      </c>
      <c r="M340" s="119">
        <v>2363506.1</v>
      </c>
      <c r="N340" s="119">
        <v>2277512.27</v>
      </c>
      <c r="O340" s="119">
        <v>1779047.8400000003</v>
      </c>
      <c r="P340" s="119">
        <v>1987779.9700000002</v>
      </c>
      <c r="Q340" s="119">
        <f t="shared" si="7"/>
        <v>24958121.25</v>
      </c>
      <c r="R340" s="115"/>
      <c r="S340" s="116"/>
      <c r="T340" s="113"/>
      <c r="U340" s="119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16550275.07</v>
      </c>
      <c r="V340" s="115"/>
    </row>
    <row r="341" spans="2:22" x14ac:dyDescent="0.2">
      <c r="B341" s="113"/>
      <c r="C341" s="117" t="s">
        <v>124</v>
      </c>
      <c r="D341" s="118" t="s">
        <v>354</v>
      </c>
      <c r="E341" s="119">
        <v>412040.55</v>
      </c>
      <c r="F341" s="119">
        <v>405961.07999999996</v>
      </c>
      <c r="G341" s="119">
        <v>406571.76999999996</v>
      </c>
      <c r="H341" s="119">
        <v>409264.54</v>
      </c>
      <c r="I341" s="119">
        <v>420001.04</v>
      </c>
      <c r="J341" s="119">
        <v>583856.71000000008</v>
      </c>
      <c r="K341" s="119">
        <v>422989.86</v>
      </c>
      <c r="L341" s="119">
        <v>407037.87</v>
      </c>
      <c r="M341" s="119">
        <v>426706.94</v>
      </c>
      <c r="N341" s="119">
        <v>414459.25</v>
      </c>
      <c r="O341" s="119">
        <v>436801.43999999994</v>
      </c>
      <c r="P341" s="119">
        <v>419909.25</v>
      </c>
      <c r="Q341" s="119">
        <f t="shared" si="7"/>
        <v>5165600.2999999989</v>
      </c>
      <c r="R341" s="115"/>
      <c r="S341" s="116"/>
      <c r="T341" s="113"/>
      <c r="U341" s="119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3467723.42</v>
      </c>
      <c r="V341" s="115"/>
    </row>
    <row r="342" spans="2:22" x14ac:dyDescent="0.2">
      <c r="B342" s="113"/>
      <c r="C342" s="117" t="s">
        <v>125</v>
      </c>
      <c r="D342" s="118" t="s">
        <v>355</v>
      </c>
      <c r="E342" s="119">
        <v>0</v>
      </c>
      <c r="F342" s="119">
        <v>661809.78</v>
      </c>
      <c r="G342" s="119">
        <v>5125404.93</v>
      </c>
      <c r="H342" s="119">
        <v>11177691.52</v>
      </c>
      <c r="I342" s="119">
        <v>3559533.49</v>
      </c>
      <c r="J342" s="119">
        <v>1492299.3</v>
      </c>
      <c r="K342" s="119">
        <v>14834317.01</v>
      </c>
      <c r="L342" s="119">
        <v>3648971.46</v>
      </c>
      <c r="M342" s="119">
        <v>33326.18</v>
      </c>
      <c r="N342" s="119">
        <v>2096508.51</v>
      </c>
      <c r="O342" s="119">
        <v>224133.9</v>
      </c>
      <c r="P342" s="119">
        <v>18026003.920000002</v>
      </c>
      <c r="Q342" s="119">
        <f t="shared" si="7"/>
        <v>60880000</v>
      </c>
      <c r="R342" s="115"/>
      <c r="S342" s="116"/>
      <c r="T342" s="113"/>
      <c r="U342" s="119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40500027.490000002</v>
      </c>
      <c r="V342" s="115"/>
    </row>
    <row r="343" spans="2:22" x14ac:dyDescent="0.2">
      <c r="B343" s="113"/>
      <c r="C343" s="117" t="s">
        <v>126</v>
      </c>
      <c r="D343" s="118" t="s">
        <v>356</v>
      </c>
      <c r="E343" s="119">
        <v>45353754.800000004</v>
      </c>
      <c r="F343" s="119">
        <v>12766633.73</v>
      </c>
      <c r="G343" s="119">
        <v>69412314.480000004</v>
      </c>
      <c r="H343" s="119">
        <v>137834393.37</v>
      </c>
      <c r="I343" s="119">
        <v>71827470.469999999</v>
      </c>
      <c r="J343" s="119">
        <v>61758646.260000005</v>
      </c>
      <c r="K343" s="119">
        <v>45309670.450000003</v>
      </c>
      <c r="L343" s="119">
        <v>13168442.130000001</v>
      </c>
      <c r="M343" s="119">
        <v>52782311.620000005</v>
      </c>
      <c r="N343" s="119">
        <v>33900994.480000004</v>
      </c>
      <c r="O343" s="119">
        <v>70169904.700000003</v>
      </c>
      <c r="P343" s="119">
        <v>66115473.509999998</v>
      </c>
      <c r="Q343" s="119">
        <f t="shared" si="7"/>
        <v>680400010</v>
      </c>
      <c r="R343" s="115"/>
      <c r="S343" s="116"/>
      <c r="T343" s="113"/>
      <c r="U343" s="119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457431325.69</v>
      </c>
      <c r="V343" s="115"/>
    </row>
    <row r="344" spans="2:22" ht="25.5" x14ac:dyDescent="0.2">
      <c r="B344" s="113"/>
      <c r="C344" s="117" t="s">
        <v>127</v>
      </c>
      <c r="D344" s="118" t="s">
        <v>357</v>
      </c>
      <c r="E344" s="119">
        <v>141233.92000000004</v>
      </c>
      <c r="F344" s="119">
        <v>78105.929999999993</v>
      </c>
      <c r="G344" s="119">
        <v>78191.97</v>
      </c>
      <c r="H344" s="119">
        <v>78773.210000000006</v>
      </c>
      <c r="I344" s="119">
        <v>79951.8</v>
      </c>
      <c r="J344" s="119">
        <v>83322.97</v>
      </c>
      <c r="K344" s="119">
        <v>81752.140000000014</v>
      </c>
      <c r="L344" s="119">
        <v>81876.800000000017</v>
      </c>
      <c r="M344" s="119">
        <v>81810.66</v>
      </c>
      <c r="N344" s="119">
        <v>86108.74</v>
      </c>
      <c r="O344" s="119">
        <v>86108.74</v>
      </c>
      <c r="P344" s="119">
        <v>86108.780000000013</v>
      </c>
      <c r="Q344" s="119">
        <f t="shared" si="7"/>
        <v>1043345.6600000001</v>
      </c>
      <c r="R344" s="115"/>
      <c r="S344" s="116"/>
      <c r="T344" s="113"/>
      <c r="U344" s="119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703208.74000000011</v>
      </c>
      <c r="V344" s="115"/>
    </row>
    <row r="345" spans="2:22" x14ac:dyDescent="0.2">
      <c r="B345" s="113"/>
      <c r="C345" s="117" t="s">
        <v>128</v>
      </c>
      <c r="D345" s="118" t="s">
        <v>358</v>
      </c>
      <c r="E345" s="119">
        <v>5717204.2199999997</v>
      </c>
      <c r="F345" s="119">
        <v>1492720.1500000001</v>
      </c>
      <c r="G345" s="119">
        <v>671880.94000000006</v>
      </c>
      <c r="H345" s="119">
        <v>383855.55999999988</v>
      </c>
      <c r="I345" s="119">
        <v>491505.14999999997</v>
      </c>
      <c r="J345" s="119">
        <v>348359.92</v>
      </c>
      <c r="K345" s="119">
        <v>342906.56999999989</v>
      </c>
      <c r="L345" s="119">
        <v>339086.15999999992</v>
      </c>
      <c r="M345" s="119">
        <v>329206.0799999999</v>
      </c>
      <c r="N345" s="119">
        <v>321653.44999999995</v>
      </c>
      <c r="O345" s="119">
        <v>314432.3899999999</v>
      </c>
      <c r="P345" s="119">
        <v>318723.9800000001</v>
      </c>
      <c r="Q345" s="119">
        <f t="shared" si="7"/>
        <v>11071534.57</v>
      </c>
      <c r="R345" s="115"/>
      <c r="S345" s="116"/>
      <c r="T345" s="113"/>
      <c r="U345" s="119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9787518.6699999999</v>
      </c>
      <c r="V345" s="115"/>
    </row>
    <row r="346" spans="2:22" ht="25.5" x14ac:dyDescent="0.2">
      <c r="B346" s="113"/>
      <c r="C346" s="117" t="s">
        <v>129</v>
      </c>
      <c r="D346" s="118" t="s">
        <v>359</v>
      </c>
      <c r="E346" s="119">
        <v>37224.039999999994</v>
      </c>
      <c r="F346" s="119">
        <v>29736.320000000003</v>
      </c>
      <c r="G346" s="119">
        <v>29692.320000000003</v>
      </c>
      <c r="H346" s="119">
        <v>29932.320000000003</v>
      </c>
      <c r="I346" s="119">
        <v>29692.320000000003</v>
      </c>
      <c r="J346" s="119">
        <v>29833.320000000003</v>
      </c>
      <c r="K346" s="119">
        <v>33104.32</v>
      </c>
      <c r="L346" s="119">
        <v>29927.320000000003</v>
      </c>
      <c r="M346" s="119">
        <v>31187.320000000003</v>
      </c>
      <c r="N346" s="119">
        <v>30417.320000000003</v>
      </c>
      <c r="O346" s="119">
        <v>29917.320000000003</v>
      </c>
      <c r="P346" s="119">
        <v>22324.379999999994</v>
      </c>
      <c r="Q346" s="119">
        <f t="shared" si="7"/>
        <v>362988.62000000005</v>
      </c>
      <c r="R346" s="115"/>
      <c r="S346" s="116"/>
      <c r="T346" s="113"/>
      <c r="U346" s="119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249142.28000000003</v>
      </c>
      <c r="V346" s="115"/>
    </row>
    <row r="347" spans="2:22" x14ac:dyDescent="0.2">
      <c r="B347" s="113"/>
      <c r="C347" s="117" t="s">
        <v>130</v>
      </c>
      <c r="D347" s="118" t="s">
        <v>360</v>
      </c>
      <c r="E347" s="119">
        <v>41203.640000000014</v>
      </c>
      <c r="F347" s="119">
        <v>46033.150000000023</v>
      </c>
      <c r="G347" s="119">
        <v>44989.130000000012</v>
      </c>
      <c r="H347" s="119">
        <v>43743.950000000012</v>
      </c>
      <c r="I347" s="119">
        <v>44263.340000000011</v>
      </c>
      <c r="J347" s="119">
        <v>44157.55000000001</v>
      </c>
      <c r="K347" s="119">
        <v>44118.320000000007</v>
      </c>
      <c r="L347" s="119">
        <v>42247.62000000001</v>
      </c>
      <c r="M347" s="119">
        <v>43611.790000000008</v>
      </c>
      <c r="N347" s="119">
        <v>43387.12</v>
      </c>
      <c r="O347" s="119">
        <v>42710.590000000018</v>
      </c>
      <c r="P347" s="119">
        <v>44634.83</v>
      </c>
      <c r="Q347" s="119">
        <f t="shared" si="7"/>
        <v>525101.03000000014</v>
      </c>
      <c r="R347" s="115"/>
      <c r="S347" s="116"/>
      <c r="T347" s="113"/>
      <c r="U347" s="119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350756.70000000007</v>
      </c>
      <c r="V347" s="115"/>
    </row>
    <row r="348" spans="2:22" x14ac:dyDescent="0.2">
      <c r="B348" s="113"/>
      <c r="C348" s="117" t="s">
        <v>131</v>
      </c>
      <c r="D348" s="118" t="s">
        <v>361</v>
      </c>
      <c r="E348" s="119">
        <v>572.45000000000005</v>
      </c>
      <c r="F348" s="119">
        <v>2977.9799999999996</v>
      </c>
      <c r="G348" s="119">
        <v>1388.45</v>
      </c>
      <c r="H348" s="119">
        <v>1031.45</v>
      </c>
      <c r="I348" s="119">
        <v>1134.98</v>
      </c>
      <c r="J348" s="119">
        <v>767.99</v>
      </c>
      <c r="K348" s="119">
        <v>2478.0199999999995</v>
      </c>
      <c r="L348" s="119">
        <v>893.31</v>
      </c>
      <c r="M348" s="119">
        <v>3031.6</v>
      </c>
      <c r="N348" s="119">
        <v>1886.68</v>
      </c>
      <c r="O348" s="119">
        <v>1374.49</v>
      </c>
      <c r="P348" s="119">
        <v>7472.6</v>
      </c>
      <c r="Q348" s="119">
        <f t="shared" si="7"/>
        <v>25010</v>
      </c>
      <c r="R348" s="115"/>
      <c r="S348" s="116"/>
      <c r="T348" s="113"/>
      <c r="U348" s="119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11244.63</v>
      </c>
      <c r="V348" s="115"/>
    </row>
    <row r="349" spans="2:22" x14ac:dyDescent="0.2">
      <c r="B349" s="113"/>
      <c r="C349" s="117" t="s">
        <v>132</v>
      </c>
      <c r="D349" s="118" t="s">
        <v>362</v>
      </c>
      <c r="E349" s="119">
        <v>120350.31999999998</v>
      </c>
      <c r="F349" s="119">
        <v>127483.04999999999</v>
      </c>
      <c r="G349" s="119">
        <v>124417.12999999999</v>
      </c>
      <c r="H349" s="119">
        <v>317435.89999999997</v>
      </c>
      <c r="I349" s="119">
        <v>161688.19000000003</v>
      </c>
      <c r="J349" s="119">
        <v>358459.76999999996</v>
      </c>
      <c r="K349" s="119">
        <v>135363.71</v>
      </c>
      <c r="L349" s="119">
        <v>351445.07999999996</v>
      </c>
      <c r="M349" s="119">
        <v>187329.66000000003</v>
      </c>
      <c r="N349" s="119">
        <v>123279.98999999999</v>
      </c>
      <c r="O349" s="119">
        <v>201316.80000000005</v>
      </c>
      <c r="P349" s="119">
        <v>250022.77000000005</v>
      </c>
      <c r="Q349" s="119">
        <f t="shared" si="7"/>
        <v>2458592.37</v>
      </c>
      <c r="R349" s="115"/>
      <c r="S349" s="116"/>
      <c r="T349" s="113"/>
      <c r="U349" s="119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1696643.15</v>
      </c>
      <c r="V349" s="115"/>
    </row>
    <row r="350" spans="2:22" x14ac:dyDescent="0.2">
      <c r="B350" s="113"/>
      <c r="C350" s="117" t="s">
        <v>133</v>
      </c>
      <c r="D350" s="118" t="s">
        <v>367</v>
      </c>
      <c r="E350" s="119">
        <v>19407.879999999997</v>
      </c>
      <c r="F350" s="119">
        <v>20154.509999999998</v>
      </c>
      <c r="G350" s="119">
        <v>20585.97</v>
      </c>
      <c r="H350" s="119">
        <v>19407.879999999997</v>
      </c>
      <c r="I350" s="119">
        <v>19499.16</v>
      </c>
      <c r="J350" s="119">
        <v>19407.879999999997</v>
      </c>
      <c r="K350" s="119">
        <v>9069407.8800000008</v>
      </c>
      <c r="L350" s="119">
        <v>19407.879999999997</v>
      </c>
      <c r="M350" s="119">
        <v>19407.879999999997</v>
      </c>
      <c r="N350" s="119">
        <v>19407.879999999997</v>
      </c>
      <c r="O350" s="119">
        <v>19407.96</v>
      </c>
      <c r="P350" s="119">
        <v>29408.279999999995</v>
      </c>
      <c r="Q350" s="119">
        <f t="shared" si="7"/>
        <v>9294911.0400000028</v>
      </c>
      <c r="R350" s="115"/>
      <c r="S350" s="116"/>
      <c r="T350" s="113"/>
      <c r="U350" s="119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9207279.040000001</v>
      </c>
      <c r="V350" s="115"/>
    </row>
    <row r="351" spans="2:22" x14ac:dyDescent="0.2">
      <c r="B351" s="113"/>
      <c r="C351" s="117" t="s">
        <v>134</v>
      </c>
      <c r="D351" s="118" t="s">
        <v>368</v>
      </c>
      <c r="E351" s="119">
        <v>66864.440000000017</v>
      </c>
      <c r="F351" s="119">
        <v>63327.830000000009</v>
      </c>
      <c r="G351" s="119">
        <v>67102.070000000007</v>
      </c>
      <c r="H351" s="119">
        <v>69106.8</v>
      </c>
      <c r="I351" s="119">
        <v>65236.150000000009</v>
      </c>
      <c r="J351" s="119">
        <v>78893.2</v>
      </c>
      <c r="K351" s="119">
        <v>79737.710000000006</v>
      </c>
      <c r="L351" s="119">
        <v>79104.62999999999</v>
      </c>
      <c r="M351" s="119">
        <v>84767.060000000012</v>
      </c>
      <c r="N351" s="119">
        <v>65301.140000000007</v>
      </c>
      <c r="O351" s="119">
        <v>65379.930000000008</v>
      </c>
      <c r="P351" s="119">
        <v>169194.97</v>
      </c>
      <c r="Q351" s="119">
        <f t="shared" si="7"/>
        <v>954015.93000000017</v>
      </c>
      <c r="R351" s="115"/>
      <c r="S351" s="116"/>
      <c r="T351" s="113"/>
      <c r="U351" s="119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569372.83000000007</v>
      </c>
      <c r="V351" s="115"/>
    </row>
    <row r="352" spans="2:22" x14ac:dyDescent="0.2">
      <c r="B352" s="113"/>
      <c r="C352" s="117" t="s">
        <v>135</v>
      </c>
      <c r="D352" s="118" t="s">
        <v>369</v>
      </c>
      <c r="E352" s="119">
        <v>179422.97</v>
      </c>
      <c r="F352" s="119">
        <v>194339.64</v>
      </c>
      <c r="G352" s="119">
        <v>193339.64</v>
      </c>
      <c r="H352" s="119">
        <v>198839.65</v>
      </c>
      <c r="I352" s="119">
        <v>198756.3</v>
      </c>
      <c r="J352" s="119">
        <v>200756.3</v>
      </c>
      <c r="K352" s="119">
        <v>194756.3</v>
      </c>
      <c r="L352" s="119">
        <v>192172.97</v>
      </c>
      <c r="M352" s="119">
        <v>191172.97</v>
      </c>
      <c r="N352" s="119">
        <v>191172.97</v>
      </c>
      <c r="O352" s="119">
        <v>191172.97</v>
      </c>
      <c r="P352" s="119">
        <v>191172.96999999997</v>
      </c>
      <c r="Q352" s="119">
        <f t="shared" si="7"/>
        <v>2317075.6500000004</v>
      </c>
      <c r="R352" s="115"/>
      <c r="S352" s="116"/>
      <c r="T352" s="113"/>
      <c r="U352" s="119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1552383.77</v>
      </c>
      <c r="V352" s="115"/>
    </row>
    <row r="353" spans="2:22" x14ac:dyDescent="0.2">
      <c r="B353" s="113"/>
      <c r="C353" s="117" t="s">
        <v>136</v>
      </c>
      <c r="D353" s="118" t="s">
        <v>370</v>
      </c>
      <c r="E353" s="119">
        <v>3883.34</v>
      </c>
      <c r="F353" s="119">
        <v>34538.58</v>
      </c>
      <c r="G353" s="119">
        <v>111395.6</v>
      </c>
      <c r="H353" s="119">
        <v>57538.7</v>
      </c>
      <c r="I353" s="119">
        <v>35695.619999999995</v>
      </c>
      <c r="J353" s="119">
        <v>35352.380000000005</v>
      </c>
      <c r="K353" s="119">
        <v>34845.839999999997</v>
      </c>
      <c r="L353" s="119">
        <v>34845.839999999997</v>
      </c>
      <c r="M353" s="119">
        <v>34845.839999999997</v>
      </c>
      <c r="N353" s="119">
        <v>39958.19</v>
      </c>
      <c r="O353" s="119">
        <v>38067.630000000005</v>
      </c>
      <c r="P353" s="119">
        <v>50932.44</v>
      </c>
      <c r="Q353" s="119">
        <f t="shared" si="7"/>
        <v>511900</v>
      </c>
      <c r="R353" s="115"/>
      <c r="S353" s="116"/>
      <c r="T353" s="113"/>
      <c r="U353" s="119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348095.9</v>
      </c>
      <c r="V353" s="115"/>
    </row>
    <row r="354" spans="2:22" x14ac:dyDescent="0.2">
      <c r="B354" s="113"/>
      <c r="C354" s="117" t="s">
        <v>137</v>
      </c>
      <c r="D354" s="118" t="s">
        <v>371</v>
      </c>
      <c r="E354" s="119">
        <v>44941.340000000011</v>
      </c>
      <c r="F354" s="119">
        <v>47692.860000000008</v>
      </c>
      <c r="G354" s="119">
        <v>49140.98000000001</v>
      </c>
      <c r="H354" s="119">
        <v>42580.240000000013</v>
      </c>
      <c r="I354" s="119">
        <v>41916.830000000009</v>
      </c>
      <c r="J354" s="119">
        <v>44178.990000000013</v>
      </c>
      <c r="K354" s="119">
        <v>42013.340000000011</v>
      </c>
      <c r="L354" s="119">
        <v>41081.98000000001</v>
      </c>
      <c r="M354" s="119">
        <v>41308.960000000014</v>
      </c>
      <c r="N354" s="119">
        <v>41233.500000000007</v>
      </c>
      <c r="O354" s="119">
        <v>47972.62000000001</v>
      </c>
      <c r="P354" s="119">
        <v>59222.360000000015</v>
      </c>
      <c r="Q354" s="119">
        <f t="shared" si="7"/>
        <v>543284.00000000012</v>
      </c>
      <c r="R354" s="115"/>
      <c r="S354" s="116"/>
      <c r="T354" s="113"/>
      <c r="U354" s="119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353546.56000000006</v>
      </c>
      <c r="V354" s="115"/>
    </row>
    <row r="355" spans="2:22" x14ac:dyDescent="0.2">
      <c r="B355" s="113"/>
      <c r="C355" s="117" t="s">
        <v>138</v>
      </c>
      <c r="D355" s="118" t="s">
        <v>372</v>
      </c>
      <c r="E355" s="119">
        <v>1842407.08</v>
      </c>
      <c r="F355" s="119">
        <v>1842407.08</v>
      </c>
      <c r="G355" s="119">
        <v>1842407.08</v>
      </c>
      <c r="H355" s="119">
        <v>1842407.08</v>
      </c>
      <c r="I355" s="119">
        <v>1842407.08</v>
      </c>
      <c r="J355" s="119">
        <v>1842407.08</v>
      </c>
      <c r="K355" s="119">
        <v>1842407.08</v>
      </c>
      <c r="L355" s="119">
        <v>1842407.08</v>
      </c>
      <c r="M355" s="119">
        <v>1842407.08</v>
      </c>
      <c r="N355" s="119">
        <v>1842407.08</v>
      </c>
      <c r="O355" s="119">
        <v>1842407.08</v>
      </c>
      <c r="P355" s="119">
        <v>1842407.12</v>
      </c>
      <c r="Q355" s="119">
        <f t="shared" si="7"/>
        <v>22108885.000000004</v>
      </c>
      <c r="R355" s="115"/>
      <c r="S355" s="116"/>
      <c r="T355" s="113"/>
      <c r="U355" s="119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14739256.640000001</v>
      </c>
      <c r="V355" s="115"/>
    </row>
    <row r="356" spans="2:22" ht="25.5" x14ac:dyDescent="0.2">
      <c r="B356" s="113"/>
      <c r="C356" s="117" t="s">
        <v>512</v>
      </c>
      <c r="D356" s="118" t="s">
        <v>513</v>
      </c>
      <c r="E356" s="119">
        <v>244623.79</v>
      </c>
      <c r="F356" s="119">
        <v>215849.41</v>
      </c>
      <c r="G356" s="119">
        <v>226528.40000000002</v>
      </c>
      <c r="H356" s="119">
        <v>229182.74000000002</v>
      </c>
      <c r="I356" s="119">
        <v>229182.74000000002</v>
      </c>
      <c r="J356" s="119">
        <v>229182.74000000002</v>
      </c>
      <c r="K356" s="119">
        <v>229182.74000000002</v>
      </c>
      <c r="L356" s="119">
        <v>229182.74000000002</v>
      </c>
      <c r="M356" s="119">
        <v>229182.74000000002</v>
      </c>
      <c r="N356" s="119">
        <v>229182.74000000002</v>
      </c>
      <c r="O356" s="119">
        <v>229182.74000000002</v>
      </c>
      <c r="P356" s="119">
        <v>233682.85</v>
      </c>
      <c r="Q356" s="119">
        <f t="shared" si="7"/>
        <v>2754146.3700000006</v>
      </c>
      <c r="R356" s="115"/>
      <c r="S356" s="116"/>
      <c r="T356" s="113"/>
      <c r="U356" s="119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1832915.3</v>
      </c>
      <c r="V356" s="115"/>
    </row>
    <row r="357" spans="2:22" x14ac:dyDescent="0.2">
      <c r="B357" s="113"/>
      <c r="C357" s="117" t="s">
        <v>139</v>
      </c>
      <c r="D357" s="118" t="s">
        <v>374</v>
      </c>
      <c r="E357" s="119">
        <v>345373.12000000017</v>
      </c>
      <c r="F357" s="119">
        <v>345277.26000000018</v>
      </c>
      <c r="G357" s="119">
        <v>345325.19000000012</v>
      </c>
      <c r="H357" s="119">
        <v>345325.19000000012</v>
      </c>
      <c r="I357" s="119">
        <v>345325.19000000012</v>
      </c>
      <c r="J357" s="119">
        <v>345325.19000000012</v>
      </c>
      <c r="K357" s="119">
        <v>345325.19000000012</v>
      </c>
      <c r="L357" s="119">
        <v>345325.19000000012</v>
      </c>
      <c r="M357" s="119">
        <v>345325.19000000012</v>
      </c>
      <c r="N357" s="119">
        <v>345325.19000000012</v>
      </c>
      <c r="O357" s="119">
        <v>345325.19000000012</v>
      </c>
      <c r="P357" s="119">
        <v>345325.18</v>
      </c>
      <c r="Q357" s="119">
        <f t="shared" si="7"/>
        <v>4143902.2700000009</v>
      </c>
      <c r="R357" s="115"/>
      <c r="S357" s="116"/>
      <c r="T357" s="113"/>
      <c r="U357" s="119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2762601.5200000009</v>
      </c>
      <c r="V357" s="115"/>
    </row>
    <row r="358" spans="2:22" x14ac:dyDescent="0.2">
      <c r="B358" s="113"/>
      <c r="C358" s="117" t="s">
        <v>140</v>
      </c>
      <c r="D358" s="118" t="s">
        <v>363</v>
      </c>
      <c r="E358" s="119">
        <v>393962.55000000005</v>
      </c>
      <c r="F358" s="119">
        <v>396295.89000000007</v>
      </c>
      <c r="G358" s="119">
        <v>395129.22000000003</v>
      </c>
      <c r="H358" s="119">
        <v>395129.22000000003</v>
      </c>
      <c r="I358" s="119">
        <v>395129.22000000003</v>
      </c>
      <c r="J358" s="119">
        <v>395129.22000000003</v>
      </c>
      <c r="K358" s="119">
        <v>395129.22000000003</v>
      </c>
      <c r="L358" s="119">
        <v>395129.22000000003</v>
      </c>
      <c r="M358" s="119">
        <v>395129.22000000003</v>
      </c>
      <c r="N358" s="119">
        <v>395129.22000000003</v>
      </c>
      <c r="O358" s="119">
        <v>395129.22000000003</v>
      </c>
      <c r="P358" s="119">
        <v>395129.13000000006</v>
      </c>
      <c r="Q358" s="119">
        <f t="shared" si="7"/>
        <v>4741550.5500000007</v>
      </c>
      <c r="R358" s="115"/>
      <c r="S358" s="116"/>
      <c r="T358" s="113"/>
      <c r="U358" s="119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3161033.7600000007</v>
      </c>
      <c r="V358" s="115"/>
    </row>
    <row r="359" spans="2:22" x14ac:dyDescent="0.2">
      <c r="B359" s="113"/>
      <c r="C359" s="117" t="s">
        <v>141</v>
      </c>
      <c r="D359" s="118" t="s">
        <v>364</v>
      </c>
      <c r="E359" s="119">
        <v>40073.700000000012</v>
      </c>
      <c r="F359" s="119">
        <v>57346.05000000001</v>
      </c>
      <c r="G359" s="119">
        <v>64046.820000000014</v>
      </c>
      <c r="H359" s="119">
        <v>50919.780000000006</v>
      </c>
      <c r="I359" s="119">
        <v>54072.160000000003</v>
      </c>
      <c r="J359" s="119">
        <v>50628.930000000008</v>
      </c>
      <c r="K359" s="119">
        <v>52061.430000000008</v>
      </c>
      <c r="L359" s="119">
        <v>51754.98000000001</v>
      </c>
      <c r="M359" s="119">
        <v>43041.850000000013</v>
      </c>
      <c r="N359" s="119">
        <v>51577.020000000019</v>
      </c>
      <c r="O359" s="119">
        <v>62759.330000000024</v>
      </c>
      <c r="P359" s="119">
        <v>58912.209999999992</v>
      </c>
      <c r="Q359" s="119">
        <f t="shared" si="7"/>
        <v>637194.26</v>
      </c>
      <c r="R359" s="115"/>
      <c r="S359" s="116"/>
      <c r="T359" s="113"/>
      <c r="U359" s="119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420903.85</v>
      </c>
      <c r="V359" s="115"/>
    </row>
    <row r="360" spans="2:22" x14ac:dyDescent="0.2">
      <c r="B360" s="113"/>
      <c r="C360" s="117" t="s">
        <v>142</v>
      </c>
      <c r="D360" s="118" t="s">
        <v>365</v>
      </c>
      <c r="E360" s="119">
        <v>193161.40999999995</v>
      </c>
      <c r="F360" s="119">
        <v>198637.30999999991</v>
      </c>
      <c r="G360" s="119">
        <v>184307.69999999992</v>
      </c>
      <c r="H360" s="119">
        <v>184307.69999999992</v>
      </c>
      <c r="I360" s="119">
        <v>184391.02999999994</v>
      </c>
      <c r="J360" s="119">
        <v>184391.02999999994</v>
      </c>
      <c r="K360" s="119">
        <v>184391.02999999994</v>
      </c>
      <c r="L360" s="119">
        <v>184391.02999999994</v>
      </c>
      <c r="M360" s="119">
        <v>184391.02999999994</v>
      </c>
      <c r="N360" s="119">
        <v>184391.02999999994</v>
      </c>
      <c r="O360" s="119">
        <v>184391.02999999994</v>
      </c>
      <c r="P360" s="119">
        <v>184391.11</v>
      </c>
      <c r="Q360" s="119">
        <f t="shared" si="7"/>
        <v>2235542.44</v>
      </c>
      <c r="R360" s="115"/>
      <c r="S360" s="116"/>
      <c r="T360" s="113"/>
      <c r="U360" s="119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1497978.2399999998</v>
      </c>
      <c r="V360" s="115"/>
    </row>
    <row r="361" spans="2:22" x14ac:dyDescent="0.2">
      <c r="B361" s="113"/>
      <c r="C361" s="117" t="s">
        <v>143</v>
      </c>
      <c r="D361" s="118" t="s">
        <v>366</v>
      </c>
      <c r="E361" s="119">
        <v>513657.88999999996</v>
      </c>
      <c r="F361" s="119">
        <v>517424.54999999993</v>
      </c>
      <c r="G361" s="119">
        <v>512614.55999999994</v>
      </c>
      <c r="H361" s="119">
        <v>512614.55999999994</v>
      </c>
      <c r="I361" s="119">
        <v>513447.88999999996</v>
      </c>
      <c r="J361" s="119">
        <v>513447.88999999996</v>
      </c>
      <c r="K361" s="119">
        <v>513447.88999999996</v>
      </c>
      <c r="L361" s="119">
        <v>513447.88999999996</v>
      </c>
      <c r="M361" s="119">
        <v>513447.88999999996</v>
      </c>
      <c r="N361" s="119">
        <v>513447.88999999996</v>
      </c>
      <c r="O361" s="119">
        <v>513447.88999999996</v>
      </c>
      <c r="P361" s="119">
        <v>513447.99000000005</v>
      </c>
      <c r="Q361" s="119">
        <f t="shared" si="7"/>
        <v>6163894.7800000003</v>
      </c>
      <c r="R361" s="115"/>
      <c r="S361" s="116"/>
      <c r="T361" s="113"/>
      <c r="U361" s="119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4110103.1200000006</v>
      </c>
      <c r="V361" s="115"/>
    </row>
    <row r="362" spans="2:22" x14ac:dyDescent="0.2">
      <c r="B362" s="113"/>
      <c r="C362" s="117" t="s">
        <v>144</v>
      </c>
      <c r="D362" s="118" t="s">
        <v>375</v>
      </c>
      <c r="E362" s="119">
        <v>437699.24</v>
      </c>
      <c r="F362" s="119">
        <v>151928.94000000003</v>
      </c>
      <c r="G362" s="119">
        <v>139442.61000000004</v>
      </c>
      <c r="H362" s="119">
        <v>147636.04</v>
      </c>
      <c r="I362" s="119">
        <v>153804.37000000005</v>
      </c>
      <c r="J362" s="119">
        <v>183439.80000000002</v>
      </c>
      <c r="K362" s="119">
        <v>711518.69000000006</v>
      </c>
      <c r="L362" s="119">
        <v>138066.70000000004</v>
      </c>
      <c r="M362" s="119">
        <v>166572.95000000004</v>
      </c>
      <c r="N362" s="119">
        <v>171713.59999999998</v>
      </c>
      <c r="O362" s="119">
        <v>162813.87</v>
      </c>
      <c r="P362" s="119">
        <v>175667.83</v>
      </c>
      <c r="Q362" s="119">
        <f t="shared" si="7"/>
        <v>2740304.6400000006</v>
      </c>
      <c r="R362" s="115"/>
      <c r="S362" s="116"/>
      <c r="T362" s="113"/>
      <c r="U362" s="119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2063536.3900000004</v>
      </c>
      <c r="V362" s="115"/>
    </row>
    <row r="363" spans="2:22" x14ac:dyDescent="0.2">
      <c r="B363" s="113"/>
      <c r="C363" s="117" t="s">
        <v>145</v>
      </c>
      <c r="D363" s="118" t="s">
        <v>376</v>
      </c>
      <c r="E363" s="119">
        <v>61570.210000000006</v>
      </c>
      <c r="F363" s="119">
        <v>55879.95</v>
      </c>
      <c r="G363" s="119">
        <v>34268.600000000006</v>
      </c>
      <c r="H363" s="119">
        <v>63359.729999999996</v>
      </c>
      <c r="I363" s="119">
        <v>115809.66</v>
      </c>
      <c r="J363" s="119">
        <v>91210.87</v>
      </c>
      <c r="K363" s="119">
        <v>78560.55</v>
      </c>
      <c r="L363" s="119">
        <v>33879.949999999997</v>
      </c>
      <c r="M363" s="119">
        <v>114228.63999999998</v>
      </c>
      <c r="N363" s="119">
        <v>74982.91</v>
      </c>
      <c r="O363" s="119">
        <v>44180.570000000007</v>
      </c>
      <c r="P363" s="119">
        <v>34837.69000000001</v>
      </c>
      <c r="Q363" s="119">
        <f t="shared" si="7"/>
        <v>802769.33000000019</v>
      </c>
      <c r="R363" s="115"/>
      <c r="S363" s="116"/>
      <c r="T363" s="113"/>
      <c r="U363" s="119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534539.52000000002</v>
      </c>
      <c r="V363" s="115"/>
    </row>
    <row r="364" spans="2:22" x14ac:dyDescent="0.2">
      <c r="B364" s="113"/>
      <c r="C364" s="117" t="s">
        <v>514</v>
      </c>
      <c r="D364" s="118" t="s">
        <v>515</v>
      </c>
      <c r="E364" s="119">
        <v>129301.06999999999</v>
      </c>
      <c r="F364" s="119">
        <v>133051.06999999998</v>
      </c>
      <c r="G364" s="119">
        <v>131176.06999999998</v>
      </c>
      <c r="H364" s="119">
        <v>131176.06999999998</v>
      </c>
      <c r="I364" s="119">
        <v>131176.06999999998</v>
      </c>
      <c r="J364" s="119">
        <v>131176.06999999998</v>
      </c>
      <c r="K364" s="119">
        <v>131176.06999999998</v>
      </c>
      <c r="L364" s="119">
        <v>131176.06999999998</v>
      </c>
      <c r="M364" s="119">
        <v>131176.06999999998</v>
      </c>
      <c r="N364" s="119">
        <v>131176.06999999998</v>
      </c>
      <c r="O364" s="119">
        <v>131176.06999999998</v>
      </c>
      <c r="P364" s="119">
        <v>131175.88</v>
      </c>
      <c r="Q364" s="119">
        <f t="shared" si="7"/>
        <v>1574112.65</v>
      </c>
      <c r="R364" s="115"/>
      <c r="S364" s="116"/>
      <c r="T364" s="113"/>
      <c r="U364" s="119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1049408.5599999998</v>
      </c>
      <c r="V364" s="115"/>
    </row>
    <row r="365" spans="2:22" x14ac:dyDescent="0.2">
      <c r="B365" s="113"/>
      <c r="C365" s="117" t="s">
        <v>516</v>
      </c>
      <c r="D365" s="118" t="s">
        <v>517</v>
      </c>
      <c r="E365" s="119">
        <v>232959.56000000003</v>
      </c>
      <c r="F365" s="119">
        <v>250459.55000000005</v>
      </c>
      <c r="G365" s="119">
        <v>227126.23000000004</v>
      </c>
      <c r="H365" s="119">
        <v>227126.23000000004</v>
      </c>
      <c r="I365" s="119">
        <v>227126.23000000004</v>
      </c>
      <c r="J365" s="119">
        <v>232959.56000000003</v>
      </c>
      <c r="K365" s="119">
        <v>232959.56000000003</v>
      </c>
      <c r="L365" s="119">
        <v>232959.56000000003</v>
      </c>
      <c r="M365" s="119">
        <v>232959.56000000003</v>
      </c>
      <c r="N365" s="119">
        <v>232959.56000000003</v>
      </c>
      <c r="O365" s="119">
        <v>232959.56000000003</v>
      </c>
      <c r="P365" s="119">
        <v>232959.49</v>
      </c>
      <c r="Q365" s="119">
        <f t="shared" si="7"/>
        <v>2795514.6500000004</v>
      </c>
      <c r="R365" s="115"/>
      <c r="S365" s="116"/>
      <c r="T365" s="113"/>
      <c r="U365" s="119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1863676.4800000002</v>
      </c>
      <c r="V365" s="115"/>
    </row>
    <row r="366" spans="2:22" x14ac:dyDescent="0.2">
      <c r="B366" s="113"/>
      <c r="C366" s="117" t="s">
        <v>518</v>
      </c>
      <c r="D366" s="118" t="s">
        <v>519</v>
      </c>
      <c r="E366" s="119">
        <v>178054.36999999997</v>
      </c>
      <c r="F366" s="119">
        <v>63501.830000000009</v>
      </c>
      <c r="G366" s="119">
        <v>120778.1</v>
      </c>
      <c r="H366" s="119">
        <v>120778.1</v>
      </c>
      <c r="I366" s="119">
        <v>120778.1</v>
      </c>
      <c r="J366" s="119">
        <v>120778.1</v>
      </c>
      <c r="K366" s="119">
        <v>120778.1</v>
      </c>
      <c r="L366" s="119">
        <v>120778.1</v>
      </c>
      <c r="M366" s="119">
        <v>120778.1</v>
      </c>
      <c r="N366" s="119">
        <v>120778.1</v>
      </c>
      <c r="O366" s="119">
        <v>120778.1</v>
      </c>
      <c r="P366" s="119">
        <v>120778.31999999999</v>
      </c>
      <c r="Q366" s="119">
        <f t="shared" si="7"/>
        <v>1449337.4200000002</v>
      </c>
      <c r="R366" s="115"/>
      <c r="S366" s="116"/>
      <c r="T366" s="113"/>
      <c r="U366" s="119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966224.79999999993</v>
      </c>
      <c r="V366" s="115"/>
    </row>
    <row r="367" spans="2:22" x14ac:dyDescent="0.2">
      <c r="B367" s="113"/>
      <c r="C367" s="117" t="s">
        <v>146</v>
      </c>
      <c r="D367" s="118" t="s">
        <v>377</v>
      </c>
      <c r="E367" s="119">
        <v>91474.120000000024</v>
      </c>
      <c r="F367" s="119">
        <v>94315.090000000026</v>
      </c>
      <c r="G367" s="119">
        <v>92267.440000000017</v>
      </c>
      <c r="H367" s="119">
        <v>94684.680000000022</v>
      </c>
      <c r="I367" s="119">
        <v>91839.550000000017</v>
      </c>
      <c r="J367" s="119">
        <v>97571.770000000019</v>
      </c>
      <c r="K367" s="119">
        <v>95447.24000000002</v>
      </c>
      <c r="L367" s="119">
        <v>94489.150000000023</v>
      </c>
      <c r="M367" s="119">
        <v>174690.78</v>
      </c>
      <c r="N367" s="119">
        <v>92985.74000000002</v>
      </c>
      <c r="O367" s="119">
        <v>98446.500000000015</v>
      </c>
      <c r="P367" s="119">
        <v>140991.70000000001</v>
      </c>
      <c r="Q367" s="119">
        <f t="shared" si="7"/>
        <v>1259203.7600000002</v>
      </c>
      <c r="R367" s="115"/>
      <c r="S367" s="116"/>
      <c r="T367" s="113"/>
      <c r="U367" s="119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752089.04000000015</v>
      </c>
      <c r="V367" s="115"/>
    </row>
    <row r="368" spans="2:22" x14ac:dyDescent="0.2">
      <c r="B368" s="113"/>
      <c r="C368" s="117" t="s">
        <v>147</v>
      </c>
      <c r="D368" s="118" t="s">
        <v>378</v>
      </c>
      <c r="E368" s="119">
        <v>54018.820000000014</v>
      </c>
      <c r="F368" s="119">
        <v>58065.870000000017</v>
      </c>
      <c r="G368" s="119">
        <v>56580.960000000014</v>
      </c>
      <c r="H368" s="119">
        <v>60027.330000000016</v>
      </c>
      <c r="I368" s="119">
        <v>57180.370000000017</v>
      </c>
      <c r="J368" s="119">
        <v>56110.110000000015</v>
      </c>
      <c r="K368" s="119">
        <v>55960.12000000001</v>
      </c>
      <c r="L368" s="119">
        <v>53894.600000000013</v>
      </c>
      <c r="M368" s="119">
        <v>57101.62000000001</v>
      </c>
      <c r="N368" s="119">
        <v>58418.290000000015</v>
      </c>
      <c r="O368" s="119">
        <v>53926.150000000016</v>
      </c>
      <c r="P368" s="119">
        <v>63105.920000000013</v>
      </c>
      <c r="Q368" s="119">
        <f t="shared" si="7"/>
        <v>684390.16000000015</v>
      </c>
      <c r="R368" s="115"/>
      <c r="S368" s="116"/>
      <c r="T368" s="113"/>
      <c r="U368" s="119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451838.18000000011</v>
      </c>
      <c r="V368" s="115"/>
    </row>
    <row r="369" spans="2:22" ht="25.5" x14ac:dyDescent="0.2">
      <c r="B369" s="113"/>
      <c r="C369" s="117" t="s">
        <v>148</v>
      </c>
      <c r="D369" s="118" t="s">
        <v>379</v>
      </c>
      <c r="E369" s="119">
        <v>64668.260000000009</v>
      </c>
      <c r="F369" s="119">
        <v>70376.890000000014</v>
      </c>
      <c r="G369" s="119">
        <v>68408.610000000015</v>
      </c>
      <c r="H369" s="119">
        <v>66846.490000000005</v>
      </c>
      <c r="I369" s="119">
        <v>69076.22</v>
      </c>
      <c r="J369" s="119">
        <v>69548.400000000023</v>
      </c>
      <c r="K369" s="119">
        <v>68649.300000000017</v>
      </c>
      <c r="L369" s="119">
        <v>70441.950000000012</v>
      </c>
      <c r="M369" s="119">
        <v>72389.240000000005</v>
      </c>
      <c r="N369" s="119">
        <v>69415.360000000015</v>
      </c>
      <c r="O369" s="119">
        <v>69144.070000000007</v>
      </c>
      <c r="P369" s="119">
        <v>66710.980000000025</v>
      </c>
      <c r="Q369" s="119">
        <f t="shared" si="7"/>
        <v>825675.77</v>
      </c>
      <c r="R369" s="115"/>
      <c r="S369" s="116"/>
      <c r="T369" s="113"/>
      <c r="U369" s="119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548016.12000000011</v>
      </c>
      <c r="V369" s="115"/>
    </row>
    <row r="370" spans="2:22" x14ac:dyDescent="0.2">
      <c r="B370" s="113"/>
      <c r="C370" s="117" t="s">
        <v>149</v>
      </c>
      <c r="D370" s="118" t="s">
        <v>380</v>
      </c>
      <c r="E370" s="119">
        <v>13836.07</v>
      </c>
      <c r="F370" s="119">
        <v>13836.07</v>
      </c>
      <c r="G370" s="119">
        <v>84230.71</v>
      </c>
      <c r="H370" s="119">
        <v>135496.69</v>
      </c>
      <c r="I370" s="119">
        <v>268455.56</v>
      </c>
      <c r="J370" s="119">
        <v>85703.090000000011</v>
      </c>
      <c r="K370" s="119">
        <v>91208.75</v>
      </c>
      <c r="L370" s="119">
        <v>13836.07</v>
      </c>
      <c r="M370" s="119">
        <v>13836.07</v>
      </c>
      <c r="N370" s="119">
        <v>13836.07</v>
      </c>
      <c r="O370" s="119">
        <v>105337.12</v>
      </c>
      <c r="P370" s="119">
        <v>77026.73</v>
      </c>
      <c r="Q370" s="119">
        <f t="shared" si="7"/>
        <v>916638.99999999977</v>
      </c>
      <c r="R370" s="115"/>
      <c r="S370" s="116"/>
      <c r="T370" s="113"/>
      <c r="U370" s="119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706603.00999999989</v>
      </c>
      <c r="V370" s="115"/>
    </row>
    <row r="371" spans="2:22" x14ac:dyDescent="0.2">
      <c r="B371" s="113"/>
      <c r="C371" s="117" t="s">
        <v>150</v>
      </c>
      <c r="D371" s="118" t="s">
        <v>381</v>
      </c>
      <c r="E371" s="119">
        <v>60864.450000000012</v>
      </c>
      <c r="F371" s="119">
        <v>60864.450000000012</v>
      </c>
      <c r="G371" s="119">
        <v>60864.450000000012</v>
      </c>
      <c r="H371" s="119">
        <v>60864.450000000012</v>
      </c>
      <c r="I371" s="119">
        <v>60864.450000000012</v>
      </c>
      <c r="J371" s="119">
        <v>60864.450000000012</v>
      </c>
      <c r="K371" s="119">
        <v>60864.450000000012</v>
      </c>
      <c r="L371" s="119">
        <v>60864.450000000012</v>
      </c>
      <c r="M371" s="119">
        <v>60864.450000000012</v>
      </c>
      <c r="N371" s="119">
        <v>60864.450000000012</v>
      </c>
      <c r="O371" s="119">
        <v>60864.450000000012</v>
      </c>
      <c r="P371" s="119">
        <v>190864.55</v>
      </c>
      <c r="Q371" s="119">
        <f t="shared" si="7"/>
        <v>860373.5</v>
      </c>
      <c r="R371" s="115"/>
      <c r="S371" s="116"/>
      <c r="T371" s="113"/>
      <c r="U371" s="119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486915.60000000009</v>
      </c>
      <c r="V371" s="115"/>
    </row>
    <row r="372" spans="2:22" x14ac:dyDescent="0.2">
      <c r="B372" s="113"/>
      <c r="C372" s="117" t="s">
        <v>151</v>
      </c>
      <c r="D372" s="118" t="s">
        <v>382</v>
      </c>
      <c r="E372" s="119">
        <v>92821.849999999991</v>
      </c>
      <c r="F372" s="119">
        <v>72821.849999999991</v>
      </c>
      <c r="G372" s="119">
        <v>97821.849999999991</v>
      </c>
      <c r="H372" s="119">
        <v>72821.849999999991</v>
      </c>
      <c r="I372" s="119">
        <v>72821.849999999991</v>
      </c>
      <c r="J372" s="119">
        <v>72821.849999999991</v>
      </c>
      <c r="K372" s="119">
        <v>72821.849999999991</v>
      </c>
      <c r="L372" s="119">
        <v>72821.849999999991</v>
      </c>
      <c r="M372" s="119">
        <v>72821.849999999991</v>
      </c>
      <c r="N372" s="119">
        <v>72821.849999999991</v>
      </c>
      <c r="O372" s="119">
        <v>72821.849999999991</v>
      </c>
      <c r="P372" s="119">
        <v>97821.650000000009</v>
      </c>
      <c r="Q372" s="119">
        <f t="shared" si="7"/>
        <v>943861.99999999988</v>
      </c>
      <c r="R372" s="115"/>
      <c r="S372" s="116"/>
      <c r="T372" s="113"/>
      <c r="U372" s="119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627574.79999999993</v>
      </c>
      <c r="V372" s="115"/>
    </row>
    <row r="373" spans="2:22" x14ac:dyDescent="0.2">
      <c r="B373" s="113"/>
      <c r="C373" s="117" t="s">
        <v>152</v>
      </c>
      <c r="D373" s="118" t="s">
        <v>383</v>
      </c>
      <c r="E373" s="119">
        <v>16333.34</v>
      </c>
      <c r="F373" s="119">
        <v>10333.34</v>
      </c>
      <c r="G373" s="119">
        <v>10333.34</v>
      </c>
      <c r="H373" s="119">
        <v>10333.34</v>
      </c>
      <c r="I373" s="119">
        <v>10333.34</v>
      </c>
      <c r="J373" s="119">
        <v>10333.34</v>
      </c>
      <c r="K373" s="119">
        <v>10333.34</v>
      </c>
      <c r="L373" s="119">
        <v>10333.34</v>
      </c>
      <c r="M373" s="119">
        <v>10333.34</v>
      </c>
      <c r="N373" s="119">
        <v>10333.34</v>
      </c>
      <c r="O373" s="119">
        <v>10333.34</v>
      </c>
      <c r="P373" s="119">
        <v>161853.26</v>
      </c>
      <c r="Q373" s="119">
        <f t="shared" si="7"/>
        <v>281520</v>
      </c>
      <c r="R373" s="115"/>
      <c r="S373" s="116"/>
      <c r="T373" s="113"/>
      <c r="U373" s="119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88666.719999999987</v>
      </c>
      <c r="V373" s="115"/>
    </row>
    <row r="374" spans="2:22" x14ac:dyDescent="0.2">
      <c r="B374" s="113"/>
      <c r="C374" s="117" t="s">
        <v>153</v>
      </c>
      <c r="D374" s="118" t="s">
        <v>384</v>
      </c>
      <c r="E374" s="119">
        <v>78213.33</v>
      </c>
      <c r="F374" s="119">
        <v>78213.33</v>
      </c>
      <c r="G374" s="119">
        <v>78213.33</v>
      </c>
      <c r="H374" s="119">
        <v>78213.33</v>
      </c>
      <c r="I374" s="119">
        <v>78213.33</v>
      </c>
      <c r="J374" s="119">
        <v>78213.33</v>
      </c>
      <c r="K374" s="119">
        <v>78213.33</v>
      </c>
      <c r="L374" s="119">
        <v>78213.33</v>
      </c>
      <c r="M374" s="119">
        <v>78213.33</v>
      </c>
      <c r="N374" s="119">
        <v>78213.33</v>
      </c>
      <c r="O374" s="119">
        <v>78213.33</v>
      </c>
      <c r="P374" s="119">
        <v>85246.52</v>
      </c>
      <c r="Q374" s="119">
        <f t="shared" si="7"/>
        <v>945593.14999999991</v>
      </c>
      <c r="R374" s="115"/>
      <c r="S374" s="116"/>
      <c r="T374" s="113"/>
      <c r="U374" s="119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625706.64</v>
      </c>
      <c r="V374" s="115"/>
    </row>
    <row r="375" spans="2:22" x14ac:dyDescent="0.2">
      <c r="B375" s="113"/>
      <c r="C375" s="117" t="s">
        <v>154</v>
      </c>
      <c r="D375" s="118" t="s">
        <v>385</v>
      </c>
      <c r="E375" s="119">
        <v>265946.59999999998</v>
      </c>
      <c r="F375" s="119">
        <v>289746.59999999998</v>
      </c>
      <c r="G375" s="119">
        <v>266403.27999999997</v>
      </c>
      <c r="H375" s="119">
        <v>264914.61</v>
      </c>
      <c r="I375" s="119">
        <v>264539.61</v>
      </c>
      <c r="J375" s="119">
        <v>260739.60999999996</v>
      </c>
      <c r="K375" s="119">
        <v>260672.92999999993</v>
      </c>
      <c r="L375" s="119">
        <v>260672.92999999993</v>
      </c>
      <c r="M375" s="119">
        <v>258021.26999999993</v>
      </c>
      <c r="N375" s="119">
        <v>258021.26999999993</v>
      </c>
      <c r="O375" s="119">
        <v>258021.26999999993</v>
      </c>
      <c r="P375" s="119">
        <v>258021.37999999998</v>
      </c>
      <c r="Q375" s="119">
        <f t="shared" si="7"/>
        <v>3165721.3599999994</v>
      </c>
      <c r="R375" s="115"/>
      <c r="S375" s="116"/>
      <c r="T375" s="113"/>
      <c r="U375" s="119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2133636.1699999995</v>
      </c>
      <c r="V375" s="115"/>
    </row>
    <row r="376" spans="2:22" x14ac:dyDescent="0.2">
      <c r="B376" s="113"/>
      <c r="C376" s="117" t="s">
        <v>155</v>
      </c>
      <c r="D376" s="118" t="s">
        <v>386</v>
      </c>
      <c r="E376" s="119">
        <v>45000.07</v>
      </c>
      <c r="F376" s="119">
        <v>517000</v>
      </c>
      <c r="G376" s="119">
        <v>768000</v>
      </c>
      <c r="H376" s="119">
        <v>843400</v>
      </c>
      <c r="I376" s="119">
        <v>1060000</v>
      </c>
      <c r="J376" s="119">
        <v>795000</v>
      </c>
      <c r="K376" s="119">
        <v>1289800</v>
      </c>
      <c r="L376" s="119">
        <v>1279000</v>
      </c>
      <c r="M376" s="119">
        <v>1565000</v>
      </c>
      <c r="N376" s="119">
        <v>1425700</v>
      </c>
      <c r="O376" s="119">
        <v>1559100</v>
      </c>
      <c r="P376" s="119">
        <v>1206208.83</v>
      </c>
      <c r="Q376" s="119">
        <f t="shared" si="7"/>
        <v>12353208.9</v>
      </c>
      <c r="R376" s="115"/>
      <c r="S376" s="116"/>
      <c r="T376" s="113"/>
      <c r="U376" s="119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6597200.0700000003</v>
      </c>
      <c r="V376" s="115"/>
    </row>
    <row r="377" spans="2:22" x14ac:dyDescent="0.2">
      <c r="B377" s="113"/>
      <c r="C377" s="117" t="s">
        <v>156</v>
      </c>
      <c r="D377" s="118" t="s">
        <v>387</v>
      </c>
      <c r="E377" s="119">
        <v>184077.15</v>
      </c>
      <c r="F377" s="119">
        <v>193100.68</v>
      </c>
      <c r="G377" s="119">
        <v>185165.15</v>
      </c>
      <c r="H377" s="119">
        <v>199077.15</v>
      </c>
      <c r="I377" s="119">
        <v>190832.15</v>
      </c>
      <c r="J377" s="119">
        <v>180934.37</v>
      </c>
      <c r="K377" s="119">
        <v>179975.85</v>
      </c>
      <c r="L377" s="119">
        <v>183026.99</v>
      </c>
      <c r="M377" s="119">
        <v>183686.5</v>
      </c>
      <c r="N377" s="119">
        <v>206158.74</v>
      </c>
      <c r="O377" s="119">
        <v>179975.85</v>
      </c>
      <c r="P377" s="119">
        <v>185772.75000000003</v>
      </c>
      <c r="Q377" s="119">
        <f t="shared" si="7"/>
        <v>2251783.33</v>
      </c>
      <c r="R377" s="115"/>
      <c r="S377" s="116"/>
      <c r="T377" s="113"/>
      <c r="U377" s="119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1496189.49</v>
      </c>
      <c r="V377" s="115"/>
    </row>
    <row r="378" spans="2:22" x14ac:dyDescent="0.2">
      <c r="B378" s="113"/>
      <c r="C378" s="117" t="s">
        <v>157</v>
      </c>
      <c r="D378" s="118" t="s">
        <v>388</v>
      </c>
      <c r="E378" s="119">
        <v>1758333.33</v>
      </c>
      <c r="F378" s="119">
        <v>2158333.33</v>
      </c>
      <c r="G378" s="119">
        <v>2658333.33</v>
      </c>
      <c r="H378" s="119">
        <v>2658333.33</v>
      </c>
      <c r="I378" s="119">
        <v>2658333.33</v>
      </c>
      <c r="J378" s="119">
        <v>2658333.33</v>
      </c>
      <c r="K378" s="119">
        <v>2658333.33</v>
      </c>
      <c r="L378" s="119">
        <v>2658333.33</v>
      </c>
      <c r="M378" s="119">
        <v>958333.33000000007</v>
      </c>
      <c r="N378" s="119">
        <v>358333.33</v>
      </c>
      <c r="O378" s="119">
        <v>358333.33</v>
      </c>
      <c r="P378" s="119">
        <v>358333.37</v>
      </c>
      <c r="Q378" s="119">
        <f t="shared" si="7"/>
        <v>21899999.999999996</v>
      </c>
      <c r="R378" s="115"/>
      <c r="S378" s="116"/>
      <c r="T378" s="113"/>
      <c r="U378" s="119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19866666.640000001</v>
      </c>
      <c r="V378" s="115"/>
    </row>
    <row r="379" spans="2:22" x14ac:dyDescent="0.2">
      <c r="B379" s="113"/>
      <c r="C379" s="117" t="s">
        <v>158</v>
      </c>
      <c r="D379" s="118" t="s">
        <v>389</v>
      </c>
      <c r="E379" s="119">
        <v>291666.74</v>
      </c>
      <c r="F379" s="119">
        <v>291666.74</v>
      </c>
      <c r="G379" s="119">
        <v>291666.74</v>
      </c>
      <c r="H379" s="119">
        <v>541666.74</v>
      </c>
      <c r="I379" s="119">
        <v>291666.74</v>
      </c>
      <c r="J379" s="119">
        <v>241666.73999999996</v>
      </c>
      <c r="K379" s="119">
        <v>241666.73999999996</v>
      </c>
      <c r="L379" s="119">
        <v>241666.73999999996</v>
      </c>
      <c r="M379" s="119">
        <v>291666.74</v>
      </c>
      <c r="N379" s="119">
        <v>291666.74</v>
      </c>
      <c r="O379" s="119">
        <v>241666.73999999996</v>
      </c>
      <c r="P379" s="119">
        <v>241666.86</v>
      </c>
      <c r="Q379" s="119">
        <f t="shared" si="7"/>
        <v>3500000.9999999991</v>
      </c>
      <c r="R379" s="115"/>
      <c r="S379" s="116"/>
      <c r="T379" s="113"/>
      <c r="U379" s="119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2433333.9199999995</v>
      </c>
      <c r="V379" s="115"/>
    </row>
    <row r="380" spans="2:22" x14ac:dyDescent="0.2">
      <c r="B380" s="113"/>
      <c r="C380" s="117" t="s">
        <v>159</v>
      </c>
      <c r="D380" s="118" t="s">
        <v>390</v>
      </c>
      <c r="E380" s="119">
        <v>383616.28000000009</v>
      </c>
      <c r="F380" s="119">
        <v>468937.93000000011</v>
      </c>
      <c r="G380" s="119">
        <v>516689.6100000001</v>
      </c>
      <c r="H380" s="119">
        <v>444831.87000000005</v>
      </c>
      <c r="I380" s="119">
        <v>467982.95000000019</v>
      </c>
      <c r="J380" s="119">
        <v>429092.7800000002</v>
      </c>
      <c r="K380" s="119">
        <v>423882.14000000007</v>
      </c>
      <c r="L380" s="119">
        <v>447774.77000000008</v>
      </c>
      <c r="M380" s="119">
        <v>453512.15000000014</v>
      </c>
      <c r="N380" s="119">
        <v>483954.17000000004</v>
      </c>
      <c r="O380" s="119">
        <v>457926.17000000016</v>
      </c>
      <c r="P380" s="119">
        <v>597457.79999999981</v>
      </c>
      <c r="Q380" s="119">
        <f t="shared" si="7"/>
        <v>5575658.620000001</v>
      </c>
      <c r="R380" s="115"/>
      <c r="S380" s="116"/>
      <c r="T380" s="113"/>
      <c r="U380" s="119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3582808.330000001</v>
      </c>
      <c r="V380" s="115"/>
    </row>
    <row r="381" spans="2:22" x14ac:dyDescent="0.2">
      <c r="B381" s="113"/>
      <c r="C381" s="117" t="s">
        <v>160</v>
      </c>
      <c r="D381" s="118" t="s">
        <v>391</v>
      </c>
      <c r="E381" s="119">
        <v>83858.33</v>
      </c>
      <c r="F381" s="119">
        <v>83858.33</v>
      </c>
      <c r="G381" s="119">
        <v>83858.33</v>
      </c>
      <c r="H381" s="119">
        <v>83858.33</v>
      </c>
      <c r="I381" s="119">
        <v>83858.33</v>
      </c>
      <c r="J381" s="119">
        <v>83858.33</v>
      </c>
      <c r="K381" s="119">
        <v>83858.33</v>
      </c>
      <c r="L381" s="119">
        <v>83858.33</v>
      </c>
      <c r="M381" s="119">
        <v>83858.33</v>
      </c>
      <c r="N381" s="119">
        <v>83858.33</v>
      </c>
      <c r="O381" s="119">
        <v>83858.33</v>
      </c>
      <c r="P381" s="119">
        <v>83858.37</v>
      </c>
      <c r="Q381" s="119">
        <f t="shared" si="7"/>
        <v>1006299.9999999999</v>
      </c>
      <c r="R381" s="115"/>
      <c r="S381" s="116"/>
      <c r="T381" s="113"/>
      <c r="U381" s="119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670866.64</v>
      </c>
      <c r="V381" s="115"/>
    </row>
    <row r="382" spans="2:22" x14ac:dyDescent="0.2">
      <c r="B382" s="113"/>
      <c r="C382" s="117" t="s">
        <v>161</v>
      </c>
      <c r="D382" s="118" t="s">
        <v>392</v>
      </c>
      <c r="E382" s="119">
        <v>22069.870000000003</v>
      </c>
      <c r="F382" s="119">
        <v>24685.770000000004</v>
      </c>
      <c r="G382" s="119">
        <v>24112.950000000004</v>
      </c>
      <c r="H382" s="119">
        <v>24126.610000000004</v>
      </c>
      <c r="I382" s="119">
        <v>23445.200000000004</v>
      </c>
      <c r="J382" s="119">
        <v>23605.4</v>
      </c>
      <c r="K382" s="119">
        <v>23769.130000000005</v>
      </c>
      <c r="L382" s="119">
        <v>22624.320000000007</v>
      </c>
      <c r="M382" s="119">
        <v>30868.320000000007</v>
      </c>
      <c r="N382" s="119">
        <v>25456.280000000006</v>
      </c>
      <c r="O382" s="119">
        <v>29702.690000000006</v>
      </c>
      <c r="P382" s="119">
        <v>29762.82</v>
      </c>
      <c r="Q382" s="119">
        <f t="shared" si="7"/>
        <v>304229.36000000004</v>
      </c>
      <c r="R382" s="115"/>
      <c r="S382" s="116"/>
      <c r="T382" s="113"/>
      <c r="U382" s="119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188439.25000000003</v>
      </c>
      <c r="V382" s="115"/>
    </row>
    <row r="383" spans="2:22" x14ac:dyDescent="0.2">
      <c r="B383" s="113"/>
      <c r="C383" s="117" t="s">
        <v>162</v>
      </c>
      <c r="D383" s="118" t="s">
        <v>393</v>
      </c>
      <c r="E383" s="119">
        <v>26744.09</v>
      </c>
      <c r="F383" s="119">
        <v>34208.61</v>
      </c>
      <c r="G383" s="119">
        <v>28337.93</v>
      </c>
      <c r="H383" s="119">
        <v>29920.11</v>
      </c>
      <c r="I383" s="119">
        <v>30604.070000000003</v>
      </c>
      <c r="J383" s="119">
        <v>33254.909999999996</v>
      </c>
      <c r="K383" s="119">
        <v>37899.410000000003</v>
      </c>
      <c r="L383" s="119">
        <v>26424.68</v>
      </c>
      <c r="M383" s="119">
        <v>32209.040000000001</v>
      </c>
      <c r="N383" s="119">
        <v>28251.129999999997</v>
      </c>
      <c r="O383" s="119">
        <v>35239.08</v>
      </c>
      <c r="P383" s="119">
        <v>40328.299999999996</v>
      </c>
      <c r="Q383" s="119">
        <f t="shared" si="7"/>
        <v>383421.36</v>
      </c>
      <c r="R383" s="115"/>
      <c r="S383" s="116"/>
      <c r="T383" s="113"/>
      <c r="U383" s="119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247393.81</v>
      </c>
      <c r="V383" s="115"/>
    </row>
    <row r="384" spans="2:22" x14ac:dyDescent="0.2">
      <c r="B384" s="113"/>
      <c r="C384" s="117" t="s">
        <v>163</v>
      </c>
      <c r="D384" s="118" t="s">
        <v>394</v>
      </c>
      <c r="E384" s="119">
        <v>2012500</v>
      </c>
      <c r="F384" s="119">
        <v>2012500</v>
      </c>
      <c r="G384" s="119">
        <v>2012500</v>
      </c>
      <c r="H384" s="119">
        <v>2012500</v>
      </c>
      <c r="I384" s="119">
        <v>2012500</v>
      </c>
      <c r="J384" s="119">
        <v>2012500</v>
      </c>
      <c r="K384" s="119">
        <v>2012500</v>
      </c>
      <c r="L384" s="119">
        <v>2012500</v>
      </c>
      <c r="M384" s="119">
        <v>2012500</v>
      </c>
      <c r="N384" s="119">
        <v>2012500</v>
      </c>
      <c r="O384" s="119">
        <v>2012500</v>
      </c>
      <c r="P384" s="119">
        <v>2012500</v>
      </c>
      <c r="Q384" s="119">
        <f t="shared" si="7"/>
        <v>24150000</v>
      </c>
      <c r="R384" s="115"/>
      <c r="S384" s="116"/>
      <c r="T384" s="113"/>
      <c r="U384" s="119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16100000</v>
      </c>
      <c r="V384" s="115"/>
    </row>
    <row r="385" spans="2:22" x14ac:dyDescent="0.2">
      <c r="B385" s="113"/>
      <c r="C385" s="117" t="s">
        <v>164</v>
      </c>
      <c r="D385" s="118" t="s">
        <v>396</v>
      </c>
      <c r="E385" s="119">
        <v>40600.960000000014</v>
      </c>
      <c r="F385" s="119">
        <v>49415.710000000014</v>
      </c>
      <c r="G385" s="119">
        <v>47716.650000000016</v>
      </c>
      <c r="H385" s="119">
        <v>47692.050000000017</v>
      </c>
      <c r="I385" s="119">
        <v>45662.35000000002</v>
      </c>
      <c r="J385" s="119">
        <v>44847.460000000021</v>
      </c>
      <c r="K385" s="119">
        <v>42754.290000000015</v>
      </c>
      <c r="L385" s="119">
        <v>42754.290000000015</v>
      </c>
      <c r="M385" s="119">
        <v>42969.290000000015</v>
      </c>
      <c r="N385" s="119">
        <v>42753.270000000011</v>
      </c>
      <c r="O385" s="119">
        <v>42753.4</v>
      </c>
      <c r="P385" s="119">
        <v>43848.570000000007</v>
      </c>
      <c r="Q385" s="119">
        <f t="shared" si="7"/>
        <v>533768.29000000027</v>
      </c>
      <c r="R385" s="115"/>
      <c r="S385" s="116"/>
      <c r="T385" s="113"/>
      <c r="U385" s="119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361443.76000000018</v>
      </c>
      <c r="V385" s="115"/>
    </row>
    <row r="386" spans="2:22" ht="25.5" x14ac:dyDescent="0.2">
      <c r="B386" s="113"/>
      <c r="C386" s="117" t="s">
        <v>165</v>
      </c>
      <c r="D386" s="118" t="s">
        <v>397</v>
      </c>
      <c r="E386" s="119">
        <v>8925.9600000000009</v>
      </c>
      <c r="F386" s="119">
        <v>54705.07</v>
      </c>
      <c r="G386" s="119">
        <v>54766.080000000002</v>
      </c>
      <c r="H386" s="119">
        <v>8954.16</v>
      </c>
      <c r="I386" s="119">
        <v>9179.760000000002</v>
      </c>
      <c r="J386" s="119">
        <v>9151.5600000000013</v>
      </c>
      <c r="K386" s="119">
        <v>14044.24</v>
      </c>
      <c r="L386" s="119">
        <v>8950.4700000000012</v>
      </c>
      <c r="M386" s="119">
        <v>8954.16</v>
      </c>
      <c r="N386" s="119">
        <v>9127.2800000000007</v>
      </c>
      <c r="O386" s="119">
        <v>8925.9600000000009</v>
      </c>
      <c r="P386" s="119">
        <v>8925.81</v>
      </c>
      <c r="Q386" s="119">
        <f t="shared" si="7"/>
        <v>204610.50999999998</v>
      </c>
      <c r="R386" s="115"/>
      <c r="S386" s="116"/>
      <c r="T386" s="113"/>
      <c r="U386" s="119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168677.3</v>
      </c>
      <c r="V386" s="115"/>
    </row>
    <row r="387" spans="2:22" x14ac:dyDescent="0.2">
      <c r="B387" s="113"/>
      <c r="C387" s="117" t="s">
        <v>166</v>
      </c>
      <c r="D387" s="118" t="s">
        <v>398</v>
      </c>
      <c r="E387" s="119">
        <v>80942.16</v>
      </c>
      <c r="F387" s="119">
        <v>81442.16</v>
      </c>
      <c r="G387" s="119">
        <v>94442.16</v>
      </c>
      <c r="H387" s="119">
        <v>81242.16</v>
      </c>
      <c r="I387" s="119">
        <v>118892.16</v>
      </c>
      <c r="J387" s="119">
        <v>108542.16</v>
      </c>
      <c r="K387" s="119">
        <v>81242.16</v>
      </c>
      <c r="L387" s="119">
        <v>81142.16</v>
      </c>
      <c r="M387" s="119">
        <v>97642.16</v>
      </c>
      <c r="N387" s="119">
        <v>85142.16</v>
      </c>
      <c r="O387" s="119">
        <v>81442.16</v>
      </c>
      <c r="P387" s="119">
        <v>86192.24</v>
      </c>
      <c r="Q387" s="119">
        <f t="shared" si="7"/>
        <v>1078306.0000000002</v>
      </c>
      <c r="R387" s="115"/>
      <c r="S387" s="116"/>
      <c r="T387" s="113"/>
      <c r="U387" s="119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727887.28000000014</v>
      </c>
      <c r="V387" s="115"/>
    </row>
    <row r="388" spans="2:22" x14ac:dyDescent="0.2">
      <c r="B388" s="113"/>
      <c r="C388" s="117" t="s">
        <v>167</v>
      </c>
      <c r="D388" s="118" t="s">
        <v>399</v>
      </c>
      <c r="E388" s="119">
        <v>58270.570000000007</v>
      </c>
      <c r="F388" s="119">
        <v>68589.55</v>
      </c>
      <c r="G388" s="119">
        <v>72130.430000000008</v>
      </c>
      <c r="H388" s="119">
        <v>70657.78</v>
      </c>
      <c r="I388" s="119">
        <v>74495.85000000002</v>
      </c>
      <c r="J388" s="119">
        <v>71407.180000000008</v>
      </c>
      <c r="K388" s="119">
        <v>68233.490000000005</v>
      </c>
      <c r="L388" s="119">
        <v>62455.020000000004</v>
      </c>
      <c r="M388" s="119">
        <v>65789.88</v>
      </c>
      <c r="N388" s="119">
        <v>65803.060000000012</v>
      </c>
      <c r="O388" s="119">
        <v>72151.350000000006</v>
      </c>
      <c r="P388" s="119">
        <v>68755.180000000008</v>
      </c>
      <c r="Q388" s="119">
        <f t="shared" si="7"/>
        <v>818739.34000000008</v>
      </c>
      <c r="R388" s="115"/>
      <c r="S388" s="116"/>
      <c r="T388" s="113"/>
      <c r="U388" s="119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546239.87</v>
      </c>
      <c r="V388" s="115"/>
    </row>
    <row r="389" spans="2:22" ht="25.5" x14ac:dyDescent="0.2">
      <c r="B389" s="113"/>
      <c r="C389" s="117" t="s">
        <v>168</v>
      </c>
      <c r="D389" s="118" t="s">
        <v>400</v>
      </c>
      <c r="E389" s="119">
        <v>118374.99</v>
      </c>
      <c r="F389" s="119">
        <v>118374.99</v>
      </c>
      <c r="G389" s="119">
        <v>118374.99</v>
      </c>
      <c r="H389" s="119">
        <v>118374.99</v>
      </c>
      <c r="I389" s="119">
        <v>118374.99</v>
      </c>
      <c r="J389" s="119">
        <v>119736.48</v>
      </c>
      <c r="K389" s="119">
        <v>118522.74</v>
      </c>
      <c r="L389" s="119">
        <v>118374.99</v>
      </c>
      <c r="M389" s="119">
        <v>118374.99</v>
      </c>
      <c r="N389" s="119">
        <v>120407.84</v>
      </c>
      <c r="O389" s="119">
        <v>118374.99</v>
      </c>
      <c r="P389" s="119">
        <v>118671.31</v>
      </c>
      <c r="Q389" s="119">
        <f t="shared" ref="Q389:Q452" si="8">SUM(E389:P389)</f>
        <v>1424338.2900000003</v>
      </c>
      <c r="R389" s="115"/>
      <c r="S389" s="116"/>
      <c r="T389" s="113"/>
      <c r="U389" s="119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948509.16</v>
      </c>
      <c r="V389" s="115"/>
    </row>
    <row r="390" spans="2:22" ht="25.5" x14ac:dyDescent="0.2">
      <c r="B390" s="113"/>
      <c r="C390" s="117" t="s">
        <v>169</v>
      </c>
      <c r="D390" s="118" t="s">
        <v>401</v>
      </c>
      <c r="E390" s="119">
        <v>20964.939999999991</v>
      </c>
      <c r="F390" s="119">
        <v>20473.719999999994</v>
      </c>
      <c r="G390" s="119">
        <v>57773.849999999991</v>
      </c>
      <c r="H390" s="119">
        <v>20719.329999999991</v>
      </c>
      <c r="I390" s="119">
        <v>20809.46999999999</v>
      </c>
      <c r="J390" s="119">
        <v>40451.429999999993</v>
      </c>
      <c r="K390" s="119">
        <v>20719.329999999991</v>
      </c>
      <c r="L390" s="119">
        <v>20719.329999999991</v>
      </c>
      <c r="M390" s="119">
        <v>20723.549999999992</v>
      </c>
      <c r="N390" s="119">
        <v>21416.839999999989</v>
      </c>
      <c r="O390" s="119">
        <v>21013.279999999992</v>
      </c>
      <c r="P390" s="119">
        <v>1225485.3999999999</v>
      </c>
      <c r="Q390" s="119">
        <f t="shared" si="8"/>
        <v>1511270.4699999997</v>
      </c>
      <c r="R390" s="115"/>
      <c r="S390" s="116"/>
      <c r="T390" s="113"/>
      <c r="U390" s="119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222631.39999999994</v>
      </c>
      <c r="V390" s="115"/>
    </row>
    <row r="391" spans="2:22" ht="25.5" x14ac:dyDescent="0.2">
      <c r="B391" s="113"/>
      <c r="C391" s="117" t="s">
        <v>170</v>
      </c>
      <c r="D391" s="118" t="s">
        <v>402</v>
      </c>
      <c r="E391" s="119">
        <v>9445.7099999999991</v>
      </c>
      <c r="F391" s="119">
        <v>9445.7099999999991</v>
      </c>
      <c r="G391" s="119">
        <v>10524.55</v>
      </c>
      <c r="H391" s="119">
        <v>10586.66</v>
      </c>
      <c r="I391" s="119">
        <v>27870.620000000006</v>
      </c>
      <c r="J391" s="119">
        <v>10580.939999999999</v>
      </c>
      <c r="K391" s="119">
        <v>9445.7099999999991</v>
      </c>
      <c r="L391" s="119">
        <v>9445.7099999999991</v>
      </c>
      <c r="M391" s="119">
        <v>9696.0099999999984</v>
      </c>
      <c r="N391" s="119">
        <v>14125.48</v>
      </c>
      <c r="O391" s="119">
        <v>10618.15</v>
      </c>
      <c r="P391" s="119">
        <v>11347.64</v>
      </c>
      <c r="Q391" s="119">
        <f t="shared" si="8"/>
        <v>143132.88999999996</v>
      </c>
      <c r="R391" s="115"/>
      <c r="S391" s="116"/>
      <c r="T391" s="113"/>
      <c r="U391" s="119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97345.609999999986</v>
      </c>
      <c r="V391" s="115"/>
    </row>
    <row r="392" spans="2:22" x14ac:dyDescent="0.2">
      <c r="B392" s="113"/>
      <c r="C392" s="117" t="s">
        <v>171</v>
      </c>
      <c r="D392" s="118" t="s">
        <v>403</v>
      </c>
      <c r="E392" s="119">
        <v>58300</v>
      </c>
      <c r="F392" s="119">
        <v>1240200</v>
      </c>
      <c r="G392" s="119">
        <v>317200</v>
      </c>
      <c r="H392" s="119">
        <v>548000</v>
      </c>
      <c r="I392" s="119">
        <v>470000</v>
      </c>
      <c r="J392" s="119">
        <v>656000</v>
      </c>
      <c r="K392" s="119">
        <v>703400</v>
      </c>
      <c r="L392" s="119">
        <v>832000</v>
      </c>
      <c r="M392" s="119">
        <v>785000</v>
      </c>
      <c r="N392" s="119">
        <v>849000</v>
      </c>
      <c r="O392" s="119">
        <v>1094900</v>
      </c>
      <c r="P392" s="119">
        <v>946000</v>
      </c>
      <c r="Q392" s="119">
        <f t="shared" si="8"/>
        <v>8500000</v>
      </c>
      <c r="R392" s="115"/>
      <c r="S392" s="116"/>
      <c r="T392" s="113"/>
      <c r="U392" s="119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4825100</v>
      </c>
      <c r="V392" s="115"/>
    </row>
    <row r="393" spans="2:22" x14ac:dyDescent="0.2">
      <c r="B393" s="113"/>
      <c r="C393" s="117" t="s">
        <v>172</v>
      </c>
      <c r="D393" s="118" t="s">
        <v>404</v>
      </c>
      <c r="E393" s="119">
        <v>70288.590000000011</v>
      </c>
      <c r="F393" s="119">
        <v>95313.080000000031</v>
      </c>
      <c r="G393" s="119">
        <v>84126.029999999984</v>
      </c>
      <c r="H393" s="119">
        <v>85378.450000000012</v>
      </c>
      <c r="I393" s="119">
        <v>82224.810000000012</v>
      </c>
      <c r="J393" s="119">
        <v>91823.13</v>
      </c>
      <c r="K393" s="119">
        <v>81727.81</v>
      </c>
      <c r="L393" s="119">
        <v>100654.73000000001</v>
      </c>
      <c r="M393" s="119">
        <v>86033.11</v>
      </c>
      <c r="N393" s="119">
        <v>106268.47</v>
      </c>
      <c r="O393" s="119">
        <v>96539.8</v>
      </c>
      <c r="P393" s="119">
        <v>106475.07</v>
      </c>
      <c r="Q393" s="119">
        <f t="shared" si="8"/>
        <v>1086853.08</v>
      </c>
      <c r="R393" s="115"/>
      <c r="S393" s="116"/>
      <c r="T393" s="113"/>
      <c r="U393" s="119">
        <f>IF($E$5=Master!$D$4,E393,
IF($F$5=Master!$D$4,SUM(E393:F393),
IF($G$5=Master!$D$4,SUM(E393:G393),
IF($H$5=Master!$D$4,SUM(E393:H393),
IF($I$5=Master!$D$4,SUM(E393:I393),
IF($J$5=Master!$D$4,SUM(E393:J393),
IF($K$5=Master!$D$4,SUM(E393:K393),
IF($L$5=Master!$D$4,SUM(E393:L393),
IF($M$5=Master!$D$4,SUM(E393:M393),
IF($N$5=Master!$D$4,SUM(E393:N393),
IF($O$5=Master!$D$4,SUM(E393:O393),
IF($P$5=Master!$D$4,SUM(E393:P393),0))))))))))))</f>
        <v>691536.63</v>
      </c>
      <c r="V393" s="115"/>
    </row>
    <row r="394" spans="2:22" x14ac:dyDescent="0.2">
      <c r="B394" s="113"/>
      <c r="C394" s="117" t="s">
        <v>173</v>
      </c>
      <c r="D394" s="118" t="s">
        <v>405</v>
      </c>
      <c r="E394" s="119">
        <v>49820.350000000028</v>
      </c>
      <c r="F394" s="119">
        <v>68495.35000000002</v>
      </c>
      <c r="G394" s="119">
        <v>54162.020000000026</v>
      </c>
      <c r="H394" s="119">
        <v>48788.870000000024</v>
      </c>
      <c r="I394" s="119">
        <v>45988.870000000024</v>
      </c>
      <c r="J394" s="119">
        <v>43988.870000000024</v>
      </c>
      <c r="K394" s="119">
        <v>43788.870000000024</v>
      </c>
      <c r="L394" s="119">
        <v>42522.200000000026</v>
      </c>
      <c r="M394" s="119">
        <v>42822.210000000021</v>
      </c>
      <c r="N394" s="119">
        <v>43888.870000000024</v>
      </c>
      <c r="O394" s="119">
        <v>43889.470000000023</v>
      </c>
      <c r="P394" s="119">
        <v>293196.62000000005</v>
      </c>
      <c r="Q394" s="119">
        <f t="shared" si="8"/>
        <v>821352.57000000007</v>
      </c>
      <c r="R394" s="115"/>
      <c r="S394" s="116"/>
      <c r="T394" s="113"/>
      <c r="U394" s="119">
        <f>IF($E$5=Master!$D$4,E394,
IF($F$5=Master!$D$4,SUM(E394:F394),
IF($G$5=Master!$D$4,SUM(E394:G394),
IF($H$5=Master!$D$4,SUM(E394:H394),
IF($I$5=Master!$D$4,SUM(E394:I394),
IF($J$5=Master!$D$4,SUM(E394:J394),
IF($K$5=Master!$D$4,SUM(E394:K394),
IF($L$5=Master!$D$4,SUM(E394:L394),
IF($M$5=Master!$D$4,SUM(E394:M394),
IF($N$5=Master!$D$4,SUM(E394:N394),
IF($O$5=Master!$D$4,SUM(E394:O394),
IF($P$5=Master!$D$4,SUM(E394:P394),0))))))))))))</f>
        <v>397555.40000000008</v>
      </c>
      <c r="V394" s="115"/>
    </row>
    <row r="395" spans="2:22" x14ac:dyDescent="0.2">
      <c r="B395" s="113"/>
      <c r="C395" s="117" t="s">
        <v>174</v>
      </c>
      <c r="D395" s="118" t="s">
        <v>406</v>
      </c>
      <c r="E395" s="119">
        <v>61279.05</v>
      </c>
      <c r="F395" s="119">
        <v>61779.05</v>
      </c>
      <c r="G395" s="119">
        <v>61509.05</v>
      </c>
      <c r="H395" s="119">
        <v>60779.05</v>
      </c>
      <c r="I395" s="119">
        <v>60779.05</v>
      </c>
      <c r="J395" s="119">
        <v>61049.05</v>
      </c>
      <c r="K395" s="119">
        <v>60779.05</v>
      </c>
      <c r="L395" s="119">
        <v>60779.05</v>
      </c>
      <c r="M395" s="119">
        <v>61779.05</v>
      </c>
      <c r="N395" s="119">
        <v>60779.05</v>
      </c>
      <c r="O395" s="119">
        <v>60779.05</v>
      </c>
      <c r="P395" s="119">
        <v>60779.040000000001</v>
      </c>
      <c r="Q395" s="119">
        <f t="shared" si="8"/>
        <v>732848.59000000008</v>
      </c>
      <c r="R395" s="115"/>
      <c r="S395" s="116"/>
      <c r="T395" s="113"/>
      <c r="U395" s="119">
        <f>IF($E$5=Master!$D$4,E395,
IF($F$5=Master!$D$4,SUM(E395:F395),
IF($G$5=Master!$D$4,SUM(E395:G395),
IF($H$5=Master!$D$4,SUM(E395:H395),
IF($I$5=Master!$D$4,SUM(E395:I395),
IF($J$5=Master!$D$4,SUM(E395:J395),
IF($K$5=Master!$D$4,SUM(E395:K395),
IF($L$5=Master!$D$4,SUM(E395:L395),
IF($M$5=Master!$D$4,SUM(E395:M395),
IF($N$5=Master!$D$4,SUM(E395:N395),
IF($O$5=Master!$D$4,SUM(E395:O395),
IF($P$5=Master!$D$4,SUM(E395:P395),0))))))))))))</f>
        <v>488732.39999999997</v>
      </c>
      <c r="V395" s="115"/>
    </row>
    <row r="396" spans="2:22" x14ac:dyDescent="0.2">
      <c r="B396" s="113"/>
      <c r="C396" s="117" t="s">
        <v>175</v>
      </c>
      <c r="D396" s="118" t="s">
        <v>407</v>
      </c>
      <c r="E396" s="119">
        <v>44461.960000000006</v>
      </c>
      <c r="F396" s="119">
        <v>52596.960000000006</v>
      </c>
      <c r="G396" s="119">
        <v>43061.960000000006</v>
      </c>
      <c r="H396" s="119">
        <v>45012.960000000006</v>
      </c>
      <c r="I396" s="119">
        <v>45238.460000000006</v>
      </c>
      <c r="J396" s="119">
        <v>45324.460000000006</v>
      </c>
      <c r="K396" s="119">
        <v>45324.460000000006</v>
      </c>
      <c r="L396" s="119">
        <v>45324.460000000006</v>
      </c>
      <c r="M396" s="119">
        <v>45324.460000000006</v>
      </c>
      <c r="N396" s="119">
        <v>45324.460000000006</v>
      </c>
      <c r="O396" s="119">
        <v>45324.460000000006</v>
      </c>
      <c r="P396" s="119">
        <v>45324.710000000006</v>
      </c>
      <c r="Q396" s="119">
        <f t="shared" si="8"/>
        <v>547643.77000000014</v>
      </c>
      <c r="R396" s="115"/>
      <c r="S396" s="116"/>
      <c r="T396" s="113"/>
      <c r="U396" s="119">
        <f>IF($E$5=Master!$D$4,E396,
IF($F$5=Master!$D$4,SUM(E396:F396),
IF($G$5=Master!$D$4,SUM(E396:G396),
IF($H$5=Master!$D$4,SUM(E396:H396),
IF($I$5=Master!$D$4,SUM(E396:I396),
IF($J$5=Master!$D$4,SUM(E396:J396),
IF($K$5=Master!$D$4,SUM(E396:K396),
IF($L$5=Master!$D$4,SUM(E396:L396),
IF($M$5=Master!$D$4,SUM(E396:M396),
IF($N$5=Master!$D$4,SUM(E396:N396),
IF($O$5=Master!$D$4,SUM(E396:O396),
IF($P$5=Master!$D$4,SUM(E396:P396),0))))))))))))</f>
        <v>366345.68000000011</v>
      </c>
      <c r="V396" s="115"/>
    </row>
    <row r="397" spans="2:22" x14ac:dyDescent="0.2">
      <c r="B397" s="113"/>
      <c r="C397" s="117" t="s">
        <v>176</v>
      </c>
      <c r="D397" s="118" t="s">
        <v>408</v>
      </c>
      <c r="E397" s="119">
        <v>19386.330000000009</v>
      </c>
      <c r="F397" s="119">
        <v>19386.330000000009</v>
      </c>
      <c r="G397" s="119">
        <v>19386.330000000009</v>
      </c>
      <c r="H397" s="119">
        <v>19386.330000000009</v>
      </c>
      <c r="I397" s="119">
        <v>19855.080000000009</v>
      </c>
      <c r="J397" s="119">
        <v>19845.240000000009</v>
      </c>
      <c r="K397" s="119">
        <v>19386.330000000009</v>
      </c>
      <c r="L397" s="119">
        <v>19386.330000000009</v>
      </c>
      <c r="M397" s="119">
        <v>19896.330000000009</v>
      </c>
      <c r="N397" s="119">
        <v>19462.80000000001</v>
      </c>
      <c r="O397" s="119">
        <v>19420.320000000011</v>
      </c>
      <c r="P397" s="119">
        <v>21280.739999999998</v>
      </c>
      <c r="Q397" s="119">
        <f t="shared" si="8"/>
        <v>236078.49000000011</v>
      </c>
      <c r="R397" s="115"/>
      <c r="S397" s="116"/>
      <c r="T397" s="113"/>
      <c r="U397" s="119">
        <f>IF($E$5=Master!$D$4,E397,
IF($F$5=Master!$D$4,SUM(E397:F397),
IF($G$5=Master!$D$4,SUM(E397:G397),
IF($H$5=Master!$D$4,SUM(E397:H397),
IF($I$5=Master!$D$4,SUM(E397:I397),
IF($J$5=Master!$D$4,SUM(E397:J397),
IF($K$5=Master!$D$4,SUM(E397:K397),
IF($L$5=Master!$D$4,SUM(E397:L397),
IF($M$5=Master!$D$4,SUM(E397:M397),
IF($N$5=Master!$D$4,SUM(E397:N397),
IF($O$5=Master!$D$4,SUM(E397:O397),
IF($P$5=Master!$D$4,SUM(E397:P397),0))))))))))))</f>
        <v>156018.30000000008</v>
      </c>
      <c r="V397" s="115"/>
    </row>
    <row r="398" spans="2:22" x14ac:dyDescent="0.2">
      <c r="B398" s="113"/>
      <c r="C398" s="117" t="s">
        <v>177</v>
      </c>
      <c r="D398" s="118" t="s">
        <v>409</v>
      </c>
      <c r="E398" s="119">
        <v>267816.99</v>
      </c>
      <c r="F398" s="119">
        <v>267817.24</v>
      </c>
      <c r="G398" s="119">
        <v>268700.34000000003</v>
      </c>
      <c r="H398" s="119">
        <v>267817.37</v>
      </c>
      <c r="I398" s="119">
        <v>267817.91000000003</v>
      </c>
      <c r="J398" s="119">
        <v>267817.07</v>
      </c>
      <c r="K398" s="119">
        <v>267816.99</v>
      </c>
      <c r="L398" s="119">
        <v>270479.60000000003</v>
      </c>
      <c r="M398" s="119">
        <v>277163.46000000002</v>
      </c>
      <c r="N398" s="119">
        <v>267817.16000000003</v>
      </c>
      <c r="O398" s="119">
        <v>267816.99</v>
      </c>
      <c r="P398" s="119">
        <v>404925.52</v>
      </c>
      <c r="Q398" s="119">
        <f t="shared" si="8"/>
        <v>3363806.64</v>
      </c>
      <c r="R398" s="115"/>
      <c r="S398" s="116"/>
      <c r="T398" s="113"/>
      <c r="U398" s="119">
        <f>IF($E$5=Master!$D$4,E398,
IF($F$5=Master!$D$4,SUM(E398:F398),
IF($G$5=Master!$D$4,SUM(E398:G398),
IF($H$5=Master!$D$4,SUM(E398:H398),
IF($I$5=Master!$D$4,SUM(E398:I398),
IF($J$5=Master!$D$4,SUM(E398:J398),
IF($K$5=Master!$D$4,SUM(E398:K398),
IF($L$5=Master!$D$4,SUM(E398:L398),
IF($M$5=Master!$D$4,SUM(E398:M398),
IF($N$5=Master!$D$4,SUM(E398:N398),
IF($O$5=Master!$D$4,SUM(E398:O398),
IF($P$5=Master!$D$4,SUM(E398:P398),0))))))))))))</f>
        <v>2146083.5100000002</v>
      </c>
      <c r="V398" s="115"/>
    </row>
    <row r="399" spans="2:22" ht="25.5" x14ac:dyDescent="0.2">
      <c r="B399" s="113"/>
      <c r="C399" s="117" t="s">
        <v>178</v>
      </c>
      <c r="D399" s="118" t="s">
        <v>410</v>
      </c>
      <c r="E399" s="119">
        <v>1797.5</v>
      </c>
      <c r="F399" s="119">
        <v>1797.5</v>
      </c>
      <c r="G399" s="119">
        <v>1797.5</v>
      </c>
      <c r="H399" s="119">
        <v>1797.5</v>
      </c>
      <c r="I399" s="119">
        <v>6536.18</v>
      </c>
      <c r="J399" s="119">
        <v>1884.25</v>
      </c>
      <c r="K399" s="119">
        <v>3203.21</v>
      </c>
      <c r="L399" s="119">
        <v>2247.5</v>
      </c>
      <c r="M399" s="119">
        <v>1948.6100000000001</v>
      </c>
      <c r="N399" s="119">
        <v>2337.0500000000002</v>
      </c>
      <c r="O399" s="119">
        <v>1797.5</v>
      </c>
      <c r="P399" s="119">
        <v>6770.5</v>
      </c>
      <c r="Q399" s="119">
        <f t="shared" si="8"/>
        <v>33914.800000000003</v>
      </c>
      <c r="R399" s="115"/>
      <c r="S399" s="116"/>
      <c r="T399" s="113"/>
      <c r="U399" s="119">
        <f>IF($E$5=Master!$D$4,E399,
IF($F$5=Master!$D$4,SUM(E399:F399),
IF($G$5=Master!$D$4,SUM(E399:G399),
IF($H$5=Master!$D$4,SUM(E399:H399),
IF($I$5=Master!$D$4,SUM(E399:I399),
IF($J$5=Master!$D$4,SUM(E399:J399),
IF($K$5=Master!$D$4,SUM(E399:K399),
IF($L$5=Master!$D$4,SUM(E399:L399),
IF($M$5=Master!$D$4,SUM(E399:M399),
IF($N$5=Master!$D$4,SUM(E399:N399),
IF($O$5=Master!$D$4,SUM(E399:O399),
IF($P$5=Master!$D$4,SUM(E399:P399),0))))))))))))</f>
        <v>21061.14</v>
      </c>
      <c r="V399" s="115"/>
    </row>
    <row r="400" spans="2:22" x14ac:dyDescent="0.2">
      <c r="B400" s="113"/>
      <c r="C400" s="117" t="s">
        <v>179</v>
      </c>
      <c r="D400" s="118" t="s">
        <v>411</v>
      </c>
      <c r="E400" s="119">
        <v>12658.93</v>
      </c>
      <c r="F400" s="119">
        <v>28473.98</v>
      </c>
      <c r="G400" s="119">
        <v>43082.31</v>
      </c>
      <c r="H400" s="119">
        <v>76873.98</v>
      </c>
      <c r="I400" s="119">
        <v>56873.979999999996</v>
      </c>
      <c r="J400" s="119">
        <v>26873.98</v>
      </c>
      <c r="K400" s="119">
        <v>36873.979999999996</v>
      </c>
      <c r="L400" s="119">
        <v>46873.979999999996</v>
      </c>
      <c r="M400" s="119">
        <v>226873.98</v>
      </c>
      <c r="N400" s="119">
        <v>43873.979999999996</v>
      </c>
      <c r="O400" s="119">
        <v>27165.649999999998</v>
      </c>
      <c r="P400" s="119">
        <v>126689.05</v>
      </c>
      <c r="Q400" s="119">
        <f t="shared" si="8"/>
        <v>753187.78</v>
      </c>
      <c r="R400" s="115"/>
      <c r="S400" s="116"/>
      <c r="T400" s="113"/>
      <c r="U400" s="119">
        <f>IF($E$5=Master!$D$4,E400,
IF($F$5=Master!$D$4,SUM(E400:F400),
IF($G$5=Master!$D$4,SUM(E400:G400),
IF($H$5=Master!$D$4,SUM(E400:H400),
IF($I$5=Master!$D$4,SUM(E400:I400),
IF($J$5=Master!$D$4,SUM(E400:J400),
IF($K$5=Master!$D$4,SUM(E400:K400),
IF($L$5=Master!$D$4,SUM(E400:L400),
IF($M$5=Master!$D$4,SUM(E400:M400),
IF($N$5=Master!$D$4,SUM(E400:N400),
IF($O$5=Master!$D$4,SUM(E400:O400),
IF($P$5=Master!$D$4,SUM(E400:P400),0))))))))))))</f>
        <v>328585.12</v>
      </c>
      <c r="V400" s="115"/>
    </row>
    <row r="401" spans="2:22" ht="25.5" x14ac:dyDescent="0.2">
      <c r="B401" s="113"/>
      <c r="C401" s="117" t="s">
        <v>180</v>
      </c>
      <c r="D401" s="118" t="s">
        <v>412</v>
      </c>
      <c r="E401" s="119">
        <v>0</v>
      </c>
      <c r="F401" s="119">
        <v>0</v>
      </c>
      <c r="G401" s="119">
        <v>0</v>
      </c>
      <c r="H401" s="119">
        <v>0</v>
      </c>
      <c r="I401" s="119">
        <v>3800000</v>
      </c>
      <c r="J401" s="119">
        <v>0</v>
      </c>
      <c r="K401" s="119">
        <v>0</v>
      </c>
      <c r="L401" s="119">
        <v>0</v>
      </c>
      <c r="M401" s="119">
        <v>0</v>
      </c>
      <c r="N401" s="119">
        <v>0</v>
      </c>
      <c r="O401" s="119">
        <v>0</v>
      </c>
      <c r="P401" s="119">
        <v>0</v>
      </c>
      <c r="Q401" s="119">
        <f t="shared" si="8"/>
        <v>3800000</v>
      </c>
      <c r="R401" s="115"/>
      <c r="S401" s="116"/>
      <c r="T401" s="113"/>
      <c r="U401" s="119">
        <f>IF($E$5=Master!$D$4,E401,
IF($F$5=Master!$D$4,SUM(E401:F401),
IF($G$5=Master!$D$4,SUM(E401:G401),
IF($H$5=Master!$D$4,SUM(E401:H401),
IF($I$5=Master!$D$4,SUM(E401:I401),
IF($J$5=Master!$D$4,SUM(E401:J401),
IF($K$5=Master!$D$4,SUM(E401:K401),
IF($L$5=Master!$D$4,SUM(E401:L401),
IF($M$5=Master!$D$4,SUM(E401:M401),
IF($N$5=Master!$D$4,SUM(E401:N401),
IF($O$5=Master!$D$4,SUM(E401:O401),
IF($P$5=Master!$D$4,SUM(E401:P401),0))))))))))))</f>
        <v>3800000</v>
      </c>
      <c r="V401" s="115"/>
    </row>
    <row r="402" spans="2:22" x14ac:dyDescent="0.2">
      <c r="B402" s="113"/>
      <c r="C402" s="117" t="s">
        <v>181</v>
      </c>
      <c r="D402" s="118" t="s">
        <v>413</v>
      </c>
      <c r="E402" s="119">
        <v>14598.859999999999</v>
      </c>
      <c r="F402" s="119">
        <v>14598.859999999999</v>
      </c>
      <c r="G402" s="119">
        <v>34794.720000000001</v>
      </c>
      <c r="H402" s="119">
        <v>36294.17</v>
      </c>
      <c r="I402" s="119">
        <v>49696.41</v>
      </c>
      <c r="J402" s="119">
        <v>15245.239999999998</v>
      </c>
      <c r="K402" s="119">
        <v>44089.400000000009</v>
      </c>
      <c r="L402" s="119">
        <v>14654.819999999998</v>
      </c>
      <c r="M402" s="119">
        <v>14636.169999999998</v>
      </c>
      <c r="N402" s="119">
        <v>15758.8</v>
      </c>
      <c r="O402" s="119">
        <v>15248.82</v>
      </c>
      <c r="P402" s="119">
        <v>32620.01</v>
      </c>
      <c r="Q402" s="119">
        <f t="shared" si="8"/>
        <v>302236.28000000003</v>
      </c>
      <c r="R402" s="115"/>
      <c r="S402" s="116"/>
      <c r="T402" s="113"/>
      <c r="U402" s="119">
        <f>IF($E$5=Master!$D$4,E402,
IF($F$5=Master!$D$4,SUM(E402:F402),
IF($G$5=Master!$D$4,SUM(E402:G402),
IF($H$5=Master!$D$4,SUM(E402:H402),
IF($I$5=Master!$D$4,SUM(E402:I402),
IF($J$5=Master!$D$4,SUM(E402:J402),
IF($K$5=Master!$D$4,SUM(E402:K402),
IF($L$5=Master!$D$4,SUM(E402:L402),
IF($M$5=Master!$D$4,SUM(E402:M402),
IF($N$5=Master!$D$4,SUM(E402:N402),
IF($O$5=Master!$D$4,SUM(E402:O402),
IF($P$5=Master!$D$4,SUM(E402:P402),0))))))))))))</f>
        <v>223972.48000000004</v>
      </c>
      <c r="V402" s="115"/>
    </row>
    <row r="403" spans="2:22" x14ac:dyDescent="0.2">
      <c r="B403" s="113"/>
      <c r="C403" s="117" t="s">
        <v>182</v>
      </c>
      <c r="D403" s="118" t="s">
        <v>414</v>
      </c>
      <c r="E403" s="119">
        <v>61246.67</v>
      </c>
      <c r="F403" s="119">
        <v>61246.67</v>
      </c>
      <c r="G403" s="119">
        <v>62380.229999999996</v>
      </c>
      <c r="H403" s="119">
        <v>63435.32</v>
      </c>
      <c r="I403" s="119">
        <v>62610.83</v>
      </c>
      <c r="J403" s="119">
        <v>52080.92</v>
      </c>
      <c r="K403" s="119">
        <v>52261.46</v>
      </c>
      <c r="L403" s="119">
        <v>66607.929999999993</v>
      </c>
      <c r="M403" s="119">
        <v>51577.62</v>
      </c>
      <c r="N403" s="119">
        <v>52974.27</v>
      </c>
      <c r="O403" s="119">
        <v>52919.81</v>
      </c>
      <c r="P403" s="119">
        <v>67853.27</v>
      </c>
      <c r="Q403" s="119">
        <f t="shared" si="8"/>
        <v>707195</v>
      </c>
      <c r="R403" s="115"/>
      <c r="S403" s="116"/>
      <c r="T403" s="113"/>
      <c r="U403" s="119">
        <f>IF($E$5=Master!$D$4,E403,
IF($F$5=Master!$D$4,SUM(E403:F403),
IF($G$5=Master!$D$4,SUM(E403:G403),
IF($H$5=Master!$D$4,SUM(E403:H403),
IF($I$5=Master!$D$4,SUM(E403:I403),
IF($J$5=Master!$D$4,SUM(E403:J403),
IF($K$5=Master!$D$4,SUM(E403:K403),
IF($L$5=Master!$D$4,SUM(E403:L403),
IF($M$5=Master!$D$4,SUM(E403:M403),
IF($N$5=Master!$D$4,SUM(E403:N403),
IF($O$5=Master!$D$4,SUM(E403:O403),
IF($P$5=Master!$D$4,SUM(E403:P403),0))))))))))))</f>
        <v>481870.03</v>
      </c>
      <c r="V403" s="115"/>
    </row>
    <row r="404" spans="2:22" x14ac:dyDescent="0.2">
      <c r="B404" s="113"/>
      <c r="C404" s="117" t="s">
        <v>520</v>
      </c>
      <c r="D404" s="118" t="s">
        <v>521</v>
      </c>
      <c r="E404" s="119">
        <v>61540.659999999989</v>
      </c>
      <c r="F404" s="119">
        <v>86939.66</v>
      </c>
      <c r="G404" s="119">
        <v>93180.160000000018</v>
      </c>
      <c r="H404" s="119">
        <v>51550.159999999996</v>
      </c>
      <c r="I404" s="119">
        <v>49835.159999999996</v>
      </c>
      <c r="J404" s="119">
        <v>49835.159999999996</v>
      </c>
      <c r="K404" s="119">
        <v>43935.159999999996</v>
      </c>
      <c r="L404" s="119">
        <v>43935.159999999996</v>
      </c>
      <c r="M404" s="119">
        <v>43935.159999999996</v>
      </c>
      <c r="N404" s="119">
        <v>43935.159999999996</v>
      </c>
      <c r="O404" s="119">
        <v>43935.159999999996</v>
      </c>
      <c r="P404" s="119">
        <v>136898.07000000004</v>
      </c>
      <c r="Q404" s="119">
        <f t="shared" si="8"/>
        <v>749454.83000000007</v>
      </c>
      <c r="R404" s="115"/>
      <c r="S404" s="116"/>
      <c r="T404" s="113"/>
      <c r="U404" s="119">
        <f>IF($E$5=Master!$D$4,E404,
IF($F$5=Master!$D$4,SUM(E404:F404),
IF($G$5=Master!$D$4,SUM(E404:G404),
IF($H$5=Master!$D$4,SUM(E404:H404),
IF($I$5=Master!$D$4,SUM(E404:I404),
IF($J$5=Master!$D$4,SUM(E404:J404),
IF($K$5=Master!$D$4,SUM(E404:K404),
IF($L$5=Master!$D$4,SUM(E404:L404),
IF($M$5=Master!$D$4,SUM(E404:M404),
IF($N$5=Master!$D$4,SUM(E404:N404),
IF($O$5=Master!$D$4,SUM(E404:O404),
IF($P$5=Master!$D$4,SUM(E404:P404),0))))))))))))</f>
        <v>480751.27999999991</v>
      </c>
      <c r="V404" s="115"/>
    </row>
    <row r="405" spans="2:22" x14ac:dyDescent="0.2">
      <c r="B405" s="113"/>
      <c r="C405" s="117" t="s">
        <v>522</v>
      </c>
      <c r="D405" s="118" t="s">
        <v>523</v>
      </c>
      <c r="E405" s="119">
        <v>102483.98</v>
      </c>
      <c r="F405" s="119">
        <v>121022.33999999997</v>
      </c>
      <c r="G405" s="119">
        <v>103779.85999999997</v>
      </c>
      <c r="H405" s="119">
        <v>165871.53</v>
      </c>
      <c r="I405" s="119">
        <v>85943.2</v>
      </c>
      <c r="J405" s="119">
        <v>225395.5</v>
      </c>
      <c r="K405" s="119">
        <v>82964.86</v>
      </c>
      <c r="L405" s="119">
        <v>82964.86</v>
      </c>
      <c r="M405" s="119">
        <v>82964.86</v>
      </c>
      <c r="N405" s="119">
        <v>210187.07999999996</v>
      </c>
      <c r="O405" s="119">
        <v>67464.710000000006</v>
      </c>
      <c r="P405" s="119">
        <v>80339.589999999982</v>
      </c>
      <c r="Q405" s="119">
        <f t="shared" si="8"/>
        <v>1411382.3699999999</v>
      </c>
      <c r="R405" s="115"/>
      <c r="S405" s="116"/>
      <c r="T405" s="113"/>
      <c r="U405" s="119">
        <f>IF($E$5=Master!$D$4,E405,
IF($F$5=Master!$D$4,SUM(E405:F405),
IF($G$5=Master!$D$4,SUM(E405:G405),
IF($H$5=Master!$D$4,SUM(E405:H405),
IF($I$5=Master!$D$4,SUM(E405:I405),
IF($J$5=Master!$D$4,SUM(E405:J405),
IF($K$5=Master!$D$4,SUM(E405:K405),
IF($L$5=Master!$D$4,SUM(E405:L405),
IF($M$5=Master!$D$4,SUM(E405:M405),
IF($N$5=Master!$D$4,SUM(E405:N405),
IF($O$5=Master!$D$4,SUM(E405:O405),
IF($P$5=Master!$D$4,SUM(E405:P405),0))))))))))))</f>
        <v>970426.12999999989</v>
      </c>
      <c r="V405" s="115"/>
    </row>
    <row r="406" spans="2:22" ht="25.5" x14ac:dyDescent="0.2">
      <c r="B406" s="113"/>
      <c r="C406" s="117" t="s">
        <v>524</v>
      </c>
      <c r="D406" s="118" t="s">
        <v>525</v>
      </c>
      <c r="E406" s="119">
        <v>126771.74</v>
      </c>
      <c r="F406" s="119">
        <v>137159.6</v>
      </c>
      <c r="G406" s="119">
        <v>108634.89</v>
      </c>
      <c r="H406" s="119">
        <v>188334.89</v>
      </c>
      <c r="I406" s="119">
        <v>108634.89</v>
      </c>
      <c r="J406" s="119">
        <v>1108634.8900000001</v>
      </c>
      <c r="K406" s="119">
        <v>108634.89</v>
      </c>
      <c r="L406" s="119">
        <v>110974.89</v>
      </c>
      <c r="M406" s="119">
        <v>110134.89</v>
      </c>
      <c r="N406" s="119">
        <v>108634.89</v>
      </c>
      <c r="O406" s="119">
        <v>108134.88</v>
      </c>
      <c r="P406" s="119">
        <v>1242667.77</v>
      </c>
      <c r="Q406" s="119">
        <f t="shared" si="8"/>
        <v>3567353.1100000003</v>
      </c>
      <c r="R406" s="115"/>
      <c r="S406" s="116"/>
      <c r="T406" s="113"/>
      <c r="U406" s="119">
        <f>IF($E$5=Master!$D$4,E406,
IF($F$5=Master!$D$4,SUM(E406:F406),
IF($G$5=Master!$D$4,SUM(E406:G406),
IF($H$5=Master!$D$4,SUM(E406:H406),
IF($I$5=Master!$D$4,SUM(E406:I406),
IF($J$5=Master!$D$4,SUM(E406:J406),
IF($K$5=Master!$D$4,SUM(E406:K406),
IF($L$5=Master!$D$4,SUM(E406:L406),
IF($M$5=Master!$D$4,SUM(E406:M406),
IF($N$5=Master!$D$4,SUM(E406:N406),
IF($O$5=Master!$D$4,SUM(E406:O406),
IF($P$5=Master!$D$4,SUM(E406:P406),0))))))))))))</f>
        <v>1997780.6800000002</v>
      </c>
      <c r="V406" s="115"/>
    </row>
    <row r="407" spans="2:22" x14ac:dyDescent="0.2">
      <c r="B407" s="113"/>
      <c r="C407" s="117" t="s">
        <v>526</v>
      </c>
      <c r="D407" s="118" t="s">
        <v>527</v>
      </c>
      <c r="E407" s="119">
        <v>37221.799999999988</v>
      </c>
      <c r="F407" s="119">
        <v>48817.479999999989</v>
      </c>
      <c r="G407" s="119">
        <v>41144.639999999992</v>
      </c>
      <c r="H407" s="119">
        <v>38344.639999999992</v>
      </c>
      <c r="I407" s="119">
        <v>38044.639999999992</v>
      </c>
      <c r="J407" s="119">
        <v>36894.639999999999</v>
      </c>
      <c r="K407" s="119">
        <v>37369.639999999992</v>
      </c>
      <c r="L407" s="119">
        <v>38069.639999999992</v>
      </c>
      <c r="M407" s="119">
        <v>38694.639999999992</v>
      </c>
      <c r="N407" s="119">
        <v>37744.639999999992</v>
      </c>
      <c r="O407" s="119">
        <v>37919.639999999992</v>
      </c>
      <c r="P407" s="119">
        <v>37069.80000000001</v>
      </c>
      <c r="Q407" s="119">
        <f t="shared" si="8"/>
        <v>467335.83999999997</v>
      </c>
      <c r="R407" s="115"/>
      <c r="S407" s="116"/>
      <c r="T407" s="113"/>
      <c r="U407" s="119">
        <f>IF($E$5=Master!$D$4,E407,
IF($F$5=Master!$D$4,SUM(E407:F407),
IF($G$5=Master!$D$4,SUM(E407:G407),
IF($H$5=Master!$D$4,SUM(E407:H407),
IF($I$5=Master!$D$4,SUM(E407:I407),
IF($J$5=Master!$D$4,SUM(E407:J407),
IF($K$5=Master!$D$4,SUM(E407:K407),
IF($L$5=Master!$D$4,SUM(E407:L407),
IF($M$5=Master!$D$4,SUM(E407:M407),
IF($N$5=Master!$D$4,SUM(E407:N407),
IF($O$5=Master!$D$4,SUM(E407:O407),
IF($P$5=Master!$D$4,SUM(E407:P407),0))))))))))))</f>
        <v>315907.11999999994</v>
      </c>
      <c r="V407" s="115"/>
    </row>
    <row r="408" spans="2:22" x14ac:dyDescent="0.2">
      <c r="B408" s="113"/>
      <c r="C408" s="117" t="s">
        <v>183</v>
      </c>
      <c r="D408" s="118" t="s">
        <v>415</v>
      </c>
      <c r="E408" s="119">
        <v>1200682.23</v>
      </c>
      <c r="F408" s="119">
        <v>1266948.3600000001</v>
      </c>
      <c r="G408" s="119">
        <v>1961492.6900000002</v>
      </c>
      <c r="H408" s="119">
        <v>1694333.58</v>
      </c>
      <c r="I408" s="119">
        <v>1761955.9300000002</v>
      </c>
      <c r="J408" s="119">
        <v>1779130</v>
      </c>
      <c r="K408" s="119">
        <v>2809963.98</v>
      </c>
      <c r="L408" s="119">
        <v>1803437.61</v>
      </c>
      <c r="M408" s="119">
        <v>5221360.17</v>
      </c>
      <c r="N408" s="119">
        <v>3322062.23</v>
      </c>
      <c r="O408" s="119">
        <v>3424658.18</v>
      </c>
      <c r="P408" s="119">
        <v>4612271.24</v>
      </c>
      <c r="Q408" s="119">
        <f t="shared" si="8"/>
        <v>30858296.200000003</v>
      </c>
      <c r="R408" s="115"/>
      <c r="S408" s="116"/>
      <c r="T408" s="113"/>
      <c r="U408" s="119">
        <f>IF($E$5=Master!$D$4,E408,
IF($F$5=Master!$D$4,SUM(E408:F408),
IF($G$5=Master!$D$4,SUM(E408:G408),
IF($H$5=Master!$D$4,SUM(E408:H408),
IF($I$5=Master!$D$4,SUM(E408:I408),
IF($J$5=Master!$D$4,SUM(E408:J408),
IF($K$5=Master!$D$4,SUM(E408:K408),
IF($L$5=Master!$D$4,SUM(E408:L408),
IF($M$5=Master!$D$4,SUM(E408:M408),
IF($N$5=Master!$D$4,SUM(E408:N408),
IF($O$5=Master!$D$4,SUM(E408:O408),
IF($P$5=Master!$D$4,SUM(E408:P408),0))))))))))))</f>
        <v>14277944.380000001</v>
      </c>
      <c r="V408" s="115"/>
    </row>
    <row r="409" spans="2:22" x14ac:dyDescent="0.2">
      <c r="B409" s="113"/>
      <c r="C409" s="117" t="s">
        <v>184</v>
      </c>
      <c r="D409" s="118" t="s">
        <v>416</v>
      </c>
      <c r="E409" s="119">
        <v>373008.4</v>
      </c>
      <c r="F409" s="119">
        <v>447873.20000000007</v>
      </c>
      <c r="G409" s="119">
        <v>420403.56999999995</v>
      </c>
      <c r="H409" s="119">
        <v>413805.54000000004</v>
      </c>
      <c r="I409" s="119">
        <v>417086.70999999996</v>
      </c>
      <c r="J409" s="119">
        <v>428658.45</v>
      </c>
      <c r="K409" s="119">
        <v>412106.06999999995</v>
      </c>
      <c r="L409" s="119">
        <v>408372.49</v>
      </c>
      <c r="M409" s="119">
        <v>406309.58999999997</v>
      </c>
      <c r="N409" s="119">
        <v>399900.65</v>
      </c>
      <c r="O409" s="119">
        <v>403162.16</v>
      </c>
      <c r="P409" s="119">
        <v>426393.72</v>
      </c>
      <c r="Q409" s="119">
        <f t="shared" si="8"/>
        <v>4957080.5499999989</v>
      </c>
      <c r="R409" s="115"/>
      <c r="S409" s="116"/>
      <c r="T409" s="113"/>
      <c r="U409" s="119">
        <f>IF($E$5=Master!$D$4,E409,
IF($F$5=Master!$D$4,SUM(E409:F409),
IF($G$5=Master!$D$4,SUM(E409:G409),
IF($H$5=Master!$D$4,SUM(E409:H409),
IF($I$5=Master!$D$4,SUM(E409:I409),
IF($J$5=Master!$D$4,SUM(E409:J409),
IF($K$5=Master!$D$4,SUM(E409:K409),
IF($L$5=Master!$D$4,SUM(E409:L409),
IF($M$5=Master!$D$4,SUM(E409:M409),
IF($N$5=Master!$D$4,SUM(E409:N409),
IF($O$5=Master!$D$4,SUM(E409:O409),
IF($P$5=Master!$D$4,SUM(E409:P409),0))))))))))))</f>
        <v>3321314.4299999997</v>
      </c>
      <c r="V409" s="115"/>
    </row>
    <row r="410" spans="2:22" x14ac:dyDescent="0.2">
      <c r="B410" s="113"/>
      <c r="C410" s="117" t="s">
        <v>185</v>
      </c>
      <c r="D410" s="118" t="s">
        <v>417</v>
      </c>
      <c r="E410" s="119">
        <v>19545.770000000004</v>
      </c>
      <c r="F410" s="119">
        <v>25817.320000000003</v>
      </c>
      <c r="G410" s="119">
        <v>78281.83</v>
      </c>
      <c r="H410" s="119">
        <v>51540.58</v>
      </c>
      <c r="I410" s="119">
        <v>1217190.6099999999</v>
      </c>
      <c r="J410" s="119">
        <v>594912.15</v>
      </c>
      <c r="K410" s="119">
        <v>675841.35</v>
      </c>
      <c r="L410" s="119">
        <v>368592.67000000004</v>
      </c>
      <c r="M410" s="119">
        <v>473736.2</v>
      </c>
      <c r="N410" s="119">
        <v>610113.01</v>
      </c>
      <c r="O410" s="119">
        <v>1774024.54</v>
      </c>
      <c r="P410" s="119">
        <v>892707.99</v>
      </c>
      <c r="Q410" s="119">
        <f t="shared" si="8"/>
        <v>6782304.0200000005</v>
      </c>
      <c r="R410" s="115"/>
      <c r="S410" s="116"/>
      <c r="T410" s="113"/>
      <c r="U410" s="119">
        <f>IF($E$5=Master!$D$4,E410,
IF($F$5=Master!$D$4,SUM(E410:F410),
IF($G$5=Master!$D$4,SUM(E410:G410),
IF($H$5=Master!$D$4,SUM(E410:H410),
IF($I$5=Master!$D$4,SUM(E410:I410),
IF($J$5=Master!$D$4,SUM(E410:J410),
IF($K$5=Master!$D$4,SUM(E410:K410),
IF($L$5=Master!$D$4,SUM(E410:L410),
IF($M$5=Master!$D$4,SUM(E410:M410),
IF($N$5=Master!$D$4,SUM(E410:N410),
IF($O$5=Master!$D$4,SUM(E410:O410),
IF($P$5=Master!$D$4,SUM(E410:P410),0))))))))))))</f>
        <v>3031722.28</v>
      </c>
      <c r="V410" s="115"/>
    </row>
    <row r="411" spans="2:22" x14ac:dyDescent="0.2">
      <c r="B411" s="113"/>
      <c r="C411" s="117" t="s">
        <v>186</v>
      </c>
      <c r="D411" s="118" t="s">
        <v>418</v>
      </c>
      <c r="E411" s="119">
        <v>902489.91</v>
      </c>
      <c r="F411" s="119">
        <v>1051384.54</v>
      </c>
      <c r="G411" s="119">
        <v>1236729.6100000001</v>
      </c>
      <c r="H411" s="119">
        <v>1202744.6300000001</v>
      </c>
      <c r="I411" s="119">
        <v>2617373.23</v>
      </c>
      <c r="J411" s="119">
        <v>1079579.56</v>
      </c>
      <c r="K411" s="119">
        <v>1442170.68</v>
      </c>
      <c r="L411" s="119">
        <v>1180119.7899999998</v>
      </c>
      <c r="M411" s="119">
        <v>1480391.93</v>
      </c>
      <c r="N411" s="119">
        <v>1152231.06</v>
      </c>
      <c r="O411" s="119">
        <v>1100054.0899999999</v>
      </c>
      <c r="P411" s="119">
        <v>3278674.3200000003</v>
      </c>
      <c r="Q411" s="119">
        <f t="shared" si="8"/>
        <v>17723943.350000001</v>
      </c>
      <c r="R411" s="115"/>
      <c r="S411" s="116"/>
      <c r="T411" s="113"/>
      <c r="U411" s="119">
        <f>IF($E$5=Master!$D$4,E411,
IF($F$5=Master!$D$4,SUM(E411:F411),
IF($G$5=Master!$D$4,SUM(E411:G411),
IF($H$5=Master!$D$4,SUM(E411:H411),
IF($I$5=Master!$D$4,SUM(E411:I411),
IF($J$5=Master!$D$4,SUM(E411:J411),
IF($K$5=Master!$D$4,SUM(E411:K411),
IF($L$5=Master!$D$4,SUM(E411:L411),
IF($M$5=Master!$D$4,SUM(E411:M411),
IF($N$5=Master!$D$4,SUM(E411:N411),
IF($O$5=Master!$D$4,SUM(E411:O411),
IF($P$5=Master!$D$4,SUM(E411:P411),0))))))))))))</f>
        <v>10712591.949999999</v>
      </c>
      <c r="V411" s="115"/>
    </row>
    <row r="412" spans="2:22" ht="25.5" x14ac:dyDescent="0.2">
      <c r="B412" s="113"/>
      <c r="C412" s="117" t="s">
        <v>187</v>
      </c>
      <c r="D412" s="118" t="s">
        <v>420</v>
      </c>
      <c r="E412" s="119">
        <v>0</v>
      </c>
      <c r="F412" s="119">
        <v>0</v>
      </c>
      <c r="G412" s="119">
        <v>0</v>
      </c>
      <c r="H412" s="119">
        <v>0</v>
      </c>
      <c r="I412" s="119">
        <v>0</v>
      </c>
      <c r="J412" s="119">
        <v>0</v>
      </c>
      <c r="K412" s="119">
        <v>18425</v>
      </c>
      <c r="L412" s="119">
        <v>0</v>
      </c>
      <c r="M412" s="119">
        <v>0</v>
      </c>
      <c r="N412" s="119">
        <v>0</v>
      </c>
      <c r="O412" s="119">
        <v>0</v>
      </c>
      <c r="P412" s="119">
        <v>2000</v>
      </c>
      <c r="Q412" s="119">
        <f t="shared" si="8"/>
        <v>20425</v>
      </c>
      <c r="R412" s="115"/>
      <c r="S412" s="116"/>
      <c r="T412" s="113"/>
      <c r="U412" s="119">
        <f>IF($E$5=Master!$D$4,E412,
IF($F$5=Master!$D$4,SUM(E412:F412),
IF($G$5=Master!$D$4,SUM(E412:G412),
IF($H$5=Master!$D$4,SUM(E412:H412),
IF($I$5=Master!$D$4,SUM(E412:I412),
IF($J$5=Master!$D$4,SUM(E412:J412),
IF($K$5=Master!$D$4,SUM(E412:K412),
IF($L$5=Master!$D$4,SUM(E412:L412),
IF($M$5=Master!$D$4,SUM(E412:M412),
IF($N$5=Master!$D$4,SUM(E412:N412),
IF($O$5=Master!$D$4,SUM(E412:O412),
IF($P$5=Master!$D$4,SUM(E412:P412),0))))))))))))</f>
        <v>18425</v>
      </c>
      <c r="V412" s="115"/>
    </row>
    <row r="413" spans="2:22" x14ac:dyDescent="0.2">
      <c r="B413" s="113"/>
      <c r="C413" s="117" t="s">
        <v>188</v>
      </c>
      <c r="D413" s="118" t="s">
        <v>421</v>
      </c>
      <c r="E413" s="119">
        <v>14260.369999999999</v>
      </c>
      <c r="F413" s="119">
        <v>19000.210000000003</v>
      </c>
      <c r="G413" s="119">
        <v>17161.329999999998</v>
      </c>
      <c r="H413" s="119">
        <v>33249.29</v>
      </c>
      <c r="I413" s="119">
        <v>37915.24</v>
      </c>
      <c r="J413" s="119">
        <v>104899.18</v>
      </c>
      <c r="K413" s="119">
        <v>30766.46</v>
      </c>
      <c r="L413" s="119">
        <v>121029.74</v>
      </c>
      <c r="M413" s="119">
        <v>166382.91999999998</v>
      </c>
      <c r="N413" s="119">
        <v>67092.350000000006</v>
      </c>
      <c r="O413" s="119">
        <v>311309.07</v>
      </c>
      <c r="P413" s="119">
        <v>507041.19999999995</v>
      </c>
      <c r="Q413" s="119">
        <f t="shared" si="8"/>
        <v>1430107.3599999999</v>
      </c>
      <c r="R413" s="115"/>
      <c r="S413" s="116"/>
      <c r="T413" s="113"/>
      <c r="U413" s="119">
        <f>IF($E$5=Master!$D$4,E413,
IF($F$5=Master!$D$4,SUM(E413:F413),
IF($G$5=Master!$D$4,SUM(E413:G413),
IF($H$5=Master!$D$4,SUM(E413:H413),
IF($I$5=Master!$D$4,SUM(E413:I413),
IF($J$5=Master!$D$4,SUM(E413:J413),
IF($K$5=Master!$D$4,SUM(E413:K413),
IF($L$5=Master!$D$4,SUM(E413:L413),
IF($M$5=Master!$D$4,SUM(E413:M413),
IF($N$5=Master!$D$4,SUM(E413:N413),
IF($O$5=Master!$D$4,SUM(E413:O413),
IF($P$5=Master!$D$4,SUM(E413:P413),0))))))))))))</f>
        <v>378281.82</v>
      </c>
      <c r="V413" s="115"/>
    </row>
    <row r="414" spans="2:22" x14ac:dyDescent="0.2">
      <c r="B414" s="113"/>
      <c r="C414" s="117" t="s">
        <v>189</v>
      </c>
      <c r="D414" s="118" t="s">
        <v>422</v>
      </c>
      <c r="E414" s="119">
        <v>17478.349999999999</v>
      </c>
      <c r="F414" s="119">
        <v>28762.929999999993</v>
      </c>
      <c r="G414" s="119">
        <v>27881.17</v>
      </c>
      <c r="H414" s="119">
        <v>36108.569999999992</v>
      </c>
      <c r="I414" s="119">
        <v>29751.46</v>
      </c>
      <c r="J414" s="119">
        <v>34741.29</v>
      </c>
      <c r="K414" s="119">
        <v>18663.599999999999</v>
      </c>
      <c r="L414" s="119">
        <v>19213.839999999997</v>
      </c>
      <c r="M414" s="119">
        <v>39836.129999999997</v>
      </c>
      <c r="N414" s="119">
        <v>26670.179999999993</v>
      </c>
      <c r="O414" s="119">
        <v>37950.340000000004</v>
      </c>
      <c r="P414" s="119">
        <v>104024.15</v>
      </c>
      <c r="Q414" s="119">
        <f t="shared" si="8"/>
        <v>421082.01</v>
      </c>
      <c r="R414" s="115"/>
      <c r="S414" s="116"/>
      <c r="T414" s="113"/>
      <c r="U414" s="119">
        <f>IF($E$5=Master!$D$4,E414,
IF($F$5=Master!$D$4,SUM(E414:F414),
IF($G$5=Master!$D$4,SUM(E414:G414),
IF($H$5=Master!$D$4,SUM(E414:H414),
IF($I$5=Master!$D$4,SUM(E414:I414),
IF($J$5=Master!$D$4,SUM(E414:J414),
IF($K$5=Master!$D$4,SUM(E414:K414),
IF($L$5=Master!$D$4,SUM(E414:L414),
IF($M$5=Master!$D$4,SUM(E414:M414),
IF($N$5=Master!$D$4,SUM(E414:N414),
IF($O$5=Master!$D$4,SUM(E414:O414),
IF($P$5=Master!$D$4,SUM(E414:P414),0))))))))))))</f>
        <v>212601.21</v>
      </c>
      <c r="V414" s="115"/>
    </row>
    <row r="415" spans="2:22" x14ac:dyDescent="0.2">
      <c r="B415" s="113"/>
      <c r="C415" s="117" t="s">
        <v>190</v>
      </c>
      <c r="D415" s="118" t="s">
        <v>423</v>
      </c>
      <c r="E415" s="119">
        <v>398639.41000000003</v>
      </c>
      <c r="F415" s="119">
        <v>511316.77000000019</v>
      </c>
      <c r="G415" s="119">
        <v>506467.49000000005</v>
      </c>
      <c r="H415" s="119">
        <v>508477.32</v>
      </c>
      <c r="I415" s="119">
        <v>509327.15000000014</v>
      </c>
      <c r="J415" s="119">
        <v>508062.6100000001</v>
      </c>
      <c r="K415" s="119">
        <v>685254.71000000008</v>
      </c>
      <c r="L415" s="119">
        <v>584316.47</v>
      </c>
      <c r="M415" s="119">
        <v>596887.12000000011</v>
      </c>
      <c r="N415" s="119">
        <v>584273.84999999986</v>
      </c>
      <c r="O415" s="119">
        <v>585132.52999999991</v>
      </c>
      <c r="P415" s="119">
        <v>699747.81000000017</v>
      </c>
      <c r="Q415" s="119">
        <f t="shared" si="8"/>
        <v>6677903.2400000012</v>
      </c>
      <c r="R415" s="115"/>
      <c r="S415" s="116"/>
      <c r="T415" s="113"/>
      <c r="U415" s="119">
        <f>IF($E$5=Master!$D$4,E415,
IF($F$5=Master!$D$4,SUM(E415:F415),
IF($G$5=Master!$D$4,SUM(E415:G415),
IF($H$5=Master!$D$4,SUM(E415:H415),
IF($I$5=Master!$D$4,SUM(E415:I415),
IF($J$5=Master!$D$4,SUM(E415:J415),
IF($K$5=Master!$D$4,SUM(E415:K415),
IF($L$5=Master!$D$4,SUM(E415:L415),
IF($M$5=Master!$D$4,SUM(E415:M415),
IF($N$5=Master!$D$4,SUM(E415:N415),
IF($O$5=Master!$D$4,SUM(E415:O415),
IF($P$5=Master!$D$4,SUM(E415:P415),0))))))))))))</f>
        <v>4211861.9300000006</v>
      </c>
      <c r="V415" s="115"/>
    </row>
    <row r="416" spans="2:22" x14ac:dyDescent="0.2">
      <c r="B416" s="113"/>
      <c r="C416" s="117" t="s">
        <v>191</v>
      </c>
      <c r="D416" s="118" t="s">
        <v>424</v>
      </c>
      <c r="E416" s="119">
        <v>12962.080000000002</v>
      </c>
      <c r="F416" s="119">
        <v>18583.780000000002</v>
      </c>
      <c r="G416" s="119">
        <v>1521238.77</v>
      </c>
      <c r="H416" s="119">
        <v>30366.670000000009</v>
      </c>
      <c r="I416" s="119">
        <v>17548.270000000004</v>
      </c>
      <c r="J416" s="119">
        <v>16377.230000000001</v>
      </c>
      <c r="K416" s="119">
        <v>24545.47</v>
      </c>
      <c r="L416" s="119">
        <v>19732.04</v>
      </c>
      <c r="M416" s="119">
        <v>61590.950000000004</v>
      </c>
      <c r="N416" s="119">
        <v>29255.380000000005</v>
      </c>
      <c r="O416" s="119">
        <v>15733.560000000001</v>
      </c>
      <c r="P416" s="119">
        <v>16103.050000000005</v>
      </c>
      <c r="Q416" s="119">
        <f t="shared" si="8"/>
        <v>1784037.2500000002</v>
      </c>
      <c r="R416" s="115"/>
      <c r="S416" s="116"/>
      <c r="T416" s="113"/>
      <c r="U416" s="119">
        <f>IF($E$5=Master!$D$4,E416,
IF($F$5=Master!$D$4,SUM(E416:F416),
IF($G$5=Master!$D$4,SUM(E416:G416),
IF($H$5=Master!$D$4,SUM(E416:H416),
IF($I$5=Master!$D$4,SUM(E416:I416),
IF($J$5=Master!$D$4,SUM(E416:J416),
IF($K$5=Master!$D$4,SUM(E416:K416),
IF($L$5=Master!$D$4,SUM(E416:L416),
IF($M$5=Master!$D$4,SUM(E416:M416),
IF($N$5=Master!$D$4,SUM(E416:N416),
IF($O$5=Master!$D$4,SUM(E416:O416),
IF($P$5=Master!$D$4,SUM(E416:P416),0))))))))))))</f>
        <v>1661354.31</v>
      </c>
      <c r="V416" s="115"/>
    </row>
    <row r="417" spans="2:22" x14ac:dyDescent="0.2">
      <c r="B417" s="113"/>
      <c r="C417" s="117" t="s">
        <v>192</v>
      </c>
      <c r="D417" s="118" t="s">
        <v>425</v>
      </c>
      <c r="E417" s="119">
        <v>20028.910000000003</v>
      </c>
      <c r="F417" s="119">
        <v>21722.600000000002</v>
      </c>
      <c r="G417" s="119">
        <v>22109.880000000005</v>
      </c>
      <c r="H417" s="119">
        <v>21556.820000000003</v>
      </c>
      <c r="I417" s="119">
        <v>70019.77</v>
      </c>
      <c r="J417" s="119">
        <v>70441.77</v>
      </c>
      <c r="K417" s="119">
        <v>124612.05</v>
      </c>
      <c r="L417" s="119">
        <v>70723.960000000006</v>
      </c>
      <c r="M417" s="119">
        <v>70084.47</v>
      </c>
      <c r="N417" s="119">
        <v>70017.150000000009</v>
      </c>
      <c r="O417" s="119">
        <v>125864.18000000001</v>
      </c>
      <c r="P417" s="119">
        <v>74543.320000000007</v>
      </c>
      <c r="Q417" s="119">
        <f t="shared" si="8"/>
        <v>761724.88000000012</v>
      </c>
      <c r="R417" s="115"/>
      <c r="S417" s="116"/>
      <c r="T417" s="113"/>
      <c r="U417" s="119">
        <f>IF($E$5=Master!$D$4,E417,
IF($F$5=Master!$D$4,SUM(E417:F417),
IF($G$5=Master!$D$4,SUM(E417:G417),
IF($H$5=Master!$D$4,SUM(E417:H417),
IF($I$5=Master!$D$4,SUM(E417:I417),
IF($J$5=Master!$D$4,SUM(E417:J417),
IF($K$5=Master!$D$4,SUM(E417:K417),
IF($L$5=Master!$D$4,SUM(E417:L417),
IF($M$5=Master!$D$4,SUM(E417:M417),
IF($N$5=Master!$D$4,SUM(E417:N417),
IF($O$5=Master!$D$4,SUM(E417:O417),
IF($P$5=Master!$D$4,SUM(E417:P417),0))))))))))))</f>
        <v>421215.76000000007</v>
      </c>
      <c r="V417" s="115"/>
    </row>
    <row r="418" spans="2:22" ht="25.5" x14ac:dyDescent="0.2">
      <c r="B418" s="113"/>
      <c r="C418" s="117" t="s">
        <v>193</v>
      </c>
      <c r="D418" s="118" t="s">
        <v>419</v>
      </c>
      <c r="E418" s="119">
        <v>74928.10000000002</v>
      </c>
      <c r="F418" s="119">
        <v>123158.81000000004</v>
      </c>
      <c r="G418" s="119">
        <v>121266.20000000001</v>
      </c>
      <c r="H418" s="119">
        <v>97453.430000000008</v>
      </c>
      <c r="I418" s="119">
        <v>81173.56</v>
      </c>
      <c r="J418" s="119">
        <v>89632.45</v>
      </c>
      <c r="K418" s="119">
        <v>76098.570000000007</v>
      </c>
      <c r="L418" s="119">
        <v>69326.740000000005</v>
      </c>
      <c r="M418" s="119">
        <v>68018.819999999992</v>
      </c>
      <c r="N418" s="119">
        <v>89771.62000000001</v>
      </c>
      <c r="O418" s="119">
        <v>94015.590000000011</v>
      </c>
      <c r="P418" s="119">
        <v>101181.32999999997</v>
      </c>
      <c r="Q418" s="119">
        <f t="shared" si="8"/>
        <v>1086025.22</v>
      </c>
      <c r="R418" s="115"/>
      <c r="S418" s="116"/>
      <c r="T418" s="113"/>
      <c r="U418" s="119">
        <f>IF($E$5=Master!$D$4,E418,
IF($F$5=Master!$D$4,SUM(E418:F418),
IF($G$5=Master!$D$4,SUM(E418:G418),
IF($H$5=Master!$D$4,SUM(E418:H418),
IF($I$5=Master!$D$4,SUM(E418:I418),
IF($J$5=Master!$D$4,SUM(E418:J418),
IF($K$5=Master!$D$4,SUM(E418:K418),
IF($L$5=Master!$D$4,SUM(E418:L418),
IF($M$5=Master!$D$4,SUM(E418:M418),
IF($N$5=Master!$D$4,SUM(E418:N418),
IF($O$5=Master!$D$4,SUM(E418:O418),
IF($P$5=Master!$D$4,SUM(E418:P418),0))))))))))))</f>
        <v>733037.8600000001</v>
      </c>
      <c r="V418" s="115"/>
    </row>
    <row r="419" spans="2:22" x14ac:dyDescent="0.2">
      <c r="B419" s="113"/>
      <c r="C419" s="117" t="s">
        <v>194</v>
      </c>
      <c r="D419" s="118" t="s">
        <v>426</v>
      </c>
      <c r="E419" s="119">
        <v>60830.12999999999</v>
      </c>
      <c r="F419" s="119">
        <v>59285.12999999999</v>
      </c>
      <c r="G419" s="119">
        <v>62830.12999999999</v>
      </c>
      <c r="H419" s="119">
        <v>58815.12999999999</v>
      </c>
      <c r="I419" s="119">
        <v>59065.12999999999</v>
      </c>
      <c r="J419" s="119">
        <v>60815.12999999999</v>
      </c>
      <c r="K419" s="119">
        <v>58940.12999999999</v>
      </c>
      <c r="L419" s="119">
        <v>58940.12999999999</v>
      </c>
      <c r="M419" s="119">
        <v>58940.12999999999</v>
      </c>
      <c r="N419" s="119">
        <v>58940.12999999999</v>
      </c>
      <c r="O419" s="119">
        <v>58940.12999999999</v>
      </c>
      <c r="P419" s="119">
        <v>58939.680000000015</v>
      </c>
      <c r="Q419" s="119">
        <f t="shared" si="8"/>
        <v>715281.11</v>
      </c>
      <c r="R419" s="115"/>
      <c r="S419" s="116"/>
      <c r="T419" s="113"/>
      <c r="U419" s="119">
        <f>IF($E$5=Master!$D$4,E419,
IF($F$5=Master!$D$4,SUM(E419:F419),
IF($G$5=Master!$D$4,SUM(E419:G419),
IF($H$5=Master!$D$4,SUM(E419:H419),
IF($I$5=Master!$D$4,SUM(E419:I419),
IF($J$5=Master!$D$4,SUM(E419:J419),
IF($K$5=Master!$D$4,SUM(E419:K419),
IF($L$5=Master!$D$4,SUM(E419:L419),
IF($M$5=Master!$D$4,SUM(E419:M419),
IF($N$5=Master!$D$4,SUM(E419:N419),
IF($O$5=Master!$D$4,SUM(E419:O419),
IF($P$5=Master!$D$4,SUM(E419:P419),0))))))))))))</f>
        <v>479521.04</v>
      </c>
      <c r="V419" s="115"/>
    </row>
    <row r="420" spans="2:22" x14ac:dyDescent="0.2">
      <c r="B420" s="113"/>
      <c r="C420" s="117" t="s">
        <v>195</v>
      </c>
      <c r="D420" s="118" t="s">
        <v>427</v>
      </c>
      <c r="E420" s="119">
        <v>11829.25</v>
      </c>
      <c r="F420" s="119">
        <v>11099.12</v>
      </c>
      <c r="G420" s="119">
        <v>20329.25</v>
      </c>
      <c r="H420" s="119">
        <v>10884.03</v>
      </c>
      <c r="I420" s="119">
        <v>10994.3</v>
      </c>
      <c r="J420" s="119">
        <v>11994.91</v>
      </c>
      <c r="K420" s="119">
        <v>11198.05</v>
      </c>
      <c r="L420" s="119">
        <v>10897.05</v>
      </c>
      <c r="M420" s="119">
        <v>11219.67</v>
      </c>
      <c r="N420" s="119">
        <v>11486.56</v>
      </c>
      <c r="O420" s="119">
        <v>10829.25</v>
      </c>
      <c r="P420" s="119">
        <v>13009.560000000001</v>
      </c>
      <c r="Q420" s="119">
        <f t="shared" si="8"/>
        <v>145771</v>
      </c>
      <c r="R420" s="115"/>
      <c r="S420" s="116"/>
      <c r="T420" s="113"/>
      <c r="U420" s="119">
        <f>IF($E$5=Master!$D$4,E420,
IF($F$5=Master!$D$4,SUM(E420:F420),
IF($G$5=Master!$D$4,SUM(E420:G420),
IF($H$5=Master!$D$4,SUM(E420:H420),
IF($I$5=Master!$D$4,SUM(E420:I420),
IF($J$5=Master!$D$4,SUM(E420:J420),
IF($K$5=Master!$D$4,SUM(E420:K420),
IF($L$5=Master!$D$4,SUM(E420:L420),
IF($M$5=Master!$D$4,SUM(E420:M420),
IF($N$5=Master!$D$4,SUM(E420:N420),
IF($O$5=Master!$D$4,SUM(E420:O420),
IF($P$5=Master!$D$4,SUM(E420:P420),0))))))))))))</f>
        <v>99225.96</v>
      </c>
      <c r="V420" s="115"/>
    </row>
    <row r="421" spans="2:22" x14ac:dyDescent="0.2">
      <c r="B421" s="113"/>
      <c r="C421" s="117" t="s">
        <v>196</v>
      </c>
      <c r="D421" s="118" t="s">
        <v>428</v>
      </c>
      <c r="E421" s="119">
        <v>87948.3</v>
      </c>
      <c r="F421" s="119">
        <v>92826.210000000021</v>
      </c>
      <c r="G421" s="119">
        <v>89498.98000000001</v>
      </c>
      <c r="H421" s="119">
        <v>84740.540000000023</v>
      </c>
      <c r="I421" s="119">
        <v>87579.010000000009</v>
      </c>
      <c r="J421" s="119">
        <v>79498.67</v>
      </c>
      <c r="K421" s="119">
        <v>83342.37</v>
      </c>
      <c r="L421" s="119">
        <v>140808.16</v>
      </c>
      <c r="M421" s="119">
        <v>174376.79</v>
      </c>
      <c r="N421" s="119">
        <v>134681.60000000001</v>
      </c>
      <c r="O421" s="119">
        <v>74504.900000000009</v>
      </c>
      <c r="P421" s="119">
        <v>180824.47</v>
      </c>
      <c r="Q421" s="119">
        <f t="shared" si="8"/>
        <v>1310630</v>
      </c>
      <c r="R421" s="115"/>
      <c r="S421" s="116"/>
      <c r="T421" s="113"/>
      <c r="U421" s="119">
        <f>IF($E$5=Master!$D$4,E421,
IF($F$5=Master!$D$4,SUM(E421:F421),
IF($G$5=Master!$D$4,SUM(E421:G421),
IF($H$5=Master!$D$4,SUM(E421:H421),
IF($I$5=Master!$D$4,SUM(E421:I421),
IF($J$5=Master!$D$4,SUM(E421:J421),
IF($K$5=Master!$D$4,SUM(E421:K421),
IF($L$5=Master!$D$4,SUM(E421:L421),
IF($M$5=Master!$D$4,SUM(E421:M421),
IF($N$5=Master!$D$4,SUM(E421:N421),
IF($O$5=Master!$D$4,SUM(E421:O421),
IF($P$5=Master!$D$4,SUM(E421:P421),0))))))))))))</f>
        <v>746242.24000000011</v>
      </c>
      <c r="V421" s="115"/>
    </row>
    <row r="422" spans="2:22" x14ac:dyDescent="0.2">
      <c r="B422" s="113"/>
      <c r="C422" s="117" t="s">
        <v>197</v>
      </c>
      <c r="D422" s="118" t="s">
        <v>429</v>
      </c>
      <c r="E422" s="119">
        <v>27173.96</v>
      </c>
      <c r="F422" s="119">
        <v>58253.83</v>
      </c>
      <c r="G422" s="119">
        <v>24653.96</v>
      </c>
      <c r="H422" s="119">
        <v>24653.96</v>
      </c>
      <c r="I422" s="119">
        <v>24653.96</v>
      </c>
      <c r="J422" s="119">
        <v>24653.96</v>
      </c>
      <c r="K422" s="119">
        <v>49653.96</v>
      </c>
      <c r="L422" s="119">
        <v>25653.96</v>
      </c>
      <c r="M422" s="119">
        <v>24653.96</v>
      </c>
      <c r="N422" s="119">
        <v>24653.96</v>
      </c>
      <c r="O422" s="119">
        <v>24653.96</v>
      </c>
      <c r="P422" s="119">
        <v>24653.78</v>
      </c>
      <c r="Q422" s="119">
        <f t="shared" si="8"/>
        <v>357967.20999999996</v>
      </c>
      <c r="R422" s="115"/>
      <c r="S422" s="116"/>
      <c r="T422" s="113"/>
      <c r="U422" s="119">
        <f>IF($E$5=Master!$D$4,E422,
IF($F$5=Master!$D$4,SUM(E422:F422),
IF($G$5=Master!$D$4,SUM(E422:G422),
IF($H$5=Master!$D$4,SUM(E422:H422),
IF($I$5=Master!$D$4,SUM(E422:I422),
IF($J$5=Master!$D$4,SUM(E422:J422),
IF($K$5=Master!$D$4,SUM(E422:K422),
IF($L$5=Master!$D$4,SUM(E422:L422),
IF($M$5=Master!$D$4,SUM(E422:M422),
IF($N$5=Master!$D$4,SUM(E422:N422),
IF($O$5=Master!$D$4,SUM(E422:O422),
IF($P$5=Master!$D$4,SUM(E422:P422),0))))))))))))</f>
        <v>259351.54999999996</v>
      </c>
      <c r="V422" s="115"/>
    </row>
    <row r="423" spans="2:22" x14ac:dyDescent="0.2">
      <c r="B423" s="113"/>
      <c r="C423" s="117" t="s">
        <v>198</v>
      </c>
      <c r="D423" s="118" t="s">
        <v>430</v>
      </c>
      <c r="E423" s="119">
        <v>33137.42</v>
      </c>
      <c r="F423" s="119">
        <v>34411.64</v>
      </c>
      <c r="G423" s="119">
        <v>32860.400000000009</v>
      </c>
      <c r="H423" s="119">
        <v>33962.57</v>
      </c>
      <c r="I423" s="119">
        <v>70314.58</v>
      </c>
      <c r="J423" s="119">
        <v>34291.300000000003</v>
      </c>
      <c r="K423" s="119">
        <v>35842.120000000003</v>
      </c>
      <c r="L423" s="119">
        <v>31171.420000000002</v>
      </c>
      <c r="M423" s="119">
        <v>33402.370000000003</v>
      </c>
      <c r="N423" s="119">
        <v>34567.85</v>
      </c>
      <c r="O423" s="119">
        <v>30171.420000000002</v>
      </c>
      <c r="P423" s="119">
        <v>41218.229999999996</v>
      </c>
      <c r="Q423" s="119">
        <f t="shared" si="8"/>
        <v>445351.31999999989</v>
      </c>
      <c r="R423" s="115"/>
      <c r="S423" s="116"/>
      <c r="T423" s="113"/>
      <c r="U423" s="119">
        <f>IF($E$5=Master!$D$4,E423,
IF($F$5=Master!$D$4,SUM(E423:F423),
IF($G$5=Master!$D$4,SUM(E423:G423),
IF($H$5=Master!$D$4,SUM(E423:H423),
IF($I$5=Master!$D$4,SUM(E423:I423),
IF($J$5=Master!$D$4,SUM(E423:J423),
IF($K$5=Master!$D$4,SUM(E423:K423),
IF($L$5=Master!$D$4,SUM(E423:L423),
IF($M$5=Master!$D$4,SUM(E423:M423),
IF($N$5=Master!$D$4,SUM(E423:N423),
IF($O$5=Master!$D$4,SUM(E423:O423),
IF($P$5=Master!$D$4,SUM(E423:P423),0))))))))))))</f>
        <v>305991.44999999995</v>
      </c>
      <c r="V423" s="115"/>
    </row>
    <row r="424" spans="2:22" x14ac:dyDescent="0.2">
      <c r="B424" s="113"/>
      <c r="C424" s="117" t="s">
        <v>199</v>
      </c>
      <c r="D424" s="118" t="s">
        <v>431</v>
      </c>
      <c r="E424" s="119">
        <v>124600.92000000004</v>
      </c>
      <c r="F424" s="119">
        <v>140109.43</v>
      </c>
      <c r="G424" s="119">
        <v>143070.88</v>
      </c>
      <c r="H424" s="119">
        <v>148518.78</v>
      </c>
      <c r="I424" s="119">
        <v>136251.79999999999</v>
      </c>
      <c r="J424" s="119">
        <v>137733.13999999998</v>
      </c>
      <c r="K424" s="119">
        <v>135104.75999999998</v>
      </c>
      <c r="L424" s="119">
        <v>135785.07999999999</v>
      </c>
      <c r="M424" s="119">
        <v>135369.32999999999</v>
      </c>
      <c r="N424" s="119">
        <v>134928.40999999997</v>
      </c>
      <c r="O424" s="119">
        <v>134836.24999999997</v>
      </c>
      <c r="P424" s="119">
        <v>137162.44999999995</v>
      </c>
      <c r="Q424" s="119">
        <f t="shared" si="8"/>
        <v>1643471.23</v>
      </c>
      <c r="R424" s="115"/>
      <c r="S424" s="116"/>
      <c r="T424" s="113"/>
      <c r="U424" s="119">
        <f>IF($E$5=Master!$D$4,E424,
IF($F$5=Master!$D$4,SUM(E424:F424),
IF($G$5=Master!$D$4,SUM(E424:G424),
IF($H$5=Master!$D$4,SUM(E424:H424),
IF($I$5=Master!$D$4,SUM(E424:I424),
IF($J$5=Master!$D$4,SUM(E424:J424),
IF($K$5=Master!$D$4,SUM(E424:K424),
IF($L$5=Master!$D$4,SUM(E424:L424),
IF($M$5=Master!$D$4,SUM(E424:M424),
IF($N$5=Master!$D$4,SUM(E424:N424),
IF($O$5=Master!$D$4,SUM(E424:O424),
IF($P$5=Master!$D$4,SUM(E424:P424),0))))))))))))</f>
        <v>1101174.79</v>
      </c>
      <c r="V424" s="115"/>
    </row>
    <row r="425" spans="2:22" x14ac:dyDescent="0.2">
      <c r="B425" s="113"/>
      <c r="C425" s="117" t="s">
        <v>200</v>
      </c>
      <c r="D425" s="118" t="s">
        <v>432</v>
      </c>
      <c r="E425" s="119">
        <v>1146140.6500000001</v>
      </c>
      <c r="F425" s="119">
        <v>2153963.75</v>
      </c>
      <c r="G425" s="119">
        <v>1151057.6300000001</v>
      </c>
      <c r="H425" s="119">
        <v>1157449.8</v>
      </c>
      <c r="I425" s="119">
        <v>1176510.3700000003</v>
      </c>
      <c r="J425" s="119">
        <v>1162365.7999999998</v>
      </c>
      <c r="K425" s="119">
        <v>1151805.9000000001</v>
      </c>
      <c r="L425" s="119">
        <v>1144777.04</v>
      </c>
      <c r="M425" s="119">
        <v>1166959.02</v>
      </c>
      <c r="N425" s="119">
        <v>1154274.26</v>
      </c>
      <c r="O425" s="119">
        <v>1165264.1500000001</v>
      </c>
      <c r="P425" s="119">
        <v>1186864.6300000001</v>
      </c>
      <c r="Q425" s="119">
        <f t="shared" si="8"/>
        <v>14917433.000000002</v>
      </c>
      <c r="R425" s="115"/>
      <c r="S425" s="116"/>
      <c r="T425" s="113"/>
      <c r="U425" s="119">
        <f>IF($E$5=Master!$D$4,E425,
IF($F$5=Master!$D$4,SUM(E425:F425),
IF($G$5=Master!$D$4,SUM(E425:G425),
IF($H$5=Master!$D$4,SUM(E425:H425),
IF($I$5=Master!$D$4,SUM(E425:I425),
IF($J$5=Master!$D$4,SUM(E425:J425),
IF($K$5=Master!$D$4,SUM(E425:K425),
IF($L$5=Master!$D$4,SUM(E425:L425),
IF($M$5=Master!$D$4,SUM(E425:M425),
IF($N$5=Master!$D$4,SUM(E425:N425),
IF($O$5=Master!$D$4,SUM(E425:O425),
IF($P$5=Master!$D$4,SUM(E425:P425),0))))))))))))</f>
        <v>10244070.940000001</v>
      </c>
      <c r="V425" s="115"/>
    </row>
    <row r="426" spans="2:22" x14ac:dyDescent="0.2">
      <c r="B426" s="113"/>
      <c r="C426" s="117" t="s">
        <v>201</v>
      </c>
      <c r="D426" s="118" t="s">
        <v>433</v>
      </c>
      <c r="E426" s="119">
        <v>19865.54</v>
      </c>
      <c r="F426" s="119">
        <v>917432.67999999993</v>
      </c>
      <c r="G426" s="119">
        <v>4865967.87</v>
      </c>
      <c r="H426" s="119">
        <v>611330.89000000013</v>
      </c>
      <c r="I426" s="119">
        <v>1147970.8</v>
      </c>
      <c r="J426" s="119">
        <v>1383945.9099999997</v>
      </c>
      <c r="K426" s="119">
        <v>1745142.0900000003</v>
      </c>
      <c r="L426" s="119">
        <v>2536569.69</v>
      </c>
      <c r="M426" s="119">
        <v>2805999.63</v>
      </c>
      <c r="N426" s="119">
        <v>2211795.91</v>
      </c>
      <c r="O426" s="119">
        <v>1390452.4899999998</v>
      </c>
      <c r="P426" s="119">
        <v>3935924.54</v>
      </c>
      <c r="Q426" s="119">
        <f t="shared" si="8"/>
        <v>23572398.039999995</v>
      </c>
      <c r="R426" s="115"/>
      <c r="S426" s="116"/>
      <c r="T426" s="113"/>
      <c r="U426" s="119">
        <f>IF($E$5=Master!$D$4,E426,
IF($F$5=Master!$D$4,SUM(E426:F426),
IF($G$5=Master!$D$4,SUM(E426:G426),
IF($H$5=Master!$D$4,SUM(E426:H426),
IF($I$5=Master!$D$4,SUM(E426:I426),
IF($J$5=Master!$D$4,SUM(E426:J426),
IF($K$5=Master!$D$4,SUM(E426:K426),
IF($L$5=Master!$D$4,SUM(E426:L426),
IF($M$5=Master!$D$4,SUM(E426:M426),
IF($N$5=Master!$D$4,SUM(E426:N426),
IF($O$5=Master!$D$4,SUM(E426:O426),
IF($P$5=Master!$D$4,SUM(E426:P426),0))))))))))))</f>
        <v>13228225.469999999</v>
      </c>
      <c r="V426" s="115"/>
    </row>
    <row r="427" spans="2:22" x14ac:dyDescent="0.2">
      <c r="B427" s="113"/>
      <c r="C427" s="117" t="s">
        <v>202</v>
      </c>
      <c r="D427" s="118" t="s">
        <v>434</v>
      </c>
      <c r="E427" s="119">
        <v>4084.93</v>
      </c>
      <c r="F427" s="119">
        <v>6703.1899999999987</v>
      </c>
      <c r="G427" s="119">
        <v>4947.2699999999995</v>
      </c>
      <c r="H427" s="119">
        <v>4410.62</v>
      </c>
      <c r="I427" s="119">
        <v>5932.98</v>
      </c>
      <c r="J427" s="119">
        <v>4589.0999999999995</v>
      </c>
      <c r="K427" s="119">
        <v>5097.4699999999993</v>
      </c>
      <c r="L427" s="119">
        <v>5851.1200000000008</v>
      </c>
      <c r="M427" s="119">
        <v>5818.869999999999</v>
      </c>
      <c r="N427" s="119">
        <v>5420.77</v>
      </c>
      <c r="O427" s="119">
        <v>7422.74</v>
      </c>
      <c r="P427" s="119">
        <v>14971.630000000003</v>
      </c>
      <c r="Q427" s="119">
        <f t="shared" si="8"/>
        <v>75250.69</v>
      </c>
      <c r="R427" s="115"/>
      <c r="S427" s="116"/>
      <c r="T427" s="113"/>
      <c r="U427" s="119">
        <f>IF($E$5=Master!$D$4,E427,
IF($F$5=Master!$D$4,SUM(E427:F427),
IF($G$5=Master!$D$4,SUM(E427:G427),
IF($H$5=Master!$D$4,SUM(E427:H427),
IF($I$5=Master!$D$4,SUM(E427:I427),
IF($J$5=Master!$D$4,SUM(E427:J427),
IF($K$5=Master!$D$4,SUM(E427:K427),
IF($L$5=Master!$D$4,SUM(E427:L427),
IF($M$5=Master!$D$4,SUM(E427:M427),
IF($N$5=Master!$D$4,SUM(E427:N427),
IF($O$5=Master!$D$4,SUM(E427:O427),
IF($P$5=Master!$D$4,SUM(E427:P427),0))))))))))))</f>
        <v>41616.68</v>
      </c>
      <c r="V427" s="115"/>
    </row>
    <row r="428" spans="2:22" x14ac:dyDescent="0.2">
      <c r="B428" s="113"/>
      <c r="C428" s="117" t="s">
        <v>203</v>
      </c>
      <c r="D428" s="118" t="s">
        <v>435</v>
      </c>
      <c r="E428" s="119">
        <v>0</v>
      </c>
      <c r="F428" s="119">
        <v>0</v>
      </c>
      <c r="G428" s="119">
        <v>25000</v>
      </c>
      <c r="H428" s="119">
        <v>50000</v>
      </c>
      <c r="I428" s="119">
        <v>55000</v>
      </c>
      <c r="J428" s="119">
        <v>455</v>
      </c>
      <c r="K428" s="119">
        <v>60866.869999999995</v>
      </c>
      <c r="L428" s="119">
        <v>50000</v>
      </c>
      <c r="M428" s="119">
        <v>25000</v>
      </c>
      <c r="N428" s="119">
        <v>25000</v>
      </c>
      <c r="O428" s="119">
        <v>25000</v>
      </c>
      <c r="P428" s="119">
        <v>65405.3</v>
      </c>
      <c r="Q428" s="119">
        <f t="shared" si="8"/>
        <v>381727.17</v>
      </c>
      <c r="R428" s="115"/>
      <c r="S428" s="116"/>
      <c r="T428" s="113"/>
      <c r="U428" s="119">
        <f>IF($E$5=Master!$D$4,E428,
IF($F$5=Master!$D$4,SUM(E428:F428),
IF($G$5=Master!$D$4,SUM(E428:G428),
IF($H$5=Master!$D$4,SUM(E428:H428),
IF($I$5=Master!$D$4,SUM(E428:I428),
IF($J$5=Master!$D$4,SUM(E428:J428),
IF($K$5=Master!$D$4,SUM(E428:K428),
IF($L$5=Master!$D$4,SUM(E428:L428),
IF($M$5=Master!$D$4,SUM(E428:M428),
IF($N$5=Master!$D$4,SUM(E428:N428),
IF($O$5=Master!$D$4,SUM(E428:O428),
IF($P$5=Master!$D$4,SUM(E428:P428),0))))))))))))</f>
        <v>241321.87</v>
      </c>
      <c r="V428" s="115"/>
    </row>
    <row r="429" spans="2:22" x14ac:dyDescent="0.2">
      <c r="B429" s="113"/>
      <c r="C429" s="117" t="s">
        <v>204</v>
      </c>
      <c r="D429" s="118" t="s">
        <v>436</v>
      </c>
      <c r="E429" s="119">
        <v>435572.41</v>
      </c>
      <c r="F429" s="119">
        <v>5926188.0999999996</v>
      </c>
      <c r="G429" s="119">
        <v>5746111.7199999997</v>
      </c>
      <c r="H429" s="119">
        <v>6773352.4100000001</v>
      </c>
      <c r="I429" s="119">
        <v>6839239.4100000001</v>
      </c>
      <c r="J429" s="119">
        <v>7035283.0899999999</v>
      </c>
      <c r="K429" s="119">
        <v>3760855.7399999998</v>
      </c>
      <c r="L429" s="119">
        <v>1759771.52</v>
      </c>
      <c r="M429" s="119">
        <v>2790514.08</v>
      </c>
      <c r="N429" s="119">
        <v>2650397.41</v>
      </c>
      <c r="O429" s="119">
        <v>2689127.41</v>
      </c>
      <c r="P429" s="119">
        <v>2368286.38</v>
      </c>
      <c r="Q429" s="119">
        <f t="shared" si="8"/>
        <v>48774699.68</v>
      </c>
      <c r="R429" s="115"/>
      <c r="S429" s="116"/>
      <c r="T429" s="113"/>
      <c r="U429" s="119">
        <f>IF($E$5=Master!$D$4,E429,
IF($F$5=Master!$D$4,SUM(E429:F429),
IF($G$5=Master!$D$4,SUM(E429:G429),
IF($H$5=Master!$D$4,SUM(E429:H429),
IF($I$5=Master!$D$4,SUM(E429:I429),
IF($J$5=Master!$D$4,SUM(E429:J429),
IF($K$5=Master!$D$4,SUM(E429:K429),
IF($L$5=Master!$D$4,SUM(E429:L429),
IF($M$5=Master!$D$4,SUM(E429:M429),
IF($N$5=Master!$D$4,SUM(E429:N429),
IF($O$5=Master!$D$4,SUM(E429:O429),
IF($P$5=Master!$D$4,SUM(E429:P429),0))))))))))))</f>
        <v>38276374.400000006</v>
      </c>
      <c r="V429" s="115"/>
    </row>
    <row r="430" spans="2:22" x14ac:dyDescent="0.2">
      <c r="B430" s="113"/>
      <c r="C430" s="117" t="s">
        <v>205</v>
      </c>
      <c r="D430" s="118" t="s">
        <v>437</v>
      </c>
      <c r="E430" s="119">
        <v>0</v>
      </c>
      <c r="F430" s="119">
        <v>30840</v>
      </c>
      <c r="G430" s="119">
        <v>41000</v>
      </c>
      <c r="H430" s="119">
        <v>1006000</v>
      </c>
      <c r="I430" s="119">
        <v>127600</v>
      </c>
      <c r="J430" s="119">
        <v>37000</v>
      </c>
      <c r="K430" s="119">
        <v>0</v>
      </c>
      <c r="L430" s="119">
        <v>0</v>
      </c>
      <c r="M430" s="119">
        <v>0</v>
      </c>
      <c r="N430" s="119">
        <v>0</v>
      </c>
      <c r="O430" s="119">
        <v>0</v>
      </c>
      <c r="P430" s="119">
        <v>112140</v>
      </c>
      <c r="Q430" s="119">
        <f t="shared" si="8"/>
        <v>1354580</v>
      </c>
      <c r="R430" s="115"/>
      <c r="S430" s="116"/>
      <c r="T430" s="113"/>
      <c r="U430" s="119">
        <f>IF($E$5=Master!$D$4,E430,
IF($F$5=Master!$D$4,SUM(E430:F430),
IF($G$5=Master!$D$4,SUM(E430:G430),
IF($H$5=Master!$D$4,SUM(E430:H430),
IF($I$5=Master!$D$4,SUM(E430:I430),
IF($J$5=Master!$D$4,SUM(E430:J430),
IF($K$5=Master!$D$4,SUM(E430:K430),
IF($L$5=Master!$D$4,SUM(E430:L430),
IF($M$5=Master!$D$4,SUM(E430:M430),
IF($N$5=Master!$D$4,SUM(E430:N430),
IF($O$5=Master!$D$4,SUM(E430:O430),
IF($P$5=Master!$D$4,SUM(E430:P430),0))))))))))))</f>
        <v>1242440</v>
      </c>
      <c r="V430" s="115"/>
    </row>
    <row r="431" spans="2:22" x14ac:dyDescent="0.2">
      <c r="B431" s="113"/>
      <c r="C431" s="117" t="s">
        <v>206</v>
      </c>
      <c r="D431" s="118" t="s">
        <v>438</v>
      </c>
      <c r="E431" s="119">
        <v>166.67</v>
      </c>
      <c r="F431" s="119">
        <v>651100</v>
      </c>
      <c r="G431" s="119">
        <v>758100</v>
      </c>
      <c r="H431" s="119">
        <v>613700</v>
      </c>
      <c r="I431" s="119">
        <v>1011700</v>
      </c>
      <c r="J431" s="119">
        <v>1514200</v>
      </c>
      <c r="K431" s="119">
        <v>6722700</v>
      </c>
      <c r="L431" s="119">
        <v>6813200</v>
      </c>
      <c r="M431" s="119">
        <v>6910700</v>
      </c>
      <c r="N431" s="119">
        <v>7114200</v>
      </c>
      <c r="O431" s="119">
        <v>27212700</v>
      </c>
      <c r="P431" s="119">
        <v>30913533.329999998</v>
      </c>
      <c r="Q431" s="119">
        <f t="shared" si="8"/>
        <v>90236000</v>
      </c>
      <c r="R431" s="115"/>
      <c r="S431" s="116"/>
      <c r="T431" s="113"/>
      <c r="U431" s="119">
        <f>IF($E$5=Master!$D$4,E431,
IF($F$5=Master!$D$4,SUM(E431:F431),
IF($G$5=Master!$D$4,SUM(E431:G431),
IF($H$5=Master!$D$4,SUM(E431:H431),
IF($I$5=Master!$D$4,SUM(E431:I431),
IF($J$5=Master!$D$4,SUM(E431:J431),
IF($K$5=Master!$D$4,SUM(E431:K431),
IF($L$5=Master!$D$4,SUM(E431:L431),
IF($M$5=Master!$D$4,SUM(E431:M431),
IF($N$5=Master!$D$4,SUM(E431:N431),
IF($O$5=Master!$D$4,SUM(E431:O431),
IF($P$5=Master!$D$4,SUM(E431:P431),0))))))))))))</f>
        <v>18084866.670000002</v>
      </c>
      <c r="V431" s="115"/>
    </row>
    <row r="432" spans="2:22" x14ac:dyDescent="0.2">
      <c r="B432" s="113"/>
      <c r="C432" s="117" t="s">
        <v>207</v>
      </c>
      <c r="D432" s="118" t="s">
        <v>439</v>
      </c>
      <c r="E432" s="119">
        <v>1109200.56</v>
      </c>
      <c r="F432" s="119">
        <v>1416000</v>
      </c>
      <c r="G432" s="119">
        <v>1175000</v>
      </c>
      <c r="H432" s="119">
        <v>1750550</v>
      </c>
      <c r="I432" s="119">
        <v>1603999.1099999999</v>
      </c>
      <c r="J432" s="119">
        <v>1870850.46</v>
      </c>
      <c r="K432" s="119">
        <v>2691090.7800000003</v>
      </c>
      <c r="L432" s="119">
        <v>2897501.67</v>
      </c>
      <c r="M432" s="119">
        <v>3858091.67</v>
      </c>
      <c r="N432" s="119">
        <v>4540741.67</v>
      </c>
      <c r="O432" s="119">
        <v>4455991.67</v>
      </c>
      <c r="P432" s="119">
        <v>3924542.31</v>
      </c>
      <c r="Q432" s="119">
        <f t="shared" si="8"/>
        <v>31293559.900000002</v>
      </c>
      <c r="R432" s="115"/>
      <c r="S432" s="116"/>
      <c r="T432" s="113"/>
      <c r="U432" s="119">
        <f>IF($E$5=Master!$D$4,E432,
IF($F$5=Master!$D$4,SUM(E432:F432),
IF($G$5=Master!$D$4,SUM(E432:G432),
IF($H$5=Master!$D$4,SUM(E432:H432),
IF($I$5=Master!$D$4,SUM(E432:I432),
IF($J$5=Master!$D$4,SUM(E432:J432),
IF($K$5=Master!$D$4,SUM(E432:K432),
IF($L$5=Master!$D$4,SUM(E432:L432),
IF($M$5=Master!$D$4,SUM(E432:M432),
IF($N$5=Master!$D$4,SUM(E432:N432),
IF($O$5=Master!$D$4,SUM(E432:O432),
IF($P$5=Master!$D$4,SUM(E432:P432),0))))))))))))</f>
        <v>14514192.58</v>
      </c>
      <c r="V432" s="115"/>
    </row>
    <row r="433" spans="2:22" ht="25.5" x14ac:dyDescent="0.2">
      <c r="B433" s="113"/>
      <c r="C433" s="117" t="s">
        <v>208</v>
      </c>
      <c r="D433" s="118" t="s">
        <v>440</v>
      </c>
      <c r="E433" s="119">
        <v>133968.91999999998</v>
      </c>
      <c r="F433" s="119">
        <v>463948.42</v>
      </c>
      <c r="G433" s="119">
        <v>428179.17</v>
      </c>
      <c r="H433" s="119">
        <v>423429.17</v>
      </c>
      <c r="I433" s="119">
        <v>992479.16999999993</v>
      </c>
      <c r="J433" s="119">
        <v>1960379.17</v>
      </c>
      <c r="K433" s="119">
        <v>1005499.1699999999</v>
      </c>
      <c r="L433" s="119">
        <v>774099.16999999993</v>
      </c>
      <c r="M433" s="119">
        <v>682279.16999999993</v>
      </c>
      <c r="N433" s="119">
        <v>316159.17</v>
      </c>
      <c r="O433" s="119">
        <v>94079.17</v>
      </c>
      <c r="P433" s="119">
        <v>72539.13</v>
      </c>
      <c r="Q433" s="119">
        <f t="shared" si="8"/>
        <v>7347038.9999999991</v>
      </c>
      <c r="R433" s="115"/>
      <c r="S433" s="116"/>
      <c r="T433" s="113"/>
      <c r="U433" s="119">
        <f>IF($E$5=Master!$D$4,E433,
IF($F$5=Master!$D$4,SUM(E433:F433),
IF($G$5=Master!$D$4,SUM(E433:G433),
IF($H$5=Master!$D$4,SUM(E433:H433),
IF($I$5=Master!$D$4,SUM(E433:I433),
IF($J$5=Master!$D$4,SUM(E433:J433),
IF($K$5=Master!$D$4,SUM(E433:K433),
IF($L$5=Master!$D$4,SUM(E433:L433),
IF($M$5=Master!$D$4,SUM(E433:M433),
IF($N$5=Master!$D$4,SUM(E433:N433),
IF($O$5=Master!$D$4,SUM(E433:O433),
IF($P$5=Master!$D$4,SUM(E433:P433),0))))))))))))</f>
        <v>6181982.3599999994</v>
      </c>
      <c r="V433" s="115"/>
    </row>
    <row r="434" spans="2:22" x14ac:dyDescent="0.2">
      <c r="B434" s="113"/>
      <c r="C434" s="117" t="s">
        <v>209</v>
      </c>
      <c r="D434" s="118" t="s">
        <v>441</v>
      </c>
      <c r="E434" s="119">
        <v>53014.680000000008</v>
      </c>
      <c r="F434" s="119">
        <v>65014.680000000008</v>
      </c>
      <c r="G434" s="119">
        <v>54014.680000000008</v>
      </c>
      <c r="H434" s="119">
        <v>53014.680000000008</v>
      </c>
      <c r="I434" s="119">
        <v>53014.680000000008</v>
      </c>
      <c r="J434" s="119">
        <v>53014.680000000008</v>
      </c>
      <c r="K434" s="119">
        <v>53014.680000000008</v>
      </c>
      <c r="L434" s="119">
        <v>52014.680000000008</v>
      </c>
      <c r="M434" s="119">
        <v>54014.680000000008</v>
      </c>
      <c r="N434" s="119">
        <v>53014.680000000008</v>
      </c>
      <c r="O434" s="119">
        <v>53014.680000000008</v>
      </c>
      <c r="P434" s="119">
        <v>438014.69999999995</v>
      </c>
      <c r="Q434" s="119">
        <f t="shared" si="8"/>
        <v>1034176.18</v>
      </c>
      <c r="R434" s="115"/>
      <c r="S434" s="116"/>
      <c r="T434" s="113"/>
      <c r="U434" s="119">
        <f>IF($E$5=Master!$D$4,E434,
IF($F$5=Master!$D$4,SUM(E434:F434),
IF($G$5=Master!$D$4,SUM(E434:G434),
IF($H$5=Master!$D$4,SUM(E434:H434),
IF($I$5=Master!$D$4,SUM(E434:I434),
IF($J$5=Master!$D$4,SUM(E434:J434),
IF($K$5=Master!$D$4,SUM(E434:K434),
IF($L$5=Master!$D$4,SUM(E434:L434),
IF($M$5=Master!$D$4,SUM(E434:M434),
IF($N$5=Master!$D$4,SUM(E434:N434),
IF($O$5=Master!$D$4,SUM(E434:O434),
IF($P$5=Master!$D$4,SUM(E434:P434),0))))))))))))</f>
        <v>436117.44</v>
      </c>
      <c r="V434" s="115"/>
    </row>
    <row r="435" spans="2:22" x14ac:dyDescent="0.2">
      <c r="B435" s="113"/>
      <c r="C435" s="117" t="s">
        <v>210</v>
      </c>
      <c r="D435" s="118" t="s">
        <v>442</v>
      </c>
      <c r="E435" s="119">
        <v>271489.07</v>
      </c>
      <c r="F435" s="119">
        <v>274489.07</v>
      </c>
      <c r="G435" s="119">
        <v>271489.07</v>
      </c>
      <c r="H435" s="119">
        <v>21489.07</v>
      </c>
      <c r="I435" s="119">
        <v>21489.07</v>
      </c>
      <c r="J435" s="119">
        <v>21489.07</v>
      </c>
      <c r="K435" s="119">
        <v>24489.07</v>
      </c>
      <c r="L435" s="119">
        <v>21489.07</v>
      </c>
      <c r="M435" s="119">
        <v>21489.07</v>
      </c>
      <c r="N435" s="119">
        <v>24489.07</v>
      </c>
      <c r="O435" s="119">
        <v>71489.070000000007</v>
      </c>
      <c r="P435" s="119">
        <v>137989.29</v>
      </c>
      <c r="Q435" s="119">
        <f t="shared" si="8"/>
        <v>1183369.0599999996</v>
      </c>
      <c r="R435" s="115"/>
      <c r="S435" s="116"/>
      <c r="T435" s="113"/>
      <c r="U435" s="119">
        <f>IF($E$5=Master!$D$4,E435,
IF($F$5=Master!$D$4,SUM(E435:F435),
IF($G$5=Master!$D$4,SUM(E435:G435),
IF($H$5=Master!$D$4,SUM(E435:H435),
IF($I$5=Master!$D$4,SUM(E435:I435),
IF($J$5=Master!$D$4,SUM(E435:J435),
IF($K$5=Master!$D$4,SUM(E435:K435),
IF($L$5=Master!$D$4,SUM(E435:L435),
IF($M$5=Master!$D$4,SUM(E435:M435),
IF($N$5=Master!$D$4,SUM(E435:N435),
IF($O$5=Master!$D$4,SUM(E435:O435),
IF($P$5=Master!$D$4,SUM(E435:P435),0))))))))))))</f>
        <v>927912.55999999971</v>
      </c>
      <c r="V435" s="115"/>
    </row>
    <row r="436" spans="2:22" x14ac:dyDescent="0.2">
      <c r="B436" s="113"/>
      <c r="C436" s="117" t="s">
        <v>211</v>
      </c>
      <c r="D436" s="118" t="s">
        <v>443</v>
      </c>
      <c r="E436" s="119">
        <v>221022.25999999992</v>
      </c>
      <c r="F436" s="119">
        <v>220686.03999999995</v>
      </c>
      <c r="G436" s="119">
        <v>220854.14999999994</v>
      </c>
      <c r="H436" s="119">
        <v>220854.14999999994</v>
      </c>
      <c r="I436" s="119">
        <v>220854.14999999994</v>
      </c>
      <c r="J436" s="119">
        <v>220854.14999999994</v>
      </c>
      <c r="K436" s="119">
        <v>220854.14999999994</v>
      </c>
      <c r="L436" s="119">
        <v>220854.14999999994</v>
      </c>
      <c r="M436" s="119">
        <v>220854.14999999994</v>
      </c>
      <c r="N436" s="119">
        <v>220854.14999999994</v>
      </c>
      <c r="O436" s="119">
        <v>220854.14999999994</v>
      </c>
      <c r="P436" s="119">
        <v>220854.08</v>
      </c>
      <c r="Q436" s="119">
        <f t="shared" si="8"/>
        <v>2650249.7299999995</v>
      </c>
      <c r="R436" s="115"/>
      <c r="S436" s="116"/>
      <c r="T436" s="113"/>
      <c r="U436" s="119">
        <f>IF($E$5=Master!$D$4,E436,
IF($F$5=Master!$D$4,SUM(E436:F436),
IF($G$5=Master!$D$4,SUM(E436:G436),
IF($H$5=Master!$D$4,SUM(E436:H436),
IF($I$5=Master!$D$4,SUM(E436:I436),
IF($J$5=Master!$D$4,SUM(E436:J436),
IF($K$5=Master!$D$4,SUM(E436:K436),
IF($L$5=Master!$D$4,SUM(E436:L436),
IF($M$5=Master!$D$4,SUM(E436:M436),
IF($N$5=Master!$D$4,SUM(E436:N436),
IF($O$5=Master!$D$4,SUM(E436:O436),
IF($P$5=Master!$D$4,SUM(E436:P436),0))))))))))))</f>
        <v>1766833.1999999995</v>
      </c>
      <c r="V436" s="115"/>
    </row>
    <row r="437" spans="2:22" x14ac:dyDescent="0.2">
      <c r="B437" s="113"/>
      <c r="C437" s="117" t="s">
        <v>212</v>
      </c>
      <c r="D437" s="118" t="s">
        <v>444</v>
      </c>
      <c r="E437" s="119">
        <v>0</v>
      </c>
      <c r="F437" s="119">
        <v>744900</v>
      </c>
      <c r="G437" s="119">
        <v>439500</v>
      </c>
      <c r="H437" s="119">
        <v>426100</v>
      </c>
      <c r="I437" s="119">
        <v>501000</v>
      </c>
      <c r="J437" s="119">
        <v>660700</v>
      </c>
      <c r="K437" s="119">
        <v>938780</v>
      </c>
      <c r="L437" s="119">
        <v>918000</v>
      </c>
      <c r="M437" s="119">
        <v>840220</v>
      </c>
      <c r="N437" s="119">
        <v>790000</v>
      </c>
      <c r="O437" s="119">
        <v>907000</v>
      </c>
      <c r="P437" s="119">
        <v>977308.12</v>
      </c>
      <c r="Q437" s="119">
        <f t="shared" si="8"/>
        <v>8143508.1200000001</v>
      </c>
      <c r="R437" s="115"/>
      <c r="S437" s="116"/>
      <c r="T437" s="113"/>
      <c r="U437" s="119">
        <f>IF($E$5=Master!$D$4,E437,
IF($F$5=Master!$D$4,SUM(E437:F437),
IF($G$5=Master!$D$4,SUM(E437:G437),
IF($H$5=Master!$D$4,SUM(E437:H437),
IF($I$5=Master!$D$4,SUM(E437:I437),
IF($J$5=Master!$D$4,SUM(E437:J437),
IF($K$5=Master!$D$4,SUM(E437:K437),
IF($L$5=Master!$D$4,SUM(E437:L437),
IF($M$5=Master!$D$4,SUM(E437:M437),
IF($N$5=Master!$D$4,SUM(E437:N437),
IF($O$5=Master!$D$4,SUM(E437:O437),
IF($P$5=Master!$D$4,SUM(E437:P437),0))))))))))))</f>
        <v>4628980</v>
      </c>
      <c r="V437" s="115"/>
    </row>
    <row r="438" spans="2:22" x14ac:dyDescent="0.2">
      <c r="B438" s="113"/>
      <c r="C438" s="117" t="s">
        <v>213</v>
      </c>
      <c r="D438" s="118" t="s">
        <v>445</v>
      </c>
      <c r="E438" s="119">
        <v>530</v>
      </c>
      <c r="F438" s="119">
        <v>25000</v>
      </c>
      <c r="G438" s="119">
        <v>0</v>
      </c>
      <c r="H438" s="119">
        <v>50500</v>
      </c>
      <c r="I438" s="119">
        <v>150500</v>
      </c>
      <c r="J438" s="119">
        <v>76599.97</v>
      </c>
      <c r="K438" s="119">
        <v>163000</v>
      </c>
      <c r="L438" s="119">
        <v>242712.39</v>
      </c>
      <c r="M438" s="119">
        <v>100000</v>
      </c>
      <c r="N438" s="119">
        <v>250000</v>
      </c>
      <c r="O438" s="119">
        <v>150000</v>
      </c>
      <c r="P438" s="119">
        <v>226996.49</v>
      </c>
      <c r="Q438" s="119">
        <f t="shared" si="8"/>
        <v>1435838.8499999999</v>
      </c>
      <c r="R438" s="115"/>
      <c r="S438" s="116"/>
      <c r="T438" s="113"/>
      <c r="U438" s="119">
        <f>IF($E$5=Master!$D$4,E438,
IF($F$5=Master!$D$4,SUM(E438:F438),
IF($G$5=Master!$D$4,SUM(E438:G438),
IF($H$5=Master!$D$4,SUM(E438:H438),
IF($I$5=Master!$D$4,SUM(E438:I438),
IF($J$5=Master!$D$4,SUM(E438:J438),
IF($K$5=Master!$D$4,SUM(E438:K438),
IF($L$5=Master!$D$4,SUM(E438:L438),
IF($M$5=Master!$D$4,SUM(E438:M438),
IF($N$5=Master!$D$4,SUM(E438:N438),
IF($O$5=Master!$D$4,SUM(E438:O438),
IF($P$5=Master!$D$4,SUM(E438:P438),0))))))))))))</f>
        <v>708842.36</v>
      </c>
      <c r="V438" s="115"/>
    </row>
    <row r="439" spans="2:22" x14ac:dyDescent="0.2">
      <c r="B439" s="113"/>
      <c r="C439" s="117" t="s">
        <v>214</v>
      </c>
      <c r="D439" s="118" t="s">
        <v>446</v>
      </c>
      <c r="E439" s="119">
        <v>88518.690000000017</v>
      </c>
      <c r="F439" s="119">
        <v>388560.63000000006</v>
      </c>
      <c r="G439" s="119">
        <v>201058.36999999994</v>
      </c>
      <c r="H439" s="119">
        <v>310291.51000000007</v>
      </c>
      <c r="I439" s="119">
        <v>267187.11</v>
      </c>
      <c r="J439" s="119">
        <v>190451.16999999995</v>
      </c>
      <c r="K439" s="119">
        <v>350259.5400000001</v>
      </c>
      <c r="L439" s="119">
        <v>308664.59000000008</v>
      </c>
      <c r="M439" s="119">
        <v>216293.55999999994</v>
      </c>
      <c r="N439" s="119">
        <v>334994.50000000006</v>
      </c>
      <c r="O439" s="119">
        <v>168685.35999999996</v>
      </c>
      <c r="P439" s="119">
        <v>212259.51999999996</v>
      </c>
      <c r="Q439" s="119">
        <f t="shared" si="8"/>
        <v>3037224.5500000003</v>
      </c>
      <c r="R439" s="115"/>
      <c r="S439" s="116"/>
      <c r="T439" s="113"/>
      <c r="U439" s="119">
        <f>IF($E$5=Master!$D$4,E439,
IF($F$5=Master!$D$4,SUM(E439:F439),
IF($G$5=Master!$D$4,SUM(E439:G439),
IF($H$5=Master!$D$4,SUM(E439:H439),
IF($I$5=Master!$D$4,SUM(E439:I439),
IF($J$5=Master!$D$4,SUM(E439:J439),
IF($K$5=Master!$D$4,SUM(E439:K439),
IF($L$5=Master!$D$4,SUM(E439:L439),
IF($M$5=Master!$D$4,SUM(E439:M439),
IF($N$5=Master!$D$4,SUM(E439:N439),
IF($O$5=Master!$D$4,SUM(E439:O439),
IF($P$5=Master!$D$4,SUM(E439:P439),0))))))))))))</f>
        <v>2104991.6100000003</v>
      </c>
      <c r="V439" s="115"/>
    </row>
    <row r="440" spans="2:22" x14ac:dyDescent="0.2">
      <c r="B440" s="113"/>
      <c r="C440" s="117" t="s">
        <v>215</v>
      </c>
      <c r="D440" s="118" t="s">
        <v>447</v>
      </c>
      <c r="E440" s="119">
        <v>73290.94</v>
      </c>
      <c r="F440" s="119">
        <v>75653.25</v>
      </c>
      <c r="G440" s="119">
        <v>92582.9</v>
      </c>
      <c r="H440" s="119">
        <v>74441.350000000006</v>
      </c>
      <c r="I440" s="119">
        <v>155015.72999999998</v>
      </c>
      <c r="J440" s="119">
        <v>73554.900000000009</v>
      </c>
      <c r="K440" s="119">
        <v>99146.21</v>
      </c>
      <c r="L440" s="119">
        <v>86153.96</v>
      </c>
      <c r="M440" s="119">
        <v>116092.69</v>
      </c>
      <c r="N440" s="119">
        <v>107385.32</v>
      </c>
      <c r="O440" s="119">
        <v>73024.58</v>
      </c>
      <c r="P440" s="119">
        <v>309953.13</v>
      </c>
      <c r="Q440" s="119">
        <f t="shared" si="8"/>
        <v>1336294.96</v>
      </c>
      <c r="R440" s="115"/>
      <c r="S440" s="116"/>
      <c r="T440" s="113"/>
      <c r="U440" s="119">
        <f>IF($E$5=Master!$D$4,E440,
IF($F$5=Master!$D$4,SUM(E440:F440),
IF($G$5=Master!$D$4,SUM(E440:G440),
IF($H$5=Master!$D$4,SUM(E440:H440),
IF($I$5=Master!$D$4,SUM(E440:I440),
IF($J$5=Master!$D$4,SUM(E440:J440),
IF($K$5=Master!$D$4,SUM(E440:K440),
IF($L$5=Master!$D$4,SUM(E440:L440),
IF($M$5=Master!$D$4,SUM(E440:M440),
IF($N$5=Master!$D$4,SUM(E440:N440),
IF($O$5=Master!$D$4,SUM(E440:O440),
IF($P$5=Master!$D$4,SUM(E440:P440),0))))))))))))</f>
        <v>729839.23999999987</v>
      </c>
      <c r="V440" s="115"/>
    </row>
    <row r="441" spans="2:22" x14ac:dyDescent="0.2">
      <c r="B441" s="113"/>
      <c r="C441" s="117" t="s">
        <v>216</v>
      </c>
      <c r="D441" s="118" t="s">
        <v>448</v>
      </c>
      <c r="E441" s="119">
        <v>101338.69000000002</v>
      </c>
      <c r="F441" s="119">
        <v>131925.31</v>
      </c>
      <c r="G441" s="119">
        <v>105052.06000000001</v>
      </c>
      <c r="H441" s="119">
        <v>104505.43000000002</v>
      </c>
      <c r="I441" s="119">
        <v>103705.36000000002</v>
      </c>
      <c r="J441" s="119">
        <v>103005.36000000002</v>
      </c>
      <c r="K441" s="119">
        <v>103005.36000000002</v>
      </c>
      <c r="L441" s="119">
        <v>104172.03000000001</v>
      </c>
      <c r="M441" s="119">
        <v>104588.70000000001</v>
      </c>
      <c r="N441" s="119">
        <v>104588.70000000001</v>
      </c>
      <c r="O441" s="119">
        <v>104588.70000000001</v>
      </c>
      <c r="P441" s="119">
        <v>104588.62999999999</v>
      </c>
      <c r="Q441" s="119">
        <f t="shared" si="8"/>
        <v>1275064.3299999998</v>
      </c>
      <c r="R441" s="115"/>
      <c r="S441" s="116"/>
      <c r="T441" s="113"/>
      <c r="U441" s="119">
        <f>IF($E$5=Master!$D$4,E441,
IF($F$5=Master!$D$4,SUM(E441:F441),
IF($G$5=Master!$D$4,SUM(E441:G441),
IF($H$5=Master!$D$4,SUM(E441:H441),
IF($I$5=Master!$D$4,SUM(E441:I441),
IF($J$5=Master!$D$4,SUM(E441:J441),
IF($K$5=Master!$D$4,SUM(E441:K441),
IF($L$5=Master!$D$4,SUM(E441:L441),
IF($M$5=Master!$D$4,SUM(E441:M441),
IF($N$5=Master!$D$4,SUM(E441:N441),
IF($O$5=Master!$D$4,SUM(E441:O441),
IF($P$5=Master!$D$4,SUM(E441:P441),0))))))))))))</f>
        <v>856709.6</v>
      </c>
      <c r="V441" s="115"/>
    </row>
    <row r="442" spans="2:22" x14ac:dyDescent="0.2">
      <c r="B442" s="113"/>
      <c r="C442" s="117" t="s">
        <v>217</v>
      </c>
      <c r="D442" s="118" t="s">
        <v>449</v>
      </c>
      <c r="E442" s="119">
        <v>151750.73000000001</v>
      </c>
      <c r="F442" s="119">
        <v>174776.67</v>
      </c>
      <c r="G442" s="119">
        <v>148263.37</v>
      </c>
      <c r="H442" s="119">
        <v>146480.36999999997</v>
      </c>
      <c r="I442" s="119">
        <v>146763.36999999997</v>
      </c>
      <c r="J442" s="119">
        <v>146763.69999999998</v>
      </c>
      <c r="K442" s="119">
        <v>146763.69999999998</v>
      </c>
      <c r="L442" s="119">
        <v>146763.69999999998</v>
      </c>
      <c r="M442" s="119">
        <v>146763.69999999998</v>
      </c>
      <c r="N442" s="119">
        <v>146547.02999999997</v>
      </c>
      <c r="O442" s="119">
        <v>146264.72999999998</v>
      </c>
      <c r="P442" s="119">
        <v>146263.06</v>
      </c>
      <c r="Q442" s="119">
        <f t="shared" si="8"/>
        <v>1794164.13</v>
      </c>
      <c r="R442" s="115"/>
      <c r="S442" s="116"/>
      <c r="T442" s="113"/>
      <c r="U442" s="119">
        <f>IF($E$5=Master!$D$4,E442,
IF($F$5=Master!$D$4,SUM(E442:F442),
IF($G$5=Master!$D$4,SUM(E442:G442),
IF($H$5=Master!$D$4,SUM(E442:H442),
IF($I$5=Master!$D$4,SUM(E442:I442),
IF($J$5=Master!$D$4,SUM(E442:J442),
IF($K$5=Master!$D$4,SUM(E442:K442),
IF($L$5=Master!$D$4,SUM(E442:L442),
IF($M$5=Master!$D$4,SUM(E442:M442),
IF($N$5=Master!$D$4,SUM(E442:N442),
IF($O$5=Master!$D$4,SUM(E442:O442),
IF($P$5=Master!$D$4,SUM(E442:P442),0))))))))))))</f>
        <v>1208325.6099999999</v>
      </c>
      <c r="V442" s="115"/>
    </row>
    <row r="443" spans="2:22" x14ac:dyDescent="0.2">
      <c r="B443" s="113"/>
      <c r="C443" s="117" t="s">
        <v>218</v>
      </c>
      <c r="D443" s="118" t="s">
        <v>450</v>
      </c>
      <c r="E443" s="119">
        <v>14070.58</v>
      </c>
      <c r="F443" s="119">
        <v>13423.439999999999</v>
      </c>
      <c r="G443" s="119">
        <v>13747.009999999998</v>
      </c>
      <c r="H443" s="119">
        <v>13747.009999999998</v>
      </c>
      <c r="I443" s="119">
        <v>13747.009999999998</v>
      </c>
      <c r="J443" s="119">
        <v>13747.009999999998</v>
      </c>
      <c r="K443" s="119">
        <v>13747.009999999998</v>
      </c>
      <c r="L443" s="119">
        <v>13747.009999999998</v>
      </c>
      <c r="M443" s="119">
        <v>13747.009999999998</v>
      </c>
      <c r="N443" s="119">
        <v>13747.009999999998</v>
      </c>
      <c r="O443" s="119">
        <v>13747.009999999998</v>
      </c>
      <c r="P443" s="119">
        <v>13746.759999999997</v>
      </c>
      <c r="Q443" s="119">
        <f t="shared" si="8"/>
        <v>164963.87</v>
      </c>
      <c r="R443" s="115"/>
      <c r="S443" s="116"/>
      <c r="T443" s="113"/>
      <c r="U443" s="119">
        <f>IF($E$5=Master!$D$4,E443,
IF($F$5=Master!$D$4,SUM(E443:F443),
IF($G$5=Master!$D$4,SUM(E443:G443),
IF($H$5=Master!$D$4,SUM(E443:H443),
IF($I$5=Master!$D$4,SUM(E443:I443),
IF($J$5=Master!$D$4,SUM(E443:J443),
IF($K$5=Master!$D$4,SUM(E443:K443),
IF($L$5=Master!$D$4,SUM(E443:L443),
IF($M$5=Master!$D$4,SUM(E443:M443),
IF($N$5=Master!$D$4,SUM(E443:N443),
IF($O$5=Master!$D$4,SUM(E443:O443),
IF($P$5=Master!$D$4,SUM(E443:P443),0))))))))))))</f>
        <v>109976.07999999997</v>
      </c>
      <c r="V443" s="115"/>
    </row>
    <row r="444" spans="2:22" ht="25.5" x14ac:dyDescent="0.2">
      <c r="B444" s="113"/>
      <c r="C444" s="117" t="s">
        <v>528</v>
      </c>
      <c r="D444" s="118" t="s">
        <v>529</v>
      </c>
      <c r="E444" s="119">
        <v>86708.65</v>
      </c>
      <c r="F444" s="119">
        <v>66833.38</v>
      </c>
      <c r="G444" s="119">
        <v>64619.080000000024</v>
      </c>
      <c r="H444" s="119">
        <v>63379.080000000024</v>
      </c>
      <c r="I444" s="119">
        <v>68579.080000000016</v>
      </c>
      <c r="J444" s="119">
        <v>63379.080000000024</v>
      </c>
      <c r="K444" s="119">
        <v>63079.080000000024</v>
      </c>
      <c r="L444" s="119">
        <v>63879.080000000024</v>
      </c>
      <c r="M444" s="119">
        <v>67829.080000000016</v>
      </c>
      <c r="N444" s="119">
        <v>57316.580000000024</v>
      </c>
      <c r="O444" s="119">
        <v>76866.58</v>
      </c>
      <c r="P444" s="119">
        <v>62867.869999999995</v>
      </c>
      <c r="Q444" s="119">
        <f t="shared" si="8"/>
        <v>805336.62000000011</v>
      </c>
      <c r="R444" s="115"/>
      <c r="S444" s="116"/>
      <c r="T444" s="113"/>
      <c r="U444" s="119">
        <f>IF($E$5=Master!$D$4,E444,
IF($F$5=Master!$D$4,SUM(E444:F444),
IF($G$5=Master!$D$4,SUM(E444:G444),
IF($H$5=Master!$D$4,SUM(E444:H444),
IF($I$5=Master!$D$4,SUM(E444:I444),
IF($J$5=Master!$D$4,SUM(E444:J444),
IF($K$5=Master!$D$4,SUM(E444:K444),
IF($L$5=Master!$D$4,SUM(E444:L444),
IF($M$5=Master!$D$4,SUM(E444:M444),
IF($N$5=Master!$D$4,SUM(E444:N444),
IF($O$5=Master!$D$4,SUM(E444:O444),
IF($P$5=Master!$D$4,SUM(E444:P444),0))))))))))))</f>
        <v>540456.51000000013</v>
      </c>
      <c r="V444" s="115"/>
    </row>
    <row r="445" spans="2:22" x14ac:dyDescent="0.2">
      <c r="B445" s="113"/>
      <c r="C445" s="117" t="s">
        <v>530</v>
      </c>
      <c r="D445" s="118" t="s">
        <v>531</v>
      </c>
      <c r="E445" s="119">
        <v>139029.73000000004</v>
      </c>
      <c r="F445" s="119">
        <v>139029.73000000004</v>
      </c>
      <c r="G445" s="119">
        <v>127029.73000000003</v>
      </c>
      <c r="H445" s="119">
        <v>127029.73000000003</v>
      </c>
      <c r="I445" s="119">
        <v>127021.40000000002</v>
      </c>
      <c r="J445" s="119">
        <v>127021.40000000002</v>
      </c>
      <c r="K445" s="119">
        <v>127021.40000000002</v>
      </c>
      <c r="L445" s="119">
        <v>127021.40000000002</v>
      </c>
      <c r="M445" s="119">
        <v>126971.40000000002</v>
      </c>
      <c r="N445" s="119">
        <v>126909.73000000003</v>
      </c>
      <c r="O445" s="119">
        <v>126889.73000000003</v>
      </c>
      <c r="P445" s="119">
        <v>104997.01</v>
      </c>
      <c r="Q445" s="119">
        <f t="shared" si="8"/>
        <v>1525972.3900000004</v>
      </c>
      <c r="R445" s="115"/>
      <c r="S445" s="116"/>
      <c r="T445" s="113"/>
      <c r="U445" s="119">
        <f>IF($E$5=Master!$D$4,E445,
IF($F$5=Master!$D$4,SUM(E445:F445),
IF($G$5=Master!$D$4,SUM(E445:G445),
IF($H$5=Master!$D$4,SUM(E445:H445),
IF($I$5=Master!$D$4,SUM(E445:I445),
IF($J$5=Master!$D$4,SUM(E445:J445),
IF($K$5=Master!$D$4,SUM(E445:K445),
IF($L$5=Master!$D$4,SUM(E445:L445),
IF($M$5=Master!$D$4,SUM(E445:M445),
IF($N$5=Master!$D$4,SUM(E445:N445),
IF($O$5=Master!$D$4,SUM(E445:O445),
IF($P$5=Master!$D$4,SUM(E445:P445),0))))))))))))</f>
        <v>1040204.5200000003</v>
      </c>
      <c r="V445" s="115"/>
    </row>
    <row r="446" spans="2:22" x14ac:dyDescent="0.2">
      <c r="B446" s="113"/>
      <c r="C446" s="117" t="s">
        <v>532</v>
      </c>
      <c r="D446" s="118" t="s">
        <v>373</v>
      </c>
      <c r="E446" s="119">
        <v>116854.68000000001</v>
      </c>
      <c r="F446" s="119">
        <v>116854.68000000001</v>
      </c>
      <c r="G446" s="119">
        <v>116854.68000000001</v>
      </c>
      <c r="H446" s="119">
        <v>116854.68000000001</v>
      </c>
      <c r="I446" s="119">
        <v>116854.68000000001</v>
      </c>
      <c r="J446" s="119">
        <v>116854.68000000001</v>
      </c>
      <c r="K446" s="119">
        <v>116854.68000000001</v>
      </c>
      <c r="L446" s="119">
        <v>116854.68000000001</v>
      </c>
      <c r="M446" s="119">
        <v>116854.68000000001</v>
      </c>
      <c r="N446" s="119">
        <v>116854.68000000001</v>
      </c>
      <c r="O446" s="119">
        <v>116854.68000000001</v>
      </c>
      <c r="P446" s="119">
        <v>116854.52</v>
      </c>
      <c r="Q446" s="119">
        <f t="shared" si="8"/>
        <v>1402256</v>
      </c>
      <c r="R446" s="115"/>
      <c r="S446" s="116"/>
      <c r="T446" s="113"/>
      <c r="U446" s="119">
        <f>IF($E$5=Master!$D$4,E446,
IF($F$5=Master!$D$4,SUM(E446:F446),
IF($G$5=Master!$D$4,SUM(E446:G446),
IF($H$5=Master!$D$4,SUM(E446:H446),
IF($I$5=Master!$D$4,SUM(E446:I446),
IF($J$5=Master!$D$4,SUM(E446:J446),
IF($K$5=Master!$D$4,SUM(E446:K446),
IF($L$5=Master!$D$4,SUM(E446:L446),
IF($M$5=Master!$D$4,SUM(E446:M446),
IF($N$5=Master!$D$4,SUM(E446:N446),
IF($O$5=Master!$D$4,SUM(E446:O446),
IF($P$5=Master!$D$4,SUM(E446:P446),0))))))))))))</f>
        <v>934837.44000000018</v>
      </c>
      <c r="V446" s="115"/>
    </row>
    <row r="447" spans="2:22" x14ac:dyDescent="0.2">
      <c r="B447" s="113"/>
      <c r="C447" s="117" t="s">
        <v>533</v>
      </c>
      <c r="D447" s="118" t="s">
        <v>534</v>
      </c>
      <c r="E447" s="119">
        <v>341064.15</v>
      </c>
      <c r="F447" s="119">
        <v>341064.15</v>
      </c>
      <c r="G447" s="119">
        <v>341064.15</v>
      </c>
      <c r="H447" s="119">
        <v>341064.15</v>
      </c>
      <c r="I447" s="119">
        <v>341064.15</v>
      </c>
      <c r="J447" s="119">
        <v>341064.15</v>
      </c>
      <c r="K447" s="119">
        <v>341064.15</v>
      </c>
      <c r="L447" s="119">
        <v>341064.15</v>
      </c>
      <c r="M447" s="119">
        <v>341064.15</v>
      </c>
      <c r="N447" s="119">
        <v>341064.15</v>
      </c>
      <c r="O447" s="119">
        <v>341064.15</v>
      </c>
      <c r="P447" s="119">
        <v>341064.16000000003</v>
      </c>
      <c r="Q447" s="119">
        <f t="shared" si="8"/>
        <v>4092769.8099999996</v>
      </c>
      <c r="R447" s="115"/>
      <c r="S447" s="116"/>
      <c r="T447" s="113"/>
      <c r="U447" s="119">
        <f>IF($E$5=Master!$D$4,E447,
IF($F$5=Master!$D$4,SUM(E447:F447),
IF($G$5=Master!$D$4,SUM(E447:G447),
IF($H$5=Master!$D$4,SUM(E447:H447),
IF($I$5=Master!$D$4,SUM(E447:I447),
IF($J$5=Master!$D$4,SUM(E447:J447),
IF($K$5=Master!$D$4,SUM(E447:K447),
IF($L$5=Master!$D$4,SUM(E447:L447),
IF($M$5=Master!$D$4,SUM(E447:M447),
IF($N$5=Master!$D$4,SUM(E447:N447),
IF($O$5=Master!$D$4,SUM(E447:O447),
IF($P$5=Master!$D$4,SUM(E447:P447),0))))))))))))</f>
        <v>2728513.1999999997</v>
      </c>
      <c r="V447" s="115"/>
    </row>
    <row r="448" spans="2:22" x14ac:dyDescent="0.2">
      <c r="B448" s="113"/>
      <c r="C448" s="117" t="s">
        <v>219</v>
      </c>
      <c r="D448" s="118" t="s">
        <v>451</v>
      </c>
      <c r="E448" s="119">
        <v>820214.20000000007</v>
      </c>
      <c r="F448" s="119">
        <v>829007.91000000015</v>
      </c>
      <c r="G448" s="119">
        <v>838861.06000000017</v>
      </c>
      <c r="H448" s="119">
        <v>834527.72000000009</v>
      </c>
      <c r="I448" s="119">
        <v>827938.16000000015</v>
      </c>
      <c r="J448" s="119">
        <v>824861.06000000017</v>
      </c>
      <c r="K448" s="119">
        <v>2046994.3900000001</v>
      </c>
      <c r="L448" s="119">
        <v>824361.06000000017</v>
      </c>
      <c r="M448" s="119">
        <v>2524936.06</v>
      </c>
      <c r="N448" s="119">
        <v>839361.06000000017</v>
      </c>
      <c r="O448" s="119">
        <v>824361.04000000015</v>
      </c>
      <c r="P448" s="119">
        <v>837033.88</v>
      </c>
      <c r="Q448" s="119">
        <f t="shared" si="8"/>
        <v>12872457.600000005</v>
      </c>
      <c r="R448" s="115"/>
      <c r="S448" s="116"/>
      <c r="T448" s="113"/>
      <c r="U448" s="119">
        <f>IF($E$5=Master!$D$4,E448,
IF($F$5=Master!$D$4,SUM(E448:F448),
IF($G$5=Master!$D$4,SUM(E448:G448),
IF($H$5=Master!$D$4,SUM(E448:H448),
IF($I$5=Master!$D$4,SUM(E448:I448),
IF($J$5=Master!$D$4,SUM(E448:J448),
IF($K$5=Master!$D$4,SUM(E448:K448),
IF($L$5=Master!$D$4,SUM(E448:L448),
IF($M$5=Master!$D$4,SUM(E448:M448),
IF($N$5=Master!$D$4,SUM(E448:N448),
IF($O$5=Master!$D$4,SUM(E448:O448),
IF($P$5=Master!$D$4,SUM(E448:P448),0))))))))))))</f>
        <v>7846765.5600000024</v>
      </c>
      <c r="V448" s="115"/>
    </row>
    <row r="449" spans="2:22" x14ac:dyDescent="0.2">
      <c r="B449" s="113"/>
      <c r="C449" s="117" t="s">
        <v>220</v>
      </c>
      <c r="D449" s="118" t="s">
        <v>452</v>
      </c>
      <c r="E449" s="119">
        <v>105255.95999999999</v>
      </c>
      <c r="F449" s="119">
        <v>120255.95999999999</v>
      </c>
      <c r="G449" s="119">
        <v>120255.95999999999</v>
      </c>
      <c r="H449" s="119">
        <v>126255.95999999999</v>
      </c>
      <c r="I449" s="119">
        <v>611255.96</v>
      </c>
      <c r="J449" s="119">
        <v>611255.98</v>
      </c>
      <c r="K449" s="119">
        <v>659172.63</v>
      </c>
      <c r="L449" s="119">
        <v>1181672.6299999999</v>
      </c>
      <c r="M449" s="119">
        <v>1131672.6299999999</v>
      </c>
      <c r="N449" s="119">
        <v>441672.62999999995</v>
      </c>
      <c r="O449" s="119">
        <v>335672.63</v>
      </c>
      <c r="P449" s="119">
        <v>100672.53000000001</v>
      </c>
      <c r="Q449" s="119">
        <f t="shared" si="8"/>
        <v>5545071.46</v>
      </c>
      <c r="R449" s="115"/>
      <c r="S449" s="116"/>
      <c r="T449" s="113"/>
      <c r="U449" s="119">
        <f>IF($E$5=Master!$D$4,E449,
IF($F$5=Master!$D$4,SUM(E449:F449),
IF($G$5=Master!$D$4,SUM(E449:G449),
IF($H$5=Master!$D$4,SUM(E449:H449),
IF($I$5=Master!$D$4,SUM(E449:I449),
IF($J$5=Master!$D$4,SUM(E449:J449),
IF($K$5=Master!$D$4,SUM(E449:K449),
IF($L$5=Master!$D$4,SUM(E449:L449),
IF($M$5=Master!$D$4,SUM(E449:M449),
IF($N$5=Master!$D$4,SUM(E449:N449),
IF($O$5=Master!$D$4,SUM(E449:O449),
IF($P$5=Master!$D$4,SUM(E449:P449),0))))))))))))</f>
        <v>3535381.0399999996</v>
      </c>
      <c r="V449" s="115"/>
    </row>
    <row r="450" spans="2:22" x14ac:dyDescent="0.2">
      <c r="B450" s="113"/>
      <c r="C450" s="117" t="s">
        <v>221</v>
      </c>
      <c r="D450" s="118" t="s">
        <v>453</v>
      </c>
      <c r="E450" s="119">
        <v>147666.7099999999</v>
      </c>
      <c r="F450" s="119">
        <v>179025.37999999992</v>
      </c>
      <c r="G450" s="119">
        <v>170026.63999999993</v>
      </c>
      <c r="H450" s="119">
        <v>173652.6399999999</v>
      </c>
      <c r="I450" s="119">
        <v>154052.7099999999</v>
      </c>
      <c r="J450" s="119">
        <v>153481.5499999999</v>
      </c>
      <c r="K450" s="119">
        <v>107616.51000000004</v>
      </c>
      <c r="L450" s="119">
        <v>82996.710000000036</v>
      </c>
      <c r="M450" s="119">
        <v>171857.22999999989</v>
      </c>
      <c r="N450" s="119">
        <v>169897.24999999991</v>
      </c>
      <c r="O450" s="119">
        <v>169758.27999999991</v>
      </c>
      <c r="P450" s="119">
        <v>169473.52999999997</v>
      </c>
      <c r="Q450" s="119">
        <f t="shared" si="8"/>
        <v>1849505.1399999994</v>
      </c>
      <c r="R450" s="115"/>
      <c r="S450" s="116"/>
      <c r="T450" s="113"/>
      <c r="U450" s="119">
        <f>IF($E$5=Master!$D$4,E450,
IF($F$5=Master!$D$4,SUM(E450:F450),
IF($G$5=Master!$D$4,SUM(E450:G450),
IF($H$5=Master!$D$4,SUM(E450:H450),
IF($I$5=Master!$D$4,SUM(E450:I450),
IF($J$5=Master!$D$4,SUM(E450:J450),
IF($K$5=Master!$D$4,SUM(E450:K450),
IF($L$5=Master!$D$4,SUM(E450:L450),
IF($M$5=Master!$D$4,SUM(E450:M450),
IF($N$5=Master!$D$4,SUM(E450:N450),
IF($O$5=Master!$D$4,SUM(E450:O450),
IF($P$5=Master!$D$4,SUM(E450:P450),0))))))))))))</f>
        <v>1168518.8499999996</v>
      </c>
      <c r="V450" s="115"/>
    </row>
    <row r="451" spans="2:22" x14ac:dyDescent="0.2">
      <c r="B451" s="113"/>
      <c r="C451" s="117" t="s">
        <v>222</v>
      </c>
      <c r="D451" s="118" t="s">
        <v>454</v>
      </c>
      <c r="E451" s="119">
        <v>98689.13</v>
      </c>
      <c r="F451" s="119">
        <v>83538.920000000013</v>
      </c>
      <c r="G451" s="119">
        <v>110192.32000000001</v>
      </c>
      <c r="H451" s="119">
        <v>106002.70000000001</v>
      </c>
      <c r="I451" s="119">
        <v>106050.86000000002</v>
      </c>
      <c r="J451" s="119">
        <v>124538.76000000001</v>
      </c>
      <c r="K451" s="119">
        <v>117027.96</v>
      </c>
      <c r="L451" s="119">
        <v>108564.05</v>
      </c>
      <c r="M451" s="119">
        <v>102234.59</v>
      </c>
      <c r="N451" s="119">
        <v>104657.65999999999</v>
      </c>
      <c r="O451" s="119">
        <v>117124.06999999999</v>
      </c>
      <c r="P451" s="119">
        <v>123948.76999999999</v>
      </c>
      <c r="Q451" s="119">
        <f t="shared" si="8"/>
        <v>1302569.79</v>
      </c>
      <c r="R451" s="115"/>
      <c r="S451" s="116"/>
      <c r="T451" s="113"/>
      <c r="U451" s="119">
        <f>IF($E$5=Master!$D$4,E451,
IF($F$5=Master!$D$4,SUM(E451:F451),
IF($G$5=Master!$D$4,SUM(E451:G451),
IF($H$5=Master!$D$4,SUM(E451:H451),
IF($I$5=Master!$D$4,SUM(E451:I451),
IF($J$5=Master!$D$4,SUM(E451:J451),
IF($K$5=Master!$D$4,SUM(E451:K451),
IF($L$5=Master!$D$4,SUM(E451:L451),
IF($M$5=Master!$D$4,SUM(E451:M451),
IF($N$5=Master!$D$4,SUM(E451:N451),
IF($O$5=Master!$D$4,SUM(E451:O451),
IF($P$5=Master!$D$4,SUM(E451:P451),0))))))))))))</f>
        <v>854604.70000000007</v>
      </c>
      <c r="V451" s="115"/>
    </row>
    <row r="452" spans="2:22" x14ac:dyDescent="0.2">
      <c r="B452" s="113"/>
      <c r="C452" s="117" t="s">
        <v>223</v>
      </c>
      <c r="D452" s="118" t="s">
        <v>455</v>
      </c>
      <c r="E452" s="119">
        <v>53780.37000000001</v>
      </c>
      <c r="F452" s="119">
        <v>59211.740000000013</v>
      </c>
      <c r="G452" s="119">
        <v>77800.560000000012</v>
      </c>
      <c r="H452" s="119">
        <v>67284.039999999994</v>
      </c>
      <c r="I452" s="119">
        <v>78797.160000000018</v>
      </c>
      <c r="J452" s="119">
        <v>66798.290000000008</v>
      </c>
      <c r="K452" s="119">
        <v>71607.569999999992</v>
      </c>
      <c r="L452" s="119">
        <v>54715.23</v>
      </c>
      <c r="M452" s="119">
        <v>59083.250000000007</v>
      </c>
      <c r="N452" s="119">
        <v>54533.330000000009</v>
      </c>
      <c r="O452" s="119">
        <v>59693.11</v>
      </c>
      <c r="P452" s="119">
        <v>59312.55000000001</v>
      </c>
      <c r="Q452" s="119">
        <f t="shared" si="8"/>
        <v>762617.20000000007</v>
      </c>
      <c r="R452" s="115"/>
      <c r="S452" s="116"/>
      <c r="T452" s="113"/>
      <c r="U452" s="119">
        <f>IF($E$5=Master!$D$4,E452,
IF($F$5=Master!$D$4,SUM(E452:F452),
IF($G$5=Master!$D$4,SUM(E452:G452),
IF($H$5=Master!$D$4,SUM(E452:H452),
IF($I$5=Master!$D$4,SUM(E452:I452),
IF($J$5=Master!$D$4,SUM(E452:J452),
IF($K$5=Master!$D$4,SUM(E452:K452),
IF($L$5=Master!$D$4,SUM(E452:L452),
IF($M$5=Master!$D$4,SUM(E452:M452),
IF($N$5=Master!$D$4,SUM(E452:N452),
IF($O$5=Master!$D$4,SUM(E452:O452),
IF($P$5=Master!$D$4,SUM(E452:P452),0))))))))))))</f>
        <v>529994.96000000008</v>
      </c>
      <c r="V452" s="115"/>
    </row>
    <row r="453" spans="2:22" ht="25.5" x14ac:dyDescent="0.2">
      <c r="B453" s="113"/>
      <c r="C453" s="117" t="s">
        <v>224</v>
      </c>
      <c r="D453" s="118" t="s">
        <v>456</v>
      </c>
      <c r="E453" s="119">
        <v>34903.150000000009</v>
      </c>
      <c r="F453" s="119">
        <v>39156.690000000017</v>
      </c>
      <c r="G453" s="119">
        <v>36781.970000000016</v>
      </c>
      <c r="H453" s="119">
        <v>37206.600000000013</v>
      </c>
      <c r="I453" s="119">
        <v>36197.070000000007</v>
      </c>
      <c r="J453" s="119">
        <v>36977.250000000007</v>
      </c>
      <c r="K453" s="119">
        <v>36792.890000000007</v>
      </c>
      <c r="L453" s="119">
        <v>34348.190000000017</v>
      </c>
      <c r="M453" s="119">
        <v>34964.080000000002</v>
      </c>
      <c r="N453" s="119">
        <v>36738.640000000007</v>
      </c>
      <c r="O453" s="119">
        <v>39526.920000000006</v>
      </c>
      <c r="P453" s="119">
        <v>37146.18</v>
      </c>
      <c r="Q453" s="119">
        <f t="shared" ref="Q453:Q504" si="9">SUM(E453:P453)</f>
        <v>440739.63000000012</v>
      </c>
      <c r="R453" s="115"/>
      <c r="S453" s="116"/>
      <c r="T453" s="113"/>
      <c r="U453" s="119">
        <f>IF($E$5=Master!$D$4,E453,
IF($F$5=Master!$D$4,SUM(E453:F453),
IF($G$5=Master!$D$4,SUM(E453:G453),
IF($H$5=Master!$D$4,SUM(E453:H453),
IF($I$5=Master!$D$4,SUM(E453:I453),
IF($J$5=Master!$D$4,SUM(E453:J453),
IF($K$5=Master!$D$4,SUM(E453:K453),
IF($L$5=Master!$D$4,SUM(E453:L453),
IF($M$5=Master!$D$4,SUM(E453:M453),
IF($N$5=Master!$D$4,SUM(E453:N453),
IF($O$5=Master!$D$4,SUM(E453:O453),
IF($P$5=Master!$D$4,SUM(E453:P453),0))))))))))))</f>
        <v>292363.81000000011</v>
      </c>
      <c r="V453" s="115"/>
    </row>
    <row r="454" spans="2:22" x14ac:dyDescent="0.2">
      <c r="B454" s="113"/>
      <c r="C454" s="117" t="s">
        <v>225</v>
      </c>
      <c r="D454" s="118" t="s">
        <v>458</v>
      </c>
      <c r="E454" s="119">
        <v>0</v>
      </c>
      <c r="F454" s="119">
        <v>0</v>
      </c>
      <c r="G454" s="119">
        <v>0</v>
      </c>
      <c r="H454" s="119">
        <v>0</v>
      </c>
      <c r="I454" s="119">
        <v>0</v>
      </c>
      <c r="J454" s="119">
        <v>55000</v>
      </c>
      <c r="K454" s="119">
        <v>10000</v>
      </c>
      <c r="L454" s="119">
        <v>25000</v>
      </c>
      <c r="M454" s="119">
        <v>0</v>
      </c>
      <c r="N454" s="119">
        <v>25000</v>
      </c>
      <c r="O454" s="119">
        <v>50000</v>
      </c>
      <c r="P454" s="119">
        <v>100000</v>
      </c>
      <c r="Q454" s="119">
        <f t="shared" si="9"/>
        <v>265000</v>
      </c>
      <c r="R454" s="115"/>
      <c r="S454" s="116"/>
      <c r="T454" s="113"/>
      <c r="U454" s="119">
        <f>IF($E$5=Master!$D$4,E454,
IF($F$5=Master!$D$4,SUM(E454:F454),
IF($G$5=Master!$D$4,SUM(E454:G454),
IF($H$5=Master!$D$4,SUM(E454:H454),
IF($I$5=Master!$D$4,SUM(E454:I454),
IF($J$5=Master!$D$4,SUM(E454:J454),
IF($K$5=Master!$D$4,SUM(E454:K454),
IF($L$5=Master!$D$4,SUM(E454:L454),
IF($M$5=Master!$D$4,SUM(E454:M454),
IF($N$5=Master!$D$4,SUM(E454:N454),
IF($O$5=Master!$D$4,SUM(E454:O454),
IF($P$5=Master!$D$4,SUM(E454:P454),0))))))))))))</f>
        <v>90000</v>
      </c>
      <c r="V454" s="115"/>
    </row>
    <row r="455" spans="2:22" x14ac:dyDescent="0.2">
      <c r="B455" s="113"/>
      <c r="C455" s="117" t="s">
        <v>226</v>
      </c>
      <c r="D455" s="118" t="s">
        <v>459</v>
      </c>
      <c r="E455" s="119">
        <v>25574.99</v>
      </c>
      <c r="F455" s="119">
        <v>417032.99000000005</v>
      </c>
      <c r="G455" s="119">
        <v>190574.99</v>
      </c>
      <c r="H455" s="119">
        <v>280574.99000000005</v>
      </c>
      <c r="I455" s="119">
        <v>310574.99000000005</v>
      </c>
      <c r="J455" s="119">
        <v>374474.99000000005</v>
      </c>
      <c r="K455" s="119">
        <v>496675.06</v>
      </c>
      <c r="L455" s="119">
        <v>584535.06000000006</v>
      </c>
      <c r="M455" s="119">
        <v>395139.99000000005</v>
      </c>
      <c r="N455" s="119">
        <v>530074.99</v>
      </c>
      <c r="O455" s="119">
        <v>514575.95</v>
      </c>
      <c r="P455" s="119">
        <v>637280.17000000027</v>
      </c>
      <c r="Q455" s="119">
        <f t="shared" si="9"/>
        <v>4757089.16</v>
      </c>
      <c r="R455" s="115"/>
      <c r="S455" s="116"/>
      <c r="T455" s="113"/>
      <c r="U455" s="119">
        <f>IF($E$5=Master!$D$4,E455,
IF($F$5=Master!$D$4,SUM(E455:F455),
IF($G$5=Master!$D$4,SUM(E455:G455),
IF($H$5=Master!$D$4,SUM(E455:H455),
IF($I$5=Master!$D$4,SUM(E455:I455),
IF($J$5=Master!$D$4,SUM(E455:J455),
IF($K$5=Master!$D$4,SUM(E455:K455),
IF($L$5=Master!$D$4,SUM(E455:L455),
IF($M$5=Master!$D$4,SUM(E455:M455),
IF($N$5=Master!$D$4,SUM(E455:N455),
IF($O$5=Master!$D$4,SUM(E455:O455),
IF($P$5=Master!$D$4,SUM(E455:P455),0))))))))))))</f>
        <v>2680018.06</v>
      </c>
      <c r="V455" s="115"/>
    </row>
    <row r="456" spans="2:22" x14ac:dyDescent="0.2">
      <c r="B456" s="113"/>
      <c r="C456" s="117" t="s">
        <v>227</v>
      </c>
      <c r="D456" s="118" t="s">
        <v>460</v>
      </c>
      <c r="E456" s="119">
        <v>3075465.6199999996</v>
      </c>
      <c r="F456" s="119">
        <v>3008316.83</v>
      </c>
      <c r="G456" s="119">
        <v>3212346.5100000007</v>
      </c>
      <c r="H456" s="119">
        <v>3105047.9900000007</v>
      </c>
      <c r="I456" s="119">
        <v>3008522.6300000008</v>
      </c>
      <c r="J456" s="119">
        <v>3032346.5100000007</v>
      </c>
      <c r="K456" s="119">
        <v>2941346.5100000007</v>
      </c>
      <c r="L456" s="119">
        <v>3165333.830000001</v>
      </c>
      <c r="M456" s="119">
        <v>3013346.5100000007</v>
      </c>
      <c r="N456" s="119">
        <v>3021877.6900000009</v>
      </c>
      <c r="O456" s="119">
        <v>3265365.2600000007</v>
      </c>
      <c r="P456" s="119">
        <v>3253742.2700000009</v>
      </c>
      <c r="Q456" s="119">
        <f t="shared" si="9"/>
        <v>37103058.160000011</v>
      </c>
      <c r="R456" s="115"/>
      <c r="S456" s="116"/>
      <c r="T456" s="113"/>
      <c r="U456" s="119">
        <f>IF($E$5=Master!$D$4,E456,
IF($F$5=Master!$D$4,SUM(E456:F456),
IF($G$5=Master!$D$4,SUM(E456:G456),
IF($H$5=Master!$D$4,SUM(E456:H456),
IF($I$5=Master!$D$4,SUM(E456:I456),
IF($J$5=Master!$D$4,SUM(E456:J456),
IF($K$5=Master!$D$4,SUM(E456:K456),
IF($L$5=Master!$D$4,SUM(E456:L456),
IF($M$5=Master!$D$4,SUM(E456:M456),
IF($N$5=Master!$D$4,SUM(E456:N456),
IF($O$5=Master!$D$4,SUM(E456:O456),
IF($P$5=Master!$D$4,SUM(E456:P456),0))))))))))))</f>
        <v>24548726.430000007</v>
      </c>
      <c r="V456" s="115"/>
    </row>
    <row r="457" spans="2:22" x14ac:dyDescent="0.2">
      <c r="B457" s="113"/>
      <c r="C457" s="117" t="s">
        <v>228</v>
      </c>
      <c r="D457" s="118" t="s">
        <v>461</v>
      </c>
      <c r="E457" s="119">
        <v>9369308.4600000028</v>
      </c>
      <c r="F457" s="119">
        <v>9667033.3500000015</v>
      </c>
      <c r="G457" s="119">
        <v>9583316.790000001</v>
      </c>
      <c r="H457" s="119">
        <v>9668799.5700000022</v>
      </c>
      <c r="I457" s="119">
        <v>9514518.120000001</v>
      </c>
      <c r="J457" s="119">
        <v>9509413.0600000005</v>
      </c>
      <c r="K457" s="119">
        <v>9236437.160000002</v>
      </c>
      <c r="L457" s="119">
        <v>9822146.5500000007</v>
      </c>
      <c r="M457" s="119">
        <v>9670255.3399999999</v>
      </c>
      <c r="N457" s="119">
        <v>9534070.870000001</v>
      </c>
      <c r="O457" s="119">
        <v>9858257.089999998</v>
      </c>
      <c r="P457" s="119">
        <v>9989941.8000000026</v>
      </c>
      <c r="Q457" s="119">
        <f t="shared" si="9"/>
        <v>115423498.16000003</v>
      </c>
      <c r="R457" s="115"/>
      <c r="S457" s="116"/>
      <c r="T457" s="113"/>
      <c r="U457" s="119">
        <f>IF($E$5=Master!$D$4,E457,
IF($F$5=Master!$D$4,SUM(E457:F457),
IF($G$5=Master!$D$4,SUM(E457:G457),
IF($H$5=Master!$D$4,SUM(E457:H457),
IF($I$5=Master!$D$4,SUM(E457:I457),
IF($J$5=Master!$D$4,SUM(E457:J457),
IF($K$5=Master!$D$4,SUM(E457:K457),
IF($L$5=Master!$D$4,SUM(E457:L457),
IF($M$5=Master!$D$4,SUM(E457:M457),
IF($N$5=Master!$D$4,SUM(E457:N457),
IF($O$5=Master!$D$4,SUM(E457:O457),
IF($P$5=Master!$D$4,SUM(E457:P457),0))))))))))))</f>
        <v>76370973.060000017</v>
      </c>
      <c r="V457" s="115"/>
    </row>
    <row r="458" spans="2:22" x14ac:dyDescent="0.2">
      <c r="B458" s="113"/>
      <c r="C458" s="117" t="s">
        <v>229</v>
      </c>
      <c r="D458" s="118" t="s">
        <v>462</v>
      </c>
      <c r="E458" s="119">
        <v>3540126.1199999996</v>
      </c>
      <c r="F458" s="119">
        <v>3790606.0600000005</v>
      </c>
      <c r="G458" s="119">
        <v>3758569.7899999996</v>
      </c>
      <c r="H458" s="119">
        <v>3742192.2900000005</v>
      </c>
      <c r="I458" s="119">
        <v>3622745.4999999995</v>
      </c>
      <c r="J458" s="119">
        <v>3683795.92</v>
      </c>
      <c r="K458" s="119">
        <v>3533360.67</v>
      </c>
      <c r="L458" s="119">
        <v>3786605.7099999995</v>
      </c>
      <c r="M458" s="119">
        <v>3672562.35</v>
      </c>
      <c r="N458" s="119">
        <v>3678480.44</v>
      </c>
      <c r="O458" s="119">
        <v>3847373.32</v>
      </c>
      <c r="P458" s="119">
        <v>3689035.8900000006</v>
      </c>
      <c r="Q458" s="119">
        <f t="shared" si="9"/>
        <v>44345454.060000002</v>
      </c>
      <c r="R458" s="115"/>
      <c r="S458" s="116"/>
      <c r="T458" s="113"/>
      <c r="U458" s="119">
        <f>IF($E$5=Master!$D$4,E458,
IF($F$5=Master!$D$4,SUM(E458:F458),
IF($G$5=Master!$D$4,SUM(E458:G458),
IF($H$5=Master!$D$4,SUM(E458:H458),
IF($I$5=Master!$D$4,SUM(E458:I458),
IF($J$5=Master!$D$4,SUM(E458:J458),
IF($K$5=Master!$D$4,SUM(E458:K458),
IF($L$5=Master!$D$4,SUM(E458:L458),
IF($M$5=Master!$D$4,SUM(E458:M458),
IF($N$5=Master!$D$4,SUM(E458:N458),
IF($O$5=Master!$D$4,SUM(E458:O458),
IF($P$5=Master!$D$4,SUM(E458:P458),0))))))))))))</f>
        <v>29458002.060000002</v>
      </c>
      <c r="V458" s="115"/>
    </row>
    <row r="459" spans="2:22" x14ac:dyDescent="0.2">
      <c r="B459" s="113"/>
      <c r="C459" s="117" t="s">
        <v>230</v>
      </c>
      <c r="D459" s="118" t="s">
        <v>463</v>
      </c>
      <c r="E459" s="119">
        <v>15270.83</v>
      </c>
      <c r="F459" s="119">
        <v>615420.92999999993</v>
      </c>
      <c r="G459" s="119">
        <v>1313629.9500000002</v>
      </c>
      <c r="H459" s="119">
        <v>1366425.9000000001</v>
      </c>
      <c r="I459" s="119">
        <v>1365345.9600000002</v>
      </c>
      <c r="J459" s="119">
        <v>1371629.9600000002</v>
      </c>
      <c r="K459" s="119">
        <v>1365346.11</v>
      </c>
      <c r="L459" s="119">
        <v>1365345.9700000002</v>
      </c>
      <c r="M459" s="119">
        <v>1371629.9100000001</v>
      </c>
      <c r="N459" s="119">
        <v>1015345.83</v>
      </c>
      <c r="O459" s="119">
        <v>590345.82999999996</v>
      </c>
      <c r="P459" s="119">
        <v>596629.9</v>
      </c>
      <c r="Q459" s="119">
        <f t="shared" si="9"/>
        <v>12352367.080000002</v>
      </c>
      <c r="R459" s="115"/>
      <c r="S459" s="116"/>
      <c r="T459" s="113"/>
      <c r="U459" s="119">
        <f>IF($E$5=Master!$D$4,E459,
IF($F$5=Master!$D$4,SUM(E459:F459),
IF($G$5=Master!$D$4,SUM(E459:G459),
IF($H$5=Master!$D$4,SUM(E459:H459),
IF($I$5=Master!$D$4,SUM(E459:I459),
IF($J$5=Master!$D$4,SUM(E459:J459),
IF($K$5=Master!$D$4,SUM(E459:K459),
IF($L$5=Master!$D$4,SUM(E459:L459),
IF($M$5=Master!$D$4,SUM(E459:M459),
IF($N$5=Master!$D$4,SUM(E459:N459),
IF($O$5=Master!$D$4,SUM(E459:O459),
IF($P$5=Master!$D$4,SUM(E459:P459),0))))))))))))</f>
        <v>8778415.6100000013</v>
      </c>
      <c r="V459" s="115"/>
    </row>
    <row r="460" spans="2:22" x14ac:dyDescent="0.2">
      <c r="B460" s="113"/>
      <c r="C460" s="117" t="s">
        <v>231</v>
      </c>
      <c r="D460" s="118" t="s">
        <v>464</v>
      </c>
      <c r="E460" s="119">
        <v>3206961.58</v>
      </c>
      <c r="F460" s="119">
        <v>3216996.16</v>
      </c>
      <c r="G460" s="119">
        <v>3220937.8600000003</v>
      </c>
      <c r="H460" s="119">
        <v>3245790.3400000003</v>
      </c>
      <c r="I460" s="119">
        <v>3214777.9600000004</v>
      </c>
      <c r="J460" s="119">
        <v>3213880.29</v>
      </c>
      <c r="K460" s="119">
        <v>3220189.1</v>
      </c>
      <c r="L460" s="119">
        <v>3214325.6700000004</v>
      </c>
      <c r="M460" s="119">
        <v>3212018.0100000002</v>
      </c>
      <c r="N460" s="119">
        <v>3213465.72</v>
      </c>
      <c r="O460" s="119">
        <v>3225636.8400000003</v>
      </c>
      <c r="P460" s="119">
        <v>3215385.8700000006</v>
      </c>
      <c r="Q460" s="119">
        <f t="shared" si="9"/>
        <v>38620365.400000006</v>
      </c>
      <c r="R460" s="115"/>
      <c r="S460" s="116"/>
      <c r="T460" s="113"/>
      <c r="U460" s="119">
        <f>IF($E$5=Master!$D$4,E460,
IF($F$5=Master!$D$4,SUM(E460:F460),
IF($G$5=Master!$D$4,SUM(E460:G460),
IF($H$5=Master!$D$4,SUM(E460:H460),
IF($I$5=Master!$D$4,SUM(E460:I460),
IF($J$5=Master!$D$4,SUM(E460:J460),
IF($K$5=Master!$D$4,SUM(E460:K460),
IF($L$5=Master!$D$4,SUM(E460:L460),
IF($M$5=Master!$D$4,SUM(E460:M460),
IF($N$5=Master!$D$4,SUM(E460:N460),
IF($O$5=Master!$D$4,SUM(E460:O460),
IF($P$5=Master!$D$4,SUM(E460:P460),0))))))))))))</f>
        <v>25753858.960000005</v>
      </c>
      <c r="V460" s="115"/>
    </row>
    <row r="461" spans="2:22" x14ac:dyDescent="0.2">
      <c r="B461" s="113"/>
      <c r="C461" s="117" t="s">
        <v>232</v>
      </c>
      <c r="D461" s="118" t="s">
        <v>465</v>
      </c>
      <c r="E461" s="119">
        <v>0</v>
      </c>
      <c r="F461" s="119">
        <v>1006959.3300000001</v>
      </c>
      <c r="G461" s="119">
        <v>517116.07</v>
      </c>
      <c r="H461" s="119">
        <v>510893.85</v>
      </c>
      <c r="I461" s="119">
        <v>509893.85</v>
      </c>
      <c r="J461" s="119">
        <v>508893.85</v>
      </c>
      <c r="K461" s="119">
        <v>263133.84999999998</v>
      </c>
      <c r="L461" s="119">
        <v>485133.85</v>
      </c>
      <c r="M461" s="119">
        <v>510893.85</v>
      </c>
      <c r="N461" s="119">
        <v>510893.85</v>
      </c>
      <c r="O461" s="119">
        <v>510893.85</v>
      </c>
      <c r="P461" s="119">
        <v>510893.8</v>
      </c>
      <c r="Q461" s="119">
        <f t="shared" si="9"/>
        <v>5845599.9999999991</v>
      </c>
      <c r="R461" s="115"/>
      <c r="S461" s="116"/>
      <c r="T461" s="113"/>
      <c r="U461" s="119">
        <f>IF($E$5=Master!$D$4,E461,
IF($F$5=Master!$D$4,SUM(E461:F461),
IF($G$5=Master!$D$4,SUM(E461:G461),
IF($H$5=Master!$D$4,SUM(E461:H461),
IF($I$5=Master!$D$4,SUM(E461:I461),
IF($J$5=Master!$D$4,SUM(E461:J461),
IF($K$5=Master!$D$4,SUM(E461:K461),
IF($L$5=Master!$D$4,SUM(E461:L461),
IF($M$5=Master!$D$4,SUM(E461:M461),
IF($N$5=Master!$D$4,SUM(E461:N461),
IF($O$5=Master!$D$4,SUM(E461:O461),
IF($P$5=Master!$D$4,SUM(E461:P461),0))))))))))))</f>
        <v>3802024.6500000004</v>
      </c>
      <c r="V461" s="115"/>
    </row>
    <row r="462" spans="2:22" x14ac:dyDescent="0.2">
      <c r="B462" s="113"/>
      <c r="C462" s="117" t="s">
        <v>233</v>
      </c>
      <c r="D462" s="118" t="s">
        <v>466</v>
      </c>
      <c r="E462" s="119">
        <v>336527.37</v>
      </c>
      <c r="F462" s="119">
        <v>1456236.45</v>
      </c>
      <c r="G462" s="119">
        <v>342982.04000000004</v>
      </c>
      <c r="H462" s="119">
        <v>843940.8600000001</v>
      </c>
      <c r="I462" s="119">
        <v>866805.97</v>
      </c>
      <c r="J462" s="119">
        <v>796996.8600000001</v>
      </c>
      <c r="K462" s="119">
        <v>804678.84000000008</v>
      </c>
      <c r="L462" s="119">
        <v>344243.94000000006</v>
      </c>
      <c r="M462" s="119">
        <v>844501.26</v>
      </c>
      <c r="N462" s="119">
        <v>798037.79</v>
      </c>
      <c r="O462" s="119">
        <v>344743.94000000006</v>
      </c>
      <c r="P462" s="119">
        <v>858239.16</v>
      </c>
      <c r="Q462" s="119">
        <f t="shared" si="9"/>
        <v>8637934.4800000004</v>
      </c>
      <c r="R462" s="115"/>
      <c r="S462" s="116"/>
      <c r="T462" s="113"/>
      <c r="U462" s="119">
        <f>IF($E$5=Master!$D$4,E462,
IF($F$5=Master!$D$4,SUM(E462:F462),
IF($G$5=Master!$D$4,SUM(E462:G462),
IF($H$5=Master!$D$4,SUM(E462:H462),
IF($I$5=Master!$D$4,SUM(E462:I462),
IF($J$5=Master!$D$4,SUM(E462:J462),
IF($K$5=Master!$D$4,SUM(E462:K462),
IF($L$5=Master!$D$4,SUM(E462:L462),
IF($M$5=Master!$D$4,SUM(E462:M462),
IF($N$5=Master!$D$4,SUM(E462:N462),
IF($O$5=Master!$D$4,SUM(E462:O462),
IF($P$5=Master!$D$4,SUM(E462:P462),0))))))))))))</f>
        <v>5792412.3300000001</v>
      </c>
      <c r="V462" s="115"/>
    </row>
    <row r="463" spans="2:22" x14ac:dyDescent="0.2">
      <c r="B463" s="113"/>
      <c r="C463" s="117" t="s">
        <v>234</v>
      </c>
      <c r="D463" s="118" t="s">
        <v>467</v>
      </c>
      <c r="E463" s="119">
        <v>208269.86999999997</v>
      </c>
      <c r="F463" s="119">
        <v>210159.86999999997</v>
      </c>
      <c r="G463" s="119">
        <v>233966.38999999998</v>
      </c>
      <c r="H463" s="119">
        <v>208269.86999999997</v>
      </c>
      <c r="I463" s="119">
        <v>212166.90999999995</v>
      </c>
      <c r="J463" s="119">
        <v>344042.70999999996</v>
      </c>
      <c r="K463" s="119">
        <v>259626.59000000003</v>
      </c>
      <c r="L463" s="119">
        <v>139033.67000000004</v>
      </c>
      <c r="M463" s="119">
        <v>259626.54000000004</v>
      </c>
      <c r="N463" s="119">
        <v>282313.78999999998</v>
      </c>
      <c r="O463" s="119">
        <v>259626.57</v>
      </c>
      <c r="P463" s="119">
        <v>259626.34</v>
      </c>
      <c r="Q463" s="119">
        <f t="shared" si="9"/>
        <v>2876729.1199999996</v>
      </c>
      <c r="R463" s="115"/>
      <c r="S463" s="116"/>
      <c r="T463" s="113"/>
      <c r="U463" s="119">
        <f>IF($E$5=Master!$D$4,E463,
IF($F$5=Master!$D$4,SUM(E463:F463),
IF($G$5=Master!$D$4,SUM(E463:G463),
IF($H$5=Master!$D$4,SUM(E463:H463),
IF($I$5=Master!$D$4,SUM(E463:I463),
IF($J$5=Master!$D$4,SUM(E463:J463),
IF($K$5=Master!$D$4,SUM(E463:K463),
IF($L$5=Master!$D$4,SUM(E463:L463),
IF($M$5=Master!$D$4,SUM(E463:M463),
IF($N$5=Master!$D$4,SUM(E463:N463),
IF($O$5=Master!$D$4,SUM(E463:O463),
IF($P$5=Master!$D$4,SUM(E463:P463),0))))))))))))</f>
        <v>1815535.88</v>
      </c>
      <c r="V463" s="115"/>
    </row>
    <row r="464" spans="2:22" x14ac:dyDescent="0.2">
      <c r="B464" s="113"/>
      <c r="C464" s="117" t="s">
        <v>235</v>
      </c>
      <c r="D464" s="118" t="s">
        <v>468</v>
      </c>
      <c r="E464" s="119">
        <v>200000.08</v>
      </c>
      <c r="F464" s="119">
        <v>3474000.08</v>
      </c>
      <c r="G464" s="119">
        <v>644000.08000000007</v>
      </c>
      <c r="H464" s="119">
        <v>284000.07999999996</v>
      </c>
      <c r="I464" s="119">
        <v>274000.07999999996</v>
      </c>
      <c r="J464" s="119">
        <v>274000.07999999996</v>
      </c>
      <c r="K464" s="119">
        <v>3520000.08</v>
      </c>
      <c r="L464" s="119">
        <v>450000.07999999996</v>
      </c>
      <c r="M464" s="119">
        <v>200000.08</v>
      </c>
      <c r="N464" s="119">
        <v>200000.08</v>
      </c>
      <c r="O464" s="119">
        <v>200000.08</v>
      </c>
      <c r="P464" s="119">
        <v>200000.12</v>
      </c>
      <c r="Q464" s="119">
        <f t="shared" si="9"/>
        <v>9920001</v>
      </c>
      <c r="R464" s="115"/>
      <c r="S464" s="116"/>
      <c r="T464" s="113"/>
      <c r="U464" s="119">
        <f>IF($E$5=Master!$D$4,E464,
IF($F$5=Master!$D$4,SUM(E464:F464),
IF($G$5=Master!$D$4,SUM(E464:G464),
IF($H$5=Master!$D$4,SUM(E464:H464),
IF($I$5=Master!$D$4,SUM(E464:I464),
IF($J$5=Master!$D$4,SUM(E464:J464),
IF($K$5=Master!$D$4,SUM(E464:K464),
IF($L$5=Master!$D$4,SUM(E464:L464),
IF($M$5=Master!$D$4,SUM(E464:M464),
IF($N$5=Master!$D$4,SUM(E464:N464),
IF($O$5=Master!$D$4,SUM(E464:O464),
IF($P$5=Master!$D$4,SUM(E464:P464),0))))))))))))</f>
        <v>9120000.6400000006</v>
      </c>
      <c r="V464" s="115"/>
    </row>
    <row r="465" spans="2:22" x14ac:dyDescent="0.2">
      <c r="B465" s="113"/>
      <c r="C465" s="117" t="s">
        <v>236</v>
      </c>
      <c r="D465" s="118" t="s">
        <v>469</v>
      </c>
      <c r="E465" s="119">
        <v>66686.69</v>
      </c>
      <c r="F465" s="119">
        <v>67993.069999999992</v>
      </c>
      <c r="G465" s="119">
        <v>372847.79</v>
      </c>
      <c r="H465" s="119">
        <v>363247.79</v>
      </c>
      <c r="I465" s="119">
        <v>67247.789999999994</v>
      </c>
      <c r="J465" s="119">
        <v>59397.789999999994</v>
      </c>
      <c r="K465" s="119">
        <v>59425.289999999994</v>
      </c>
      <c r="L465" s="119">
        <v>52975.289999999994</v>
      </c>
      <c r="M465" s="119">
        <v>59425.289999999994</v>
      </c>
      <c r="N465" s="119">
        <v>57397.789999999994</v>
      </c>
      <c r="O465" s="119">
        <v>51547.789999999994</v>
      </c>
      <c r="P465" s="119">
        <v>51547.609999999993</v>
      </c>
      <c r="Q465" s="119">
        <f t="shared" si="9"/>
        <v>1329739.9800000002</v>
      </c>
      <c r="R465" s="115"/>
      <c r="S465" s="116"/>
      <c r="T465" s="113"/>
      <c r="U465" s="119">
        <f>IF($E$5=Master!$D$4,E465,
IF($F$5=Master!$D$4,SUM(E465:F465),
IF($G$5=Master!$D$4,SUM(E465:G465),
IF($H$5=Master!$D$4,SUM(E465:H465),
IF($I$5=Master!$D$4,SUM(E465:I465),
IF($J$5=Master!$D$4,SUM(E465:J465),
IF($K$5=Master!$D$4,SUM(E465:K465),
IF($L$5=Master!$D$4,SUM(E465:L465),
IF($M$5=Master!$D$4,SUM(E465:M465),
IF($N$5=Master!$D$4,SUM(E465:N465),
IF($O$5=Master!$D$4,SUM(E465:O465),
IF($P$5=Master!$D$4,SUM(E465:P465),0))))))))))))</f>
        <v>1109821.5</v>
      </c>
      <c r="V465" s="115"/>
    </row>
    <row r="466" spans="2:22" x14ac:dyDescent="0.2">
      <c r="B466" s="113"/>
      <c r="C466" s="117" t="s">
        <v>237</v>
      </c>
      <c r="D466" s="118" t="s">
        <v>457</v>
      </c>
      <c r="E466" s="119">
        <v>0</v>
      </c>
      <c r="F466" s="119">
        <v>0</v>
      </c>
      <c r="G466" s="119">
        <v>50000</v>
      </c>
      <c r="H466" s="119">
        <v>10000</v>
      </c>
      <c r="I466" s="119">
        <v>50000</v>
      </c>
      <c r="J466" s="119">
        <v>60000</v>
      </c>
      <c r="K466" s="119">
        <v>142800</v>
      </c>
      <c r="L466" s="119">
        <v>185000</v>
      </c>
      <c r="M466" s="119">
        <v>129100</v>
      </c>
      <c r="N466" s="119">
        <v>240000</v>
      </c>
      <c r="O466" s="119">
        <v>230000</v>
      </c>
      <c r="P466" s="119">
        <v>282600</v>
      </c>
      <c r="Q466" s="119">
        <f t="shared" si="9"/>
        <v>1379500</v>
      </c>
      <c r="R466" s="115"/>
      <c r="S466" s="116"/>
      <c r="T466" s="113"/>
      <c r="U466" s="119">
        <f>IF($E$5=Master!$D$4,E466,
IF($F$5=Master!$D$4,SUM(E466:F466),
IF($G$5=Master!$D$4,SUM(E466:G466),
IF($H$5=Master!$D$4,SUM(E466:H466),
IF($I$5=Master!$D$4,SUM(E466:I466),
IF($J$5=Master!$D$4,SUM(E466:J466),
IF($K$5=Master!$D$4,SUM(E466:K466),
IF($L$5=Master!$D$4,SUM(E466:L466),
IF($M$5=Master!$D$4,SUM(E466:M466),
IF($N$5=Master!$D$4,SUM(E466:N466),
IF($O$5=Master!$D$4,SUM(E466:O466),
IF($P$5=Master!$D$4,SUM(E466:P466),0))))))))))))</f>
        <v>497800</v>
      </c>
      <c r="V466" s="115"/>
    </row>
    <row r="467" spans="2:22" x14ac:dyDescent="0.2">
      <c r="B467" s="113"/>
      <c r="C467" s="117" t="s">
        <v>238</v>
      </c>
      <c r="D467" s="118" t="s">
        <v>470</v>
      </c>
      <c r="E467" s="119">
        <v>20611.900000000001</v>
      </c>
      <c r="F467" s="119">
        <v>42861.9</v>
      </c>
      <c r="G467" s="119">
        <v>122861.90000000001</v>
      </c>
      <c r="H467" s="119">
        <v>42861.9</v>
      </c>
      <c r="I467" s="119">
        <v>42861.9</v>
      </c>
      <c r="J467" s="119">
        <v>38938.31</v>
      </c>
      <c r="K467" s="119">
        <v>33308.57</v>
      </c>
      <c r="L467" s="119">
        <v>33308.57</v>
      </c>
      <c r="M467" s="119">
        <v>33308.57</v>
      </c>
      <c r="N467" s="119">
        <v>10898.57</v>
      </c>
      <c r="O467" s="119">
        <v>8333.57</v>
      </c>
      <c r="P467" s="119">
        <v>8333.6500000000015</v>
      </c>
      <c r="Q467" s="119">
        <f t="shared" si="9"/>
        <v>438489.31000000006</v>
      </c>
      <c r="R467" s="115"/>
      <c r="S467" s="116"/>
      <c r="T467" s="113"/>
      <c r="U467" s="119">
        <f>IF($E$5=Master!$D$4,E467,
IF($F$5=Master!$D$4,SUM(E467:F467),
IF($G$5=Master!$D$4,SUM(E467:G467),
IF($H$5=Master!$D$4,SUM(E467:H467),
IF($I$5=Master!$D$4,SUM(E467:I467),
IF($J$5=Master!$D$4,SUM(E467:J467),
IF($K$5=Master!$D$4,SUM(E467:K467),
IF($L$5=Master!$D$4,SUM(E467:L467),
IF($M$5=Master!$D$4,SUM(E467:M467),
IF($N$5=Master!$D$4,SUM(E467:N467),
IF($O$5=Master!$D$4,SUM(E467:O467),
IF($P$5=Master!$D$4,SUM(E467:P467),0))))))))))))</f>
        <v>377614.95</v>
      </c>
      <c r="V467" s="115"/>
    </row>
    <row r="468" spans="2:22" x14ac:dyDescent="0.2">
      <c r="B468" s="113"/>
      <c r="C468" s="117" t="s">
        <v>239</v>
      </c>
      <c r="D468" s="118" t="s">
        <v>471</v>
      </c>
      <c r="E468" s="119">
        <v>420877.72</v>
      </c>
      <c r="F468" s="119">
        <v>448915.36</v>
      </c>
      <c r="G468" s="119">
        <v>448915.36</v>
      </c>
      <c r="H468" s="119">
        <v>448915.36</v>
      </c>
      <c r="I468" s="119">
        <v>448915.36</v>
      </c>
      <c r="J468" s="119">
        <v>448915.36</v>
      </c>
      <c r="K468" s="119">
        <v>448915.36</v>
      </c>
      <c r="L468" s="119">
        <v>448915.36</v>
      </c>
      <c r="M468" s="119">
        <v>448915.36</v>
      </c>
      <c r="N468" s="119">
        <v>448915.36</v>
      </c>
      <c r="O468" s="119">
        <v>448915.36</v>
      </c>
      <c r="P468" s="119">
        <v>448816.19</v>
      </c>
      <c r="Q468" s="119">
        <f t="shared" si="9"/>
        <v>5358847.51</v>
      </c>
      <c r="R468" s="115"/>
      <c r="S468" s="116"/>
      <c r="T468" s="113"/>
      <c r="U468" s="119">
        <f>IF($E$5=Master!$D$4,E468,
IF($F$5=Master!$D$4,SUM(E468:F468),
IF($G$5=Master!$D$4,SUM(E468:G468),
IF($H$5=Master!$D$4,SUM(E468:H468),
IF($I$5=Master!$D$4,SUM(E468:I468),
IF($J$5=Master!$D$4,SUM(E468:J468),
IF($K$5=Master!$D$4,SUM(E468:K468),
IF($L$5=Master!$D$4,SUM(E468:L468),
IF($M$5=Master!$D$4,SUM(E468:M468),
IF($N$5=Master!$D$4,SUM(E468:N468),
IF($O$5=Master!$D$4,SUM(E468:O468),
IF($P$5=Master!$D$4,SUM(E468:P468),0))))))))))))</f>
        <v>3563285.2399999993</v>
      </c>
      <c r="V468" s="115"/>
    </row>
    <row r="469" spans="2:22" x14ac:dyDescent="0.2">
      <c r="B469" s="113"/>
      <c r="C469" s="117" t="s">
        <v>240</v>
      </c>
      <c r="D469" s="118" t="s">
        <v>472</v>
      </c>
      <c r="E469" s="119">
        <v>0</v>
      </c>
      <c r="F469" s="119">
        <v>65000</v>
      </c>
      <c r="G469" s="119">
        <v>65000</v>
      </c>
      <c r="H469" s="119">
        <v>165000</v>
      </c>
      <c r="I469" s="119">
        <v>115000</v>
      </c>
      <c r="J469" s="119">
        <v>201100</v>
      </c>
      <c r="K469" s="119">
        <v>73400</v>
      </c>
      <c r="L469" s="119">
        <v>250000</v>
      </c>
      <c r="M469" s="119">
        <v>150000</v>
      </c>
      <c r="N469" s="119">
        <v>250000</v>
      </c>
      <c r="O469" s="119">
        <v>150000</v>
      </c>
      <c r="P469" s="119">
        <v>300840</v>
      </c>
      <c r="Q469" s="119">
        <f t="shared" si="9"/>
        <v>1785340</v>
      </c>
      <c r="R469" s="115"/>
      <c r="S469" s="116"/>
      <c r="T469" s="113"/>
      <c r="U469" s="119">
        <f>IF($E$5=Master!$D$4,E469,
IF($F$5=Master!$D$4,SUM(E469:F469),
IF($G$5=Master!$D$4,SUM(E469:G469),
IF($H$5=Master!$D$4,SUM(E469:H469),
IF($I$5=Master!$D$4,SUM(E469:I469),
IF($J$5=Master!$D$4,SUM(E469:J469),
IF($K$5=Master!$D$4,SUM(E469:K469),
IF($L$5=Master!$D$4,SUM(E469:L469),
IF($M$5=Master!$D$4,SUM(E469:M469),
IF($N$5=Master!$D$4,SUM(E469:N469),
IF($O$5=Master!$D$4,SUM(E469:O469),
IF($P$5=Master!$D$4,SUM(E469:P469),0))))))))))))</f>
        <v>934500</v>
      </c>
      <c r="V469" s="115"/>
    </row>
    <row r="470" spans="2:22" x14ac:dyDescent="0.2">
      <c r="B470" s="113"/>
      <c r="C470" s="117" t="s">
        <v>241</v>
      </c>
      <c r="D470" s="118" t="s">
        <v>469</v>
      </c>
      <c r="E470" s="119">
        <v>2350.08</v>
      </c>
      <c r="F470" s="119">
        <v>2350.08</v>
      </c>
      <c r="G470" s="119">
        <v>17350.080000000002</v>
      </c>
      <c r="H470" s="119">
        <v>2350.08</v>
      </c>
      <c r="I470" s="119">
        <v>2350.08</v>
      </c>
      <c r="J470" s="119">
        <v>2350.08</v>
      </c>
      <c r="K470" s="119">
        <v>2350.08</v>
      </c>
      <c r="L470" s="119">
        <v>2350.08</v>
      </c>
      <c r="M470" s="119">
        <v>2350.08</v>
      </c>
      <c r="N470" s="119">
        <v>2350.08</v>
      </c>
      <c r="O470" s="119">
        <v>500.08</v>
      </c>
      <c r="P470" s="119">
        <v>500.02</v>
      </c>
      <c r="Q470" s="119">
        <f t="shared" si="9"/>
        <v>39500.900000000009</v>
      </c>
      <c r="R470" s="115"/>
      <c r="S470" s="116"/>
      <c r="T470" s="113"/>
      <c r="U470" s="119">
        <f>IF($E$5=Master!$D$4,E470,
IF($F$5=Master!$D$4,SUM(E470:F470),
IF($G$5=Master!$D$4,SUM(E470:G470),
IF($H$5=Master!$D$4,SUM(E470:H470),
IF($I$5=Master!$D$4,SUM(E470:I470),
IF($J$5=Master!$D$4,SUM(E470:J470),
IF($K$5=Master!$D$4,SUM(E470:K470),
IF($L$5=Master!$D$4,SUM(E470:L470),
IF($M$5=Master!$D$4,SUM(E470:M470),
IF($N$5=Master!$D$4,SUM(E470:N470),
IF($O$5=Master!$D$4,SUM(E470:O470),
IF($P$5=Master!$D$4,SUM(E470:P470),0))))))))))))</f>
        <v>33800.640000000007</v>
      </c>
      <c r="V470" s="115"/>
    </row>
    <row r="471" spans="2:22" ht="25.5" x14ac:dyDescent="0.2">
      <c r="B471" s="113"/>
      <c r="C471" s="117" t="s">
        <v>535</v>
      </c>
      <c r="D471" s="118" t="s">
        <v>536</v>
      </c>
      <c r="E471" s="119">
        <v>857362.01</v>
      </c>
      <c r="F471" s="119">
        <v>898585.27</v>
      </c>
      <c r="G471" s="119">
        <v>893684.52</v>
      </c>
      <c r="H471" s="119">
        <v>896673.41</v>
      </c>
      <c r="I471" s="119">
        <v>397234.37999999995</v>
      </c>
      <c r="J471" s="119">
        <v>390915.94</v>
      </c>
      <c r="K471" s="119">
        <v>389012.94</v>
      </c>
      <c r="L471" s="119">
        <v>388512.94</v>
      </c>
      <c r="M471" s="119">
        <v>479012.94</v>
      </c>
      <c r="N471" s="119">
        <v>1082937.94</v>
      </c>
      <c r="O471" s="119">
        <v>936466.75</v>
      </c>
      <c r="P471" s="119">
        <v>1095324.8799999999</v>
      </c>
      <c r="Q471" s="119">
        <f t="shared" si="9"/>
        <v>8705723.9200000018</v>
      </c>
      <c r="R471" s="115"/>
      <c r="S471" s="116"/>
      <c r="T471" s="113"/>
      <c r="U471" s="119">
        <f>IF($E$5=Master!$D$4,E471,
IF($F$5=Master!$D$4,SUM(E471:F471),
IF($G$5=Master!$D$4,SUM(E471:G471),
IF($H$5=Master!$D$4,SUM(E471:H471),
IF($I$5=Master!$D$4,SUM(E471:I471),
IF($J$5=Master!$D$4,SUM(E471:J471),
IF($K$5=Master!$D$4,SUM(E471:K471),
IF($L$5=Master!$D$4,SUM(E471:L471),
IF($M$5=Master!$D$4,SUM(E471:M471),
IF($N$5=Master!$D$4,SUM(E471:N471),
IF($O$5=Master!$D$4,SUM(E471:O471),
IF($P$5=Master!$D$4,SUM(E471:P471),0))))))))))))</f>
        <v>5111981.4100000011</v>
      </c>
      <c r="V471" s="115"/>
    </row>
    <row r="472" spans="2:22" x14ac:dyDescent="0.2">
      <c r="B472" s="113"/>
      <c r="C472" s="117" t="s">
        <v>242</v>
      </c>
      <c r="D472" s="118" t="s">
        <v>473</v>
      </c>
      <c r="E472" s="119">
        <v>203465.05999999997</v>
      </c>
      <c r="F472" s="119">
        <v>443952.49</v>
      </c>
      <c r="G472" s="119">
        <v>215118.52999999994</v>
      </c>
      <c r="H472" s="119">
        <v>210798.38999999998</v>
      </c>
      <c r="I472" s="119">
        <v>227089.79999999996</v>
      </c>
      <c r="J472" s="119">
        <v>223592.75999999998</v>
      </c>
      <c r="K472" s="119">
        <v>282940.51</v>
      </c>
      <c r="L472" s="119">
        <v>216445.44999999998</v>
      </c>
      <c r="M472" s="119">
        <v>210798.38999999998</v>
      </c>
      <c r="N472" s="119">
        <v>229320.71</v>
      </c>
      <c r="O472" s="119">
        <v>203698.38999999998</v>
      </c>
      <c r="P472" s="119">
        <v>208140.52</v>
      </c>
      <c r="Q472" s="119">
        <f t="shared" si="9"/>
        <v>2875361</v>
      </c>
      <c r="R472" s="115"/>
      <c r="S472" s="116"/>
      <c r="T472" s="113"/>
      <c r="U472" s="119">
        <f>IF($E$5=Master!$D$4,E472,
IF($F$5=Master!$D$4,SUM(E472:F472),
IF($G$5=Master!$D$4,SUM(E472:G472),
IF($H$5=Master!$D$4,SUM(E472:H472),
IF($I$5=Master!$D$4,SUM(E472:I472),
IF($J$5=Master!$D$4,SUM(E472:J472),
IF($K$5=Master!$D$4,SUM(E472:K472),
IF($L$5=Master!$D$4,SUM(E472:L472),
IF($M$5=Master!$D$4,SUM(E472:M472),
IF($N$5=Master!$D$4,SUM(E472:N472),
IF($O$5=Master!$D$4,SUM(E472:O472),
IF($P$5=Master!$D$4,SUM(E472:P472),0))))))))))))</f>
        <v>2023402.9899999998</v>
      </c>
      <c r="V472" s="115"/>
    </row>
    <row r="473" spans="2:22" x14ac:dyDescent="0.2">
      <c r="B473" s="113"/>
      <c r="C473" s="117" t="s">
        <v>243</v>
      </c>
      <c r="D473" s="118" t="s">
        <v>474</v>
      </c>
      <c r="E473" s="119">
        <v>831647.2099999995</v>
      </c>
      <c r="F473" s="119">
        <v>861405.98999999941</v>
      </c>
      <c r="G473" s="119">
        <v>1093526.2899999996</v>
      </c>
      <c r="H473" s="119">
        <v>837311.92999999947</v>
      </c>
      <c r="I473" s="119">
        <v>887796.37999999977</v>
      </c>
      <c r="J473" s="119">
        <v>907968.29999999946</v>
      </c>
      <c r="K473" s="119">
        <v>843476.94999999949</v>
      </c>
      <c r="L473" s="119">
        <v>731739.1099999994</v>
      </c>
      <c r="M473" s="119">
        <v>796120.00999999954</v>
      </c>
      <c r="N473" s="119">
        <v>803764.40999999957</v>
      </c>
      <c r="O473" s="119">
        <v>766825.57999999961</v>
      </c>
      <c r="P473" s="119">
        <v>844090.12000000034</v>
      </c>
      <c r="Q473" s="119">
        <f t="shared" si="9"/>
        <v>10205672.279999997</v>
      </c>
      <c r="R473" s="115"/>
      <c r="S473" s="116"/>
      <c r="T473" s="113"/>
      <c r="U473" s="119">
        <f>IF($E$5=Master!$D$4,E473,
IF($F$5=Master!$D$4,SUM(E473:F473),
IF($G$5=Master!$D$4,SUM(E473:G473),
IF($H$5=Master!$D$4,SUM(E473:H473),
IF($I$5=Master!$D$4,SUM(E473:I473),
IF($J$5=Master!$D$4,SUM(E473:J473),
IF($K$5=Master!$D$4,SUM(E473:K473),
IF($L$5=Master!$D$4,SUM(E473:L473),
IF($M$5=Master!$D$4,SUM(E473:M473),
IF($N$5=Master!$D$4,SUM(E473:N473),
IF($O$5=Master!$D$4,SUM(E473:O473),
IF($P$5=Master!$D$4,SUM(E473:P473),0))))))))))))</f>
        <v>6994872.1599999964</v>
      </c>
      <c r="V473" s="115"/>
    </row>
    <row r="474" spans="2:22" x14ac:dyDescent="0.2">
      <c r="B474" s="113"/>
      <c r="C474" s="117" t="s">
        <v>244</v>
      </c>
      <c r="D474" s="118" t="s">
        <v>475</v>
      </c>
      <c r="E474" s="119">
        <v>119866.76</v>
      </c>
      <c r="F474" s="119">
        <v>125826.76000000001</v>
      </c>
      <c r="G474" s="119">
        <v>125166.76000000001</v>
      </c>
      <c r="H474" s="119">
        <v>180166.75999999998</v>
      </c>
      <c r="I474" s="119">
        <v>118816.76</v>
      </c>
      <c r="J474" s="119">
        <v>118666.76</v>
      </c>
      <c r="K474" s="119">
        <v>118666.76</v>
      </c>
      <c r="L474" s="119">
        <v>118666.76</v>
      </c>
      <c r="M474" s="119">
        <v>118666.76</v>
      </c>
      <c r="N474" s="119">
        <v>118666.76</v>
      </c>
      <c r="O474" s="119">
        <v>118666.76</v>
      </c>
      <c r="P474" s="119">
        <v>118666.64</v>
      </c>
      <c r="Q474" s="119">
        <f t="shared" si="9"/>
        <v>1500511</v>
      </c>
      <c r="R474" s="115"/>
      <c r="S474" s="116"/>
      <c r="T474" s="113"/>
      <c r="U474" s="119">
        <f>IF($E$5=Master!$D$4,E474,
IF($F$5=Master!$D$4,SUM(E474:F474),
IF($G$5=Master!$D$4,SUM(E474:G474),
IF($H$5=Master!$D$4,SUM(E474:H474),
IF($I$5=Master!$D$4,SUM(E474:I474),
IF($J$5=Master!$D$4,SUM(E474:J474),
IF($K$5=Master!$D$4,SUM(E474:K474),
IF($L$5=Master!$D$4,SUM(E474:L474),
IF($M$5=Master!$D$4,SUM(E474:M474),
IF($N$5=Master!$D$4,SUM(E474:N474),
IF($O$5=Master!$D$4,SUM(E474:O474),
IF($P$5=Master!$D$4,SUM(E474:P474),0))))))))))))</f>
        <v>1025844.0800000001</v>
      </c>
      <c r="V474" s="115"/>
    </row>
    <row r="475" spans="2:22" x14ac:dyDescent="0.2">
      <c r="B475" s="113"/>
      <c r="C475" s="117" t="s">
        <v>245</v>
      </c>
      <c r="D475" s="118" t="s">
        <v>477</v>
      </c>
      <c r="E475" s="119">
        <v>91237.709999999992</v>
      </c>
      <c r="F475" s="119">
        <v>117859.37</v>
      </c>
      <c r="G475" s="119">
        <v>103431.28</v>
      </c>
      <c r="H475" s="119">
        <v>92782.46</v>
      </c>
      <c r="I475" s="119">
        <v>91757.48000000001</v>
      </c>
      <c r="J475" s="119">
        <v>91075.33</v>
      </c>
      <c r="K475" s="119">
        <v>95581.87</v>
      </c>
      <c r="L475" s="119">
        <v>91660.78</v>
      </c>
      <c r="M475" s="119">
        <v>92466.82</v>
      </c>
      <c r="N475" s="119">
        <v>91896.99</v>
      </c>
      <c r="O475" s="119">
        <v>92671.23000000001</v>
      </c>
      <c r="P475" s="119">
        <v>288410.68</v>
      </c>
      <c r="Q475" s="119">
        <f t="shared" si="9"/>
        <v>1340832</v>
      </c>
      <c r="R475" s="115"/>
      <c r="S475" s="116"/>
      <c r="T475" s="113"/>
      <c r="U475" s="119">
        <f>IF($E$5=Master!$D$4,E475,
IF($F$5=Master!$D$4,SUM(E475:F475),
IF($G$5=Master!$D$4,SUM(E475:G475),
IF($H$5=Master!$D$4,SUM(E475:H475),
IF($I$5=Master!$D$4,SUM(E475:I475),
IF($J$5=Master!$D$4,SUM(E475:J475),
IF($K$5=Master!$D$4,SUM(E475:K475),
IF($L$5=Master!$D$4,SUM(E475:L475),
IF($M$5=Master!$D$4,SUM(E475:M475),
IF($N$5=Master!$D$4,SUM(E475:N475),
IF($O$5=Master!$D$4,SUM(E475:O475),
IF($P$5=Master!$D$4,SUM(E475:P475),0))))))))))))</f>
        <v>775386.28</v>
      </c>
      <c r="V475" s="115"/>
    </row>
    <row r="476" spans="2:22" x14ac:dyDescent="0.2">
      <c r="B476" s="113"/>
      <c r="C476" s="117" t="s">
        <v>246</v>
      </c>
      <c r="D476" s="118" t="s">
        <v>478</v>
      </c>
      <c r="E476" s="119">
        <v>410968.5400000001</v>
      </c>
      <c r="F476" s="119">
        <v>480235.5400000001</v>
      </c>
      <c r="G476" s="119">
        <v>482104.12000000005</v>
      </c>
      <c r="H476" s="119">
        <v>460291.44000000012</v>
      </c>
      <c r="I476" s="119">
        <v>435585.0400000001</v>
      </c>
      <c r="J476" s="119">
        <v>445750.72000000009</v>
      </c>
      <c r="K476" s="119">
        <v>450426.73000000004</v>
      </c>
      <c r="L476" s="119">
        <v>428959.83</v>
      </c>
      <c r="M476" s="119">
        <v>437635.49000000011</v>
      </c>
      <c r="N476" s="119">
        <v>463287.05000000005</v>
      </c>
      <c r="O476" s="119">
        <v>434973.28000000014</v>
      </c>
      <c r="P476" s="119">
        <v>400626.37</v>
      </c>
      <c r="Q476" s="119">
        <f t="shared" si="9"/>
        <v>5330844.1500000013</v>
      </c>
      <c r="R476" s="115"/>
      <c r="S476" s="116"/>
      <c r="T476" s="113"/>
      <c r="U476" s="119">
        <f>IF($E$5=Master!$D$4,E476,
IF($F$5=Master!$D$4,SUM(E476:F476),
IF($G$5=Master!$D$4,SUM(E476:G476),
IF($H$5=Master!$D$4,SUM(E476:H476),
IF($I$5=Master!$D$4,SUM(E476:I476),
IF($J$5=Master!$D$4,SUM(E476:J476),
IF($K$5=Master!$D$4,SUM(E476:K476),
IF($L$5=Master!$D$4,SUM(E476:L476),
IF($M$5=Master!$D$4,SUM(E476:M476),
IF($N$5=Master!$D$4,SUM(E476:N476),
IF($O$5=Master!$D$4,SUM(E476:O476),
IF($P$5=Master!$D$4,SUM(E476:P476),0))))))))))))</f>
        <v>3594321.9600000009</v>
      </c>
      <c r="V476" s="115"/>
    </row>
    <row r="477" spans="2:22" x14ac:dyDescent="0.2">
      <c r="B477" s="113"/>
      <c r="C477" s="117" t="s">
        <v>247</v>
      </c>
      <c r="D477" s="118" t="s">
        <v>479</v>
      </c>
      <c r="E477" s="119">
        <v>143708.4</v>
      </c>
      <c r="F477" s="119">
        <v>142185.62</v>
      </c>
      <c r="G477" s="119">
        <v>157826.35000000009</v>
      </c>
      <c r="H477" s="119">
        <v>151999.29</v>
      </c>
      <c r="I477" s="119">
        <v>153546.48000000004</v>
      </c>
      <c r="J477" s="119">
        <v>182777.98000000004</v>
      </c>
      <c r="K477" s="119">
        <v>130588.58999999998</v>
      </c>
      <c r="L477" s="119">
        <v>151707.00999999995</v>
      </c>
      <c r="M477" s="119">
        <v>175367.80000000005</v>
      </c>
      <c r="N477" s="119">
        <v>189767.61999999997</v>
      </c>
      <c r="O477" s="119">
        <v>192791.35000000003</v>
      </c>
      <c r="P477" s="119">
        <v>269575.46999999997</v>
      </c>
      <c r="Q477" s="119">
        <f t="shared" si="9"/>
        <v>2041841.9600000002</v>
      </c>
      <c r="R477" s="115"/>
      <c r="S477" s="116"/>
      <c r="T477" s="113"/>
      <c r="U477" s="119">
        <f>IF($E$5=Master!$D$4,E477,
IF($F$5=Master!$D$4,SUM(E477:F477),
IF($G$5=Master!$D$4,SUM(E477:G477),
IF($H$5=Master!$D$4,SUM(E477:H477),
IF($I$5=Master!$D$4,SUM(E477:I477),
IF($J$5=Master!$D$4,SUM(E477:J477),
IF($K$5=Master!$D$4,SUM(E477:K477),
IF($L$5=Master!$D$4,SUM(E477:L477),
IF($M$5=Master!$D$4,SUM(E477:M477),
IF($N$5=Master!$D$4,SUM(E477:N477),
IF($O$5=Master!$D$4,SUM(E477:O477),
IF($P$5=Master!$D$4,SUM(E477:P477),0))))))))))))</f>
        <v>1214339.7200000002</v>
      </c>
      <c r="V477" s="115"/>
    </row>
    <row r="478" spans="2:22" x14ac:dyDescent="0.2">
      <c r="B478" s="113"/>
      <c r="C478" s="117" t="s">
        <v>248</v>
      </c>
      <c r="D478" s="118" t="s">
        <v>480</v>
      </c>
      <c r="E478" s="119">
        <v>88898.12999999999</v>
      </c>
      <c r="F478" s="119">
        <v>94090.240000000005</v>
      </c>
      <c r="G478" s="119">
        <v>109176.4</v>
      </c>
      <c r="H478" s="119">
        <v>100512.15999999999</v>
      </c>
      <c r="I478" s="119">
        <v>102440.24999999999</v>
      </c>
      <c r="J478" s="119">
        <v>105439.74999999999</v>
      </c>
      <c r="K478" s="119">
        <v>111907.85</v>
      </c>
      <c r="L478" s="119">
        <v>111966.13</v>
      </c>
      <c r="M478" s="119">
        <v>119825.33</v>
      </c>
      <c r="N478" s="119">
        <v>102526.85999999997</v>
      </c>
      <c r="O478" s="119">
        <v>99242.159999999974</v>
      </c>
      <c r="P478" s="119">
        <v>96521.489999999991</v>
      </c>
      <c r="Q478" s="119">
        <f t="shared" si="9"/>
        <v>1242546.7499999998</v>
      </c>
      <c r="R478" s="115"/>
      <c r="S478" s="116"/>
      <c r="T478" s="113"/>
      <c r="U478" s="119">
        <f>IF($E$5=Master!$D$4,E478,
IF($F$5=Master!$D$4,SUM(E478:F478),
IF($G$5=Master!$D$4,SUM(E478:G478),
IF($H$5=Master!$D$4,SUM(E478:H478),
IF($I$5=Master!$D$4,SUM(E478:I478),
IF($J$5=Master!$D$4,SUM(E478:J478),
IF($K$5=Master!$D$4,SUM(E478:K478),
IF($L$5=Master!$D$4,SUM(E478:L478),
IF($M$5=Master!$D$4,SUM(E478:M478),
IF($N$5=Master!$D$4,SUM(E478:N478),
IF($O$5=Master!$D$4,SUM(E478:O478),
IF($P$5=Master!$D$4,SUM(E478:P478),0))))))))))))</f>
        <v>824430.90999999992</v>
      </c>
      <c r="V478" s="115"/>
    </row>
    <row r="479" spans="2:22" x14ac:dyDescent="0.2">
      <c r="B479" s="113"/>
      <c r="C479" s="117" t="s">
        <v>249</v>
      </c>
      <c r="D479" s="118" t="s">
        <v>481</v>
      </c>
      <c r="E479" s="119">
        <v>228680.84999999998</v>
      </c>
      <c r="F479" s="119">
        <v>214011.85</v>
      </c>
      <c r="G479" s="119">
        <v>214739.97999999995</v>
      </c>
      <c r="H479" s="119">
        <v>214051.21999999997</v>
      </c>
      <c r="I479" s="119">
        <v>216704.19999999995</v>
      </c>
      <c r="J479" s="119">
        <v>229455.08</v>
      </c>
      <c r="K479" s="119">
        <v>224606.56999999998</v>
      </c>
      <c r="L479" s="119">
        <v>229313.90999999995</v>
      </c>
      <c r="M479" s="119">
        <v>295743.44000000006</v>
      </c>
      <c r="N479" s="119">
        <v>218530.81</v>
      </c>
      <c r="O479" s="119">
        <v>219612.49</v>
      </c>
      <c r="P479" s="119">
        <v>266385.64</v>
      </c>
      <c r="Q479" s="119">
        <f t="shared" si="9"/>
        <v>2771836.0400000005</v>
      </c>
      <c r="R479" s="115"/>
      <c r="S479" s="116"/>
      <c r="T479" s="113"/>
      <c r="U479" s="119">
        <f>IF($E$5=Master!$D$4,E479,
IF($F$5=Master!$D$4,SUM(E479:F479),
IF($G$5=Master!$D$4,SUM(E479:G479),
IF($H$5=Master!$D$4,SUM(E479:H479),
IF($I$5=Master!$D$4,SUM(E479:I479),
IF($J$5=Master!$D$4,SUM(E479:J479),
IF($K$5=Master!$D$4,SUM(E479:K479),
IF($L$5=Master!$D$4,SUM(E479:L479),
IF($M$5=Master!$D$4,SUM(E479:M479),
IF($N$5=Master!$D$4,SUM(E479:N479),
IF($O$5=Master!$D$4,SUM(E479:O479),
IF($P$5=Master!$D$4,SUM(E479:P479),0))))))))))))</f>
        <v>1771563.66</v>
      </c>
      <c r="V479" s="115"/>
    </row>
    <row r="480" spans="2:22" x14ac:dyDescent="0.2">
      <c r="B480" s="113"/>
      <c r="C480" s="117" t="s">
        <v>250</v>
      </c>
      <c r="D480" s="118" t="s">
        <v>482</v>
      </c>
      <c r="E480" s="119">
        <v>75182.070000000007</v>
      </c>
      <c r="F480" s="119">
        <v>89752.260000000024</v>
      </c>
      <c r="G480" s="119">
        <v>135985.19000000003</v>
      </c>
      <c r="H480" s="119">
        <v>74574.530000000028</v>
      </c>
      <c r="I480" s="119">
        <v>74459.060000000041</v>
      </c>
      <c r="J480" s="119">
        <v>75366.050000000032</v>
      </c>
      <c r="K480" s="119">
        <v>275365.23000000004</v>
      </c>
      <c r="L480" s="119">
        <v>91098.950000000012</v>
      </c>
      <c r="M480" s="119">
        <v>72555.330000000031</v>
      </c>
      <c r="N480" s="119">
        <v>72840.650000000038</v>
      </c>
      <c r="O480" s="119">
        <v>77278.240000000034</v>
      </c>
      <c r="P480" s="119">
        <v>84535.25</v>
      </c>
      <c r="Q480" s="119">
        <f t="shared" si="9"/>
        <v>1198992.8100000003</v>
      </c>
      <c r="R480" s="115"/>
      <c r="S480" s="116"/>
      <c r="T480" s="113"/>
      <c r="U480" s="119">
        <f>IF($E$5=Master!$D$4,E480,
IF($F$5=Master!$D$4,SUM(E480:F480),
IF($G$5=Master!$D$4,SUM(E480:G480),
IF($H$5=Master!$D$4,SUM(E480:H480),
IF($I$5=Master!$D$4,SUM(E480:I480),
IF($J$5=Master!$D$4,SUM(E480:J480),
IF($K$5=Master!$D$4,SUM(E480:K480),
IF($L$5=Master!$D$4,SUM(E480:L480),
IF($M$5=Master!$D$4,SUM(E480:M480),
IF($N$5=Master!$D$4,SUM(E480:N480),
IF($O$5=Master!$D$4,SUM(E480:O480),
IF($P$5=Master!$D$4,SUM(E480:P480),0))))))))))))</f>
        <v>891783.34000000008</v>
      </c>
      <c r="V480" s="115"/>
    </row>
    <row r="481" spans="2:22" x14ac:dyDescent="0.2">
      <c r="B481" s="113"/>
      <c r="C481" s="117" t="s">
        <v>251</v>
      </c>
      <c r="D481" s="118" t="s">
        <v>483</v>
      </c>
      <c r="E481" s="119">
        <v>39391.67</v>
      </c>
      <c r="F481" s="119">
        <v>39391.67</v>
      </c>
      <c r="G481" s="119">
        <v>39391.67</v>
      </c>
      <c r="H481" s="119">
        <v>39391.67</v>
      </c>
      <c r="I481" s="119">
        <v>39391.67</v>
      </c>
      <c r="J481" s="119">
        <v>39391.67</v>
      </c>
      <c r="K481" s="119">
        <v>39391.67</v>
      </c>
      <c r="L481" s="119">
        <v>39391.67</v>
      </c>
      <c r="M481" s="119">
        <v>39391.67</v>
      </c>
      <c r="N481" s="119">
        <v>39391.67</v>
      </c>
      <c r="O481" s="119">
        <v>39391.67</v>
      </c>
      <c r="P481" s="119">
        <v>39391.629999999997</v>
      </c>
      <c r="Q481" s="119">
        <f t="shared" si="9"/>
        <v>472699.99999999988</v>
      </c>
      <c r="R481" s="115"/>
      <c r="S481" s="116"/>
      <c r="T481" s="113"/>
      <c r="U481" s="119">
        <f>IF($E$5=Master!$D$4,E481,
IF($F$5=Master!$D$4,SUM(E481:F481),
IF($G$5=Master!$D$4,SUM(E481:G481),
IF($H$5=Master!$D$4,SUM(E481:H481),
IF($I$5=Master!$D$4,SUM(E481:I481),
IF($J$5=Master!$D$4,SUM(E481:J481),
IF($K$5=Master!$D$4,SUM(E481:K481),
IF($L$5=Master!$D$4,SUM(E481:L481),
IF($M$5=Master!$D$4,SUM(E481:M481),
IF($N$5=Master!$D$4,SUM(E481:N481),
IF($O$5=Master!$D$4,SUM(E481:O481),
IF($P$5=Master!$D$4,SUM(E481:P481),0))))))))))))</f>
        <v>315133.35999999993</v>
      </c>
      <c r="V481" s="115"/>
    </row>
    <row r="482" spans="2:22" x14ac:dyDescent="0.2">
      <c r="B482" s="113"/>
      <c r="C482" s="117" t="s">
        <v>252</v>
      </c>
      <c r="D482" s="118" t="s">
        <v>484</v>
      </c>
      <c r="E482" s="119">
        <v>27312.79</v>
      </c>
      <c r="F482" s="119">
        <v>27260.93</v>
      </c>
      <c r="G482" s="119">
        <v>30120.190000000002</v>
      </c>
      <c r="H482" s="119">
        <v>30120.190000000002</v>
      </c>
      <c r="I482" s="119">
        <v>28620.190000000002</v>
      </c>
      <c r="J482" s="119">
        <v>27286.86</v>
      </c>
      <c r="K482" s="119">
        <v>27286.86</v>
      </c>
      <c r="L482" s="119">
        <v>23120.190000000002</v>
      </c>
      <c r="M482" s="119">
        <v>27286.86</v>
      </c>
      <c r="N482" s="119">
        <v>27286.84</v>
      </c>
      <c r="O482" s="119">
        <v>29120.190000000002</v>
      </c>
      <c r="P482" s="119">
        <v>22620.07</v>
      </c>
      <c r="Q482" s="119">
        <f t="shared" si="9"/>
        <v>327442.16000000003</v>
      </c>
      <c r="R482" s="115"/>
      <c r="S482" s="116"/>
      <c r="T482" s="113"/>
      <c r="U482" s="119">
        <f>IF($E$5=Master!$D$4,E482,
IF($F$5=Master!$D$4,SUM(E482:F482),
IF($G$5=Master!$D$4,SUM(E482:G482),
IF($H$5=Master!$D$4,SUM(E482:H482),
IF($I$5=Master!$D$4,SUM(E482:I482),
IF($J$5=Master!$D$4,SUM(E482:J482),
IF($K$5=Master!$D$4,SUM(E482:K482),
IF($L$5=Master!$D$4,SUM(E482:L482),
IF($M$5=Master!$D$4,SUM(E482:M482),
IF($N$5=Master!$D$4,SUM(E482:N482),
IF($O$5=Master!$D$4,SUM(E482:O482),
IF($P$5=Master!$D$4,SUM(E482:P482),0))))))))))))</f>
        <v>221128.2</v>
      </c>
      <c r="V482" s="115"/>
    </row>
    <row r="483" spans="2:22" x14ac:dyDescent="0.2">
      <c r="B483" s="113"/>
      <c r="C483" s="117" t="s">
        <v>253</v>
      </c>
      <c r="D483" s="118" t="s">
        <v>485</v>
      </c>
      <c r="E483" s="119">
        <v>0</v>
      </c>
      <c r="F483" s="119">
        <v>116910</v>
      </c>
      <c r="G483" s="119">
        <v>75000</v>
      </c>
      <c r="H483" s="119">
        <v>155000</v>
      </c>
      <c r="I483" s="119">
        <v>75000</v>
      </c>
      <c r="J483" s="119">
        <v>146300</v>
      </c>
      <c r="K483" s="119">
        <v>107250</v>
      </c>
      <c r="L483" s="119">
        <v>213010</v>
      </c>
      <c r="M483" s="119">
        <v>125000</v>
      </c>
      <c r="N483" s="119">
        <v>202800</v>
      </c>
      <c r="O483" s="119">
        <v>122100</v>
      </c>
      <c r="P483" s="119">
        <v>285880</v>
      </c>
      <c r="Q483" s="119">
        <f t="shared" si="9"/>
        <v>1624250</v>
      </c>
      <c r="R483" s="115"/>
      <c r="S483" s="116"/>
      <c r="T483" s="113"/>
      <c r="U483" s="119">
        <f>IF($E$5=Master!$D$4,E483,
IF($F$5=Master!$D$4,SUM(E483:F483),
IF($G$5=Master!$D$4,SUM(E483:G483),
IF($H$5=Master!$D$4,SUM(E483:H483),
IF($I$5=Master!$D$4,SUM(E483:I483),
IF($J$5=Master!$D$4,SUM(E483:J483),
IF($K$5=Master!$D$4,SUM(E483:K483),
IF($L$5=Master!$D$4,SUM(E483:L483),
IF($M$5=Master!$D$4,SUM(E483:M483),
IF($N$5=Master!$D$4,SUM(E483:N483),
IF($O$5=Master!$D$4,SUM(E483:O483),
IF($P$5=Master!$D$4,SUM(E483:P483),0))))))))))))</f>
        <v>888470</v>
      </c>
      <c r="V483" s="115"/>
    </row>
    <row r="484" spans="2:22" x14ac:dyDescent="0.2">
      <c r="B484" s="113"/>
      <c r="C484" s="117" t="s">
        <v>254</v>
      </c>
      <c r="D484" s="118" t="s">
        <v>486</v>
      </c>
      <c r="E484" s="119">
        <v>7254.7499999999991</v>
      </c>
      <c r="F484" s="119">
        <v>7917.5299999999988</v>
      </c>
      <c r="G484" s="119">
        <v>8580.3199999999979</v>
      </c>
      <c r="H484" s="119">
        <v>7917.5299999999988</v>
      </c>
      <c r="I484" s="119">
        <v>7947.5299999999988</v>
      </c>
      <c r="J484" s="119">
        <v>6110.8499999999995</v>
      </c>
      <c r="K484" s="119">
        <v>6424.7099999999982</v>
      </c>
      <c r="L484" s="119">
        <v>6449.2999999999993</v>
      </c>
      <c r="M484" s="119">
        <v>6436.73</v>
      </c>
      <c r="N484" s="119">
        <v>6424.4999999999991</v>
      </c>
      <c r="O484" s="119">
        <v>6424.5299999999988</v>
      </c>
      <c r="P484" s="119">
        <v>10713.300000000001</v>
      </c>
      <c r="Q484" s="119">
        <f t="shared" si="9"/>
        <v>88601.579999999987</v>
      </c>
      <c r="R484" s="115"/>
      <c r="S484" s="116"/>
      <c r="T484" s="113"/>
      <c r="U484" s="119">
        <f>IF($E$5=Master!$D$4,E484,
IF($F$5=Master!$D$4,SUM(E484:F484),
IF($G$5=Master!$D$4,SUM(E484:G484),
IF($H$5=Master!$D$4,SUM(E484:H484),
IF($I$5=Master!$D$4,SUM(E484:I484),
IF($J$5=Master!$D$4,SUM(E484:J484),
IF($K$5=Master!$D$4,SUM(E484:K484),
IF($L$5=Master!$D$4,SUM(E484:L484),
IF($M$5=Master!$D$4,SUM(E484:M484),
IF($N$5=Master!$D$4,SUM(E484:N484),
IF($O$5=Master!$D$4,SUM(E484:O484),
IF($P$5=Master!$D$4,SUM(E484:P484),0))))))))))))</f>
        <v>58602.51999999999</v>
      </c>
      <c r="V484" s="115"/>
    </row>
    <row r="485" spans="2:22" x14ac:dyDescent="0.2">
      <c r="B485" s="113"/>
      <c r="C485" s="117" t="s">
        <v>255</v>
      </c>
      <c r="D485" s="118" t="s">
        <v>476</v>
      </c>
      <c r="E485" s="119">
        <v>171313.92000000001</v>
      </c>
      <c r="F485" s="119">
        <v>188609.74000000005</v>
      </c>
      <c r="G485" s="119">
        <v>195649.35000000003</v>
      </c>
      <c r="H485" s="119">
        <v>177861.58000000002</v>
      </c>
      <c r="I485" s="119">
        <v>174768.39</v>
      </c>
      <c r="J485" s="119">
        <v>176078.18</v>
      </c>
      <c r="K485" s="119">
        <v>251555.35000000003</v>
      </c>
      <c r="L485" s="119">
        <v>174081.89</v>
      </c>
      <c r="M485" s="119">
        <v>172525.49</v>
      </c>
      <c r="N485" s="119">
        <v>202446.38</v>
      </c>
      <c r="O485" s="119">
        <v>187865.63</v>
      </c>
      <c r="P485" s="119">
        <v>175631.27</v>
      </c>
      <c r="Q485" s="119">
        <f t="shared" si="9"/>
        <v>2248387.1700000004</v>
      </c>
      <c r="R485" s="115"/>
      <c r="S485" s="116"/>
      <c r="T485" s="113"/>
      <c r="U485" s="119">
        <f>IF($E$5=Master!$D$4,E485,
IF($F$5=Master!$D$4,SUM(E485:F485),
IF($G$5=Master!$D$4,SUM(E485:G485),
IF($H$5=Master!$D$4,SUM(E485:H485),
IF($I$5=Master!$D$4,SUM(E485:I485),
IF($J$5=Master!$D$4,SUM(E485:J485),
IF($K$5=Master!$D$4,SUM(E485:K485),
IF($L$5=Master!$D$4,SUM(E485:L485),
IF($M$5=Master!$D$4,SUM(E485:M485),
IF($N$5=Master!$D$4,SUM(E485:N485),
IF($O$5=Master!$D$4,SUM(E485:O485),
IF($P$5=Master!$D$4,SUM(E485:P485),0))))))))))))</f>
        <v>1509918.4000000004</v>
      </c>
      <c r="V485" s="115"/>
    </row>
    <row r="486" spans="2:22" x14ac:dyDescent="0.2">
      <c r="B486" s="113"/>
      <c r="C486" s="117" t="s">
        <v>256</v>
      </c>
      <c r="D486" s="118" t="s">
        <v>487</v>
      </c>
      <c r="E486" s="119">
        <v>30000</v>
      </c>
      <c r="F486" s="119">
        <v>30000</v>
      </c>
      <c r="G486" s="119">
        <v>30000</v>
      </c>
      <c r="H486" s="119">
        <v>30000</v>
      </c>
      <c r="I486" s="119">
        <v>30000</v>
      </c>
      <c r="J486" s="119">
        <v>30000</v>
      </c>
      <c r="K486" s="119">
        <v>30000</v>
      </c>
      <c r="L486" s="119">
        <v>30000</v>
      </c>
      <c r="M486" s="119">
        <v>30000</v>
      </c>
      <c r="N486" s="119">
        <v>30000</v>
      </c>
      <c r="O486" s="119">
        <v>30000</v>
      </c>
      <c r="P486" s="119">
        <v>30000</v>
      </c>
      <c r="Q486" s="119">
        <f t="shared" si="9"/>
        <v>360000</v>
      </c>
      <c r="R486" s="115"/>
      <c r="S486" s="116"/>
      <c r="T486" s="113"/>
      <c r="U486" s="119">
        <f>IF($E$5=Master!$D$4,E486,
IF($F$5=Master!$D$4,SUM(E486:F486),
IF($G$5=Master!$D$4,SUM(E486:G486),
IF($H$5=Master!$D$4,SUM(E486:H486),
IF($I$5=Master!$D$4,SUM(E486:I486),
IF($J$5=Master!$D$4,SUM(E486:J486),
IF($K$5=Master!$D$4,SUM(E486:K486),
IF($L$5=Master!$D$4,SUM(E486:L486),
IF($M$5=Master!$D$4,SUM(E486:M486),
IF($N$5=Master!$D$4,SUM(E486:N486),
IF($O$5=Master!$D$4,SUM(E486:O486),
IF($P$5=Master!$D$4,SUM(E486:P486),0))))))))))))</f>
        <v>240000</v>
      </c>
      <c r="V486" s="115"/>
    </row>
    <row r="487" spans="2:22" x14ac:dyDescent="0.2">
      <c r="B487" s="113"/>
      <c r="C487" s="117" t="s">
        <v>257</v>
      </c>
      <c r="D487" s="118" t="s">
        <v>488</v>
      </c>
      <c r="E487" s="119">
        <v>229797.15000000002</v>
      </c>
      <c r="F487" s="119">
        <v>257273.52000000002</v>
      </c>
      <c r="G487" s="119">
        <v>256682.21000000002</v>
      </c>
      <c r="H487" s="119">
        <v>259492.41000000003</v>
      </c>
      <c r="I487" s="119">
        <v>255241.15000000002</v>
      </c>
      <c r="J487" s="119">
        <v>266085.66000000003</v>
      </c>
      <c r="K487" s="119">
        <v>295230.04000000004</v>
      </c>
      <c r="L487" s="119">
        <v>250433.7</v>
      </c>
      <c r="M487" s="119">
        <v>253501.82</v>
      </c>
      <c r="N487" s="119">
        <v>266357.66000000003</v>
      </c>
      <c r="O487" s="119">
        <v>250694.67000000004</v>
      </c>
      <c r="P487" s="119">
        <v>266884.55</v>
      </c>
      <c r="Q487" s="119">
        <f t="shared" si="9"/>
        <v>3107674.54</v>
      </c>
      <c r="R487" s="115"/>
      <c r="S487" s="116"/>
      <c r="T487" s="113"/>
      <c r="U487" s="119">
        <f>IF($E$5=Master!$D$4,E487,
IF($F$5=Master!$D$4,SUM(E487:F487),
IF($G$5=Master!$D$4,SUM(E487:G487),
IF($H$5=Master!$D$4,SUM(E487:H487),
IF($I$5=Master!$D$4,SUM(E487:I487),
IF($J$5=Master!$D$4,SUM(E487:J487),
IF($K$5=Master!$D$4,SUM(E487:K487),
IF($L$5=Master!$D$4,SUM(E487:L487),
IF($M$5=Master!$D$4,SUM(E487:M487),
IF($N$5=Master!$D$4,SUM(E487:N487),
IF($O$5=Master!$D$4,SUM(E487:O487),
IF($P$5=Master!$D$4,SUM(E487:P487),0))))))))))))</f>
        <v>2070235.84</v>
      </c>
      <c r="V487" s="115"/>
    </row>
    <row r="488" spans="2:22" x14ac:dyDescent="0.2">
      <c r="B488" s="113"/>
      <c r="C488" s="117" t="s">
        <v>258</v>
      </c>
      <c r="D488" s="118" t="s">
        <v>489</v>
      </c>
      <c r="E488" s="119">
        <v>15641505.949999997</v>
      </c>
      <c r="F488" s="119">
        <v>33405638.949999996</v>
      </c>
      <c r="G488" s="119">
        <v>29433623.82</v>
      </c>
      <c r="H488" s="119">
        <v>29341733.210000005</v>
      </c>
      <c r="I488" s="119">
        <v>28966579.129999995</v>
      </c>
      <c r="J488" s="119">
        <v>28990562.129999999</v>
      </c>
      <c r="K488" s="119">
        <v>29792318.43</v>
      </c>
      <c r="L488" s="119">
        <v>29024219.18</v>
      </c>
      <c r="M488" s="119">
        <v>29039263.749999996</v>
      </c>
      <c r="N488" s="119">
        <v>29331391.899999999</v>
      </c>
      <c r="O488" s="119">
        <v>29137980.07</v>
      </c>
      <c r="P488" s="119">
        <v>29137551.399999999</v>
      </c>
      <c r="Q488" s="119">
        <f t="shared" si="9"/>
        <v>341242367.91999996</v>
      </c>
      <c r="R488" s="115"/>
      <c r="S488" s="116"/>
      <c r="T488" s="113"/>
      <c r="U488" s="119">
        <f>IF($E$5=Master!$D$4,E488,
IF($F$5=Master!$D$4,SUM(E488:F488),
IF($G$5=Master!$D$4,SUM(E488:G488),
IF($H$5=Master!$D$4,SUM(E488:H488),
IF($I$5=Master!$D$4,SUM(E488:I488),
IF($J$5=Master!$D$4,SUM(E488:J488),
IF($K$5=Master!$D$4,SUM(E488:K488),
IF($L$5=Master!$D$4,SUM(E488:L488),
IF($M$5=Master!$D$4,SUM(E488:M488),
IF($N$5=Master!$D$4,SUM(E488:N488),
IF($O$5=Master!$D$4,SUM(E488:O488),
IF($P$5=Master!$D$4,SUM(E488:P488),0))))))))))))</f>
        <v>224596180.80000001</v>
      </c>
      <c r="V488" s="115"/>
    </row>
    <row r="489" spans="2:22" x14ac:dyDescent="0.2">
      <c r="B489" s="113"/>
      <c r="C489" s="117" t="s">
        <v>259</v>
      </c>
      <c r="D489" s="118" t="s">
        <v>490</v>
      </c>
      <c r="E489" s="119">
        <v>3055000</v>
      </c>
      <c r="F489" s="119">
        <v>6416427.04</v>
      </c>
      <c r="G489" s="119">
        <v>5775000</v>
      </c>
      <c r="H489" s="119">
        <v>5775000</v>
      </c>
      <c r="I489" s="119">
        <v>5775000</v>
      </c>
      <c r="J489" s="119">
        <v>5775000</v>
      </c>
      <c r="K489" s="119">
        <v>5775000</v>
      </c>
      <c r="L489" s="119">
        <v>5775000</v>
      </c>
      <c r="M489" s="119">
        <v>5775000</v>
      </c>
      <c r="N489" s="119">
        <v>5775000</v>
      </c>
      <c r="O489" s="119">
        <v>5555000</v>
      </c>
      <c r="P489" s="119">
        <v>5683572.96</v>
      </c>
      <c r="Q489" s="119">
        <f t="shared" si="9"/>
        <v>66910000</v>
      </c>
      <c r="R489" s="115"/>
      <c r="S489" s="116"/>
      <c r="T489" s="113"/>
      <c r="U489" s="119">
        <f>IF($E$5=Master!$D$4,E489,
IF($F$5=Master!$D$4,SUM(E489:F489),
IF($G$5=Master!$D$4,SUM(E489:G489),
IF($H$5=Master!$D$4,SUM(E489:H489),
IF($I$5=Master!$D$4,SUM(E489:I489),
IF($J$5=Master!$D$4,SUM(E489:J489),
IF($K$5=Master!$D$4,SUM(E489:K489),
IF($L$5=Master!$D$4,SUM(E489:L489),
IF($M$5=Master!$D$4,SUM(E489:M489),
IF($N$5=Master!$D$4,SUM(E489:N489),
IF($O$5=Master!$D$4,SUM(E489:O489),
IF($P$5=Master!$D$4,SUM(E489:P489),0))))))))))))</f>
        <v>44121427.039999999</v>
      </c>
      <c r="V489" s="115"/>
    </row>
    <row r="490" spans="2:22" x14ac:dyDescent="0.2">
      <c r="B490" s="113"/>
      <c r="C490" s="117" t="s">
        <v>260</v>
      </c>
      <c r="D490" s="118" t="s">
        <v>491</v>
      </c>
      <c r="E490" s="119">
        <v>401048.37166666664</v>
      </c>
      <c r="F490" s="119">
        <v>1437979.5016666665</v>
      </c>
      <c r="G490" s="119">
        <v>485506.54166666663</v>
      </c>
      <c r="H490" s="119">
        <v>446000.00166666659</v>
      </c>
      <c r="I490" s="119">
        <v>675164.24166666658</v>
      </c>
      <c r="J490" s="119">
        <v>720984.51166666648</v>
      </c>
      <c r="K490" s="119">
        <v>451419.88166666671</v>
      </c>
      <c r="L490" s="119">
        <v>436725.2616666666</v>
      </c>
      <c r="M490" s="119">
        <v>450807.17166666663</v>
      </c>
      <c r="N490" s="119">
        <v>423997.90166666661</v>
      </c>
      <c r="O490" s="119">
        <v>2034268.3516666666</v>
      </c>
      <c r="P490" s="119">
        <v>1492090.7016666667</v>
      </c>
      <c r="Q490" s="119">
        <f t="shared" si="9"/>
        <v>9455992.4399999995</v>
      </c>
      <c r="R490" s="115"/>
      <c r="S490" s="116"/>
      <c r="T490" s="113"/>
      <c r="U490" s="119">
        <f>IF($E$5=Master!$D$4,E490,
IF($F$5=Master!$D$4,SUM(E490:F490),
IF($G$5=Master!$D$4,SUM(E490:G490),
IF($H$5=Master!$D$4,SUM(E490:H490),
IF($I$5=Master!$D$4,SUM(E490:I490),
IF($J$5=Master!$D$4,SUM(E490:J490),
IF($K$5=Master!$D$4,SUM(E490:K490),
IF($L$5=Master!$D$4,SUM(E490:L490),
IF($M$5=Master!$D$4,SUM(E490:M490),
IF($N$5=Master!$D$4,SUM(E490:N490),
IF($O$5=Master!$D$4,SUM(E490:O490),
IF($P$5=Master!$D$4,SUM(E490:P490),0))))))))))))</f>
        <v>5054828.3133333325</v>
      </c>
      <c r="V490" s="115"/>
    </row>
    <row r="491" spans="2:22" x14ac:dyDescent="0.2">
      <c r="B491" s="113"/>
      <c r="C491" s="117" t="s">
        <v>261</v>
      </c>
      <c r="D491" s="118" t="s">
        <v>492</v>
      </c>
      <c r="E491" s="119">
        <v>581815.82333333325</v>
      </c>
      <c r="F491" s="119">
        <v>574686.26333333331</v>
      </c>
      <c r="G491" s="119">
        <v>578251.04333333322</v>
      </c>
      <c r="H491" s="119">
        <v>578251.04333333322</v>
      </c>
      <c r="I491" s="119">
        <v>578251.04333333322</v>
      </c>
      <c r="J491" s="119">
        <v>578251.04333333322</v>
      </c>
      <c r="K491" s="119">
        <v>578251.04333333322</v>
      </c>
      <c r="L491" s="119">
        <v>578251.04333333322</v>
      </c>
      <c r="M491" s="119">
        <v>578251.04333333322</v>
      </c>
      <c r="N491" s="119">
        <v>578251.04333333322</v>
      </c>
      <c r="O491" s="119">
        <v>578251.04333333322</v>
      </c>
      <c r="P491" s="119">
        <v>578250.98333333328</v>
      </c>
      <c r="Q491" s="119">
        <f t="shared" si="9"/>
        <v>6939012.4599999972</v>
      </c>
      <c r="R491" s="115"/>
      <c r="S491" s="116"/>
      <c r="T491" s="113"/>
      <c r="U491" s="119">
        <f>IF($E$5=Master!$D$4,E491,
IF($F$5=Master!$D$4,SUM(E491:F491),
IF($G$5=Master!$D$4,SUM(E491:G491),
IF($H$5=Master!$D$4,SUM(E491:H491),
IF($I$5=Master!$D$4,SUM(E491:I491),
IF($J$5=Master!$D$4,SUM(E491:J491),
IF($K$5=Master!$D$4,SUM(E491:K491),
IF($L$5=Master!$D$4,SUM(E491:L491),
IF($M$5=Master!$D$4,SUM(E491:M491),
IF($N$5=Master!$D$4,SUM(E491:N491),
IF($O$5=Master!$D$4,SUM(E491:O491),
IF($P$5=Master!$D$4,SUM(E491:P491),0))))))))))))</f>
        <v>4626008.3466666648</v>
      </c>
      <c r="V491" s="115"/>
    </row>
    <row r="492" spans="2:22" x14ac:dyDescent="0.2">
      <c r="B492" s="113"/>
      <c r="C492" s="117" t="s">
        <v>262</v>
      </c>
      <c r="D492" s="118" t="s">
        <v>493</v>
      </c>
      <c r="E492" s="119">
        <v>0</v>
      </c>
      <c r="F492" s="119">
        <v>181499.4</v>
      </c>
      <c r="G492" s="119">
        <v>431000</v>
      </c>
      <c r="H492" s="119">
        <v>642800</v>
      </c>
      <c r="I492" s="119">
        <v>600000</v>
      </c>
      <c r="J492" s="119">
        <v>795520</v>
      </c>
      <c r="K492" s="119">
        <v>1132680</v>
      </c>
      <c r="L492" s="119">
        <v>652800</v>
      </c>
      <c r="M492" s="119">
        <v>448000</v>
      </c>
      <c r="N492" s="119">
        <v>720000</v>
      </c>
      <c r="O492" s="119">
        <v>406610.6</v>
      </c>
      <c r="P492" s="119">
        <v>931095.34000000008</v>
      </c>
      <c r="Q492" s="119">
        <f t="shared" si="9"/>
        <v>6942005.3399999999</v>
      </c>
      <c r="R492" s="115"/>
      <c r="S492" s="116"/>
      <c r="T492" s="113"/>
      <c r="U492" s="119">
        <f>IF($E$5=Master!$D$4,E492,
IF($F$5=Master!$D$4,SUM(E492:F492),
IF($G$5=Master!$D$4,SUM(E492:G492),
IF($H$5=Master!$D$4,SUM(E492:H492),
IF($I$5=Master!$D$4,SUM(E492:I492),
IF($J$5=Master!$D$4,SUM(E492:J492),
IF($K$5=Master!$D$4,SUM(E492:K492),
IF($L$5=Master!$D$4,SUM(E492:L492),
IF($M$5=Master!$D$4,SUM(E492:M492),
IF($N$5=Master!$D$4,SUM(E492:N492),
IF($O$5=Master!$D$4,SUM(E492:O492),
IF($P$5=Master!$D$4,SUM(E492:P492),0))))))))))))</f>
        <v>4436299.4000000004</v>
      </c>
      <c r="V492" s="115"/>
    </row>
    <row r="493" spans="2:22" x14ac:dyDescent="0.2">
      <c r="B493" s="113"/>
      <c r="C493" s="117" t="s">
        <v>263</v>
      </c>
      <c r="D493" s="118" t="s">
        <v>494</v>
      </c>
      <c r="E493" s="119">
        <v>15500</v>
      </c>
      <c r="F493" s="119">
        <v>40000</v>
      </c>
      <c r="G493" s="119">
        <v>35700</v>
      </c>
      <c r="H493" s="119">
        <v>70500</v>
      </c>
      <c r="I493" s="119">
        <v>71000</v>
      </c>
      <c r="J493" s="119">
        <v>64137.479999999996</v>
      </c>
      <c r="K493" s="119">
        <v>61500</v>
      </c>
      <c r="L493" s="119">
        <v>70500</v>
      </c>
      <c r="M493" s="119">
        <v>83000</v>
      </c>
      <c r="N493" s="119">
        <v>70000</v>
      </c>
      <c r="O493" s="119">
        <v>61000</v>
      </c>
      <c r="P493" s="119">
        <v>48467.82</v>
      </c>
      <c r="Q493" s="119">
        <f t="shared" si="9"/>
        <v>691305.29999999993</v>
      </c>
      <c r="R493" s="115"/>
      <c r="S493" s="116"/>
      <c r="T493" s="113"/>
      <c r="U493" s="119">
        <f>IF($E$5=Master!$D$4,E493,
IF($F$5=Master!$D$4,SUM(E493:F493),
IF($G$5=Master!$D$4,SUM(E493:G493),
IF($H$5=Master!$D$4,SUM(E493:H493),
IF($I$5=Master!$D$4,SUM(E493:I493),
IF($J$5=Master!$D$4,SUM(E493:J493),
IF($K$5=Master!$D$4,SUM(E493:K493),
IF($L$5=Master!$D$4,SUM(E493:L493),
IF($M$5=Master!$D$4,SUM(E493:M493),
IF($N$5=Master!$D$4,SUM(E493:N493),
IF($O$5=Master!$D$4,SUM(E493:O493),
IF($P$5=Master!$D$4,SUM(E493:P493),0))))))))))))</f>
        <v>428837.48</v>
      </c>
      <c r="V493" s="115"/>
    </row>
    <row r="494" spans="2:22" x14ac:dyDescent="0.2">
      <c r="B494" s="113"/>
      <c r="C494" s="117" t="s">
        <v>264</v>
      </c>
      <c r="D494" s="118" t="s">
        <v>495</v>
      </c>
      <c r="E494" s="119">
        <v>172876.92999999996</v>
      </c>
      <c r="F494" s="119">
        <v>324788.80999999994</v>
      </c>
      <c r="G494" s="119">
        <v>257196.66999999995</v>
      </c>
      <c r="H494" s="119">
        <v>185574.31</v>
      </c>
      <c r="I494" s="119">
        <v>192489.78000000003</v>
      </c>
      <c r="J494" s="119">
        <v>181454.16999999998</v>
      </c>
      <c r="K494" s="119">
        <v>195485.38000000003</v>
      </c>
      <c r="L494" s="119">
        <v>179223.59999999998</v>
      </c>
      <c r="M494" s="119">
        <v>181002.97999999998</v>
      </c>
      <c r="N494" s="119">
        <v>213909.12</v>
      </c>
      <c r="O494" s="119">
        <v>175270.44</v>
      </c>
      <c r="P494" s="119">
        <v>266767.04000000004</v>
      </c>
      <c r="Q494" s="119">
        <f t="shared" si="9"/>
        <v>2526039.23</v>
      </c>
      <c r="R494" s="115"/>
      <c r="S494" s="116"/>
      <c r="T494" s="113"/>
      <c r="U494" s="119">
        <f>IF($E$5=Master!$D$4,E494,
IF($F$5=Master!$D$4,SUM(E494:F494),
IF($G$5=Master!$D$4,SUM(E494:G494),
IF($H$5=Master!$D$4,SUM(E494:H494),
IF($I$5=Master!$D$4,SUM(E494:I494),
IF($J$5=Master!$D$4,SUM(E494:J494),
IF($K$5=Master!$D$4,SUM(E494:K494),
IF($L$5=Master!$D$4,SUM(E494:L494),
IF($M$5=Master!$D$4,SUM(E494:M494),
IF($N$5=Master!$D$4,SUM(E494:N494),
IF($O$5=Master!$D$4,SUM(E494:O494),
IF($P$5=Master!$D$4,SUM(E494:P494),0))))))))))))</f>
        <v>1689089.65</v>
      </c>
      <c r="V494" s="115"/>
    </row>
    <row r="495" spans="2:22" x14ac:dyDescent="0.2">
      <c r="B495" s="113"/>
      <c r="C495" s="117" t="s">
        <v>265</v>
      </c>
      <c r="D495" s="118" t="s">
        <v>496</v>
      </c>
      <c r="E495" s="119">
        <v>51583572.480000004</v>
      </c>
      <c r="F495" s="119">
        <v>61299772.080000013</v>
      </c>
      <c r="G495" s="119">
        <v>61045509.920000002</v>
      </c>
      <c r="H495" s="119">
        <v>61045509.920000002</v>
      </c>
      <c r="I495" s="119">
        <v>61045509.920000002</v>
      </c>
      <c r="J495" s="119">
        <v>64324538.010000005</v>
      </c>
      <c r="K495" s="119">
        <v>63238526.219999999</v>
      </c>
      <c r="L495" s="119">
        <v>63372211.530000001</v>
      </c>
      <c r="M495" s="119">
        <v>63373211.530000001</v>
      </c>
      <c r="N495" s="119">
        <v>64248083.109999999</v>
      </c>
      <c r="O495" s="119">
        <v>64248083.109999999</v>
      </c>
      <c r="P495" s="119">
        <v>58365669.390000001</v>
      </c>
      <c r="Q495" s="119">
        <f t="shared" si="9"/>
        <v>737190197.22000003</v>
      </c>
      <c r="R495" s="115"/>
      <c r="S495" s="116"/>
      <c r="T495" s="113"/>
      <c r="U495" s="119">
        <f>IF($E$5=Master!$D$4,E495,
IF($F$5=Master!$D$4,SUM(E495:F495),
IF($G$5=Master!$D$4,SUM(E495:G495),
IF($H$5=Master!$D$4,SUM(E495:H495),
IF($I$5=Master!$D$4,SUM(E495:I495),
IF($J$5=Master!$D$4,SUM(E495:J495),
IF($K$5=Master!$D$4,SUM(E495:K495),
IF($L$5=Master!$D$4,SUM(E495:L495),
IF($M$5=Master!$D$4,SUM(E495:M495),
IF($N$5=Master!$D$4,SUM(E495:N495),
IF($O$5=Master!$D$4,SUM(E495:O495),
IF($P$5=Master!$D$4,SUM(E495:P495),0))))))))))))</f>
        <v>486955150.08000004</v>
      </c>
      <c r="V495" s="115"/>
    </row>
    <row r="496" spans="2:22" x14ac:dyDescent="0.2">
      <c r="B496" s="113"/>
      <c r="C496" s="117" t="s">
        <v>266</v>
      </c>
      <c r="D496" s="118" t="s">
        <v>497</v>
      </c>
      <c r="E496" s="119">
        <v>107500</v>
      </c>
      <c r="F496" s="119">
        <v>174166.68</v>
      </c>
      <c r="G496" s="119">
        <v>311666.68</v>
      </c>
      <c r="H496" s="119">
        <v>336666.67999999993</v>
      </c>
      <c r="I496" s="119">
        <v>270000.00999999995</v>
      </c>
      <c r="J496" s="119">
        <v>270000.00999999995</v>
      </c>
      <c r="K496" s="119">
        <v>245000.00999999995</v>
      </c>
      <c r="L496" s="119">
        <v>245000.00999999995</v>
      </c>
      <c r="M496" s="119">
        <v>245000.00999999995</v>
      </c>
      <c r="N496" s="119">
        <v>245000.00999999995</v>
      </c>
      <c r="O496" s="119">
        <v>245000.00999999995</v>
      </c>
      <c r="P496" s="119">
        <v>244999.89</v>
      </c>
      <c r="Q496" s="119">
        <f t="shared" si="9"/>
        <v>2939999.9999999995</v>
      </c>
      <c r="R496" s="115"/>
      <c r="S496" s="116"/>
      <c r="T496" s="113"/>
      <c r="U496" s="119">
        <f>IF($E$5=Master!$D$4,E496,
IF($F$5=Master!$D$4,SUM(E496:F496),
IF($G$5=Master!$D$4,SUM(E496:G496),
IF($H$5=Master!$D$4,SUM(E496:H496),
IF($I$5=Master!$D$4,SUM(E496:I496),
IF($J$5=Master!$D$4,SUM(E496:J496),
IF($K$5=Master!$D$4,SUM(E496:K496),
IF($L$5=Master!$D$4,SUM(E496:L496),
IF($M$5=Master!$D$4,SUM(E496:M496),
IF($N$5=Master!$D$4,SUM(E496:N496),
IF($O$5=Master!$D$4,SUM(E496:O496),
IF($P$5=Master!$D$4,SUM(E496:P496),0))))))))))))</f>
        <v>1960000.0799999998</v>
      </c>
      <c r="V496" s="115"/>
    </row>
    <row r="497" spans="2:22" ht="25.5" x14ac:dyDescent="0.2">
      <c r="B497" s="113"/>
      <c r="C497" s="117" t="s">
        <v>267</v>
      </c>
      <c r="D497" s="118" t="s">
        <v>498</v>
      </c>
      <c r="E497" s="119">
        <v>284184.27999999997</v>
      </c>
      <c r="F497" s="119">
        <v>306538.41000000009</v>
      </c>
      <c r="G497" s="119">
        <v>388806.33999999997</v>
      </c>
      <c r="H497" s="119">
        <v>323698.94999999995</v>
      </c>
      <c r="I497" s="119">
        <v>301757.23999999993</v>
      </c>
      <c r="J497" s="119">
        <v>319043.89</v>
      </c>
      <c r="K497" s="119">
        <v>305450.23</v>
      </c>
      <c r="L497" s="119">
        <v>301987.77</v>
      </c>
      <c r="M497" s="119">
        <v>310378.46999999991</v>
      </c>
      <c r="N497" s="119">
        <v>330037.16999999993</v>
      </c>
      <c r="O497" s="119">
        <v>317001.24999999994</v>
      </c>
      <c r="P497" s="119">
        <v>312409.41999999987</v>
      </c>
      <c r="Q497" s="119">
        <f t="shared" si="9"/>
        <v>3801293.4199999995</v>
      </c>
      <c r="R497" s="115"/>
      <c r="S497" s="116"/>
      <c r="T497" s="113"/>
      <c r="U497" s="119">
        <f>IF($E$5=Master!$D$4,E497,
IF($F$5=Master!$D$4,SUM(E497:F497),
IF($G$5=Master!$D$4,SUM(E497:G497),
IF($H$5=Master!$D$4,SUM(E497:H497),
IF($I$5=Master!$D$4,SUM(E497:I497),
IF($J$5=Master!$D$4,SUM(E497:J497),
IF($K$5=Master!$D$4,SUM(E497:K497),
IF($L$5=Master!$D$4,SUM(E497:L497),
IF($M$5=Master!$D$4,SUM(E497:M497),
IF($N$5=Master!$D$4,SUM(E497:N497),
IF($O$5=Master!$D$4,SUM(E497:O497),
IF($P$5=Master!$D$4,SUM(E497:P497),0))))))))))))</f>
        <v>2531467.11</v>
      </c>
      <c r="V497" s="115"/>
    </row>
    <row r="498" spans="2:22" x14ac:dyDescent="0.2">
      <c r="B498" s="113"/>
      <c r="C498" s="117" t="s">
        <v>268</v>
      </c>
      <c r="D498" s="118" t="s">
        <v>499</v>
      </c>
      <c r="E498" s="119">
        <v>83333.33</v>
      </c>
      <c r="F498" s="119">
        <v>83333.33</v>
      </c>
      <c r="G498" s="119">
        <v>83333.33</v>
      </c>
      <c r="H498" s="119">
        <v>83333.33</v>
      </c>
      <c r="I498" s="119">
        <v>83333.33</v>
      </c>
      <c r="J498" s="119">
        <v>83333.33</v>
      </c>
      <c r="K498" s="119">
        <v>83333.33</v>
      </c>
      <c r="L498" s="119">
        <v>83333.33</v>
      </c>
      <c r="M498" s="119">
        <v>83333.33</v>
      </c>
      <c r="N498" s="119">
        <v>83333.33</v>
      </c>
      <c r="O498" s="119">
        <v>83333.33</v>
      </c>
      <c r="P498" s="119">
        <v>83333.37</v>
      </c>
      <c r="Q498" s="119">
        <f t="shared" si="9"/>
        <v>999999.99999999988</v>
      </c>
      <c r="R498" s="115"/>
      <c r="S498" s="116"/>
      <c r="T498" s="113"/>
      <c r="U498" s="119">
        <f>IF($E$5=Master!$D$4,E498,
IF($F$5=Master!$D$4,SUM(E498:F498),
IF($G$5=Master!$D$4,SUM(E498:G498),
IF($H$5=Master!$D$4,SUM(E498:H498),
IF($I$5=Master!$D$4,SUM(E498:I498),
IF($J$5=Master!$D$4,SUM(E498:J498),
IF($K$5=Master!$D$4,SUM(E498:K498),
IF($L$5=Master!$D$4,SUM(E498:L498),
IF($M$5=Master!$D$4,SUM(E498:M498),
IF($N$5=Master!$D$4,SUM(E498:N498),
IF($O$5=Master!$D$4,SUM(E498:O498),
IF($P$5=Master!$D$4,SUM(E498:P498),0))))))))))))</f>
        <v>666666.64</v>
      </c>
      <c r="V498" s="115"/>
    </row>
    <row r="499" spans="2:22" x14ac:dyDescent="0.2">
      <c r="B499" s="113"/>
      <c r="C499" s="117" t="s">
        <v>269</v>
      </c>
      <c r="D499" s="118" t="s">
        <v>500</v>
      </c>
      <c r="E499" s="119">
        <v>1442415.11</v>
      </c>
      <c r="F499" s="119">
        <v>1476531.6099999996</v>
      </c>
      <c r="G499" s="119">
        <v>1458331.8900000013</v>
      </c>
      <c r="H499" s="119">
        <v>1436784.1900000011</v>
      </c>
      <c r="I499" s="119">
        <v>1441733.5900000015</v>
      </c>
      <c r="J499" s="119">
        <v>1460938.4999999995</v>
      </c>
      <c r="K499" s="119">
        <v>1457284.6999999997</v>
      </c>
      <c r="L499" s="119">
        <v>1456299.6999999995</v>
      </c>
      <c r="M499" s="119">
        <v>1451878.4799999991</v>
      </c>
      <c r="N499" s="119">
        <v>1438802.8699999994</v>
      </c>
      <c r="O499" s="119">
        <v>1462573.68</v>
      </c>
      <c r="P499" s="119">
        <v>1501376.8099999982</v>
      </c>
      <c r="Q499" s="119">
        <f t="shared" si="9"/>
        <v>17484951.129999999</v>
      </c>
      <c r="R499" s="115"/>
      <c r="S499" s="116"/>
      <c r="T499" s="113"/>
      <c r="U499" s="119">
        <f>IF($E$5=Master!$D$4,E499,
IF($F$5=Master!$D$4,SUM(E499:F499),
IF($G$5=Master!$D$4,SUM(E499:G499),
IF($H$5=Master!$D$4,SUM(E499:H499),
IF($I$5=Master!$D$4,SUM(E499:I499),
IF($J$5=Master!$D$4,SUM(E499:J499),
IF($K$5=Master!$D$4,SUM(E499:K499),
IF($L$5=Master!$D$4,SUM(E499:L499),
IF($M$5=Master!$D$4,SUM(E499:M499),
IF($N$5=Master!$D$4,SUM(E499:N499),
IF($O$5=Master!$D$4,SUM(E499:O499),
IF($P$5=Master!$D$4,SUM(E499:P499),0))))))))))))</f>
        <v>11630319.290000003</v>
      </c>
      <c r="V499" s="115"/>
    </row>
    <row r="500" spans="2:22" x14ac:dyDescent="0.2">
      <c r="B500" s="113"/>
      <c r="C500" s="117" t="s">
        <v>270</v>
      </c>
      <c r="D500" s="118" t="s">
        <v>501</v>
      </c>
      <c r="E500" s="119">
        <v>19305383.690000001</v>
      </c>
      <c r="F500" s="119">
        <v>19195018.880000003</v>
      </c>
      <c r="G500" s="119">
        <v>19053529.469999999</v>
      </c>
      <c r="H500" s="119">
        <v>18273105.82</v>
      </c>
      <c r="I500" s="119">
        <v>18278901.879999999</v>
      </c>
      <c r="J500" s="119">
        <v>18306885.289999999</v>
      </c>
      <c r="K500" s="119">
        <v>18251408.099999998</v>
      </c>
      <c r="L500" s="119">
        <v>18175650.830000002</v>
      </c>
      <c r="M500" s="119">
        <v>18427588.73</v>
      </c>
      <c r="N500" s="119">
        <v>18322465.879999999</v>
      </c>
      <c r="O500" s="119">
        <v>18573675.509999998</v>
      </c>
      <c r="P500" s="119">
        <v>18334714.290000003</v>
      </c>
      <c r="Q500" s="119">
        <f t="shared" si="9"/>
        <v>222498328.36999997</v>
      </c>
      <c r="R500" s="115"/>
      <c r="S500" s="116"/>
      <c r="T500" s="113"/>
      <c r="U500" s="119">
        <f>IF($E$5=Master!$D$4,E500,
IF($F$5=Master!$D$4,SUM(E500:F500),
IF($G$5=Master!$D$4,SUM(E500:G500),
IF($H$5=Master!$D$4,SUM(E500:H500),
IF($I$5=Master!$D$4,SUM(E500:I500),
IF($J$5=Master!$D$4,SUM(E500:J500),
IF($K$5=Master!$D$4,SUM(E500:K500),
IF($L$5=Master!$D$4,SUM(E500:L500),
IF($M$5=Master!$D$4,SUM(E500:M500),
IF($N$5=Master!$D$4,SUM(E500:N500),
IF($O$5=Master!$D$4,SUM(E500:O500),
IF($P$5=Master!$D$4,SUM(E500:P500),0))))))))))))</f>
        <v>148839883.96000001</v>
      </c>
      <c r="V500" s="115"/>
    </row>
    <row r="501" spans="2:22" x14ac:dyDescent="0.2">
      <c r="B501" s="113"/>
      <c r="C501" s="117" t="s">
        <v>271</v>
      </c>
      <c r="D501" s="118" t="s">
        <v>502</v>
      </c>
      <c r="E501" s="119">
        <v>5716.92</v>
      </c>
      <c r="F501" s="119">
        <v>6306.24</v>
      </c>
      <c r="G501" s="119">
        <v>6211.92</v>
      </c>
      <c r="H501" s="119">
        <v>6211.92</v>
      </c>
      <c r="I501" s="119">
        <v>6211.92</v>
      </c>
      <c r="J501" s="119">
        <v>10163.59</v>
      </c>
      <c r="K501" s="119">
        <v>6092.43</v>
      </c>
      <c r="L501" s="119">
        <v>5786.92</v>
      </c>
      <c r="M501" s="119">
        <v>7286.92</v>
      </c>
      <c r="N501" s="119">
        <v>5786.92</v>
      </c>
      <c r="O501" s="119">
        <v>5786.92</v>
      </c>
      <c r="P501" s="119">
        <v>5786.99</v>
      </c>
      <c r="Q501" s="119">
        <f t="shared" si="9"/>
        <v>77349.61</v>
      </c>
      <c r="R501" s="115"/>
      <c r="S501" s="116"/>
      <c r="T501" s="113"/>
      <c r="U501" s="119">
        <f>IF($E$5=Master!$D$4,E501,
IF($F$5=Master!$D$4,SUM(E501:F501),
IF($G$5=Master!$D$4,SUM(E501:G501),
IF($H$5=Master!$D$4,SUM(E501:H501),
IF($I$5=Master!$D$4,SUM(E501:I501),
IF($J$5=Master!$D$4,SUM(E501:J501),
IF($K$5=Master!$D$4,SUM(E501:K501),
IF($L$5=Master!$D$4,SUM(E501:L501),
IF($M$5=Master!$D$4,SUM(E501:M501),
IF($N$5=Master!$D$4,SUM(E501:N501),
IF($O$5=Master!$D$4,SUM(E501:O501),
IF($P$5=Master!$D$4,SUM(E501:P501),0))))))))))))</f>
        <v>52701.859999999993</v>
      </c>
      <c r="V501" s="115"/>
    </row>
    <row r="502" spans="2:22" x14ac:dyDescent="0.2">
      <c r="B502" s="113"/>
      <c r="C502" s="117" t="s">
        <v>272</v>
      </c>
      <c r="D502" s="118" t="s">
        <v>503</v>
      </c>
      <c r="E502" s="119">
        <v>32870.340000000011</v>
      </c>
      <c r="F502" s="119">
        <v>36186.400000000009</v>
      </c>
      <c r="G502" s="119">
        <v>32985.260000000009</v>
      </c>
      <c r="H502" s="119">
        <v>32184.570000000011</v>
      </c>
      <c r="I502" s="119">
        <v>38177.140000000007</v>
      </c>
      <c r="J502" s="119">
        <v>32167.650000000005</v>
      </c>
      <c r="K502" s="119">
        <v>32279.740000000009</v>
      </c>
      <c r="L502" s="119">
        <v>32184.200000000012</v>
      </c>
      <c r="M502" s="119">
        <v>33020.110000000008</v>
      </c>
      <c r="N502" s="119">
        <v>34707.670000000013</v>
      </c>
      <c r="O502" s="119">
        <v>34250.330000000016</v>
      </c>
      <c r="P502" s="119">
        <v>37762.15</v>
      </c>
      <c r="Q502" s="119">
        <f t="shared" si="9"/>
        <v>408775.56000000011</v>
      </c>
      <c r="R502" s="115"/>
      <c r="S502" s="116"/>
      <c r="T502" s="113"/>
      <c r="U502" s="119">
        <f>IF($E$5=Master!$D$4,E502,
IF($F$5=Master!$D$4,SUM(E502:F502),
IF($G$5=Master!$D$4,SUM(E502:G502),
IF($H$5=Master!$D$4,SUM(E502:H502),
IF($I$5=Master!$D$4,SUM(E502:I502),
IF($J$5=Master!$D$4,SUM(E502:J502),
IF($K$5=Master!$D$4,SUM(E502:K502),
IF($L$5=Master!$D$4,SUM(E502:L502),
IF($M$5=Master!$D$4,SUM(E502:M502),
IF($N$5=Master!$D$4,SUM(E502:N502),
IF($O$5=Master!$D$4,SUM(E502:O502),
IF($P$5=Master!$D$4,SUM(E502:P502),0))))))))))))</f>
        <v>269035.30000000005</v>
      </c>
      <c r="V502" s="115"/>
    </row>
    <row r="503" spans="2:22" x14ac:dyDescent="0.2">
      <c r="B503" s="113"/>
      <c r="C503" s="117" t="s">
        <v>273</v>
      </c>
      <c r="D503" s="118" t="s">
        <v>504</v>
      </c>
      <c r="E503" s="119">
        <v>22250</v>
      </c>
      <c r="F503" s="119">
        <v>205250</v>
      </c>
      <c r="G503" s="119">
        <v>92250</v>
      </c>
      <c r="H503" s="119">
        <v>72250</v>
      </c>
      <c r="I503" s="119">
        <v>72250</v>
      </c>
      <c r="J503" s="119">
        <v>72250</v>
      </c>
      <c r="K503" s="119">
        <v>98950</v>
      </c>
      <c r="L503" s="119">
        <v>72250</v>
      </c>
      <c r="M503" s="119">
        <v>72250</v>
      </c>
      <c r="N503" s="119">
        <v>72250</v>
      </c>
      <c r="O503" s="119">
        <v>72250</v>
      </c>
      <c r="P503" s="119">
        <v>81250</v>
      </c>
      <c r="Q503" s="119">
        <f t="shared" si="9"/>
        <v>1005700</v>
      </c>
      <c r="R503" s="115"/>
      <c r="S503" s="116"/>
      <c r="T503" s="113"/>
      <c r="U503" s="119">
        <f>IF($E$5=Master!$D$4,E503,
IF($F$5=Master!$D$4,SUM(E503:F503),
IF($G$5=Master!$D$4,SUM(E503:G503),
IF($H$5=Master!$D$4,SUM(E503:H503),
IF($I$5=Master!$D$4,SUM(E503:I503),
IF($J$5=Master!$D$4,SUM(E503:J503),
IF($K$5=Master!$D$4,SUM(E503:K503),
IF($L$5=Master!$D$4,SUM(E503:L503),
IF($M$5=Master!$D$4,SUM(E503:M503),
IF($N$5=Master!$D$4,SUM(E503:N503),
IF($O$5=Master!$D$4,SUM(E503:O503),
IF($P$5=Master!$D$4,SUM(E503:P503),0))))))))))))</f>
        <v>707700</v>
      </c>
      <c r="V503" s="115"/>
    </row>
    <row r="504" spans="2:22" ht="25.5" x14ac:dyDescent="0.2">
      <c r="B504" s="113"/>
      <c r="C504" s="117" t="s">
        <v>274</v>
      </c>
      <c r="D504" s="118" t="s">
        <v>395</v>
      </c>
      <c r="E504" s="119">
        <v>207424.86999999997</v>
      </c>
      <c r="F504" s="119">
        <v>220881.15000000002</v>
      </c>
      <c r="G504" s="119">
        <v>196691.03999999998</v>
      </c>
      <c r="H504" s="119">
        <v>186928.43</v>
      </c>
      <c r="I504" s="119">
        <v>251733.21999999997</v>
      </c>
      <c r="J504" s="119">
        <v>187690.58</v>
      </c>
      <c r="K504" s="119">
        <v>194474.86000000002</v>
      </c>
      <c r="L504" s="119">
        <v>197817</v>
      </c>
      <c r="M504" s="119">
        <v>201502.23000000004</v>
      </c>
      <c r="N504" s="119">
        <v>217935.84</v>
      </c>
      <c r="O504" s="119">
        <v>210266.44</v>
      </c>
      <c r="P504" s="119">
        <v>241210.51999999996</v>
      </c>
      <c r="Q504" s="119">
        <f t="shared" si="9"/>
        <v>2514556.1800000002</v>
      </c>
      <c r="R504" s="115"/>
      <c r="S504" s="116"/>
      <c r="T504" s="113"/>
      <c r="U504" s="119">
        <f>IF($E$5=Master!$D$4,E504,
IF($F$5=Master!$D$4,SUM(E504:F504),
IF($G$5=Master!$D$4,SUM(E504:G504),
IF($H$5=Master!$D$4,SUM(E504:H504),
IF($I$5=Master!$D$4,SUM(E504:I504),
IF($J$5=Master!$D$4,SUM(E504:J504),
IF($K$5=Master!$D$4,SUM(E504:K504),
IF($L$5=Master!$D$4,SUM(E504:L504),
IF($M$5=Master!$D$4,SUM(E504:M504),
IF($N$5=Master!$D$4,SUM(E504:N504),
IF($O$5=Master!$D$4,SUM(E504:O504),
IF($P$5=Master!$D$4,SUM(E504:P504),0))))))))))))</f>
        <v>1643641.1500000001</v>
      </c>
      <c r="V504" s="115"/>
    </row>
    <row r="505" spans="2:22" ht="13.5" thickBot="1" x14ac:dyDescent="0.25">
      <c r="B505" s="88"/>
      <c r="C505" s="120"/>
      <c r="D505" s="121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94"/>
      <c r="S505" s="116"/>
      <c r="T505" s="88"/>
      <c r="U505" s="122"/>
      <c r="V505" s="94"/>
    </row>
    <row r="506" spans="2:22" ht="13.5" thickTop="1" x14ac:dyDescent="0.2"/>
  </sheetData>
  <sheetProtection algorithmName="SHA-512" hashValue="Fz0EeRX2v4dQsd8dE0Nm8Dfe4n8PWVdZ0WORdozFc4haoxG/vDt6HtbkS8VeDtpehOnZxz+3g918ryZOvmGmZQ==" saltValue="Hqpw/J4OVK4p4mQJmIxSfw==" spinCount="100000" sheet="1" objects="1" scenarios="1"/>
  <mergeCells count="4">
    <mergeCell ref="E257:Q257"/>
    <mergeCell ref="E4:Q4"/>
    <mergeCell ref="C7:D7"/>
    <mergeCell ref="C260:D260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Master</vt:lpstr>
      <vt:lpstr>Pregled</vt:lpstr>
      <vt:lpstr>Analitika 2024</vt:lpstr>
      <vt:lpstr>2024</vt:lpstr>
      <vt:lpstr>'Analitika 2024'!Print_Area</vt:lpstr>
      <vt:lpstr>Pregled!Print_Area</vt:lpstr>
      <vt:lpstr>'Analitika 2024'!Print_Titles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owner</cp:lastModifiedBy>
  <cp:lastPrinted>2023-02-27T07:37:40Z</cp:lastPrinted>
  <dcterms:created xsi:type="dcterms:W3CDTF">2023-02-26T18:56:37Z</dcterms:created>
  <dcterms:modified xsi:type="dcterms:W3CDTF">2024-09-29T13:37:13Z</dcterms:modified>
</cp:coreProperties>
</file>