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6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ko.krvavac\Desktop\"/>
    </mc:Choice>
  </mc:AlternateContent>
  <bookViews>
    <workbookView xWindow="0" yWindow="0" windowWidth="19200" windowHeight="6765" tabRatio="853"/>
  </bookViews>
  <sheets>
    <sheet name="Januar- April 2018" sheetId="120" r:id="rId1"/>
    <sheet name="April 2018" sheetId="119" r:id="rId2"/>
    <sheet name="Data for 2018" sheetId="102" r:id="rId3"/>
    <sheet name="Data for 2017" sheetId="121" r:id="rId4"/>
    <sheet name="Mjesecni plan 2018" sheetId="106" r:id="rId5"/>
  </sheets>
  <externalReferences>
    <externalReference r:id="rId6"/>
  </externalReferences>
  <definedNames>
    <definedName name="_iva1" localSheetId="3" hidden="1">{#N/A,#N/A,FALSE,"CB";#N/A,#N/A,FALSE,"CMB";#N/A,#N/A,FALSE,"NBFI"}</definedName>
    <definedName name="_iva1" localSheetId="2" hidden="1">{#N/A,#N/A,FALSE,"CB";#N/A,#N/A,FALSE,"CMB";#N/A,#N/A,FALSE,"NBFI"}</definedName>
    <definedName name="_iva2" localSheetId="3" hidden="1">{#N/A,#N/A,FALSE,"CB";#N/A,#N/A,FALSE,"CMB";#N/A,#N/A,FALSE,"BSYS";#N/A,#N/A,FALSE,"NBFI";#N/A,#N/A,FALSE,"FSYS"}</definedName>
    <definedName name="_iva2" localSheetId="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3" hidden="1">#REF!</definedName>
    <definedName name="_Regression_Out" localSheetId="2" hidden="1">#REF!</definedName>
    <definedName name="_Regression_X" localSheetId="3" hidden="1">#REF!</definedName>
    <definedName name="_Regression_X" localSheetId="2" hidden="1">#REF!</definedName>
    <definedName name="_Regression_Y" localSheetId="3" hidden="1">#REF!</definedName>
    <definedName name="_Regression_Y" localSheetId="2" hidden="1">#REF!</definedName>
    <definedName name="chart4" localSheetId="3" hidden="1">{#N/A,#N/A,FALSE,"CB";#N/A,#N/A,FALSE,"CMB";#N/A,#N/A,FALSE,"NBFI"}</definedName>
    <definedName name="chart4" localSheetId="2" hidden="1">{#N/A,#N/A,FALSE,"CB";#N/A,#N/A,FALSE,"CMB";#N/A,#N/A,FALSE,"NBFI"}</definedName>
    <definedName name="ChartA" localSheetId="3" hidden="1">{#N/A,#N/A,FALSE,"CB";#N/A,#N/A,FALSE,"CMB";#N/A,#N/A,FALSE,"NBFI"}</definedName>
    <definedName name="ChartA" localSheetId="2" hidden="1">{#N/A,#N/A,FALSE,"CB";#N/A,#N/A,FALSE,"CMB";#N/A,#N/A,FALSE,"NBFI"}</definedName>
    <definedName name="Chartvel" localSheetId="3" hidden="1">{#N/A,#N/A,FALSE,"CB";#N/A,#N/A,FALSE,"CMB";#N/A,#N/A,FALSE,"BSYS";#N/A,#N/A,FALSE,"NBFI";#N/A,#N/A,FALSE,"FSYS"}</definedName>
    <definedName name="Chartvel" localSheetId="2" hidden="1">{#N/A,#N/A,FALSE,"CB";#N/A,#N/A,FALSE,"CMB";#N/A,#N/A,FALSE,"BSYS";#N/A,#N/A,FALSE,"NBFI";#N/A,#N/A,FALSE,"FSYS"}</definedName>
    <definedName name="DE" localSheetId="3" hidden="1">{#N/A,#N/A,FALSE,"CREDIT"}</definedName>
    <definedName name="DE" localSheetId="2" hidden="1">{#N/A,#N/A,FALSE,"CREDIT"}</definedName>
    <definedName name="E" localSheetId="3" hidden="1">{#N/A,#N/A,FALSE,"DEPO"}</definedName>
    <definedName name="E" localSheetId="2" hidden="1">{#N/A,#N/A,FALSE,"DEPO"}</definedName>
    <definedName name="EEE" localSheetId="3" hidden="1">{#N/A,#N/A,FALSE,"EXCISE"}</definedName>
    <definedName name="EEE" localSheetId="2" hidden="1">{#N/A,#N/A,FALSE,"EXCISE"}</definedName>
    <definedName name="F" localSheetId="3" hidden="1">{#N/A,#N/A,FALSE,"CB";#N/A,#N/A,FALSE,"CMB";#N/A,#N/A,FALSE,"NBFI"}</definedName>
    <definedName name="F" localSheetId="2" hidden="1">{#N/A,#N/A,FALSE,"CB";#N/A,#N/A,FALSE,"CMB";#N/A,#N/A,FALSE,"NBFI"}</definedName>
    <definedName name="FFF" localSheetId="3" hidden="1">{#N/A,#N/A,FALSE,"CB";#N/A,#N/A,FALSE,"CMB";#N/A,#N/A,FALSE,"BSYS";#N/A,#N/A,FALSE,"NBFI";#N/A,#N/A,FALSE,"FSYS"}</definedName>
    <definedName name="FFF" localSheetId="2" hidden="1">{#N/A,#N/A,FALSE,"CB";#N/A,#N/A,FALSE,"CMB";#N/A,#N/A,FALSE,"BSYS";#N/A,#N/A,FALSE,"NBFI";#N/A,#N/A,FALSE,"FSYS"}</definedName>
    <definedName name="H" localSheetId="3" hidden="1">{#N/A,#N/A,FALSE,"BANKS"}</definedName>
    <definedName name="H" localSheetId="2" hidden="1">{#N/A,#N/A,FALSE,"BANKS"}</definedName>
    <definedName name="hello" localSheetId="3" hidden="1">{#N/A,#N/A,FALSE,"CB";#N/A,#N/A,FALSE,"CMB";#N/A,#N/A,FALSE,"BSYS";#N/A,#N/A,FALSE,"NBFI";#N/A,#N/A,FALSE,"FSYS"}</definedName>
    <definedName name="hello" localSheetId="2" hidden="1">{#N/A,#N/A,FALSE,"CB";#N/A,#N/A,FALSE,"CMB";#N/A,#N/A,FALSE,"BSYS";#N/A,#N/A,FALSE,"NBFI";#N/A,#N/A,FALSE,"FSYS"}</definedName>
    <definedName name="iva" localSheetId="3" hidden="1">{#N/A,#N/A,FALSE,"CB";#N/A,#N/A,FALSE,"CMB";#N/A,#N/A,FALSE,"NBFI"}</definedName>
    <definedName name="iva" localSheetId="2" hidden="1">{#N/A,#N/A,FALSE,"CB";#N/A,#N/A,FALSE,"CMB";#N/A,#N/A,FALSE,"NBFI"}</definedName>
    <definedName name="jan" localSheetId="3" hidden="1">{#N/A,#N/A,FALSE,"CB";#N/A,#N/A,FALSE,"CMB";#N/A,#N/A,FALSE,"NBFI"}</definedName>
    <definedName name="jan" localSheetId="2" hidden="1">{#N/A,#N/A,FALSE,"CB";#N/A,#N/A,FALSE,"CMB";#N/A,#N/A,FALSE,"NBFI"}</definedName>
    <definedName name="qqq" localSheetId="3" hidden="1">{#N/A,#N/A,FALSE,"EXTRABUDGT"}</definedName>
    <definedName name="qqq" localSheetId="2" hidden="1">{#N/A,#N/A,FALSE,"EXTRABUDGT"}</definedName>
    <definedName name="wrn.BANKS." localSheetId="3" hidden="1">{#N/A,#N/A,FALSE,"BANKS"}</definedName>
    <definedName name="wrn.BANKS." localSheetId="2" hidden="1">{#N/A,#N/A,FALSE,"BANKS"}</definedName>
    <definedName name="wrn.BOP." localSheetId="3" hidden="1">{#N/A,#N/A,FALSE,"BOP"}</definedName>
    <definedName name="wrn.BOP." localSheetId="2" hidden="1">{#N/A,#N/A,FALSE,"BOP"}</definedName>
    <definedName name="wrn.CREDIT." localSheetId="3" hidden="1">{#N/A,#N/A,FALSE,"CREDIT"}</definedName>
    <definedName name="wrn.CREDIT." localSheetId="2" hidden="1">{#N/A,#N/A,FALSE,"CREDIT"}</definedName>
    <definedName name="wrn.DEBTSVC." localSheetId="3" hidden="1">{#N/A,#N/A,FALSE,"DEBTSVC"}</definedName>
    <definedName name="wrn.DEBTSVC." localSheetId="2" hidden="1">{#N/A,#N/A,FALSE,"DEBTSVC"}</definedName>
    <definedName name="wrn.DEPO." localSheetId="3" hidden="1">{#N/A,#N/A,FALSE,"DEPO"}</definedName>
    <definedName name="wrn.DEPO." localSheetId="2" hidden="1">{#N/A,#N/A,FALSE,"DEPO"}</definedName>
    <definedName name="wrn.EXCISE." localSheetId="3" hidden="1">{#N/A,#N/A,FALSE,"EXCISE"}</definedName>
    <definedName name="wrn.EXCISE." localSheetId="2" hidden="1">{#N/A,#N/A,FALSE,"EXCISE"}</definedName>
    <definedName name="wrn.EXRATE." localSheetId="3" hidden="1">{#N/A,#N/A,FALSE,"EXRATE"}</definedName>
    <definedName name="wrn.EXRATE." localSheetId="2" hidden="1">{#N/A,#N/A,FALSE,"EXRATE"}</definedName>
    <definedName name="wrn.EXTDEBT." localSheetId="3" hidden="1">{#N/A,#N/A,FALSE,"EXTDEBT"}</definedName>
    <definedName name="wrn.EXTDEBT." localSheetId="2" hidden="1">{#N/A,#N/A,FALSE,"EXTDEBT"}</definedName>
    <definedName name="wrn.EXTRABUDGT." localSheetId="3" hidden="1">{#N/A,#N/A,FALSE,"EXTRABUDGT"}</definedName>
    <definedName name="wrn.EXTRABUDGT." localSheetId="2" hidden="1">{#N/A,#N/A,FALSE,"EXTRABUDGT"}</definedName>
    <definedName name="wrn.EXTRABUDGT2." localSheetId="3" hidden="1">{#N/A,#N/A,FALSE,"EXTRABUDGT2"}</definedName>
    <definedName name="wrn.EXTRABUDGT2." localSheetId="2" hidden="1">{#N/A,#N/A,FALSE,"EXTRABUDGT2"}</definedName>
    <definedName name="wrn.GDP." localSheetId="3" hidden="1">{#N/A,#N/A,FALSE,"GDP_ORIGIN";#N/A,#N/A,FALSE,"EMP_POP"}</definedName>
    <definedName name="wrn.GDP." localSheetId="2" hidden="1">{#N/A,#N/A,FALSE,"GDP_ORIGIN";#N/A,#N/A,FALSE,"EMP_POP"}</definedName>
    <definedName name="wrn.GGOVT." localSheetId="3" hidden="1">{#N/A,#N/A,FALSE,"GGOVT"}</definedName>
    <definedName name="wrn.GGOVT." localSheetId="2" hidden="1">{#N/A,#N/A,FALSE,"GGOVT"}</definedName>
    <definedName name="wrn.GGOVT2." localSheetId="3" hidden="1">{#N/A,#N/A,FALSE,"GGOVT2"}</definedName>
    <definedName name="wrn.GGOVT2." localSheetId="2" hidden="1">{#N/A,#N/A,FALSE,"GGOVT2"}</definedName>
    <definedName name="wrn.GGOVTPC." localSheetId="3" hidden="1">{#N/A,#N/A,FALSE,"GGOVT%"}</definedName>
    <definedName name="wrn.GGOVTPC." localSheetId="2" hidden="1">{#N/A,#N/A,FALSE,"GGOVT%"}</definedName>
    <definedName name="wrn.INCOMETX." localSheetId="3" hidden="1">{#N/A,#N/A,FALSE,"INCOMETX"}</definedName>
    <definedName name="wrn.INCOMETX." localSheetId="2" hidden="1">{#N/A,#N/A,FALSE,"INCOMETX"}</definedName>
    <definedName name="wrn.INTERST." localSheetId="3" hidden="1">{#N/A,#N/A,FALSE,"INTERST"}</definedName>
    <definedName name="wrn.INTERST." localSheetId="2" hidden="1">{#N/A,#N/A,FALSE,"INTERST"}</definedName>
    <definedName name="wrn.MAIN." localSheetId="3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IT." localSheetId="3" hidden="1">{#N/A,#N/A,FALSE,"CB";#N/A,#N/A,FALSE,"CMB";#N/A,#N/A,FALSE,"NBFI"}</definedName>
    <definedName name="wrn.MIT." localSheetId="2" hidden="1">{#N/A,#N/A,FALSE,"CB";#N/A,#N/A,FALSE,"CMB";#N/A,#N/A,FALSE,"NBFI"}</definedName>
    <definedName name="wrn.MS." localSheetId="3" hidden="1">{#N/A,#N/A,FALSE,"MS"}</definedName>
    <definedName name="wrn.MS." localSheetId="2" hidden="1">{#N/A,#N/A,FALSE,"MS"}</definedName>
    <definedName name="wrn.NBG." localSheetId="3" hidden="1">{#N/A,#N/A,FALSE,"NBG"}</definedName>
    <definedName name="wrn.NBG." localSheetId="2" hidden="1">{#N/A,#N/A,FALSE,"NBG"}</definedName>
    <definedName name="wrn.PCPI." localSheetId="3" hidden="1">{#N/A,#N/A,FALSE,"PCPI"}</definedName>
    <definedName name="wrn.PCPI." localSheetId="2" hidden="1">{#N/A,#N/A,FALSE,"PCPI"}</definedName>
    <definedName name="wrn.PENSION." localSheetId="3" hidden="1">{#N/A,#N/A,FALSE,"PENSION"}</definedName>
    <definedName name="wrn.PENSION." localSheetId="2" hidden="1">{#N/A,#N/A,FALSE,"PENSION"}</definedName>
    <definedName name="wrn.PRUDENT." localSheetId="3" hidden="1">{#N/A,#N/A,FALSE,"PRUDENT"}</definedName>
    <definedName name="wrn.PRUDENT." localSheetId="2" hidden="1">{#N/A,#N/A,FALSE,"PRUDENT"}</definedName>
    <definedName name="wrn.PUBLEXP." localSheetId="3" hidden="1">{#N/A,#N/A,FALSE,"PUBLEXP"}</definedName>
    <definedName name="wrn.PUBLEXP." localSheetId="2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2" hidden="1">{#N/A,#N/A,FALSE,"REVSHARE"}</definedName>
    <definedName name="wrn.Staff._.Report._.Tables." localSheetId="3" hidden="1">{#N/A,#N/A,FALSE,"SRFSYS";#N/A,#N/A,FALSE,"SRBSYS"}</definedName>
    <definedName name="wrn.Staff._.Report._.Tables." localSheetId="2" hidden="1">{#N/A,#N/A,FALSE,"SRFSYS";#N/A,#N/A,FALSE,"SRBSYS"}</definedName>
    <definedName name="wrn.STATE." localSheetId="3" hidden="1">{#N/A,#N/A,FALSE,"STATE"}</definedName>
    <definedName name="wrn.STATE." localSheetId="2" hidden="1">{#N/A,#N/A,FALSE,"STATE"}</definedName>
    <definedName name="wrn.TAXARREARS." localSheetId="3" hidden="1">{#N/A,#N/A,FALSE,"TAXARREARS"}</definedName>
    <definedName name="wrn.TAXARREARS." localSheetId="2" hidden="1">{#N/A,#N/A,FALSE,"TAXARREARS"}</definedName>
    <definedName name="wrn.TAXPAYRS." localSheetId="3" hidden="1">{#N/A,#N/A,FALSE,"TAXPAYRS"}</definedName>
    <definedName name="wrn.TAXPAYRS." localSheetId="2" hidden="1">{#N/A,#N/A,FALSE,"TAXPAYRS"}</definedName>
    <definedName name="wrn.TRADE." localSheetId="3" hidden="1">{#N/A,#N/A,FALSE,"TRADE"}</definedName>
    <definedName name="wrn.TRADE." localSheetId="2" hidden="1">{#N/A,#N/A,FALSE,"TRADE"}</definedName>
    <definedName name="wrn.TRANSPORT." localSheetId="3" hidden="1">{#N/A,#N/A,FALSE,"TRANPORT"}</definedName>
    <definedName name="wrn.TRANSPORT." localSheetId="2" hidden="1">{#N/A,#N/A,FALSE,"TRANPORT"}</definedName>
    <definedName name="wrn.UNEMPL." localSheetId="3" hidden="1">{#N/A,#N/A,FALSE,"EMP_POP";#N/A,#N/A,FALSE,"UNEMPL"}</definedName>
    <definedName name="wrn.UNEMPL." localSheetId="2" hidden="1">{#N/A,#N/A,FALSE,"EMP_POP";#N/A,#N/A,FALSE,"UNEMPL"}</definedName>
    <definedName name="wrn.WAGES." localSheetId="3" hidden="1">{#N/A,#N/A,FALSE,"WAGES"}</definedName>
    <definedName name="wrn.WAGES." localSheetId="2" hidden="1">{#N/A,#N/A,FALSE,"WAGES"}</definedName>
    <definedName name="yyy" localSheetId="3" hidden="1">{#N/A,#N/A,FALSE,"MS"}</definedName>
    <definedName name="yyy" localSheetId="2" hidden="1">{#N/A,#N/A,FALSE,"MS"}</definedName>
    <definedName name="yyyyy" localSheetId="3" hidden="1">{#N/A,#N/A,FALSE,"INTERST"}</definedName>
    <definedName name="yyyyy" localSheetId="2" hidden="1">{#N/A,#N/A,FALSE,"INTERST"}</definedName>
  </definedNames>
  <calcPr calcId="162913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G38" i="102" l="1"/>
  <c r="G31" i="102"/>
  <c r="G26" i="102"/>
  <c r="G21" i="102"/>
  <c r="G12" i="102"/>
  <c r="O31" i="106" l="1"/>
  <c r="N31" i="106"/>
  <c r="M31" i="106"/>
  <c r="L31" i="106"/>
  <c r="K31" i="106"/>
  <c r="J31" i="106"/>
  <c r="I31" i="106"/>
  <c r="H31" i="106"/>
  <c r="G31" i="106"/>
  <c r="F31" i="106"/>
  <c r="E31" i="106"/>
  <c r="D31" i="106"/>
  <c r="C31" i="106"/>
  <c r="O24" i="106"/>
  <c r="N24" i="106"/>
  <c r="M24" i="106"/>
  <c r="L24" i="106"/>
  <c r="K24" i="106"/>
  <c r="J24" i="106"/>
  <c r="I24" i="106"/>
  <c r="H24" i="106"/>
  <c r="G24" i="106"/>
  <c r="F24" i="106"/>
  <c r="E24" i="106"/>
  <c r="D24" i="106"/>
  <c r="C24" i="106"/>
  <c r="O19" i="106"/>
  <c r="N19" i="106"/>
  <c r="N5" i="106" s="1"/>
  <c r="M19" i="106"/>
  <c r="L19" i="106"/>
  <c r="K19" i="106"/>
  <c r="J19" i="106"/>
  <c r="J5" i="106" s="1"/>
  <c r="I19" i="106"/>
  <c r="H19" i="106"/>
  <c r="G19" i="106"/>
  <c r="F19" i="106"/>
  <c r="F5" i="106" s="1"/>
  <c r="E19" i="106"/>
  <c r="D19" i="106"/>
  <c r="C19" i="106"/>
  <c r="O14" i="106"/>
  <c r="O5" i="106" s="1"/>
  <c r="N14" i="106"/>
  <c r="M14" i="106"/>
  <c r="L14" i="106"/>
  <c r="K14" i="106"/>
  <c r="K5" i="106" s="1"/>
  <c r="J14" i="106"/>
  <c r="I14" i="106"/>
  <c r="H14" i="106"/>
  <c r="G14" i="106"/>
  <c r="G5" i="106" s="1"/>
  <c r="F14" i="106"/>
  <c r="E14" i="106"/>
  <c r="D14" i="106"/>
  <c r="C14" i="106"/>
  <c r="C5" i="106" s="1"/>
  <c r="O6" i="106"/>
  <c r="N6" i="106"/>
  <c r="M6" i="106"/>
  <c r="L6" i="106"/>
  <c r="L5" i="106" s="1"/>
  <c r="K6" i="106"/>
  <c r="J6" i="106"/>
  <c r="I6" i="106"/>
  <c r="H6" i="106"/>
  <c r="H5" i="106" s="1"/>
  <c r="G6" i="106"/>
  <c r="F6" i="106"/>
  <c r="E6" i="106"/>
  <c r="D6" i="106"/>
  <c r="D5" i="106" s="1"/>
  <c r="C6" i="106"/>
  <c r="M5" i="106"/>
  <c r="I5" i="106"/>
  <c r="E5" i="106"/>
  <c r="G7" i="119" l="1"/>
  <c r="G8" i="119"/>
  <c r="G9" i="119"/>
  <c r="G10" i="119"/>
  <c r="G11" i="119"/>
  <c r="G12" i="119"/>
  <c r="G13" i="119"/>
  <c r="G15" i="119"/>
  <c r="G16" i="119"/>
  <c r="G17" i="119"/>
  <c r="G18" i="119"/>
  <c r="G20" i="119"/>
  <c r="G21" i="119"/>
  <c r="G22" i="119"/>
  <c r="G23" i="119"/>
  <c r="G25" i="119"/>
  <c r="G26" i="119"/>
  <c r="G27" i="119"/>
  <c r="G28" i="119"/>
  <c r="G29" i="119"/>
  <c r="G30" i="119"/>
  <c r="G32" i="119"/>
  <c r="G33" i="119"/>
  <c r="G34" i="119"/>
  <c r="G35" i="119"/>
  <c r="G36" i="119"/>
  <c r="G37" i="119"/>
  <c r="H37" i="119" s="1"/>
  <c r="H6" i="120"/>
  <c r="H7" i="120"/>
  <c r="H8" i="120"/>
  <c r="H9" i="120"/>
  <c r="H10" i="120"/>
  <c r="H11" i="120"/>
  <c r="H12" i="120"/>
  <c r="H13" i="120"/>
  <c r="H14" i="120"/>
  <c r="H15" i="120"/>
  <c r="H16" i="120"/>
  <c r="H17" i="120"/>
  <c r="H18" i="120"/>
  <c r="H19" i="120"/>
  <c r="H20" i="120"/>
  <c r="H21" i="120"/>
  <c r="H22" i="120"/>
  <c r="H23" i="120"/>
  <c r="H24" i="120"/>
  <c r="H25" i="120"/>
  <c r="H26" i="120"/>
  <c r="H27" i="120"/>
  <c r="H28" i="120"/>
  <c r="H29" i="120"/>
  <c r="H30" i="120"/>
  <c r="H31" i="120"/>
  <c r="H32" i="120"/>
  <c r="H33" i="120"/>
  <c r="H34" i="120"/>
  <c r="H35" i="120"/>
  <c r="H36" i="120"/>
  <c r="H37" i="120"/>
  <c r="H5" i="120"/>
  <c r="D37" i="120"/>
  <c r="D36" i="120"/>
  <c r="D35" i="120"/>
  <c r="D34" i="120"/>
  <c r="D33" i="120"/>
  <c r="D32" i="120"/>
  <c r="D31" i="120"/>
  <c r="D30" i="120"/>
  <c r="D29" i="120"/>
  <c r="D28" i="120"/>
  <c r="D27" i="120"/>
  <c r="D26" i="120"/>
  <c r="D25" i="120"/>
  <c r="D24" i="120"/>
  <c r="D23" i="120"/>
  <c r="D22" i="120"/>
  <c r="D21" i="120"/>
  <c r="D20" i="120"/>
  <c r="D19" i="120"/>
  <c r="D18" i="120"/>
  <c r="D17" i="120"/>
  <c r="D16" i="120"/>
  <c r="D15" i="120"/>
  <c r="D14" i="120"/>
  <c r="D13" i="120"/>
  <c r="D12" i="120"/>
  <c r="D11" i="120"/>
  <c r="D10" i="120"/>
  <c r="D9" i="120"/>
  <c r="D8" i="120"/>
  <c r="D7" i="120"/>
  <c r="D6" i="120"/>
  <c r="D5" i="120"/>
  <c r="J6" i="119"/>
  <c r="J7" i="119"/>
  <c r="J8" i="119"/>
  <c r="J9" i="119"/>
  <c r="J10" i="119"/>
  <c r="J11" i="119"/>
  <c r="J12" i="119"/>
  <c r="J13" i="119"/>
  <c r="J14" i="119"/>
  <c r="J15" i="119"/>
  <c r="J16" i="119"/>
  <c r="J17" i="119"/>
  <c r="J18" i="119"/>
  <c r="J19" i="119"/>
  <c r="J20" i="119"/>
  <c r="J21" i="119"/>
  <c r="J22" i="119"/>
  <c r="J23" i="119"/>
  <c r="J24" i="119"/>
  <c r="J25" i="119"/>
  <c r="J26" i="119"/>
  <c r="J27" i="119"/>
  <c r="J28" i="119"/>
  <c r="J29" i="119"/>
  <c r="J30" i="119"/>
  <c r="J31" i="119"/>
  <c r="J32" i="119"/>
  <c r="J33" i="119"/>
  <c r="J34" i="119"/>
  <c r="J35" i="119"/>
  <c r="J36" i="119"/>
  <c r="J37" i="119"/>
  <c r="J5" i="119"/>
  <c r="F6" i="119"/>
  <c r="F7" i="119"/>
  <c r="F8" i="119"/>
  <c r="F9" i="119"/>
  <c r="F10" i="119"/>
  <c r="F11" i="119"/>
  <c r="F12" i="119"/>
  <c r="F13" i="119"/>
  <c r="F14" i="119"/>
  <c r="F15" i="119"/>
  <c r="F16" i="119"/>
  <c r="F17" i="119"/>
  <c r="F18" i="119"/>
  <c r="F19" i="119"/>
  <c r="F20" i="119"/>
  <c r="F21" i="119"/>
  <c r="F22" i="119"/>
  <c r="F23" i="119"/>
  <c r="F24" i="119"/>
  <c r="F25" i="119"/>
  <c r="F26" i="119"/>
  <c r="F27" i="119"/>
  <c r="F28" i="119"/>
  <c r="F29" i="119"/>
  <c r="F30" i="119"/>
  <c r="F31" i="119"/>
  <c r="F32" i="119"/>
  <c r="F33" i="119"/>
  <c r="F34" i="119"/>
  <c r="F35" i="119"/>
  <c r="F36" i="119"/>
  <c r="F37" i="119"/>
  <c r="F5" i="119"/>
  <c r="D31" i="102" l="1"/>
  <c r="P43" i="102"/>
  <c r="P19" i="102" l="1"/>
  <c r="P20" i="102"/>
  <c r="P44" i="121" l="1"/>
  <c r="Q44" i="121" s="1"/>
  <c r="P43" i="121"/>
  <c r="Q43" i="121" s="1"/>
  <c r="P42" i="121"/>
  <c r="Q42" i="121" s="1"/>
  <c r="P41" i="121"/>
  <c r="Q41" i="121" s="1"/>
  <c r="P40" i="121"/>
  <c r="Q40" i="121" s="1"/>
  <c r="P39" i="121"/>
  <c r="Q39" i="121" s="1"/>
  <c r="O38" i="121"/>
  <c r="N38" i="121"/>
  <c r="M38" i="121"/>
  <c r="L38" i="121"/>
  <c r="K38" i="121"/>
  <c r="J38" i="121"/>
  <c r="I38" i="121"/>
  <c r="H38" i="121"/>
  <c r="G38" i="121"/>
  <c r="F38" i="121"/>
  <c r="E38" i="121"/>
  <c r="D38" i="121"/>
  <c r="P38" i="121" s="1"/>
  <c r="Q38" i="121" s="1"/>
  <c r="P37" i="121"/>
  <c r="Q37" i="121" s="1"/>
  <c r="P36" i="121"/>
  <c r="Q36" i="121" s="1"/>
  <c r="P35" i="121"/>
  <c r="Q35" i="121" s="1"/>
  <c r="P34" i="121"/>
  <c r="Q34" i="121" s="1"/>
  <c r="P33" i="121"/>
  <c r="Q33" i="121" s="1"/>
  <c r="P32" i="121"/>
  <c r="Q32" i="121" s="1"/>
  <c r="O31" i="121"/>
  <c r="N31" i="121"/>
  <c r="M31" i="121"/>
  <c r="L31" i="121"/>
  <c r="K31" i="121"/>
  <c r="J31" i="121"/>
  <c r="I31" i="121"/>
  <c r="H31" i="121"/>
  <c r="G31" i="121"/>
  <c r="F31" i="121"/>
  <c r="E31" i="121"/>
  <c r="D31" i="121"/>
  <c r="P31" i="121" s="1"/>
  <c r="Q31" i="121" s="1"/>
  <c r="P30" i="121"/>
  <c r="Q30" i="121" s="1"/>
  <c r="P29" i="121"/>
  <c r="Q29" i="121" s="1"/>
  <c r="P28" i="121"/>
  <c r="Q28" i="121" s="1"/>
  <c r="P27" i="121"/>
  <c r="Q27" i="121" s="1"/>
  <c r="O26" i="121"/>
  <c r="N26" i="121"/>
  <c r="M26" i="121"/>
  <c r="L26" i="121"/>
  <c r="K26" i="121"/>
  <c r="J26" i="121"/>
  <c r="I26" i="121"/>
  <c r="H26" i="121"/>
  <c r="G26" i="121"/>
  <c r="F26" i="121"/>
  <c r="E26" i="121"/>
  <c r="D26" i="121"/>
  <c r="P26" i="121" s="1"/>
  <c r="Q26" i="121" s="1"/>
  <c r="P25" i="121"/>
  <c r="Q25" i="121" s="1"/>
  <c r="P24" i="121"/>
  <c r="Q24" i="121" s="1"/>
  <c r="P23" i="121"/>
  <c r="Q23" i="121" s="1"/>
  <c r="P22" i="121"/>
  <c r="Q22" i="121" s="1"/>
  <c r="O21" i="121"/>
  <c r="N21" i="121"/>
  <c r="M21" i="121"/>
  <c r="L21" i="121"/>
  <c r="K21" i="121"/>
  <c r="J21" i="121"/>
  <c r="I21" i="121"/>
  <c r="H21" i="121"/>
  <c r="G21" i="121"/>
  <c r="F21" i="121"/>
  <c r="E21" i="121"/>
  <c r="D21" i="121"/>
  <c r="P21" i="121" s="1"/>
  <c r="Q21" i="121" s="1"/>
  <c r="P20" i="121"/>
  <c r="Q20" i="121" s="1"/>
  <c r="P19" i="121"/>
  <c r="Q19" i="121" s="1"/>
  <c r="P18" i="121"/>
  <c r="Q18" i="121" s="1"/>
  <c r="P17" i="121"/>
  <c r="Q17" i="121" s="1"/>
  <c r="P16" i="121"/>
  <c r="Q16" i="121" s="1"/>
  <c r="P15" i="121"/>
  <c r="Q15" i="121" s="1"/>
  <c r="P14" i="121"/>
  <c r="Q14" i="121" s="1"/>
  <c r="O13" i="121"/>
  <c r="N13" i="121"/>
  <c r="M13" i="121"/>
  <c r="L13" i="121"/>
  <c r="L12" i="121" s="1"/>
  <c r="K13" i="121"/>
  <c r="J13" i="121"/>
  <c r="I13" i="121"/>
  <c r="H13" i="121"/>
  <c r="H12" i="121" s="1"/>
  <c r="G13" i="121"/>
  <c r="F13" i="121"/>
  <c r="E13" i="121"/>
  <c r="D13" i="121"/>
  <c r="D12" i="121" s="1"/>
  <c r="P12" i="121" s="1"/>
  <c r="Q12" i="121" s="1"/>
  <c r="O12" i="121"/>
  <c r="N12" i="121"/>
  <c r="M12" i="121"/>
  <c r="K12" i="121"/>
  <c r="J12" i="121"/>
  <c r="I12" i="121"/>
  <c r="G12" i="121"/>
  <c r="F12" i="121"/>
  <c r="E12" i="121"/>
  <c r="P13" i="121" l="1"/>
  <c r="Q13" i="121" s="1"/>
  <c r="O38" i="102" l="1"/>
  <c r="O31" i="102"/>
  <c r="O26" i="102"/>
  <c r="O21" i="102"/>
  <c r="O13" i="102"/>
  <c r="O12" i="102" l="1"/>
  <c r="N13" i="102" l="1"/>
  <c r="R18" i="120" l="1"/>
  <c r="N38" i="102" l="1"/>
  <c r="N31" i="102"/>
  <c r="N26" i="102"/>
  <c r="N21" i="102"/>
  <c r="N12" i="102" l="1"/>
  <c r="P18" i="120"/>
  <c r="K6" i="120"/>
  <c r="K7" i="120"/>
  <c r="K8" i="120"/>
  <c r="K9" i="120"/>
  <c r="K10" i="120"/>
  <c r="K11" i="120"/>
  <c r="K12" i="120"/>
  <c r="K13" i="120"/>
  <c r="K14" i="120"/>
  <c r="K15" i="120"/>
  <c r="K16" i="120"/>
  <c r="K17" i="120"/>
  <c r="K18" i="120"/>
  <c r="K19" i="120"/>
  <c r="K20" i="120"/>
  <c r="K21" i="120"/>
  <c r="K22" i="120"/>
  <c r="K23" i="120"/>
  <c r="K24" i="120"/>
  <c r="K25" i="120"/>
  <c r="K26" i="120"/>
  <c r="K27" i="120"/>
  <c r="K28" i="120"/>
  <c r="K29" i="120"/>
  <c r="K30" i="120"/>
  <c r="K31" i="120"/>
  <c r="K32" i="120"/>
  <c r="K33" i="120"/>
  <c r="K34" i="120"/>
  <c r="K35" i="120"/>
  <c r="K36" i="120"/>
  <c r="K37" i="120"/>
  <c r="K5" i="120"/>
  <c r="M6" i="119"/>
  <c r="M7" i="119"/>
  <c r="M8" i="119"/>
  <c r="M9" i="119"/>
  <c r="M10" i="119"/>
  <c r="M11" i="119"/>
  <c r="M12" i="119"/>
  <c r="M13" i="119"/>
  <c r="M14" i="119"/>
  <c r="M15" i="119"/>
  <c r="M16" i="119"/>
  <c r="M17" i="119"/>
  <c r="M18" i="119"/>
  <c r="M19" i="119"/>
  <c r="M20" i="119"/>
  <c r="M21" i="119"/>
  <c r="M22" i="119"/>
  <c r="M23" i="119"/>
  <c r="M24" i="119"/>
  <c r="M25" i="119"/>
  <c r="M26" i="119"/>
  <c r="M27" i="119"/>
  <c r="M28" i="119"/>
  <c r="M29" i="119"/>
  <c r="M30" i="119"/>
  <c r="M31" i="119"/>
  <c r="M32" i="119"/>
  <c r="M33" i="119"/>
  <c r="M34" i="119"/>
  <c r="M35" i="119"/>
  <c r="M36" i="119"/>
  <c r="M37" i="119"/>
  <c r="M5" i="119"/>
  <c r="S18" i="119"/>
  <c r="L15" i="119"/>
  <c r="F45" i="119"/>
  <c r="F44" i="119"/>
  <c r="F43" i="119"/>
  <c r="F42" i="119"/>
  <c r="G42" i="119" s="1"/>
  <c r="I13" i="119" l="1"/>
  <c r="I11" i="119"/>
  <c r="N10" i="119"/>
  <c r="H12" i="119"/>
  <c r="L29" i="119"/>
  <c r="L13" i="119"/>
  <c r="K26" i="119"/>
  <c r="G43" i="119"/>
  <c r="I35" i="119"/>
  <c r="N27" i="119"/>
  <c r="N23" i="119"/>
  <c r="O15" i="119"/>
  <c r="N11" i="119"/>
  <c r="O7" i="119"/>
  <c r="G45" i="119"/>
  <c r="O34" i="119"/>
  <c r="O30" i="119"/>
  <c r="O26" i="119"/>
  <c r="O22" i="119"/>
  <c r="O10" i="119"/>
  <c r="N12" i="119"/>
  <c r="N15" i="119"/>
  <c r="O27" i="119"/>
  <c r="L7" i="119"/>
  <c r="L11" i="119"/>
  <c r="L23" i="119"/>
  <c r="L35" i="119"/>
  <c r="I23" i="119"/>
  <c r="K22" i="119"/>
  <c r="N35" i="119"/>
  <c r="I7" i="119"/>
  <c r="H11" i="119"/>
  <c r="O23" i="119"/>
  <c r="I15" i="119"/>
  <c r="N7" i="119"/>
  <c r="G44" i="119"/>
  <c r="H27" i="119"/>
  <c r="O16" i="119"/>
  <c r="O12" i="119"/>
  <c r="H35" i="119"/>
  <c r="I27" i="119"/>
  <c r="H23" i="119"/>
  <c r="H33" i="119"/>
  <c r="I25" i="119"/>
  <c r="H21" i="119"/>
  <c r="H17" i="119"/>
  <c r="H9" i="119"/>
  <c r="N13" i="119"/>
  <c r="I21" i="119"/>
  <c r="L33" i="119"/>
  <c r="I37" i="119"/>
  <c r="K16" i="119"/>
  <c r="K8" i="119"/>
  <c r="O17" i="119"/>
  <c r="N9" i="119"/>
  <c r="H13" i="119"/>
  <c r="L17" i="119"/>
  <c r="I33" i="119"/>
  <c r="I29" i="119"/>
  <c r="H25" i="119"/>
  <c r="I17" i="119"/>
  <c r="I9" i="119"/>
  <c r="L27" i="119"/>
  <c r="O8" i="119"/>
  <c r="O29" i="119"/>
  <c r="O25" i="119"/>
  <c r="O9" i="119"/>
  <c r="O35" i="119"/>
  <c r="K10" i="119"/>
  <c r="N17" i="119"/>
  <c r="O21" i="119"/>
  <c r="L21" i="119"/>
  <c r="L25" i="119"/>
  <c r="N29" i="119"/>
  <c r="O33" i="119"/>
  <c r="N33" i="119"/>
  <c r="O37" i="119"/>
  <c r="L37" i="119"/>
  <c r="L9" i="119"/>
  <c r="K12" i="119"/>
  <c r="O13" i="119"/>
  <c r="N21" i="119"/>
  <c r="N25" i="119"/>
  <c r="K30" i="119"/>
  <c r="K34" i="119"/>
  <c r="N37" i="119"/>
  <c r="H29" i="119"/>
  <c r="I8" i="119"/>
  <c r="L8" i="119"/>
  <c r="I16" i="119"/>
  <c r="L16" i="119"/>
  <c r="I18" i="119"/>
  <c r="L18" i="119"/>
  <c r="H18" i="119"/>
  <c r="N18" i="119"/>
  <c r="I20" i="119"/>
  <c r="L20" i="119"/>
  <c r="H20" i="119"/>
  <c r="N20" i="119"/>
  <c r="I28" i="119"/>
  <c r="L28" i="119"/>
  <c r="H28" i="119"/>
  <c r="N28" i="119"/>
  <c r="I32" i="119"/>
  <c r="L32" i="119"/>
  <c r="H32" i="119"/>
  <c r="N32" i="119"/>
  <c r="I36" i="119"/>
  <c r="L36" i="119"/>
  <c r="H36" i="119"/>
  <c r="N36" i="119"/>
  <c r="H7" i="119"/>
  <c r="H8" i="119"/>
  <c r="I10" i="119"/>
  <c r="L10" i="119"/>
  <c r="H15" i="119"/>
  <c r="H16" i="119"/>
  <c r="O18" i="119"/>
  <c r="O20" i="119"/>
  <c r="O28" i="119"/>
  <c r="O32" i="119"/>
  <c r="O36" i="119"/>
  <c r="N8" i="119"/>
  <c r="H10" i="119"/>
  <c r="O11" i="119"/>
  <c r="I12" i="119"/>
  <c r="L12" i="119"/>
  <c r="N16" i="119"/>
  <c r="K18" i="119"/>
  <c r="K20" i="119"/>
  <c r="I22" i="119"/>
  <c r="L22" i="119"/>
  <c r="H22" i="119"/>
  <c r="N22" i="119"/>
  <c r="I26" i="119"/>
  <c r="L26" i="119"/>
  <c r="H26" i="119"/>
  <c r="N26" i="119"/>
  <c r="K28" i="119"/>
  <c r="I30" i="119"/>
  <c r="L30" i="119"/>
  <c r="H30" i="119"/>
  <c r="N30" i="119"/>
  <c r="K32" i="119"/>
  <c r="I34" i="119"/>
  <c r="L34" i="119"/>
  <c r="H34" i="119"/>
  <c r="N34" i="119"/>
  <c r="K36" i="119"/>
  <c r="K7" i="119"/>
  <c r="K9" i="119"/>
  <c r="K11" i="119"/>
  <c r="K13" i="119"/>
  <c r="K15" i="119"/>
  <c r="K17" i="119"/>
  <c r="K21" i="119"/>
  <c r="K23" i="119"/>
  <c r="K25" i="119"/>
  <c r="K27" i="119"/>
  <c r="K29" i="119"/>
  <c r="K33" i="119"/>
  <c r="K35" i="119"/>
  <c r="K37" i="119"/>
  <c r="M38" i="102" l="1"/>
  <c r="M31" i="102"/>
  <c r="M26" i="102"/>
  <c r="M21" i="102"/>
  <c r="M13" i="102"/>
  <c r="M12" i="102" l="1"/>
  <c r="D45" i="120" l="1"/>
  <c r="D44" i="120"/>
  <c r="D43" i="120"/>
  <c r="D42" i="120" l="1"/>
  <c r="E43" i="120" s="1"/>
  <c r="E42" i="120" l="1"/>
  <c r="E44" i="120"/>
  <c r="E45" i="120"/>
  <c r="L13" i="102"/>
  <c r="L38" i="102" l="1"/>
  <c r="L31" i="102"/>
  <c r="L26" i="102"/>
  <c r="L21" i="102"/>
  <c r="L12" i="102" l="1"/>
  <c r="K38" i="102"/>
  <c r="K31" i="102"/>
  <c r="K26" i="102"/>
  <c r="K21" i="102"/>
  <c r="K13" i="102"/>
  <c r="K12" i="102" l="1"/>
  <c r="E13" i="102"/>
  <c r="F13" i="102"/>
  <c r="G6" i="119"/>
  <c r="H13" i="102"/>
  <c r="I13" i="102"/>
  <c r="J13" i="102"/>
  <c r="J38" i="102" l="1"/>
  <c r="J31" i="102"/>
  <c r="J26" i="102"/>
  <c r="J21" i="102"/>
  <c r="J12" i="102" l="1"/>
  <c r="P44" i="102" l="1"/>
  <c r="E37" i="120" s="1"/>
  <c r="E36" i="120"/>
  <c r="P42" i="102"/>
  <c r="E35" i="120" s="1"/>
  <c r="P41" i="102"/>
  <c r="P40" i="102"/>
  <c r="P39" i="102"/>
  <c r="I38" i="102"/>
  <c r="H38" i="102"/>
  <c r="F38" i="102"/>
  <c r="E38" i="102"/>
  <c r="D38" i="102"/>
  <c r="P37" i="102"/>
  <c r="P36" i="102"/>
  <c r="E29" i="120" s="1"/>
  <c r="P35" i="102"/>
  <c r="P34" i="102"/>
  <c r="E27" i="120" s="1"/>
  <c r="P33" i="102"/>
  <c r="P32" i="102"/>
  <c r="E25" i="120" s="1"/>
  <c r="I31" i="102"/>
  <c r="H31" i="102"/>
  <c r="G24" i="119"/>
  <c r="F31" i="102"/>
  <c r="E31" i="102"/>
  <c r="P30" i="102"/>
  <c r="P29" i="102"/>
  <c r="P28" i="102"/>
  <c r="P27" i="102"/>
  <c r="I26" i="102"/>
  <c r="H26" i="102"/>
  <c r="G19" i="119"/>
  <c r="F26" i="102"/>
  <c r="E26" i="102"/>
  <c r="D26" i="102"/>
  <c r="P25" i="102"/>
  <c r="P24" i="102"/>
  <c r="P23" i="102"/>
  <c r="P22" i="102"/>
  <c r="I21" i="102"/>
  <c r="H21" i="102"/>
  <c r="G14" i="119"/>
  <c r="F21" i="102"/>
  <c r="E21" i="102"/>
  <c r="D21" i="102"/>
  <c r="P18" i="102"/>
  <c r="E11" i="120" s="1"/>
  <c r="P17" i="102"/>
  <c r="E10" i="120" s="1"/>
  <c r="P16" i="102"/>
  <c r="E9" i="120" s="1"/>
  <c r="P15" i="102"/>
  <c r="P14" i="102"/>
  <c r="E7" i="120" s="1"/>
  <c r="D13" i="102"/>
  <c r="P38" i="102" l="1"/>
  <c r="E31" i="120" s="1"/>
  <c r="G31" i="119"/>
  <c r="P31" i="102"/>
  <c r="E24" i="120" s="1"/>
  <c r="M24" i="120" s="1"/>
  <c r="O31" i="119"/>
  <c r="E12" i="102"/>
  <c r="L14" i="119"/>
  <c r="N24" i="119"/>
  <c r="L24" i="119"/>
  <c r="O24" i="119"/>
  <c r="K24" i="119"/>
  <c r="N19" i="119"/>
  <c r="K19" i="119"/>
  <c r="L19" i="119"/>
  <c r="O19" i="119"/>
  <c r="N14" i="119"/>
  <c r="K14" i="119"/>
  <c r="L6" i="119"/>
  <c r="N6" i="119"/>
  <c r="O6" i="119"/>
  <c r="K6" i="119"/>
  <c r="I24" i="119"/>
  <c r="P26" i="102"/>
  <c r="D12" i="102"/>
  <c r="I12" i="102"/>
  <c r="I14" i="119"/>
  <c r="H14" i="119"/>
  <c r="H19" i="119"/>
  <c r="I19" i="119"/>
  <c r="H24" i="119"/>
  <c r="H6" i="119"/>
  <c r="I6" i="119"/>
  <c r="E8" i="120"/>
  <c r="E20" i="120"/>
  <c r="L36" i="120"/>
  <c r="G36" i="120"/>
  <c r="I36" i="120"/>
  <c r="J36" i="120"/>
  <c r="M36" i="120"/>
  <c r="F36" i="120"/>
  <c r="I9" i="120"/>
  <c r="L9" i="120"/>
  <c r="F9" i="120"/>
  <c r="M9" i="120"/>
  <c r="G9" i="120"/>
  <c r="J9" i="120"/>
  <c r="E21" i="120"/>
  <c r="I27" i="120"/>
  <c r="F27" i="120"/>
  <c r="M27" i="120"/>
  <c r="L27" i="120"/>
  <c r="G27" i="120"/>
  <c r="J27" i="120"/>
  <c r="E33" i="120"/>
  <c r="I10" i="120"/>
  <c r="M10" i="120"/>
  <c r="J10" i="120"/>
  <c r="G10" i="120"/>
  <c r="F10" i="120"/>
  <c r="L10" i="120"/>
  <c r="E16" i="120"/>
  <c r="E22" i="120"/>
  <c r="E28" i="120"/>
  <c r="E34" i="120"/>
  <c r="E12" i="120"/>
  <c r="E18" i="120"/>
  <c r="E26" i="120"/>
  <c r="E30" i="120"/>
  <c r="E32" i="120"/>
  <c r="E13" i="120"/>
  <c r="E15" i="120"/>
  <c r="L37" i="120"/>
  <c r="G37" i="120"/>
  <c r="F37" i="120"/>
  <c r="I37" i="120"/>
  <c r="J37" i="120"/>
  <c r="G7" i="120"/>
  <c r="F7" i="120"/>
  <c r="M7" i="120"/>
  <c r="J7" i="120"/>
  <c r="I7" i="120"/>
  <c r="L7" i="120"/>
  <c r="L11" i="120"/>
  <c r="M11" i="120"/>
  <c r="J11" i="120"/>
  <c r="G11" i="120"/>
  <c r="F11" i="120"/>
  <c r="I11" i="120"/>
  <c r="E17" i="120"/>
  <c r="E23" i="120"/>
  <c r="I25" i="120"/>
  <c r="G25" i="120"/>
  <c r="J25" i="120"/>
  <c r="L25" i="120"/>
  <c r="M25" i="120"/>
  <c r="F25" i="120"/>
  <c r="J29" i="120"/>
  <c r="M29" i="120"/>
  <c r="L29" i="120"/>
  <c r="I29" i="120"/>
  <c r="F29" i="120"/>
  <c r="G29" i="120"/>
  <c r="M35" i="120"/>
  <c r="F35" i="120"/>
  <c r="J35" i="120"/>
  <c r="I35" i="120"/>
  <c r="L35" i="120"/>
  <c r="G35" i="120"/>
  <c r="H12" i="102"/>
  <c r="F12" i="102"/>
  <c r="Q15" i="102"/>
  <c r="Q19" i="102"/>
  <c r="Q27" i="102"/>
  <c r="Q33" i="102"/>
  <c r="Q37" i="102"/>
  <c r="Q39" i="102"/>
  <c r="Q43" i="102"/>
  <c r="Q16" i="102"/>
  <c r="Q20" i="102"/>
  <c r="Q28" i="102"/>
  <c r="Q34" i="102"/>
  <c r="Q44" i="102"/>
  <c r="Q17" i="102"/>
  <c r="Q29" i="102"/>
  <c r="Q35" i="102"/>
  <c r="Q14" i="102"/>
  <c r="Q18" i="102"/>
  <c r="Q30" i="102"/>
  <c r="Q32" i="102"/>
  <c r="Q36" i="102"/>
  <c r="Q42" i="102"/>
  <c r="P13" i="102"/>
  <c r="E6" i="120" s="1"/>
  <c r="P21" i="102"/>
  <c r="Q22" i="102"/>
  <c r="Q24" i="102"/>
  <c r="Q40" i="102"/>
  <c r="Q23" i="102"/>
  <c r="Q25" i="102"/>
  <c r="Q41" i="102"/>
  <c r="G5" i="119" l="1"/>
  <c r="I5" i="119" s="1"/>
  <c r="P12" i="102"/>
  <c r="I31" i="119"/>
  <c r="K31" i="119"/>
  <c r="H31" i="119"/>
  <c r="N31" i="119"/>
  <c r="L31" i="119"/>
  <c r="O14" i="119"/>
  <c r="Q31" i="102"/>
  <c r="L24" i="120"/>
  <c r="J24" i="120"/>
  <c r="I24" i="120"/>
  <c r="F24" i="120"/>
  <c r="E19" i="120"/>
  <c r="M19" i="120" s="1"/>
  <c r="Q26" i="102"/>
  <c r="G24" i="120"/>
  <c r="O18" i="120"/>
  <c r="Q18" i="119"/>
  <c r="L6" i="120"/>
  <c r="I6" i="120"/>
  <c r="G6" i="120"/>
  <c r="M6" i="120"/>
  <c r="J6" i="120"/>
  <c r="F6" i="120"/>
  <c r="F23" i="120"/>
  <c r="M23" i="120"/>
  <c r="I23" i="120"/>
  <c r="G23" i="120"/>
  <c r="J23" i="120"/>
  <c r="L23" i="120"/>
  <c r="I13" i="120"/>
  <c r="F13" i="120"/>
  <c r="M13" i="120"/>
  <c r="J13" i="120"/>
  <c r="G13" i="120"/>
  <c r="L13" i="120"/>
  <c r="J30" i="120"/>
  <c r="G30" i="120"/>
  <c r="L30" i="120"/>
  <c r="F30" i="120"/>
  <c r="I30" i="120"/>
  <c r="M30" i="120"/>
  <c r="L18" i="120"/>
  <c r="G18" i="120"/>
  <c r="J18" i="120"/>
  <c r="M18" i="120"/>
  <c r="F18" i="120"/>
  <c r="I18" i="120"/>
  <c r="J34" i="120"/>
  <c r="L34" i="120"/>
  <c r="G34" i="120"/>
  <c r="M34" i="120"/>
  <c r="F34" i="120"/>
  <c r="I34" i="120"/>
  <c r="J22" i="120"/>
  <c r="G22" i="120"/>
  <c r="L22" i="120"/>
  <c r="F22" i="120"/>
  <c r="I22" i="120"/>
  <c r="M22" i="120"/>
  <c r="M16" i="120"/>
  <c r="I16" i="120"/>
  <c r="J16" i="120"/>
  <c r="L16" i="120"/>
  <c r="F16" i="120"/>
  <c r="G16" i="120"/>
  <c r="I33" i="120"/>
  <c r="F33" i="120"/>
  <c r="L33" i="120"/>
  <c r="M33" i="120"/>
  <c r="G33" i="120"/>
  <c r="J33" i="120"/>
  <c r="L21" i="120"/>
  <c r="I21" i="120"/>
  <c r="G21" i="120"/>
  <c r="F21" i="120"/>
  <c r="J21" i="120"/>
  <c r="M21" i="120"/>
  <c r="I8" i="120"/>
  <c r="M8" i="120"/>
  <c r="J8" i="120"/>
  <c r="L8" i="120"/>
  <c r="F8" i="120"/>
  <c r="G8" i="120"/>
  <c r="E14" i="120"/>
  <c r="J15" i="120"/>
  <c r="G15" i="120"/>
  <c r="M15" i="120"/>
  <c r="L15" i="120"/>
  <c r="F15" i="120"/>
  <c r="I15" i="120"/>
  <c r="G32" i="120"/>
  <c r="J32" i="120"/>
  <c r="I32" i="120"/>
  <c r="L32" i="120"/>
  <c r="M32" i="120"/>
  <c r="F32" i="120"/>
  <c r="J26" i="120"/>
  <c r="G26" i="120"/>
  <c r="L26" i="120"/>
  <c r="M26" i="120"/>
  <c r="I26" i="120"/>
  <c r="F26" i="120"/>
  <c r="M12" i="120"/>
  <c r="I12" i="120"/>
  <c r="J12" i="120"/>
  <c r="F12" i="120"/>
  <c r="G12" i="120"/>
  <c r="L12" i="120"/>
  <c r="I28" i="120"/>
  <c r="G28" i="120"/>
  <c r="M28" i="120"/>
  <c r="L28" i="120"/>
  <c r="F28" i="120"/>
  <c r="J28" i="120"/>
  <c r="I20" i="120"/>
  <c r="J20" i="120"/>
  <c r="M20" i="120"/>
  <c r="G20" i="120"/>
  <c r="L20" i="120"/>
  <c r="F20" i="120"/>
  <c r="F31" i="120"/>
  <c r="I31" i="120"/>
  <c r="L31" i="120"/>
  <c r="J31" i="120"/>
  <c r="M31" i="120"/>
  <c r="G31" i="120"/>
  <c r="I17" i="120"/>
  <c r="F17" i="120"/>
  <c r="M17" i="120"/>
  <c r="J17" i="120"/>
  <c r="L17" i="120"/>
  <c r="G17" i="120"/>
  <c r="Q21" i="102"/>
  <c r="Q13" i="102"/>
  <c r="Q38" i="102"/>
  <c r="H5" i="119" l="1"/>
  <c r="R18" i="119"/>
  <c r="L5" i="119"/>
  <c r="N5" i="119"/>
  <c r="K5" i="119"/>
  <c r="O5" i="119"/>
  <c r="L19" i="120"/>
  <c r="F19" i="120"/>
  <c r="G19" i="120"/>
  <c r="I19" i="120"/>
  <c r="J19" i="120"/>
  <c r="Q12" i="102"/>
  <c r="E5" i="120"/>
  <c r="Q18" i="120" s="1"/>
  <c r="L14" i="120"/>
  <c r="I14" i="120"/>
  <c r="G14" i="120"/>
  <c r="M14" i="120"/>
  <c r="F14" i="120"/>
  <c r="J14" i="120"/>
  <c r="G5" i="120" l="1"/>
  <c r="L5" i="120"/>
  <c r="I5" i="120"/>
  <c r="J5" i="120"/>
  <c r="F5" i="120"/>
  <c r="M5" i="120"/>
</calcChain>
</file>

<file path=xl/sharedStrings.xml><?xml version="1.0" encoding="utf-8"?>
<sst xmlns="http://schemas.openxmlformats.org/spreadsheetml/2006/main" count="266" uniqueCount="121">
  <si>
    <t>Porezi</t>
  </si>
  <si>
    <t>Porez na dohodak fizičkih lica</t>
  </si>
  <si>
    <t>Porez na dobit pravnih lica</t>
  </si>
  <si>
    <t>Porez na promet nepokretnosti</t>
  </si>
  <si>
    <t>Porez na dodatu vrijednost</t>
  </si>
  <si>
    <t>Akcize</t>
  </si>
  <si>
    <t>Porez na međunarodnu trgovinu i transakcije</t>
  </si>
  <si>
    <t>Ostali republički porezi</t>
  </si>
  <si>
    <t>Ostali republički prihodi</t>
  </si>
  <si>
    <t>Doprinosi</t>
  </si>
  <si>
    <t>Doprinosi za penzijsko i invalidsko osiguranje</t>
  </si>
  <si>
    <t>Doprinosi za zdravstveno osiguranje</t>
  </si>
  <si>
    <t>Doprinosi za osiguranje od nezaposlenosti</t>
  </si>
  <si>
    <t>Ostali doprinosi</t>
  </si>
  <si>
    <t>Takse</t>
  </si>
  <si>
    <t>Administrativne takse</t>
  </si>
  <si>
    <t>Sudske takse</t>
  </si>
  <si>
    <t>Boravišne takse</t>
  </si>
  <si>
    <t>Ostale takse</t>
  </si>
  <si>
    <t>Naknade</t>
  </si>
  <si>
    <t>Naknade za korišćenje dobara od opšteg interesa</t>
  </si>
  <si>
    <t>Naknade za korišćenje prirodnih dobara</t>
  </si>
  <si>
    <t>Ekološke naknade</t>
  </si>
  <si>
    <t>Naknade za priređivanje igara na sreću</t>
  </si>
  <si>
    <t>Naknada za puteve</t>
  </si>
  <si>
    <t>Ostale naknade</t>
  </si>
  <si>
    <t>Ostali prihodi</t>
  </si>
  <si>
    <t>Prihodi od kapitala</t>
  </si>
  <si>
    <t>Novčane kazne i oduzete imovinske koristi</t>
  </si>
  <si>
    <t>Prihodi koje organi ostvaruju vršenjem svoje djelatnosti</t>
  </si>
  <si>
    <t>Donacije</t>
  </si>
  <si>
    <t>Izvorni prihodi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</si>
  <si>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</si>
  <si>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</si>
  <si>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</si>
  <si>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</si>
  <si>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</si>
  <si>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</si>
  <si>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</si>
  <si>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</si>
  <si>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</si>
  <si>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</si>
  <si>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</si>
  <si>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</si>
  <si>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</si>
  <si>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</si>
  <si>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</si>
  <si>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</si>
  <si>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</si>
  <si>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</si>
  <si>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</si>
  <si>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</si>
  <si>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</si>
  <si>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Nakn. za koriš. dob. od opš. int.</t>
  </si>
  <si>
    <t>BDP (u mil. €)</t>
  </si>
  <si>
    <t>Apsolutno odstupanje</t>
  </si>
  <si>
    <t>Ekon. Klasif.</t>
  </si>
  <si>
    <t>OPIS</t>
  </si>
  <si>
    <t>% u odnosu na plan</t>
  </si>
  <si>
    <t>Porez na dohodak fizickih lica</t>
  </si>
  <si>
    <t>Porez na medjunarodnu trgovinu I transakcije</t>
  </si>
  <si>
    <t>Ostali republicki porezi</t>
  </si>
  <si>
    <t>Administratvne takse</t>
  </si>
  <si>
    <t>Boravisne takse</t>
  </si>
  <si>
    <t>Naknade za koriscenje dobara od opsteg interesa</t>
  </si>
  <si>
    <t>Naknade za koriscenje prirodnih dobara</t>
  </si>
  <si>
    <t>Ekoloske naknade</t>
  </si>
  <si>
    <t>Naknade za priredjivanje igara na srecu</t>
  </si>
  <si>
    <t>Novcane kazne I oduzete imovinske koristi</t>
  </si>
  <si>
    <t>Prihodi koje organi ostvaruju vrsenjem svoje djelatnosti</t>
  </si>
  <si>
    <t xml:space="preserve">Primici od otplate kredita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</si>
  <si>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</si>
  <si>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</si>
  <si>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</si>
  <si>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</si>
  <si>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</si>
  <si>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</si>
  <si>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</si>
  <si>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</si>
  <si>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</si>
  <si>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</si>
  <si>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</si>
  <si>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</si>
  <si>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 xml:space="preserve">Plan </t>
  </si>
  <si>
    <t xml:space="preserve">Ostvarenje  </t>
  </si>
  <si>
    <t>% ostvarenja u odnosu na 2015.</t>
  </si>
  <si>
    <t>Ostvarenje  2015</t>
  </si>
  <si>
    <t>% ostvarenja u odnosu na 2015</t>
  </si>
  <si>
    <t>Primici od otplate kredita</t>
  </si>
  <si>
    <t>Ostvareni prihodi budžeta po mjesecima</t>
  </si>
  <si>
    <t>% BDP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</si>
  <si>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</si>
  <si>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Ostali državni  porezi</t>
  </si>
  <si>
    <t>BDP</t>
  </si>
  <si>
    <t>Jan-Dec 2017</t>
  </si>
  <si>
    <t>Ostvarenje April 2017</t>
  </si>
  <si>
    <t>% u ukupnom PDV-u</t>
  </si>
  <si>
    <t>PDV u zemlji</t>
  </si>
  <si>
    <t>PDV pri uvozu</t>
  </si>
  <si>
    <t>PDV na usluge stranih lica</t>
  </si>
  <si>
    <t xml:space="preserve"> Izvorni prihodi centralnog budžeta: PDV u oktobru 2017.</t>
  </si>
  <si>
    <t>% u odnosu na ukupni PDV</t>
  </si>
  <si>
    <t>Porez na dodatu vrijednost (PDV)</t>
  </si>
  <si>
    <t>Ostvarenj Okt. 2017</t>
  </si>
  <si>
    <t>Ostvarenje Nov. 2015.</t>
  </si>
  <si>
    <t>Ostvarenje  2017.</t>
  </si>
  <si>
    <t>Ostvarenje 2017</t>
  </si>
  <si>
    <t>Rebalans 2017</t>
  </si>
  <si>
    <t>Izvorni prihodi centralnog budžeta: PDV januar-decembar 2017</t>
  </si>
  <si>
    <t>Jan-Dec 2018</t>
  </si>
  <si>
    <t>Ostvarenje  2017</t>
  </si>
  <si>
    <t>% ostvarenja u odnosu na 2017</t>
  </si>
  <si>
    <t>Mjesečni plan prihoda za 2018. godinu</t>
  </si>
  <si>
    <t>Plan 2018.</t>
  </si>
  <si>
    <t>Plan  2018</t>
  </si>
  <si>
    <t>Ostvarenje 2018</t>
  </si>
  <si>
    <t>Ostvarenje  2018.</t>
  </si>
  <si>
    <t>Plan 
April 2018</t>
  </si>
  <si>
    <t>Ostvarenje  April 2018</t>
  </si>
  <si>
    <t>Izvorni prihodi centralnog budžeta - April 2018</t>
  </si>
  <si>
    <t xml:space="preserve">             Izvorni prihodi centralnog budžeta Januar -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</si>
</sst>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€_-;\-* #,##0.00\ _€_-;_-* &quot;-&quot;??\ _€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</numFmts>
  <fonts count="58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9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7" fillId="0" borderId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2" fontId="7" fillId="0" borderId="0" applyProtection="0"/>
    <xf numFmtId="0" fontId="7" fillId="0" borderId="0" applyNumberFormat="0" applyFont="0" applyFill="0" applyBorder="0" applyAlignment="0" applyProtection="0"/>
    <xf numFmtId="0" fontId="10" fillId="0" borderId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11" fillId="0" borderId="0"/>
    <xf numFmtId="0" fontId="12" fillId="0" borderId="0"/>
    <xf numFmtId="0" fontId="13" fillId="0" borderId="0"/>
    <xf numFmtId="0" fontId="13" fillId="0" borderId="0"/>
    <xf numFmtId="0" fontId="6" fillId="0" borderId="0"/>
    <xf numFmtId="0" fontId="5" fillId="0" borderId="0"/>
    <xf numFmtId="174" fontId="6" fillId="0" borderId="0" applyFont="0" applyFill="0" applyBorder="0" applyAlignment="0" applyProtection="0"/>
    <xf numFmtId="0" fontId="1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5" fillId="0" borderId="0"/>
    <xf numFmtId="0" fontId="21" fillId="8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46" applyNumberFormat="0" applyFill="0" applyAlignment="0" applyProtection="0"/>
    <xf numFmtId="0" fontId="24" fillId="0" borderId="47" applyNumberFormat="0" applyFill="0" applyAlignment="0" applyProtection="0"/>
    <xf numFmtId="0" fontId="25" fillId="0" borderId="48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1" fillId="8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49" applyNumberFormat="0" applyAlignment="0" applyProtection="0"/>
    <xf numFmtId="0" fontId="29" fillId="12" borderId="50" applyNumberFormat="0" applyAlignment="0" applyProtection="0"/>
    <xf numFmtId="0" fontId="30" fillId="12" borderId="49" applyNumberFormat="0" applyAlignment="0" applyProtection="0"/>
    <xf numFmtId="0" fontId="31" fillId="0" borderId="51" applyNumberFormat="0" applyFill="0" applyAlignment="0" applyProtection="0"/>
    <xf numFmtId="0" fontId="32" fillId="13" borderId="52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6" fillId="38" borderId="0" applyNumberFormat="0" applyBorder="0" applyAlignment="0" applyProtection="0"/>
    <xf numFmtId="0" fontId="3" fillId="0" borderId="0"/>
    <xf numFmtId="0" fontId="3" fillId="14" borderId="5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14" borderId="53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7" fillId="0" borderId="0"/>
    <xf numFmtId="174" fontId="5" fillId="0" borderId="0" applyFont="0" applyFill="0" applyBorder="0" applyAlignment="0" applyProtection="0"/>
    <xf numFmtId="0" fontId="17" fillId="0" borderId="0"/>
    <xf numFmtId="171" fontId="5" fillId="0" borderId="0" applyFont="0" applyFill="0" applyBorder="0" applyAlignment="0" applyProtection="0"/>
    <xf numFmtId="0" fontId="37" fillId="0" borderId="0"/>
    <xf numFmtId="9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214">
    <xf numFmtId="0" fontId="0" fillId="0" borderId="0" xfId="0"/>
    <xf numFmtId="165" fontId="0" fillId="0" borderId="0" xfId="0" applyNumberFormat="1"/>
    <xf numFmtId="0" fontId="0" fillId="0" borderId="0" xfId="0" applyFill="1"/>
    <xf numFmtId="165" fontId="38" fillId="4" borderId="6" xfId="37" applyNumberFormat="1" applyFont="1" applyFill="1" applyBorder="1" applyAlignment="1">
      <alignment horizontal="center" vertical="center"/>
    </xf>
    <xf numFmtId="165" fontId="38" fillId="4" borderId="14" xfId="37" applyNumberFormat="1" applyFont="1" applyFill="1" applyBorder="1" applyAlignment="1">
      <alignment horizontal="center" vertical="center"/>
    </xf>
    <xf numFmtId="2" fontId="39" fillId="2" borderId="11" xfId="37" applyNumberFormat="1" applyFont="1" applyFill="1" applyBorder="1" applyAlignment="1">
      <alignment vertical="center"/>
    </xf>
    <xf numFmtId="165" fontId="40" fillId="2" borderId="28" xfId="37" applyNumberFormat="1" applyFont="1" applyFill="1" applyBorder="1" applyAlignment="1">
      <alignment horizontal="center" vertical="center"/>
    </xf>
    <xf numFmtId="165" fontId="40" fillId="2" borderId="33" xfId="37" applyNumberFormat="1" applyFont="1" applyFill="1" applyBorder="1" applyAlignment="1">
      <alignment horizontal="center" vertical="center"/>
    </xf>
    <xf numFmtId="2" fontId="41" fillId="2" borderId="11" xfId="37" applyNumberFormat="1" applyFont="1" applyFill="1" applyBorder="1" applyAlignment="1">
      <alignment vertical="center"/>
    </xf>
    <xf numFmtId="165" fontId="42" fillId="2" borderId="28" xfId="37" applyNumberFormat="1" applyFont="1" applyFill="1" applyBorder="1" applyAlignment="1">
      <alignment horizontal="center" vertical="center"/>
    </xf>
    <xf numFmtId="165" fontId="42" fillId="2" borderId="33" xfId="37" applyNumberFormat="1" applyFont="1" applyFill="1" applyBorder="1" applyAlignment="1">
      <alignment horizontal="center" vertical="center"/>
    </xf>
    <xf numFmtId="165" fontId="41" fillId="2" borderId="28" xfId="37" applyNumberFormat="1" applyFont="1" applyFill="1" applyBorder="1" applyAlignment="1">
      <alignment horizontal="center" vertical="center"/>
    </xf>
    <xf numFmtId="165" fontId="41" fillId="2" borderId="33" xfId="37" applyNumberFormat="1" applyFont="1" applyFill="1" applyBorder="1" applyAlignment="1">
      <alignment horizontal="center" vertical="center"/>
    </xf>
    <xf numFmtId="165" fontId="42" fillId="0" borderId="28" xfId="37" applyNumberFormat="1" applyFont="1" applyFill="1" applyBorder="1" applyAlignment="1">
      <alignment horizontal="center" vertical="center"/>
    </xf>
    <xf numFmtId="165" fontId="42" fillId="0" borderId="33" xfId="37" applyNumberFormat="1" applyFont="1" applyFill="1" applyBorder="1" applyAlignment="1">
      <alignment horizontal="center" vertical="center"/>
    </xf>
    <xf numFmtId="2" fontId="39" fillId="2" borderId="15" xfId="37" applyNumberFormat="1" applyFont="1" applyFill="1" applyBorder="1" applyAlignment="1">
      <alignment vertical="center"/>
    </xf>
    <xf numFmtId="165" fontId="40" fillId="2" borderId="6" xfId="37" applyNumberFormat="1" applyFont="1" applyFill="1" applyBorder="1" applyAlignment="1">
      <alignment horizontal="center" vertical="center"/>
    </xf>
    <xf numFmtId="165" fontId="40" fillId="2" borderId="14" xfId="37" applyNumberFormat="1" applyFont="1" applyFill="1" applyBorder="1" applyAlignment="1">
      <alignment horizontal="center" vertical="center"/>
    </xf>
    <xf numFmtId="0" fontId="16" fillId="2" borderId="0" xfId="26" applyFont="1" applyFill="1" applyBorder="1" applyAlignment="1">
      <alignment horizontal="center" wrapText="1"/>
    </xf>
    <xf numFmtId="0" fontId="16" fillId="2" borderId="0" xfId="26" applyFont="1" applyFill="1" applyBorder="1" applyAlignment="1">
      <alignment horizontal="center" vertical="center"/>
    </xf>
    <xf numFmtId="0" fontId="16" fillId="2" borderId="0" xfId="26" applyFont="1" applyFill="1" applyBorder="1" applyAlignment="1">
      <alignment horizontal="center" vertical="center" wrapText="1"/>
    </xf>
    <xf numFmtId="0" fontId="16" fillId="6" borderId="5" xfId="26" applyFont="1" applyFill="1" applyBorder="1" applyAlignment="1">
      <alignment horizontal="center" wrapText="1"/>
    </xf>
    <xf numFmtId="0" fontId="16" fillId="6" borderId="4" xfId="26" applyFont="1" applyFill="1" applyBorder="1" applyAlignment="1">
      <alignment horizontal="center" vertical="center"/>
    </xf>
    <xf numFmtId="0" fontId="16" fillId="2" borderId="0" xfId="0" applyFont="1" applyFill="1"/>
    <xf numFmtId="4" fontId="16" fillId="2" borderId="0" xfId="0" applyNumberFormat="1" applyFont="1" applyFill="1"/>
    <xf numFmtId="0" fontId="16" fillId="2" borderId="55" xfId="26" applyFont="1" applyFill="1" applyBorder="1" applyAlignment="1">
      <alignment horizontal="center" vertical="center" wrapText="1"/>
    </xf>
    <xf numFmtId="0" fontId="16" fillId="6" borderId="3" xfId="26" applyFont="1" applyFill="1" applyBorder="1" applyAlignment="1">
      <alignment horizontal="center" vertical="center" wrapText="1"/>
    </xf>
    <xf numFmtId="0" fontId="16" fillId="6" borderId="2" xfId="26" applyFont="1" applyFill="1" applyBorder="1" applyAlignment="1">
      <alignment horizontal="center" vertical="center" wrapText="1"/>
    </xf>
    <xf numFmtId="0" fontId="16" fillId="6" borderId="8" xfId="26" applyFont="1" applyFill="1" applyBorder="1" applyAlignment="1">
      <alignment horizontal="center" vertical="center" wrapText="1"/>
    </xf>
    <xf numFmtId="0" fontId="16" fillId="7" borderId="56" xfId="26" applyFont="1" applyFill="1" applyBorder="1" applyAlignment="1">
      <alignment horizontal="center" vertical="center" wrapText="1"/>
    </xf>
    <xf numFmtId="0" fontId="16" fillId="39" borderId="45" xfId="26" applyFont="1" applyFill="1" applyBorder="1" applyAlignment="1">
      <alignment horizontal="center" vertical="center" wrapText="1"/>
    </xf>
    <xf numFmtId="0" fontId="44" fillId="39" borderId="17" xfId="26" applyFont="1" applyFill="1" applyBorder="1" applyAlignment="1">
      <alignment horizontal="center" vertical="center"/>
    </xf>
    <xf numFmtId="0" fontId="44" fillId="39" borderId="11" xfId="26" applyFont="1" applyFill="1" applyBorder="1" applyAlignment="1">
      <alignment horizontal="center" vertical="center"/>
    </xf>
    <xf numFmtId="0" fontId="19" fillId="2" borderId="11" xfId="26" applyFont="1" applyFill="1" applyBorder="1" applyAlignment="1">
      <alignment horizontal="center" vertical="center"/>
    </xf>
    <xf numFmtId="0" fontId="44" fillId="39" borderId="15" xfId="26" applyFont="1" applyFill="1" applyBorder="1" applyAlignment="1">
      <alignment horizontal="center" vertical="center"/>
    </xf>
    <xf numFmtId="4" fontId="45" fillId="39" borderId="34" xfId="26" applyNumberFormat="1" applyFont="1" applyFill="1" applyBorder="1" applyAlignment="1">
      <alignment horizontal="center" vertical="center"/>
    </xf>
    <xf numFmtId="165" fontId="45" fillId="39" borderId="32" xfId="26" applyNumberFormat="1" applyFont="1" applyFill="1" applyBorder="1" applyAlignment="1">
      <alignment horizontal="center" vertical="center" wrapText="1"/>
    </xf>
    <xf numFmtId="4" fontId="45" fillId="39" borderId="12" xfId="26" applyNumberFormat="1" applyFont="1" applyFill="1" applyBorder="1" applyAlignment="1">
      <alignment horizontal="center" vertical="center"/>
    </xf>
    <xf numFmtId="165" fontId="45" fillId="39" borderId="7" xfId="26" applyNumberFormat="1" applyFont="1" applyFill="1" applyBorder="1" applyAlignment="1">
      <alignment horizontal="center" vertical="center"/>
    </xf>
    <xf numFmtId="4" fontId="20" fillId="2" borderId="12" xfId="26" applyNumberFormat="1" applyFont="1" applyFill="1" applyBorder="1" applyAlignment="1">
      <alignment horizontal="center" vertical="center"/>
    </xf>
    <xf numFmtId="165" fontId="20" fillId="2" borderId="7" xfId="26" applyNumberFormat="1" applyFont="1" applyFill="1" applyBorder="1" applyAlignment="1">
      <alignment horizontal="center" vertical="center"/>
    </xf>
    <xf numFmtId="4" fontId="45" fillId="39" borderId="40" xfId="26" applyNumberFormat="1" applyFont="1" applyFill="1" applyBorder="1" applyAlignment="1">
      <alignment horizontal="center" vertical="center"/>
    </xf>
    <xf numFmtId="165" fontId="45" fillId="39" borderId="36" xfId="26" applyNumberFormat="1" applyFont="1" applyFill="1" applyBorder="1" applyAlignment="1">
      <alignment horizontal="center" vertical="center"/>
    </xf>
    <xf numFmtId="0" fontId="16" fillId="2" borderId="0" xfId="36" applyFont="1" applyFill="1"/>
    <xf numFmtId="0" fontId="16" fillId="0" borderId="0" xfId="36" applyFont="1"/>
    <xf numFmtId="0" fontId="16" fillId="2" borderId="0" xfId="36" applyFont="1" applyFill="1" applyBorder="1"/>
    <xf numFmtId="165" fontId="16" fillId="2" borderId="0" xfId="36" applyNumberFormat="1" applyFont="1" applyFill="1"/>
    <xf numFmtId="166" fontId="43" fillId="2" borderId="9" xfId="36" applyNumberFormat="1" applyFont="1" applyFill="1" applyBorder="1" applyAlignment="1" applyProtection="1">
      <alignment vertical="center"/>
      <protection hidden="1"/>
    </xf>
    <xf numFmtId="0" fontId="46" fillId="5" borderId="4" xfId="37" applyFont="1" applyFill="1" applyBorder="1" applyAlignment="1">
      <alignment vertical="center"/>
    </xf>
    <xf numFmtId="166" fontId="48" fillId="2" borderId="11" xfId="36" applyNumberFormat="1" applyFont="1" applyFill="1" applyBorder="1" applyAlignment="1" applyProtection="1">
      <alignment vertical="center"/>
      <protection hidden="1"/>
    </xf>
    <xf numFmtId="166" fontId="48" fillId="2" borderId="0" xfId="36" applyNumberFormat="1" applyFont="1" applyFill="1" applyBorder="1" applyAlignment="1" applyProtection="1">
      <alignment vertical="center"/>
      <protection hidden="1"/>
    </xf>
    <xf numFmtId="0" fontId="49" fillId="2" borderId="0" xfId="37" applyFont="1" applyFill="1" applyBorder="1" applyAlignment="1">
      <alignment vertical="center"/>
    </xf>
    <xf numFmtId="166" fontId="43" fillId="2" borderId="0" xfId="36" applyNumberFormat="1" applyFont="1" applyFill="1" applyBorder="1" applyAlignment="1" applyProtection="1">
      <alignment horizontal="center" vertical="center"/>
      <protection hidden="1"/>
    </xf>
    <xf numFmtId="166" fontId="43" fillId="2" borderId="0" xfId="36" applyNumberFormat="1" applyFont="1" applyFill="1" applyBorder="1" applyAlignment="1">
      <alignment horizontal="center" vertical="center"/>
    </xf>
    <xf numFmtId="166" fontId="48" fillId="2" borderId="0" xfId="36" applyNumberFormat="1" applyFont="1" applyFill="1" applyBorder="1" applyAlignment="1">
      <alignment horizontal="center" vertical="center"/>
    </xf>
    <xf numFmtId="166" fontId="48" fillId="2" borderId="0" xfId="36" applyNumberFormat="1" applyFont="1" applyFill="1" applyBorder="1" applyAlignment="1" applyProtection="1">
      <alignment horizontal="center" vertical="center"/>
      <protection hidden="1"/>
    </xf>
    <xf numFmtId="0" fontId="18" fillId="3" borderId="31" xfId="36" applyFont="1" applyFill="1" applyBorder="1" applyAlignment="1">
      <alignment horizontal="center" vertical="center"/>
    </xf>
    <xf numFmtId="0" fontId="18" fillId="3" borderId="38" xfId="36" applyFont="1" applyFill="1" applyBorder="1" applyAlignment="1">
      <alignment horizontal="center" vertical="center"/>
    </xf>
    <xf numFmtId="0" fontId="18" fillId="3" borderId="39" xfId="36" applyFont="1" applyFill="1" applyBorder="1" applyAlignment="1">
      <alignment horizontal="center" vertical="center"/>
    </xf>
    <xf numFmtId="0" fontId="18" fillId="3" borderId="37" xfId="36" applyFont="1" applyFill="1" applyBorder="1" applyAlignment="1">
      <alignment horizontal="center" vertical="center"/>
    </xf>
    <xf numFmtId="0" fontId="44" fillId="3" borderId="44" xfId="36" applyFont="1" applyFill="1" applyBorder="1" applyAlignment="1">
      <alignment horizontal="center" vertical="center"/>
    </xf>
    <xf numFmtId="0" fontId="18" fillId="3" borderId="5" xfId="36" applyFont="1" applyFill="1" applyBorder="1"/>
    <xf numFmtId="165" fontId="44" fillId="3" borderId="5" xfId="36" applyNumberFormat="1" applyFont="1" applyFill="1" applyBorder="1" applyAlignment="1">
      <alignment horizontal="right"/>
    </xf>
    <xf numFmtId="0" fontId="18" fillId="7" borderId="13" xfId="36" applyFont="1" applyFill="1" applyBorder="1"/>
    <xf numFmtId="165" fontId="18" fillId="7" borderId="27" xfId="38" applyNumberFormat="1" applyFont="1" applyFill="1" applyBorder="1" applyAlignment="1">
      <alignment horizontal="right"/>
    </xf>
    <xf numFmtId="165" fontId="44" fillId="7" borderId="13" xfId="36" applyNumberFormat="1" applyFont="1" applyFill="1" applyBorder="1" applyAlignment="1">
      <alignment horizontal="center"/>
    </xf>
    <xf numFmtId="0" fontId="16" fillId="2" borderId="33" xfId="36" applyFont="1" applyFill="1" applyBorder="1"/>
    <xf numFmtId="165" fontId="16" fillId="2" borderId="28" xfId="36" applyNumberFormat="1" applyFont="1" applyFill="1" applyBorder="1" applyAlignment="1">
      <alignment horizontal="right"/>
    </xf>
    <xf numFmtId="165" fontId="16" fillId="2" borderId="12" xfId="36" applyNumberFormat="1" applyFont="1" applyFill="1" applyBorder="1" applyAlignment="1">
      <alignment horizontal="right"/>
    </xf>
    <xf numFmtId="165" fontId="16" fillId="2" borderId="7" xfId="36" applyNumberFormat="1" applyFont="1" applyFill="1" applyBorder="1" applyAlignment="1">
      <alignment horizontal="right"/>
    </xf>
    <xf numFmtId="0" fontId="18" fillId="7" borderId="33" xfId="36" applyFont="1" applyFill="1" applyBorder="1"/>
    <xf numFmtId="165" fontId="18" fillId="7" borderId="28" xfId="36" applyNumberFormat="1" applyFont="1" applyFill="1" applyBorder="1" applyAlignment="1">
      <alignment horizontal="right"/>
    </xf>
    <xf numFmtId="165" fontId="44" fillId="7" borderId="33" xfId="36" applyNumberFormat="1" applyFont="1" applyFill="1" applyBorder="1" applyAlignment="1">
      <alignment horizontal="center"/>
    </xf>
    <xf numFmtId="0" fontId="18" fillId="7" borderId="14" xfId="36" applyFont="1" applyFill="1" applyBorder="1" applyAlignment="1">
      <alignment horizontal="left" wrapText="1"/>
    </xf>
    <xf numFmtId="165" fontId="18" fillId="7" borderId="6" xfId="36" applyNumberFormat="1" applyFont="1" applyFill="1" applyBorder="1" applyAlignment="1">
      <alignment horizontal="right"/>
    </xf>
    <xf numFmtId="165" fontId="18" fillId="7" borderId="40" xfId="36" applyNumberFormat="1" applyFont="1" applyFill="1" applyBorder="1" applyAlignment="1">
      <alignment horizontal="right"/>
    </xf>
    <xf numFmtId="165" fontId="18" fillId="7" borderId="36" xfId="36" applyNumberFormat="1" applyFont="1" applyFill="1" applyBorder="1" applyAlignment="1">
      <alignment horizontal="right"/>
    </xf>
    <xf numFmtId="0" fontId="18" fillId="7" borderId="5" xfId="36" applyFont="1" applyFill="1" applyBorder="1"/>
    <xf numFmtId="165" fontId="18" fillId="7" borderId="2" xfId="38" applyNumberFormat="1" applyFont="1" applyFill="1" applyBorder="1" applyAlignment="1">
      <alignment horizontal="right"/>
    </xf>
    <xf numFmtId="2" fontId="16" fillId="2" borderId="0" xfId="36" applyNumberFormat="1" applyFont="1" applyFill="1"/>
    <xf numFmtId="165" fontId="18" fillId="7" borderId="8" xfId="36" applyNumberFormat="1" applyFont="1" applyFill="1" applyBorder="1"/>
    <xf numFmtId="165" fontId="45" fillId="39" borderId="7" xfId="26" applyNumberFormat="1" applyFont="1" applyFill="1" applyBorder="1" applyAlignment="1">
      <alignment horizontal="center" vertical="center" wrapText="1"/>
    </xf>
    <xf numFmtId="165" fontId="50" fillId="7" borderId="3" xfId="36" applyNumberFormat="1" applyFont="1" applyFill="1" applyBorder="1"/>
    <xf numFmtId="165" fontId="50" fillId="7" borderId="2" xfId="36" applyNumberFormat="1" applyFont="1" applyFill="1" applyBorder="1"/>
    <xf numFmtId="165" fontId="50" fillId="7" borderId="2" xfId="36" applyNumberFormat="1" applyFont="1" applyFill="1" applyBorder="1" applyAlignment="1">
      <alignment horizontal="right"/>
    </xf>
    <xf numFmtId="165" fontId="41" fillId="2" borderId="7" xfId="26" applyNumberFormat="1" applyFont="1" applyFill="1" applyBorder="1" applyAlignment="1">
      <alignment horizontal="center" vertical="center"/>
    </xf>
    <xf numFmtId="165" fontId="45" fillId="7" borderId="27" xfId="26" applyNumberFormat="1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/>
    </xf>
    <xf numFmtId="0" fontId="51" fillId="2" borderId="57" xfId="0" applyFont="1" applyFill="1" applyBorder="1" applyAlignment="1">
      <alignment horizontal="center" vertical="center"/>
    </xf>
    <xf numFmtId="165" fontId="45" fillId="7" borderId="28" xfId="26" applyNumberFormat="1" applyFont="1" applyFill="1" applyBorder="1" applyAlignment="1">
      <alignment horizontal="center" vertical="center" wrapText="1"/>
    </xf>
    <xf numFmtId="165" fontId="45" fillId="7" borderId="6" xfId="26" applyNumberFormat="1" applyFont="1" applyFill="1" applyBorder="1" applyAlignment="1">
      <alignment horizontal="center" vertical="center" wrapText="1"/>
    </xf>
    <xf numFmtId="0" fontId="16" fillId="6" borderId="27" xfId="26" applyFont="1" applyFill="1" applyBorder="1" applyAlignment="1">
      <alignment horizontal="center" vertical="center" wrapText="1"/>
    </xf>
    <xf numFmtId="4" fontId="45" fillId="39" borderId="26" xfId="26" applyNumberFormat="1" applyFont="1" applyFill="1" applyBorder="1" applyAlignment="1">
      <alignment horizontal="center" vertical="center"/>
    </xf>
    <xf numFmtId="165" fontId="44" fillId="3" borderId="5" xfId="36" applyNumberFormat="1" applyFont="1" applyFill="1" applyBorder="1" applyAlignment="1">
      <alignment horizontal="center"/>
    </xf>
    <xf numFmtId="165" fontId="44" fillId="2" borderId="33" xfId="36" applyNumberFormat="1" applyFont="1" applyFill="1" applyBorder="1" applyAlignment="1">
      <alignment horizontal="center"/>
    </xf>
    <xf numFmtId="0" fontId="45" fillId="39" borderId="17" xfId="26" applyFont="1" applyFill="1" applyBorder="1" applyAlignment="1">
      <alignment horizontal="left"/>
    </xf>
    <xf numFmtId="165" fontId="18" fillId="7" borderId="2" xfId="36" applyNumberFormat="1" applyFont="1" applyFill="1" applyBorder="1" applyAlignment="1">
      <alignment horizontal="right"/>
    </xf>
    <xf numFmtId="0" fontId="16" fillId="2" borderId="0" xfId="0" applyFont="1" applyFill="1" applyBorder="1"/>
    <xf numFmtId="165" fontId="16" fillId="0" borderId="0" xfId="36" applyNumberFormat="1" applyFont="1"/>
    <xf numFmtId="0" fontId="20" fillId="2" borderId="0" xfId="36" applyFont="1" applyFill="1"/>
    <xf numFmtId="0" fontId="16" fillId="2" borderId="0" xfId="0" applyFont="1" applyFill="1" applyAlignment="1">
      <alignment horizontal="center"/>
    </xf>
    <xf numFmtId="167" fontId="18" fillId="2" borderId="33" xfId="36" applyNumberFormat="1" applyFont="1" applyFill="1" applyBorder="1" applyAlignment="1">
      <alignment horizontal="center"/>
    </xf>
    <xf numFmtId="167" fontId="18" fillId="40" borderId="5" xfId="36" applyNumberFormat="1" applyFont="1" applyFill="1" applyBorder="1" applyAlignment="1">
      <alignment horizontal="center"/>
    </xf>
    <xf numFmtId="167" fontId="18" fillId="7" borderId="13" xfId="36" applyNumberFormat="1" applyFont="1" applyFill="1" applyBorder="1" applyAlignment="1">
      <alignment horizontal="center"/>
    </xf>
    <xf numFmtId="167" fontId="18" fillId="7" borderId="33" xfId="36" applyNumberFormat="1" applyFont="1" applyFill="1" applyBorder="1" applyAlignment="1">
      <alignment horizontal="center"/>
    </xf>
    <xf numFmtId="167" fontId="18" fillId="7" borderId="5" xfId="36" applyNumberFormat="1" applyFont="1" applyFill="1" applyBorder="1" applyAlignment="1">
      <alignment horizontal="center"/>
    </xf>
    <xf numFmtId="166" fontId="43" fillId="7" borderId="5" xfId="36" applyNumberFormat="1" applyFont="1" applyFill="1" applyBorder="1" applyAlignment="1">
      <alignment vertical="center"/>
    </xf>
    <xf numFmtId="166" fontId="43" fillId="7" borderId="5" xfId="36" applyNumberFormat="1" applyFont="1" applyFill="1" applyBorder="1" applyAlignment="1">
      <alignment horizontal="center" vertical="center"/>
    </xf>
    <xf numFmtId="167" fontId="18" fillId="7" borderId="14" xfId="36" applyNumberFormat="1" applyFont="1" applyFill="1" applyBorder="1" applyAlignment="1">
      <alignment horizontal="center"/>
    </xf>
    <xf numFmtId="2" fontId="16" fillId="2" borderId="0" xfId="0" applyNumberFormat="1" applyFont="1" applyFill="1"/>
    <xf numFmtId="165" fontId="45" fillId="2" borderId="18" xfId="26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/>
    <xf numFmtId="165" fontId="45" fillId="2" borderId="0" xfId="26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/>
    <xf numFmtId="165" fontId="16" fillId="2" borderId="0" xfId="0" applyNumberFormat="1" applyFont="1" applyFill="1" applyBorder="1"/>
    <xf numFmtId="165" fontId="18" fillId="2" borderId="12" xfId="36" applyNumberFormat="1" applyFont="1" applyFill="1" applyBorder="1" applyAlignment="1">
      <alignment horizontal="center"/>
    </xf>
    <xf numFmtId="165" fontId="16" fillId="2" borderId="41" xfId="36" applyNumberFormat="1" applyFont="1" applyFill="1" applyBorder="1" applyAlignment="1">
      <alignment horizontal="right"/>
    </xf>
    <xf numFmtId="167" fontId="18" fillId="2" borderId="9" xfId="36" applyNumberFormat="1" applyFont="1" applyFill="1" applyBorder="1" applyAlignment="1">
      <alignment horizontal="center"/>
    </xf>
    <xf numFmtId="2" fontId="41" fillId="2" borderId="11" xfId="37" applyNumberFormat="1" applyFont="1" applyFill="1" applyBorder="1" applyAlignment="1">
      <alignment vertical="center" wrapText="1"/>
    </xf>
    <xf numFmtId="165" fontId="20" fillId="2" borderId="7" xfId="26" applyNumberFormat="1" applyFont="1" applyFill="1" applyBorder="1" applyAlignment="1">
      <alignment horizontal="center" vertical="center" wrapText="1"/>
    </xf>
    <xf numFmtId="4" fontId="20" fillId="2" borderId="26" xfId="26" applyNumberFormat="1" applyFont="1" applyFill="1" applyBorder="1" applyAlignment="1">
      <alignment horizontal="center" vertical="center"/>
    </xf>
    <xf numFmtId="165" fontId="45" fillId="2" borderId="33" xfId="26" applyNumberFormat="1" applyFont="1" applyFill="1" applyBorder="1" applyAlignment="1">
      <alignment horizontal="center" vertical="center" wrapText="1"/>
    </xf>
    <xf numFmtId="4" fontId="45" fillId="2" borderId="35" xfId="26" applyNumberFormat="1" applyFont="1" applyFill="1" applyBorder="1" applyAlignment="1">
      <alignment horizontal="center" vertical="center"/>
    </xf>
    <xf numFmtId="165" fontId="45" fillId="2" borderId="32" xfId="26" applyNumberFormat="1" applyFont="1" applyFill="1" applyBorder="1" applyAlignment="1">
      <alignment horizontal="center" vertical="center" wrapText="1"/>
    </xf>
    <xf numFmtId="4" fontId="45" fillId="2" borderId="26" xfId="26" applyNumberFormat="1" applyFont="1" applyFill="1" applyBorder="1" applyAlignment="1">
      <alignment horizontal="center" vertical="center"/>
    </xf>
    <xf numFmtId="165" fontId="45" fillId="2" borderId="7" xfId="26" applyNumberFormat="1" applyFont="1" applyFill="1" applyBorder="1" applyAlignment="1">
      <alignment horizontal="center" vertical="center"/>
    </xf>
    <xf numFmtId="4" fontId="45" fillId="2" borderId="30" xfId="26" applyNumberFormat="1" applyFont="1" applyFill="1" applyBorder="1" applyAlignment="1">
      <alignment horizontal="center" vertical="center"/>
    </xf>
    <xf numFmtId="165" fontId="45" fillId="2" borderId="36" xfId="26" applyNumberFormat="1" applyFont="1" applyFill="1" applyBorder="1" applyAlignment="1">
      <alignment horizontal="center" vertical="center"/>
    </xf>
    <xf numFmtId="165" fontId="45" fillId="2" borderId="7" xfId="26" applyNumberFormat="1" applyFont="1" applyFill="1" applyBorder="1" applyAlignment="1">
      <alignment horizontal="center" vertical="center" wrapText="1"/>
    </xf>
    <xf numFmtId="165" fontId="41" fillId="2" borderId="7" xfId="26" applyNumberFormat="1" applyFont="1" applyFill="1" applyBorder="1" applyAlignment="1">
      <alignment horizontal="center" vertical="center" wrapText="1"/>
    </xf>
    <xf numFmtId="165" fontId="45" fillId="2" borderId="36" xfId="26" applyNumberFormat="1" applyFont="1" applyFill="1" applyBorder="1" applyAlignment="1">
      <alignment horizontal="center" vertical="center" wrapText="1"/>
    </xf>
    <xf numFmtId="165" fontId="53" fillId="2" borderId="33" xfId="0" applyNumberFormat="1" applyFont="1" applyFill="1" applyBorder="1" applyAlignment="1" applyProtection="1">
      <alignment horizontal="right"/>
      <protection locked="0"/>
    </xf>
    <xf numFmtId="0" fontId="16" fillId="39" borderId="0" xfId="26" applyFont="1" applyFill="1" applyBorder="1" applyAlignment="1">
      <alignment horizontal="center" vertical="center" wrapText="1"/>
    </xf>
    <xf numFmtId="165" fontId="18" fillId="2" borderId="0" xfId="26" applyNumberFormat="1" applyFont="1" applyFill="1" applyBorder="1" applyAlignment="1">
      <alignment horizontal="center" vertical="center" wrapText="1"/>
    </xf>
    <xf numFmtId="165" fontId="18" fillId="39" borderId="0" xfId="26" applyNumberFormat="1" applyFont="1" applyFill="1" applyBorder="1" applyAlignment="1">
      <alignment horizontal="center" vertical="center" wrapText="1"/>
    </xf>
    <xf numFmtId="0" fontId="16" fillId="41" borderId="59" xfId="0" applyFont="1" applyFill="1" applyBorder="1" applyAlignment="1">
      <alignment horizontal="center"/>
    </xf>
    <xf numFmtId="0" fontId="16" fillId="41" borderId="60" xfId="0" applyFont="1" applyFill="1" applyBorder="1" applyAlignment="1">
      <alignment horizontal="center"/>
    </xf>
    <xf numFmtId="0" fontId="16" fillId="41" borderId="61" xfId="0" applyFont="1" applyFill="1" applyBorder="1" applyAlignment="1">
      <alignment horizontal="center"/>
    </xf>
    <xf numFmtId="175" fontId="16" fillId="2" borderId="62" xfId="0" applyNumberFormat="1" applyFont="1" applyFill="1" applyBorder="1" applyAlignment="1">
      <alignment horizontal="center"/>
    </xf>
    <xf numFmtId="175" fontId="16" fillId="2" borderId="63" xfId="0" applyNumberFormat="1" applyFont="1" applyFill="1" applyBorder="1" applyAlignment="1">
      <alignment horizontal="center"/>
    </xf>
    <xf numFmtId="175" fontId="16" fillId="2" borderId="64" xfId="0" applyNumberFormat="1" applyFont="1" applyFill="1" applyBorder="1" applyAlignment="1">
      <alignment horizontal="center"/>
    </xf>
    <xf numFmtId="175" fontId="18" fillId="2" borderId="1" xfId="26" applyNumberFormat="1" applyFont="1" applyFill="1" applyBorder="1" applyAlignment="1">
      <alignment horizontal="center" vertical="center" wrapText="1"/>
    </xf>
    <xf numFmtId="175" fontId="18" fillId="7" borderId="29" xfId="26" applyNumberFormat="1" applyFont="1" applyFill="1" applyBorder="1" applyAlignment="1">
      <alignment horizontal="center" vertical="center" wrapText="1"/>
    </xf>
    <xf numFmtId="175" fontId="18" fillId="39" borderId="10" xfId="26" applyNumberFormat="1" applyFont="1" applyFill="1" applyBorder="1" applyAlignment="1">
      <alignment horizontal="center" vertical="center" wrapText="1"/>
    </xf>
    <xf numFmtId="0" fontId="54" fillId="2" borderId="0" xfId="0" applyFont="1" applyFill="1"/>
    <xf numFmtId="165" fontId="45" fillId="7" borderId="35" xfId="26" applyNumberFormat="1" applyFont="1" applyFill="1" applyBorder="1" applyAlignment="1">
      <alignment horizontal="center" vertical="center" wrapText="1"/>
    </xf>
    <xf numFmtId="165" fontId="45" fillId="7" borderId="26" xfId="26" applyNumberFormat="1" applyFont="1" applyFill="1" applyBorder="1" applyAlignment="1">
      <alignment horizontal="center" vertical="center" wrapText="1"/>
    </xf>
    <xf numFmtId="165" fontId="20" fillId="7" borderId="26" xfId="26" applyNumberFormat="1" applyFont="1" applyFill="1" applyBorder="1" applyAlignment="1">
      <alignment horizontal="center" vertical="center" wrapText="1"/>
    </xf>
    <xf numFmtId="165" fontId="45" fillId="7" borderId="30" xfId="26" applyNumberFormat="1" applyFont="1" applyFill="1" applyBorder="1" applyAlignment="1">
      <alignment horizontal="center" vertical="center" wrapText="1"/>
    </xf>
    <xf numFmtId="164" fontId="16" fillId="2" borderId="0" xfId="118" applyFont="1" applyFill="1"/>
    <xf numFmtId="165" fontId="45" fillId="7" borderId="12" xfId="26" applyNumberFormat="1" applyFont="1" applyFill="1" applyBorder="1" applyAlignment="1">
      <alignment horizontal="center" vertical="center" wrapText="1"/>
    </xf>
    <xf numFmtId="165" fontId="45" fillId="7" borderId="40" xfId="26" applyNumberFormat="1" applyFont="1" applyFill="1" applyBorder="1" applyAlignment="1">
      <alignment horizontal="center" vertical="center" wrapText="1"/>
    </xf>
    <xf numFmtId="0" fontId="39" fillId="39" borderId="17" xfId="26" applyFont="1" applyFill="1" applyBorder="1" applyAlignment="1">
      <alignment horizontal="center" vertical="center"/>
    </xf>
    <xf numFmtId="165" fontId="52" fillId="39" borderId="65" xfId="37" applyNumberFormat="1" applyFont="1" applyFill="1" applyBorder="1" applyAlignment="1">
      <alignment horizontal="center" vertical="center"/>
    </xf>
    <xf numFmtId="0" fontId="16" fillId="6" borderId="5" xfId="26" applyFont="1" applyFill="1" applyBorder="1" applyAlignment="1">
      <alignment horizontal="center" vertical="center" wrapText="1"/>
    </xf>
    <xf numFmtId="165" fontId="52" fillId="39" borderId="66" xfId="37" applyNumberFormat="1" applyFont="1" applyFill="1" applyBorder="1" applyAlignment="1">
      <alignment horizontal="center" vertical="center"/>
    </xf>
    <xf numFmtId="0" fontId="16" fillId="6" borderId="43" xfId="26" applyFont="1" applyFill="1" applyBorder="1" applyAlignment="1">
      <alignment horizontal="center" vertical="center" wrapText="1"/>
    </xf>
    <xf numFmtId="0" fontId="18" fillId="6" borderId="68" xfId="26" applyFont="1" applyFill="1" applyBorder="1" applyAlignment="1">
      <alignment horizontal="center" vertical="center" wrapText="1"/>
    </xf>
    <xf numFmtId="0" fontId="18" fillId="6" borderId="58" xfId="26" applyFont="1" applyFill="1" applyBorder="1" applyAlignment="1">
      <alignment horizontal="center" vertical="center"/>
    </xf>
    <xf numFmtId="0" fontId="18" fillId="6" borderId="58" xfId="26" applyFont="1" applyFill="1" applyBorder="1" applyAlignment="1">
      <alignment horizontal="center" vertical="center" wrapText="1"/>
    </xf>
    <xf numFmtId="0" fontId="18" fillId="6" borderId="67" xfId="26" applyFont="1" applyFill="1" applyBorder="1" applyAlignment="1">
      <alignment horizontal="center" vertical="center" wrapText="1"/>
    </xf>
    <xf numFmtId="0" fontId="16" fillId="2" borderId="69" xfId="0" applyFont="1" applyFill="1" applyBorder="1"/>
    <xf numFmtId="165" fontId="16" fillId="2" borderId="69" xfId="0" applyNumberFormat="1" applyFont="1" applyFill="1" applyBorder="1"/>
    <xf numFmtId="4" fontId="16" fillId="2" borderId="71" xfId="0" applyNumberFormat="1" applyFont="1" applyFill="1" applyBorder="1"/>
    <xf numFmtId="4" fontId="16" fillId="2" borderId="9" xfId="0" applyNumberFormat="1" applyFont="1" applyFill="1" applyBorder="1"/>
    <xf numFmtId="0" fontId="16" fillId="2" borderId="19" xfId="0" applyFont="1" applyFill="1" applyBorder="1"/>
    <xf numFmtId="165" fontId="16" fillId="2" borderId="19" xfId="0" applyNumberFormat="1" applyFont="1" applyFill="1" applyBorder="1"/>
    <xf numFmtId="4" fontId="16" fillId="2" borderId="16" xfId="0" applyNumberFormat="1" applyFont="1" applyFill="1" applyBorder="1"/>
    <xf numFmtId="0" fontId="16" fillId="2" borderId="7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6" fillId="2" borderId="55" xfId="0" applyFont="1" applyFill="1" applyBorder="1"/>
    <xf numFmtId="0" fontId="16" fillId="2" borderId="72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27" xfId="0" applyFont="1" applyFill="1" applyBorder="1"/>
    <xf numFmtId="0" fontId="16" fillId="2" borderId="42" xfId="0" applyFont="1" applyFill="1" applyBorder="1"/>
    <xf numFmtId="0" fontId="50" fillId="6" borderId="68" xfId="26" applyFont="1" applyFill="1" applyBorder="1" applyAlignment="1">
      <alignment horizontal="center" vertical="center" wrapText="1"/>
    </xf>
    <xf numFmtId="0" fontId="39" fillId="6" borderId="58" xfId="0" applyFont="1" applyFill="1" applyBorder="1" applyAlignment="1">
      <alignment horizontal="center" vertical="center"/>
    </xf>
    <xf numFmtId="0" fontId="50" fillId="6" borderId="58" xfId="26" applyFont="1" applyFill="1" applyBorder="1" applyAlignment="1">
      <alignment horizontal="center" vertical="center" wrapText="1"/>
    </xf>
    <xf numFmtId="0" fontId="50" fillId="6" borderId="67" xfId="26" applyFont="1" applyFill="1" applyBorder="1" applyAlignment="1">
      <alignment horizontal="center" vertical="center" wrapText="1"/>
    </xf>
    <xf numFmtId="165" fontId="44" fillId="7" borderId="5" xfId="36" applyNumberFormat="1" applyFont="1" applyFill="1" applyBorder="1" applyAlignment="1">
      <alignment horizontal="center"/>
    </xf>
    <xf numFmtId="0" fontId="45" fillId="39" borderId="11" xfId="0" applyFont="1" applyFill="1" applyBorder="1" applyAlignment="1"/>
    <xf numFmtId="0" fontId="20" fillId="2" borderId="11" xfId="0" applyFont="1" applyFill="1" applyBorder="1" applyAlignment="1"/>
    <xf numFmtId="0" fontId="45" fillId="39" borderId="15" xfId="0" applyFont="1" applyFill="1" applyBorder="1" applyAlignment="1"/>
    <xf numFmtId="165" fontId="53" fillId="2" borderId="33" xfId="37" applyNumberFormat="1" applyFont="1" applyFill="1" applyBorder="1" applyAlignment="1" applyProtection="1">
      <alignment horizontal="right"/>
      <protection locked="0"/>
    </xf>
    <xf numFmtId="164" fontId="16" fillId="2" borderId="0" xfId="120" applyFont="1" applyFill="1"/>
    <xf numFmtId="0" fontId="57" fillId="2" borderId="0" xfId="0" applyFont="1" applyFill="1"/>
    <xf numFmtId="0" fontId="43" fillId="2" borderId="0" xfId="26" applyFont="1" applyFill="1" applyBorder="1" applyAlignment="1">
      <alignment horizontal="center"/>
    </xf>
    <xf numFmtId="0" fontId="43" fillId="2" borderId="0" xfId="0" applyFont="1" applyFill="1" applyAlignment="1"/>
    <xf numFmtId="0" fontId="43" fillId="2" borderId="4" xfId="26" applyFont="1" applyFill="1" applyBorder="1" applyAlignment="1">
      <alignment horizontal="center" vertical="center"/>
    </xf>
    <xf numFmtId="0" fontId="43" fillId="2" borderId="20" xfId="26" applyFont="1" applyFill="1" applyBorder="1" applyAlignment="1">
      <alignment horizontal="center" vertical="center"/>
    </xf>
    <xf numFmtId="0" fontId="43" fillId="2" borderId="21" xfId="26" applyFont="1" applyFill="1" applyBorder="1" applyAlignment="1">
      <alignment horizontal="center" vertical="center"/>
    </xf>
    <xf numFmtId="0" fontId="47" fillId="2" borderId="55" xfId="26" applyFont="1" applyFill="1" applyBorder="1" applyAlignment="1">
      <alignment horizontal="left" vertical="center"/>
    </xf>
    <xf numFmtId="0" fontId="56" fillId="0" borderId="56" xfId="0" applyFont="1" applyBorder="1" applyAlignment="1">
      <alignment horizontal="left" vertical="center"/>
    </xf>
    <xf numFmtId="0" fontId="56" fillId="0" borderId="45" xfId="0" applyFont="1" applyBorder="1" applyAlignment="1">
      <alignment horizontal="left" vertical="center"/>
    </xf>
    <xf numFmtId="0" fontId="43" fillId="2" borderId="25" xfId="26" applyFont="1" applyFill="1" applyBorder="1" applyAlignment="1">
      <alignment horizontal="center" vertical="center"/>
    </xf>
    <xf numFmtId="0" fontId="18" fillId="2" borderId="56" xfId="0" applyFont="1" applyFill="1" applyBorder="1" applyAlignment="1">
      <alignment horizontal="left"/>
    </xf>
    <xf numFmtId="0" fontId="56" fillId="0" borderId="56" xfId="0" applyFont="1" applyBorder="1" applyAlignment="1">
      <alignment horizontal="left"/>
    </xf>
    <xf numFmtId="0" fontId="56" fillId="0" borderId="45" xfId="0" applyFont="1" applyBorder="1" applyAlignment="1">
      <alignment horizontal="left"/>
    </xf>
    <xf numFmtId="175" fontId="47" fillId="3" borderId="20" xfId="36" applyNumberFormat="1" applyFont="1" applyFill="1" applyBorder="1" applyAlignment="1">
      <alignment horizontal="center" vertical="center"/>
    </xf>
    <xf numFmtId="175" fontId="47" fillId="3" borderId="21" xfId="36" applyNumberFormat="1" applyFont="1" applyFill="1" applyBorder="1" applyAlignment="1">
      <alignment horizontal="center" vertical="center"/>
    </xf>
    <xf numFmtId="0" fontId="46" fillId="5" borderId="13" xfId="36" applyFont="1" applyFill="1" applyBorder="1" applyAlignment="1">
      <alignment horizontal="center" vertical="center"/>
    </xf>
    <xf numFmtId="0" fontId="46" fillId="5" borderId="14" xfId="36" applyFont="1" applyFill="1" applyBorder="1" applyAlignment="1">
      <alignment horizontal="center" vertical="center"/>
    </xf>
    <xf numFmtId="0" fontId="18" fillId="3" borderId="22" xfId="36" applyFont="1" applyFill="1" applyBorder="1" applyAlignment="1">
      <alignment horizontal="center" vertical="center"/>
    </xf>
    <xf numFmtId="0" fontId="18" fillId="3" borderId="24" xfId="36" applyFont="1" applyFill="1" applyBorder="1" applyAlignment="1">
      <alignment horizontal="center" vertical="center"/>
    </xf>
    <xf numFmtId="0" fontId="18" fillId="3" borderId="23" xfId="36" applyFont="1" applyFill="1" applyBorder="1" applyAlignment="1">
      <alignment horizontal="center" vertical="center"/>
    </xf>
    <xf numFmtId="0" fontId="16" fillId="40" borderId="13" xfId="36" applyFont="1" applyFill="1" applyBorder="1" applyAlignment="1">
      <alignment horizontal="center" vertical="center"/>
    </xf>
    <xf numFmtId="0" fontId="16" fillId="40" borderId="14" xfId="36" applyFont="1" applyFill="1" applyBorder="1" applyAlignment="1">
      <alignment horizontal="center" vertical="center"/>
    </xf>
    <xf numFmtId="2" fontId="39" fillId="4" borderId="33" xfId="37" applyNumberFormat="1" applyFont="1" applyFill="1" applyBorder="1" applyAlignment="1">
      <alignment horizontal="center" vertical="center"/>
    </xf>
    <xf numFmtId="2" fontId="39" fillId="4" borderId="14" xfId="37" applyNumberFormat="1" applyFont="1" applyFill="1" applyBorder="1" applyAlignment="1">
      <alignment horizontal="center" vertical="center"/>
    </xf>
    <xf numFmtId="165" fontId="38" fillId="4" borderId="15" xfId="37" applyNumberFormat="1" applyFont="1" applyFill="1" applyBorder="1" applyAlignment="1">
      <alignment horizontal="center" vertical="center"/>
    </xf>
    <xf numFmtId="165" fontId="38" fillId="4" borderId="19" xfId="37" applyNumberFormat="1" applyFont="1" applyFill="1" applyBorder="1" applyAlignment="1">
      <alignment horizontal="center" vertical="center"/>
    </xf>
    <xf numFmtId="165" fontId="38" fillId="4" borderId="16" xfId="37" applyNumberFormat="1" applyFont="1" applyFill="1" applyBorder="1" applyAlignment="1">
      <alignment horizontal="center" vertical="center"/>
    </xf>
  </cellXfs>
  <cellStyles count="121">
    <cellStyle name="1 indent" xfId="1"/>
    <cellStyle name="1 indent 2" xfId="104"/>
    <cellStyle name="2 indents" xfId="2"/>
    <cellStyle name="2 indents 2" xfId="105"/>
    <cellStyle name="20% - Accent1" xfId="56" builtinId="30" customBuiltin="1"/>
    <cellStyle name="20% - Accent1 2" xfId="92"/>
    <cellStyle name="20% - Accent2" xfId="60" builtinId="34" customBuiltin="1"/>
    <cellStyle name="20% - Accent2 2" xfId="94"/>
    <cellStyle name="20% - Accent3" xfId="64" builtinId="38" customBuiltin="1"/>
    <cellStyle name="20% - Accent3 2" xfId="96"/>
    <cellStyle name="20% - Accent4" xfId="68" builtinId="42" customBuiltin="1"/>
    <cellStyle name="20% - Accent4 2" xfId="98"/>
    <cellStyle name="20% - Accent5" xfId="72" builtinId="46" customBuiltin="1"/>
    <cellStyle name="20% - Accent5 2" xfId="100"/>
    <cellStyle name="20% - Accent6" xfId="76" builtinId="50" customBuiltin="1"/>
    <cellStyle name="20% - Accent6 2" xfId="102"/>
    <cellStyle name="3 indents" xfId="3"/>
    <cellStyle name="3 indents 2" xfId="106"/>
    <cellStyle name="4 indents" xfId="4"/>
    <cellStyle name="4 indents 2" xfId="115"/>
    <cellStyle name="40% - Accent1" xfId="57" builtinId="31" customBuiltin="1"/>
    <cellStyle name="40% - Accent1 2" xfId="93"/>
    <cellStyle name="40% - Accent2" xfId="61" builtinId="35" customBuiltin="1"/>
    <cellStyle name="40% - Accent2 2" xfId="95"/>
    <cellStyle name="40% - Accent3" xfId="65" builtinId="39" customBuiltin="1"/>
    <cellStyle name="40% - Accent3 2" xfId="97"/>
    <cellStyle name="40% - Accent4" xfId="69" builtinId="43" customBuiltin="1"/>
    <cellStyle name="40% - Accent4 2" xfId="99"/>
    <cellStyle name="40% - Accent5" xfId="73" builtinId="47" customBuiltin="1"/>
    <cellStyle name="40% - Accent5 2" xfId="101"/>
    <cellStyle name="40% - Accent6" xfId="77" builtinId="51" customBuiltin="1"/>
    <cellStyle name="40% - Accent6 2" xfId="103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Bad 2" xfId="38"/>
    <cellStyle name="Calculation" xfId="49" builtinId="22" customBuiltin="1"/>
    <cellStyle name="Check Cell" xfId="51" builtinId="23" customBuiltin="1"/>
    <cellStyle name="Comma" xfId="118" builtinId="3"/>
    <cellStyle name="Comma 2" xfId="120"/>
    <cellStyle name="Date" xfId="5"/>
    <cellStyle name="Explanatory Text" xfId="53" builtinId="53" customBuiltin="1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EADING1" xfId="14"/>
    <cellStyle name="HEADING2" xfId="15"/>
    <cellStyle name="imf-one decimal" xfId="16"/>
    <cellStyle name="imf-one decimal 2" xfId="107"/>
    <cellStyle name="imf-zero decimal" xfId="17"/>
    <cellStyle name="imf-zero decimal 2" xfId="108"/>
    <cellStyle name="Input" xfId="47" builtinId="20" customBuiltin="1"/>
    <cellStyle name="Label" xfId="18"/>
    <cellStyle name="Linked Cell" xfId="50" builtinId="24" customBuiltin="1"/>
    <cellStyle name="Neutral" xfId="46" builtinId="28" customBuiltin="1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13" xfId="36"/>
    <cellStyle name="Normal 14" xfId="79"/>
    <cellStyle name="Normal 15" xfId="81"/>
    <cellStyle name="Normal 16" xfId="85"/>
    <cellStyle name="Normal 16 2" xfId="109"/>
    <cellStyle name="Normal 17" xfId="87"/>
    <cellStyle name="Normal 17 2" xfId="110"/>
    <cellStyle name="Normal 18" xfId="88"/>
    <cellStyle name="Normal 19" xfId="83"/>
    <cellStyle name="Normal 19 2" xfId="111"/>
    <cellStyle name="Normal 2" xfId="22"/>
    <cellStyle name="Normal 2 2" xfId="37"/>
    <cellStyle name="Normal 20" xfId="82"/>
    <cellStyle name="Normal 21" xfId="84"/>
    <cellStyle name="Normal 22" xfId="86"/>
    <cellStyle name="Normal 23" xfId="89"/>
    <cellStyle name="Normal 24" xfId="90"/>
    <cellStyle name="Normal 25" xfId="119"/>
    <cellStyle name="Normal 3" xfId="26"/>
    <cellStyle name="Normal 4" xfId="27"/>
    <cellStyle name="Normal 4 2" xfId="112"/>
    <cellStyle name="Normal 5" xfId="28"/>
    <cellStyle name="Normal 5 2" xfId="116"/>
    <cellStyle name="Normal 6" xfId="29"/>
    <cellStyle name="Normal 7" xfId="30"/>
    <cellStyle name="Normal 8" xfId="31"/>
    <cellStyle name="Normal 9" xfId="32"/>
    <cellStyle name="Note 2" xfId="80"/>
    <cellStyle name="Note 3" xfId="91"/>
    <cellStyle name="Obično_KnjigaZIKS i Min pomorstva i saobracaja" xfId="23"/>
    <cellStyle name="Output" xfId="48" builtinId="21" customBuiltin="1"/>
    <cellStyle name="Percent 2" xfId="117"/>
    <cellStyle name="percentage difference" xfId="24"/>
    <cellStyle name="percentage difference 2" xfId="113"/>
    <cellStyle name="Publication" xfId="25"/>
    <cellStyle name="Standard_Tabellenteil in EURO" xfId="114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9" defaultPivotStyle="PivotStyleLight16"/>
  <colors>
    <mruColors>
      <color rgb="FFFFEBAB"/>
      <color rgb="FFFFFFC1"/>
      <color rgb="FFCC99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 sz="1300" b="1">
                <a:latin typeface="+mn-lt"/>
              </a:rPr>
              <a:t>Izvorni prihodi januar-</a:t>
            </a:r>
            <a:r>
              <a:rPr lang="en-GB" sz="1300" b="1">
                <a:latin typeface="+mn-lt"/>
              </a:rPr>
              <a:t>avg</a:t>
            </a:r>
            <a:endParaRPr lang="sr-Latn-CS" sz="1300" b="1">
              <a:latin typeface="+mn-lt"/>
            </a:endParaRPr>
          </a:p>
          <a:p>
            <a:pPr>
              <a:defRPr sz="13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 sz="1300" b="1">
                <a:latin typeface="+mn-lt"/>
              </a:rPr>
              <a:t> 2017</a:t>
            </a:r>
          </a:p>
        </c:rich>
      </c:tx>
      <c:layout>
        <c:manualLayout>
          <c:xMode val="edge"/>
          <c:yMode val="edge"/>
          <c:x val="0.22142673638832153"/>
          <c:y val="2.91666714512256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5972657690415"/>
          <c:y val="0.14674723386458927"/>
          <c:w val="0.84321973386648164"/>
          <c:h val="0.7084215630527075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71-4A28-8216-F3E0A0A7F3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'Januar- April 2018'!$O$17:$R$17</c:f>
              <c:strCache>
                <c:ptCount val="3"/>
                <c:pt idx="0">
                  <c:v>Plan  2018</c:v>
                </c:pt>
                <c:pt idx="1">
                  <c:v>Ostvarenje 2018</c:v>
                </c:pt>
                <c:pt idx="2">
                  <c:v>Ostvarenje 2017</c:v>
                </c:pt>
              </c:strCache>
            </c:strRef>
          </c:cat>
          <c:val>
            <c:numRef>
              <c:f>'Januar- April 2018'!$O$18:$R$18</c:f>
              <c:numCache>
                <c:formatCode>#,##0.0,,</c:formatCode>
                <c:ptCount val="3"/>
                <c:pt idx="0">
                  <c:v>474962075.72406173</c:v>
                </c:pt>
                <c:pt idx="1">
                  <c:v>481409460.62</c:v>
                </c:pt>
                <c:pt idx="2">
                  <c:v>422544652.59999996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1-4A28-8216-F3E0A0A7F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3634320"/>
        <c:axId val="273634712"/>
      </c:barChart>
      <c:catAx>
        <c:axId val="27363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3634712"/>
        <c:crosses val="autoZero"/>
        <c:auto val="1"/>
        <c:lblAlgn val="ctr"/>
        <c:lblOffset val="100"/>
        <c:noMultiLvlLbl val="0"/>
      </c:catAx>
      <c:valAx>
        <c:axId val="273634712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363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 b="1">
                <a:latin typeface="+mn-lt"/>
              </a:rPr>
              <a:t> </a:t>
            </a:r>
            <a:endParaRPr lang="sr-Latn-CS" sz="1100" b="1">
              <a:latin typeface="+mn-lt"/>
            </a:endParaRPr>
          </a:p>
        </c:rich>
      </c:tx>
      <c:layout>
        <c:manualLayout>
          <c:xMode val="edge"/>
          <c:yMode val="edge"/>
          <c:x val="0.26300209122886342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5972657690415"/>
          <c:y val="0.14674723386458927"/>
          <c:w val="0.84321973386648164"/>
          <c:h val="0.7084215630527075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C75-4CFC-A2BE-1717D0D823C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C75-4CFC-A2BE-1717D0D823C8}"/>
              </c:ext>
            </c:extLst>
          </c:dPt>
          <c:dLbls>
            <c:dLbl>
              <c:idx val="0"/>
              <c:layout>
                <c:manualLayout>
                  <c:x val="-1.3891439866429791E-2"/>
                  <c:y val="-3.6024217267926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75-4CFC-A2BE-1717D0D823C8}"/>
                </c:ext>
              </c:extLst>
            </c:dLbl>
            <c:dLbl>
              <c:idx val="1"/>
              <c:layout>
                <c:manualLayout>
                  <c:x val="4.7897615264479694E-3"/>
                  <c:y val="-4.10105059849623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75-4CFC-A2BE-1717D0D823C8}"/>
                </c:ext>
              </c:extLst>
            </c:dLbl>
            <c:dLbl>
              <c:idx val="2"/>
              <c:layout>
                <c:manualLayout>
                  <c:x val="0"/>
                  <c:y val="-1.03486722034826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75-4CFC-A2BE-1717D0D823C8}"/>
                </c:ext>
              </c:extLst>
            </c:dLbl>
            <c:dLbl>
              <c:idx val="3"/>
              <c:layout>
                <c:manualLayout>
                  <c:x val="-1.7562256049628691E-16"/>
                  <c:y val="5.05908125305071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75-4CFC-A2BE-1717D0D82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'Januar- April 2018'!$O$17:$R$17</c:f>
              <c:strCache>
                <c:ptCount val="3"/>
                <c:pt idx="0">
                  <c:v>Plan  2018</c:v>
                </c:pt>
                <c:pt idx="1">
                  <c:v>Ostvarenje 2018</c:v>
                </c:pt>
                <c:pt idx="2">
                  <c:v>Ostvarenje 2017</c:v>
                </c:pt>
              </c:strCache>
            </c:strRef>
          </c:cat>
          <c:val>
            <c:numRef>
              <c:f>'Januar- April 2018'!$O$18:$R$18</c:f>
              <c:numCache>
                <c:formatCode>#,##0.0,,</c:formatCode>
                <c:ptCount val="3"/>
                <c:pt idx="0">
                  <c:v>474962075.72406173</c:v>
                </c:pt>
                <c:pt idx="1">
                  <c:v>481409460.62</c:v>
                </c:pt>
                <c:pt idx="2">
                  <c:v>422544652.59999996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75-4CFC-A2BE-1717D0D823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3634320"/>
        <c:axId val="273634712"/>
      </c:barChart>
      <c:catAx>
        <c:axId val="27363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3634712"/>
        <c:crosses val="autoZero"/>
        <c:auto val="1"/>
        <c:lblAlgn val="ctr"/>
        <c:lblOffset val="100"/>
        <c:noMultiLvlLbl val="0"/>
      </c:catAx>
      <c:valAx>
        <c:axId val="273634712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363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9730773930267"/>
          <c:y val="0.18835781508586694"/>
          <c:w val="0.88526211491331197"/>
          <c:h val="0.615272044087963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3D-4C30-93FD-8DF5E74C24D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3D-4C30-93FD-8DF5E74C24D9}"/>
              </c:ext>
            </c:extLst>
          </c:dPt>
          <c:dLbls>
            <c:dLbl>
              <c:idx val="0"/>
              <c:layout>
                <c:manualLayout>
                  <c:x val="1.3419593230282886E-3"/>
                  <c:y val="2.2575249060727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93D-4C30-93FD-8DF5E74C24D9}"/>
                </c:ext>
              </c:extLst>
            </c:dLbl>
            <c:dLbl>
              <c:idx val="1"/>
              <c:layout>
                <c:manualLayout>
                  <c:x val="-3.3393728243935345E-3"/>
                  <c:y val="-2.0432343687028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3D-4C30-93FD-8DF5E74C24D9}"/>
                </c:ext>
              </c:extLst>
            </c:dLbl>
            <c:dLbl>
              <c:idx val="2"/>
              <c:layout>
                <c:manualLayout>
                  <c:x val="-7.7030025559643852E-3"/>
                  <c:y val="-1.2318945517289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3D-4C30-93FD-8DF5E74C24D9}"/>
                </c:ext>
              </c:extLst>
            </c:dLbl>
            <c:dLbl>
              <c:idx val="3"/>
              <c:layout>
                <c:manualLayout>
                  <c:x val="-9.4335059155440364E-3"/>
                  <c:y val="4.9083829388039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3D-4C30-93FD-8DF5E74C2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'April 2018'!$Q$17:$S$17</c:f>
              <c:strCache>
                <c:ptCount val="3"/>
                <c:pt idx="0">
                  <c:v>Plan  2018</c:v>
                </c:pt>
                <c:pt idx="1">
                  <c:v>Ostvarenje  2018.</c:v>
                </c:pt>
                <c:pt idx="2">
                  <c:v>Ostvarenje  2017.</c:v>
                </c:pt>
              </c:strCache>
            </c:strRef>
          </c:cat>
          <c:val>
            <c:numRef>
              <c:f>'April 2018'!$Q$18:$S$18</c:f>
              <c:numCache>
                <c:formatCode>#,##0.0,,</c:formatCode>
                <c:ptCount val="3"/>
                <c:pt idx="0">
                  <c:v>139652499.33978316</c:v>
                </c:pt>
                <c:pt idx="1">
                  <c:v>153968067.90000004</c:v>
                </c:pt>
                <c:pt idx="2">
                  <c:v>124911661.67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3D-4C30-93FD-8DF5E74C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4162776"/>
        <c:axId val="274163168"/>
      </c:barChart>
      <c:catAx>
        <c:axId val="274162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163168"/>
        <c:crosses val="autoZero"/>
        <c:auto val="1"/>
        <c:lblAlgn val="ctr"/>
        <c:lblOffset val="100"/>
        <c:noMultiLvlLbl val="0"/>
      </c:catAx>
      <c:valAx>
        <c:axId val="274163168"/>
        <c:scaling>
          <c:orientation val="minMax"/>
          <c:min val="0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74162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Range="[1]MasterSheet!$B$27:$B$28" noThreeD="1" sel="0" val="0"/>
</file>

<file path=xl/ctrlProps/ctrlProp2.xml><?xml version="1.0" encoding="utf-8"?>
<formControlPr xmlns="http://schemas.microsoft.com/office/spreadsheetml/2009/9/main" objectType="List" dx="16" fmlaRange="[1]MasterSheet!$B$27:$B$28" noThreeD="1" sel="0" val="0"/>
</file>

<file path=xl/ctrlProps/ctrlProp3.xml><?xml version="1.0" encoding="utf-8"?>
<formControlPr xmlns="http://schemas.microsoft.com/office/spreadsheetml/2009/9/main" objectType="List" dx="16" fmlaRange="[1]MasterSheet!$B$27:$B$28" noThreeD="1" sel="0" val="0"/>
</file>

<file path=xl/ctrlProps/ctrlProp4.xml><?xml version="1.0" encoding="utf-8"?>
<formControlPr xmlns="http://schemas.microsoft.com/office/spreadsheetml/2009/9/main" objectType="List" dx="16" fmlaRange="[1]MasterSheet!$B$27:$B$28" noThreeD="1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424089</xdr:colOff>
      <xdr:row>1</xdr:row>
      <xdr:rowOff>283482</xdr:rowOff>
    </xdr:from>
    <xdr:to>
      <xdr:col>16</xdr:col>
      <xdr:colOff>929821</xdr:colOff>
      <xdr:row>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404131</xdr:colOff>
      <xdr:row>2</xdr:row>
      <xdr:rowOff>3719</xdr:rowOff>
    </xdr:from>
    <xdr:to>
      <xdr:col>17</xdr:col>
      <xdr:colOff>704850</xdr:colOff>
      <xdr:row>12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15873" y="45357"/>
          <a:ext cx="3873500" cy="2449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x-none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15873" y="45357"/>
          <a:ext cx="3873500" cy="2449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x-none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50245</xdr:colOff>
      <xdr:row>1</xdr:row>
      <xdr:rowOff>167473</xdr:rowOff>
    </xdr:from>
    <xdr:to>
      <xdr:col>18</xdr:col>
      <xdr:colOff>666750</xdr:colOff>
      <xdr:row>11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1800225</xdr:colOff>
          <xdr:row>1</xdr:row>
          <xdr:rowOff>133350</xdr:rowOff>
        </xdr:to>
        <xdr:sp macro="" textlink="">
          <xdr:nvSpPr>
            <xdr:cNvPr id="104449" name="List Box 1" hidden="1">
              <a:extLst>
                <a:ext uri="{63B3BB69-23CF-44E3-9099-C40C66FF867C}">
                  <a14:compatExt spid="_x0000_s104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1800225</xdr:colOff>
          <xdr:row>1</xdr:row>
          <xdr:rowOff>133350</xdr:rowOff>
        </xdr:to>
        <xdr:sp macro="" textlink="">
          <xdr:nvSpPr>
            <xdr:cNvPr id="104450" name="List Box 2" hidden="1">
              <a:extLst>
                <a:ext uri="{63B3BB69-23CF-44E3-9099-C40C66FF867C}">
                  <a14:compatExt spid="_x0000_s104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1800225</xdr:colOff>
          <xdr:row>1</xdr:row>
          <xdr:rowOff>133350</xdr:rowOff>
        </xdr:to>
        <xdr:sp macro="" textlink="">
          <xdr:nvSpPr>
            <xdr:cNvPr id="114689" name="List Box 1" hidden="1">
              <a:extLst>
                <a:ext uri="{63B3BB69-23CF-44E3-9099-C40C66FF867C}">
                  <a14:compatExt spid="_x0000_s114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1800225</xdr:colOff>
          <xdr:row>1</xdr:row>
          <xdr:rowOff>133350</xdr:rowOff>
        </xdr:to>
        <xdr:sp macro="" textlink="">
          <xdr:nvSpPr>
            <xdr:cNvPr id="114690" name="List Box 2" hidden="1">
              <a:extLst>
                <a:ext uri="{63B3BB69-23CF-44E3-9099-C40C66FF867C}">
                  <a14:compatExt spid="_x0000_s114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va.vukovic\AppData\Local\Microsoft\Windows\Temporary%20Internet%20Files\Content.Outlook\WJL50IKV\GDDS%202006-2015%20final%2018-2-2013%20final%20local%20go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tab"/>
      <sheetName val="Core data tab"/>
      <sheetName val="Cental Budget"/>
      <sheetName val="Local Government"/>
      <sheetName val="Public expenditure"/>
      <sheetName val="Monthly plan for 2012"/>
      <sheetName val="Execution for 2012"/>
      <sheetName val="Analitics tab"/>
      <sheetName val="Cental Budget_int"/>
      <sheetName val="Local Government_int"/>
      <sheetName val="Public expenditure_int"/>
      <sheetName val="Monthly plan for 2012_int"/>
      <sheetName val="Execution for 2012_int"/>
      <sheetName val="Analitics tab_int"/>
      <sheetName val="Public debt tab"/>
      <sheetName val="MasterSheet"/>
      <sheetName val="Data for 20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E14">
            <v>3324000000</v>
          </cell>
        </row>
      </sheetData>
      <sheetData sheetId="12"/>
      <sheetData sheetId="13"/>
      <sheetData sheetId="14"/>
      <sheetData sheetId="15">
        <row r="1">
          <cell r="A1">
            <v>2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6"/>
  <sheetViews>
    <sheetView tabSelected="1" topLeftCell="A2" workbookViewId="0">
      <selection activeCell="F12" sqref="F12"/>
    </sheetView>
  </sheetViews>
  <sheetFormatPr defaultColWidth="9.140625" defaultRowHeight="12.75"/>
  <cols>
    <col min="1" max="1" width="0.7109375" style="23" customWidth="1"/>
    <col min="2" max="2" width="8.5703125" style="23" hidden="1" customWidth="1"/>
    <col min="3" max="3" width="33.28515625" style="23" customWidth="1"/>
    <col min="4" max="4" width="9.7109375" style="23" customWidth="1"/>
    <col min="5" max="5" width="10.28515625" style="23" customWidth="1"/>
    <col min="6" max="6" width="9.28515625" style="23" customWidth="1"/>
    <col min="7" max="7" width="11.7109375" style="23" customWidth="1"/>
    <col min="8" max="8" width="10.140625" style="23" customWidth="1"/>
    <col min="9" max="9" width="11.28515625" style="23" customWidth="1"/>
    <col min="10" max="10" width="10.5703125" style="23" customWidth="1"/>
    <col min="11" max="13" width="10.7109375" style="23" hidden="1" customWidth="1"/>
    <col min="14" max="14" width="9.140625" style="23"/>
    <col min="15" max="15" width="12.5703125" style="23" customWidth="1"/>
    <col min="16" max="16" width="13.7109375" style="23" hidden="1" customWidth="1"/>
    <col min="17" max="17" width="15.7109375" style="23" customWidth="1"/>
    <col min="18" max="18" width="14.5703125" style="23" customWidth="1"/>
    <col min="19" max="19" width="15" style="23" customWidth="1"/>
    <col min="20" max="16384" width="9.140625" style="23"/>
  </cols>
  <sheetData>
    <row r="1" spans="2:17" ht="15.75" hidden="1">
      <c r="B1" s="188"/>
      <c r="C1" s="188"/>
      <c r="D1" s="188"/>
      <c r="E1" s="188"/>
      <c r="F1" s="188"/>
      <c r="G1" s="188"/>
      <c r="H1" s="188"/>
      <c r="I1" s="188"/>
      <c r="J1" s="188"/>
    </row>
    <row r="2" spans="2:17" ht="10.9" customHeight="1" thickBot="1">
      <c r="B2" s="18"/>
      <c r="C2" s="19"/>
      <c r="D2" s="20"/>
      <c r="E2" s="20"/>
      <c r="F2" s="20"/>
      <c r="G2" s="20"/>
      <c r="H2" s="20"/>
      <c r="I2" s="20"/>
      <c r="J2" s="20"/>
      <c r="K2" s="20"/>
      <c r="L2" s="20"/>
      <c r="M2" s="24"/>
      <c r="O2" s="24"/>
      <c r="P2" s="189"/>
      <c r="Q2" s="189"/>
    </row>
    <row r="3" spans="2:17" ht="24.75" customHeight="1" thickTop="1" thickBot="1">
      <c r="B3" s="190" t="s">
        <v>120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2"/>
      <c r="P3" s="144"/>
    </row>
    <row r="4" spans="2:17" ht="48.6" customHeight="1" thickTop="1" thickBot="1">
      <c r="B4" s="21" t="s">
        <v>56</v>
      </c>
      <c r="C4" s="22" t="s">
        <v>57</v>
      </c>
      <c r="D4" s="91" t="s">
        <v>83</v>
      </c>
      <c r="E4" s="27" t="s">
        <v>84</v>
      </c>
      <c r="F4" s="27" t="s">
        <v>58</v>
      </c>
      <c r="G4" s="156" t="s">
        <v>55</v>
      </c>
      <c r="H4" s="26" t="s">
        <v>110</v>
      </c>
      <c r="I4" s="27" t="s">
        <v>111</v>
      </c>
      <c r="J4" s="28" t="s">
        <v>55</v>
      </c>
      <c r="K4" s="91" t="s">
        <v>86</v>
      </c>
      <c r="L4" s="27" t="s">
        <v>87</v>
      </c>
      <c r="M4" s="28" t="s">
        <v>55</v>
      </c>
    </row>
    <row r="5" spans="2:17" ht="15.75" thickTop="1">
      <c r="B5" s="31">
        <v>71</v>
      </c>
      <c r="C5" s="95" t="s">
        <v>31</v>
      </c>
      <c r="D5" s="145">
        <f>+SUM('Mjesecni plan 2018'!D5:G5)</f>
        <v>474962075.72406173</v>
      </c>
      <c r="E5" s="145">
        <f>+SUM('Data for 2018'!P12)</f>
        <v>481409460.62</v>
      </c>
      <c r="F5" s="35">
        <f>+E5/D5*100</f>
        <v>101.35745256842021</v>
      </c>
      <c r="G5" s="36">
        <f>+E5-D5</f>
        <v>6447384.8959382772</v>
      </c>
      <c r="H5" s="145">
        <f>+SUM('Data for 2017'!D12:G12)</f>
        <v>422544652.59999996</v>
      </c>
      <c r="I5" s="35">
        <f t="shared" ref="I5:I37" si="0">+E5/H5*100</f>
        <v>113.9310266164282</v>
      </c>
      <c r="J5" s="36">
        <f t="shared" ref="J5:J37" si="1">+E5-H5</f>
        <v>58864808.020000041</v>
      </c>
      <c r="K5" s="86" t="e">
        <f>+SUM(#REF!)</f>
        <v>#REF!</v>
      </c>
      <c r="L5" s="122" t="e">
        <f t="shared" ref="L5:L36" si="2">+E5/K5*100</f>
        <v>#REF!</v>
      </c>
      <c r="M5" s="123" t="e">
        <f t="shared" ref="M5:M36" si="3">+E5-K5</f>
        <v>#REF!</v>
      </c>
    </row>
    <row r="6" spans="2:17" ht="15">
      <c r="B6" s="32">
        <v>711</v>
      </c>
      <c r="C6" s="182" t="s">
        <v>0</v>
      </c>
      <c r="D6" s="146">
        <f>+SUM('Mjesecni plan 2018'!D6:G6)</f>
        <v>314996859.50631952</v>
      </c>
      <c r="E6" s="146">
        <f>+SUM('Data for 2018'!P13)</f>
        <v>312155092.52999997</v>
      </c>
      <c r="F6" s="37">
        <f t="shared" ref="F6:F37" si="4">+E6/D6*100</f>
        <v>99.097842759202962</v>
      </c>
      <c r="G6" s="38">
        <f t="shared" ref="G6:G37" si="5">+E6-D6</f>
        <v>-2841766.9763195515</v>
      </c>
      <c r="H6" s="146">
        <f>+SUM('Data for 2017'!D13:G13)</f>
        <v>276329525.73000002</v>
      </c>
      <c r="I6" s="37">
        <f t="shared" si="0"/>
        <v>112.96479871463497</v>
      </c>
      <c r="J6" s="38">
        <f t="shared" si="1"/>
        <v>35825566.799999952</v>
      </c>
      <c r="K6" s="89" t="e">
        <f>+SUM(#REF!)</f>
        <v>#REF!</v>
      </c>
      <c r="L6" s="124" t="e">
        <f t="shared" si="2"/>
        <v>#REF!</v>
      </c>
      <c r="M6" s="125" t="e">
        <f t="shared" si="3"/>
        <v>#REF!</v>
      </c>
    </row>
    <row r="7" spans="2:17" ht="15">
      <c r="B7" s="33">
        <v>7111</v>
      </c>
      <c r="C7" s="183" t="s">
        <v>59</v>
      </c>
      <c r="D7" s="147">
        <f>+SUM('Mjesecni plan 2018'!D7:G7)</f>
        <v>31701728.640394315</v>
      </c>
      <c r="E7" s="147">
        <f>+SUM('Data for 2018'!P14)</f>
        <v>32295150.18</v>
      </c>
      <c r="F7" s="39">
        <f t="shared" si="4"/>
        <v>101.87189016200698</v>
      </c>
      <c r="G7" s="40">
        <f t="shared" si="5"/>
        <v>593421.53960568458</v>
      </c>
      <c r="H7" s="147">
        <f>+SUM('Data for 2017'!D14:G14)</f>
        <v>29429442.57</v>
      </c>
      <c r="I7" s="39">
        <f t="shared" si="0"/>
        <v>109.73755314319567</v>
      </c>
      <c r="J7" s="40">
        <f t="shared" si="1"/>
        <v>2865707.6099999994</v>
      </c>
      <c r="K7" s="89" t="e">
        <f>+SUM(#REF!)</f>
        <v>#REF!</v>
      </c>
      <c r="L7" s="120" t="e">
        <f t="shared" si="2"/>
        <v>#REF!</v>
      </c>
      <c r="M7" s="40" t="e">
        <f t="shared" si="3"/>
        <v>#REF!</v>
      </c>
    </row>
    <row r="8" spans="2:17" ht="15">
      <c r="B8" s="33">
        <v>7112</v>
      </c>
      <c r="C8" s="183" t="s">
        <v>2</v>
      </c>
      <c r="D8" s="147">
        <f>+SUM('Mjesecni plan 2018'!D8:G8)</f>
        <v>35871098.496014096</v>
      </c>
      <c r="E8" s="147">
        <f>+SUM('Data for 2018'!P15)</f>
        <v>42475594.549999997</v>
      </c>
      <c r="F8" s="39">
        <f>+E8/D8*100</f>
        <v>118.41174742591107</v>
      </c>
      <c r="G8" s="40">
        <f t="shared" si="5"/>
        <v>6604496.0539859012</v>
      </c>
      <c r="H8" s="147">
        <f>+SUM('Data for 2017'!D15:G15)</f>
        <v>33993809.900000006</v>
      </c>
      <c r="I8" s="39">
        <f t="shared" si="0"/>
        <v>124.95096805845228</v>
      </c>
      <c r="J8" s="40">
        <f t="shared" si="1"/>
        <v>8481784.6499999911</v>
      </c>
      <c r="K8" s="89" t="e">
        <f>+SUM(#REF!)</f>
        <v>#REF!</v>
      </c>
      <c r="L8" s="120" t="e">
        <f t="shared" si="2"/>
        <v>#REF!</v>
      </c>
      <c r="M8" s="40" t="e">
        <f t="shared" si="3"/>
        <v>#REF!</v>
      </c>
    </row>
    <row r="9" spans="2:17" ht="15">
      <c r="B9" s="33">
        <v>7113</v>
      </c>
      <c r="C9" s="183" t="s">
        <v>3</v>
      </c>
      <c r="D9" s="147">
        <f>+SUM('Mjesecni plan 2018'!D9:G9)</f>
        <v>424343.57065122481</v>
      </c>
      <c r="E9" s="147">
        <f>+SUM('Data for 2018'!P16)</f>
        <v>530755.94999999995</v>
      </c>
      <c r="F9" s="39">
        <f t="shared" si="4"/>
        <v>125.0769392323932</v>
      </c>
      <c r="G9" s="40">
        <f t="shared" si="5"/>
        <v>106412.37934877514</v>
      </c>
      <c r="H9" s="147">
        <f>+SUM('Data for 2017'!D16:G16)</f>
        <v>349244.2</v>
      </c>
      <c r="I9" s="39">
        <f t="shared" si="0"/>
        <v>151.97273140112276</v>
      </c>
      <c r="J9" s="40">
        <f t="shared" si="1"/>
        <v>181511.74999999994</v>
      </c>
      <c r="K9" s="89" t="e">
        <f>+SUM(#REF!)</f>
        <v>#REF!</v>
      </c>
      <c r="L9" s="120" t="e">
        <f t="shared" si="2"/>
        <v>#REF!</v>
      </c>
      <c r="M9" s="40" t="e">
        <f t="shared" si="3"/>
        <v>#REF!</v>
      </c>
    </row>
    <row r="10" spans="2:17" ht="15">
      <c r="B10" s="33">
        <v>7114</v>
      </c>
      <c r="C10" s="183" t="s">
        <v>4</v>
      </c>
      <c r="D10" s="147">
        <f>+SUM('Mjesecni plan 2018'!D10:G10)</f>
        <v>175419908.93890274</v>
      </c>
      <c r="E10" s="147">
        <f>+SUM('Data for 2018'!P17)</f>
        <v>170050212.05000001</v>
      </c>
      <c r="F10" s="39">
        <f t="shared" si="4"/>
        <v>96.93894671284265</v>
      </c>
      <c r="G10" s="40">
        <f t="shared" si="5"/>
        <v>-5369696.8889027238</v>
      </c>
      <c r="H10" s="147">
        <f>+SUM('Data for 2017'!D17:G17)</f>
        <v>146048473.41</v>
      </c>
      <c r="I10" s="39">
        <f t="shared" si="0"/>
        <v>116.43409073686122</v>
      </c>
      <c r="J10" s="40">
        <f t="shared" si="1"/>
        <v>24001738.640000015</v>
      </c>
      <c r="K10" s="89" t="e">
        <f>+SUM(#REF!)</f>
        <v>#REF!</v>
      </c>
      <c r="L10" s="120" t="e">
        <f t="shared" si="2"/>
        <v>#REF!</v>
      </c>
      <c r="M10" s="40" t="e">
        <f t="shared" si="3"/>
        <v>#REF!</v>
      </c>
    </row>
    <row r="11" spans="2:17" ht="15">
      <c r="B11" s="33">
        <v>7115</v>
      </c>
      <c r="C11" s="183" t="s">
        <v>5</v>
      </c>
      <c r="D11" s="147">
        <f>+SUM('Mjesecni plan 2018'!D11:G11)</f>
        <v>61127636.465669908</v>
      </c>
      <c r="E11" s="147">
        <f>+SUM('Data for 2018'!P18)</f>
        <v>56757400.090000004</v>
      </c>
      <c r="F11" s="39">
        <f t="shared" si="4"/>
        <v>92.850637406659288</v>
      </c>
      <c r="G11" s="40">
        <f t="shared" si="5"/>
        <v>-4370236.3756699041</v>
      </c>
      <c r="H11" s="147">
        <f>+SUM('Data for 2017'!D18:G18)</f>
        <v>56784829.030000001</v>
      </c>
      <c r="I11" s="39">
        <f t="shared" si="0"/>
        <v>99.951696711131234</v>
      </c>
      <c r="J11" s="40">
        <f t="shared" si="1"/>
        <v>-27428.939999997616</v>
      </c>
      <c r="K11" s="89" t="e">
        <f>+SUM(#REF!)</f>
        <v>#REF!</v>
      </c>
      <c r="L11" s="120" t="e">
        <f t="shared" si="2"/>
        <v>#REF!</v>
      </c>
      <c r="M11" s="40" t="e">
        <f t="shared" si="3"/>
        <v>#REF!</v>
      </c>
    </row>
    <row r="12" spans="2:17" ht="15">
      <c r="B12" s="33">
        <v>7116</v>
      </c>
      <c r="C12" s="183" t="s">
        <v>60</v>
      </c>
      <c r="D12" s="147">
        <f>+SUM('Mjesecni plan 2018'!D12:G12)</f>
        <v>7333943.5238446072</v>
      </c>
      <c r="E12" s="147">
        <f>+SUM('Data for 2018'!P19)</f>
        <v>7318192.1399999997</v>
      </c>
      <c r="F12" s="39">
        <f>+E12/D12*100</f>
        <v>99.785226272967662</v>
      </c>
      <c r="G12" s="40">
        <f t="shared" si="5"/>
        <v>-15751.38384460751</v>
      </c>
      <c r="H12" s="147">
        <f>+SUM('Data for 2017'!D19:G19)</f>
        <v>6902627.8400000008</v>
      </c>
      <c r="I12" s="39">
        <f t="shared" si="0"/>
        <v>106.02037817527766</v>
      </c>
      <c r="J12" s="40">
        <f t="shared" si="1"/>
        <v>415564.29999999888</v>
      </c>
      <c r="K12" s="89" t="e">
        <f>+SUM(#REF!)</f>
        <v>#REF!</v>
      </c>
      <c r="L12" s="120" t="e">
        <f t="shared" si="2"/>
        <v>#REF!</v>
      </c>
      <c r="M12" s="40" t="e">
        <f t="shared" si="3"/>
        <v>#REF!</v>
      </c>
    </row>
    <row r="13" spans="2:17" ht="15">
      <c r="B13" s="33">
        <v>7118</v>
      </c>
      <c r="C13" s="183" t="s">
        <v>61</v>
      </c>
      <c r="D13" s="147">
        <f>+SUM('Mjesecni plan 2018'!D13:G13)</f>
        <v>3118199.8708426566</v>
      </c>
      <c r="E13" s="147">
        <f>+SUM('Data for 2018'!P20)</f>
        <v>2727787.5700000003</v>
      </c>
      <c r="F13" s="39">
        <f t="shared" si="4"/>
        <v>87.479561381126231</v>
      </c>
      <c r="G13" s="40">
        <f t="shared" si="5"/>
        <v>-390412.30084265629</v>
      </c>
      <c r="H13" s="147">
        <f>+SUM('Data for 2017'!D20:G20)</f>
        <v>2821098.78</v>
      </c>
      <c r="I13" s="39">
        <f t="shared" si="0"/>
        <v>96.69238061915722</v>
      </c>
      <c r="J13" s="40">
        <f t="shared" si="1"/>
        <v>-93311.209999999497</v>
      </c>
      <c r="K13" s="89" t="e">
        <f>+SUM(#REF!)</f>
        <v>#REF!</v>
      </c>
      <c r="L13" s="120" t="e">
        <f t="shared" si="2"/>
        <v>#REF!</v>
      </c>
      <c r="M13" s="40" t="e">
        <f t="shared" si="3"/>
        <v>#REF!</v>
      </c>
    </row>
    <row r="14" spans="2:17" ht="15">
      <c r="B14" s="32">
        <v>712</v>
      </c>
      <c r="C14" s="182" t="s">
        <v>9</v>
      </c>
      <c r="D14" s="146">
        <f>+SUM('Mjesecni plan 2018'!D14:G14)</f>
        <v>128935560.77724904</v>
      </c>
      <c r="E14" s="146">
        <f>+SUM('Data for 2018'!P21)</f>
        <v>135593999.03</v>
      </c>
      <c r="F14" s="37">
        <f t="shared" si="4"/>
        <v>105.16415968768631</v>
      </c>
      <c r="G14" s="38">
        <f t="shared" si="5"/>
        <v>6658438.252750963</v>
      </c>
      <c r="H14" s="146">
        <f>+SUM('Data for 2017'!D21:G21)</f>
        <v>121677886.16000001</v>
      </c>
      <c r="I14" s="37">
        <f t="shared" si="0"/>
        <v>111.43684634009917</v>
      </c>
      <c r="J14" s="38">
        <f t="shared" si="1"/>
        <v>13916112.86999999</v>
      </c>
      <c r="K14" s="89" t="e">
        <f>+SUM(#REF!)</f>
        <v>#REF!</v>
      </c>
      <c r="L14" s="124" t="e">
        <f t="shared" si="2"/>
        <v>#REF!</v>
      </c>
      <c r="M14" s="125" t="e">
        <f t="shared" si="3"/>
        <v>#REF!</v>
      </c>
    </row>
    <row r="15" spans="2:17" ht="15">
      <c r="B15" s="33">
        <v>7121</v>
      </c>
      <c r="C15" s="183" t="s">
        <v>10</v>
      </c>
      <c r="D15" s="147">
        <f>+SUM('Mjesecni plan 2018'!D15:G15)</f>
        <v>77129355.16671674</v>
      </c>
      <c r="E15" s="147">
        <f>+SUM('Data for 2018'!P22)</f>
        <v>82413612.469999999</v>
      </c>
      <c r="F15" s="39">
        <f t="shared" si="4"/>
        <v>106.85116229982894</v>
      </c>
      <c r="G15" s="40">
        <f t="shared" si="5"/>
        <v>5284257.3032832593</v>
      </c>
      <c r="H15" s="147">
        <f>+SUM('Data for 2017'!D22:G22)</f>
        <v>73172898.450000003</v>
      </c>
      <c r="I15" s="39">
        <f t="shared" si="0"/>
        <v>112.62860186728054</v>
      </c>
      <c r="J15" s="40">
        <f t="shared" si="1"/>
        <v>9240714.0199999958</v>
      </c>
      <c r="K15" s="89" t="e">
        <f>+SUM(#REF!)</f>
        <v>#REF!</v>
      </c>
      <c r="L15" s="120" t="e">
        <f t="shared" si="2"/>
        <v>#REF!</v>
      </c>
      <c r="M15" s="40" t="e">
        <f t="shared" si="3"/>
        <v>#REF!</v>
      </c>
    </row>
    <row r="16" spans="2:17" ht="15.75" thickBot="1">
      <c r="B16" s="33">
        <v>7122</v>
      </c>
      <c r="C16" s="183" t="s">
        <v>11</v>
      </c>
      <c r="D16" s="147">
        <f>+SUM('Mjesecni plan 2018'!D16:G16)</f>
        <v>45212282.878493384</v>
      </c>
      <c r="E16" s="147">
        <f>+SUM('Data for 2018'!P23)</f>
        <v>46428444.410000004</v>
      </c>
      <c r="F16" s="39">
        <f t="shared" si="4"/>
        <v>102.68989189237583</v>
      </c>
      <c r="G16" s="40">
        <f t="shared" si="5"/>
        <v>1216161.5315066203</v>
      </c>
      <c r="H16" s="147">
        <f>+SUM('Data for 2017'!D23:G23)</f>
        <v>42095505.019999996</v>
      </c>
      <c r="I16" s="39">
        <f t="shared" si="0"/>
        <v>110.29311654045102</v>
      </c>
      <c r="J16" s="40">
        <f t="shared" si="1"/>
        <v>4332939.390000008</v>
      </c>
      <c r="K16" s="89" t="e">
        <f>+SUM(#REF!)</f>
        <v>#REF!</v>
      </c>
      <c r="L16" s="120" t="e">
        <f t="shared" si="2"/>
        <v>#REF!</v>
      </c>
      <c r="M16" s="40" t="e">
        <f t="shared" si="3"/>
        <v>#REF!</v>
      </c>
    </row>
    <row r="17" spans="2:20" ht="15">
      <c r="B17" s="33">
        <v>7123</v>
      </c>
      <c r="C17" s="183" t="s">
        <v>12</v>
      </c>
      <c r="D17" s="147">
        <f>+SUM('Mjesecni plan 2018'!D17:G17)</f>
        <v>3410869.2044997718</v>
      </c>
      <c r="E17" s="147">
        <f>+SUM('Data for 2018'!P24)</f>
        <v>3479912.97</v>
      </c>
      <c r="F17" s="39">
        <f t="shared" si="4"/>
        <v>102.02422788329564</v>
      </c>
      <c r="G17" s="40">
        <f t="shared" si="5"/>
        <v>69043.765500228386</v>
      </c>
      <c r="H17" s="147">
        <f>+SUM('Data for 2017'!D24:G24)</f>
        <v>3350518.4</v>
      </c>
      <c r="I17" s="39">
        <f t="shared" si="0"/>
        <v>103.86192685884072</v>
      </c>
      <c r="J17" s="40">
        <f t="shared" si="1"/>
        <v>129394.5700000003</v>
      </c>
      <c r="K17" s="89" t="e">
        <f>+SUM(#REF!)</f>
        <v>#REF!</v>
      </c>
      <c r="L17" s="120" t="e">
        <f t="shared" si="2"/>
        <v>#REF!</v>
      </c>
      <c r="M17" s="40" t="e">
        <f t="shared" si="3"/>
        <v>#REF!</v>
      </c>
      <c r="O17" s="135" t="s">
        <v>114</v>
      </c>
      <c r="P17" s="136" t="s">
        <v>107</v>
      </c>
      <c r="Q17" s="136" t="s">
        <v>115</v>
      </c>
      <c r="R17" s="137" t="s">
        <v>106</v>
      </c>
    </row>
    <row r="18" spans="2:20" ht="15.75" thickBot="1">
      <c r="B18" s="33">
        <v>7124</v>
      </c>
      <c r="C18" s="183" t="s">
        <v>13</v>
      </c>
      <c r="D18" s="147">
        <f>+SUM('Mjesecni plan 2018'!D18:G18)</f>
        <v>3183053.5275391527</v>
      </c>
      <c r="E18" s="147">
        <f>+SUM('Data for 2018'!P25)</f>
        <v>3272029.1799999997</v>
      </c>
      <c r="F18" s="39">
        <f t="shared" si="4"/>
        <v>102.7952923722786</v>
      </c>
      <c r="G18" s="40">
        <f t="shared" si="5"/>
        <v>88975.65246084705</v>
      </c>
      <c r="H18" s="147">
        <f>+SUM('Data for 2017'!D25:G25)</f>
        <v>3058964.29</v>
      </c>
      <c r="I18" s="39">
        <f t="shared" si="0"/>
        <v>106.96526241566553</v>
      </c>
      <c r="J18" s="40">
        <f t="shared" si="1"/>
        <v>213064.88999999966</v>
      </c>
      <c r="K18" s="89" t="e">
        <f>+SUM(#REF!)</f>
        <v>#REF!</v>
      </c>
      <c r="L18" s="120" t="e">
        <f t="shared" si="2"/>
        <v>#REF!</v>
      </c>
      <c r="M18" s="40" t="e">
        <f t="shared" si="3"/>
        <v>#REF!</v>
      </c>
      <c r="O18" s="138">
        <f>+D5</f>
        <v>474962075.72406173</v>
      </c>
      <c r="P18" s="139" t="e">
        <f>+#REF!</f>
        <v>#REF!</v>
      </c>
      <c r="Q18" s="139">
        <f>+E5</f>
        <v>481409460.62</v>
      </c>
      <c r="R18" s="140">
        <f>+H5</f>
        <v>422544652.59999996</v>
      </c>
    </row>
    <row r="19" spans="2:20" ht="15">
      <c r="B19" s="32">
        <v>713</v>
      </c>
      <c r="C19" s="182" t="s">
        <v>14</v>
      </c>
      <c r="D19" s="146">
        <f>+SUM('Mjesecni plan 2018'!D19:G19)</f>
        <v>4444858.1653841957</v>
      </c>
      <c r="E19" s="146">
        <f>+SUM('Data for 2018'!P26)</f>
        <v>3880714.96</v>
      </c>
      <c r="F19" s="37">
        <f t="shared" si="4"/>
        <v>87.307959345527649</v>
      </c>
      <c r="G19" s="38">
        <f t="shared" si="5"/>
        <v>-564143.20538419578</v>
      </c>
      <c r="H19" s="146">
        <f>+SUM('Data for 2017'!D26:G26)</f>
        <v>3279457.29</v>
      </c>
      <c r="I19" s="37">
        <f t="shared" si="0"/>
        <v>118.33406008467944</v>
      </c>
      <c r="J19" s="38">
        <f t="shared" si="1"/>
        <v>601257.66999999993</v>
      </c>
      <c r="K19" s="89" t="e">
        <f>+SUM(#REF!)</f>
        <v>#REF!</v>
      </c>
      <c r="L19" s="124" t="e">
        <f t="shared" si="2"/>
        <v>#REF!</v>
      </c>
      <c r="M19" s="125" t="e">
        <f t="shared" si="3"/>
        <v>#REF!</v>
      </c>
    </row>
    <row r="20" spans="2:20" ht="15.75" hidden="1" customHeight="1">
      <c r="B20" s="33">
        <v>7131</v>
      </c>
      <c r="C20" s="183" t="s">
        <v>62</v>
      </c>
      <c r="D20" s="147">
        <f>+SUM('Mjesecni plan 2018'!D20:G20)</f>
        <v>3391201.2086780644</v>
      </c>
      <c r="E20" s="147">
        <f>+SUM('Data for 2018'!P27)</f>
        <v>2785950.6</v>
      </c>
      <c r="F20" s="39">
        <f t="shared" si="4"/>
        <v>82.152323868921968</v>
      </c>
      <c r="G20" s="40">
        <f t="shared" si="5"/>
        <v>-605250.60867806431</v>
      </c>
      <c r="H20" s="147">
        <f>+SUM('Data for 2017'!D27:G27)</f>
        <v>2357432.25</v>
      </c>
      <c r="I20" s="39">
        <f t="shared" si="0"/>
        <v>118.17733468268284</v>
      </c>
      <c r="J20" s="40">
        <f t="shared" si="1"/>
        <v>428518.35000000009</v>
      </c>
      <c r="K20" s="89" t="e">
        <f>+SUM(#REF!)</f>
        <v>#REF!</v>
      </c>
      <c r="L20" s="120" t="e">
        <f t="shared" si="2"/>
        <v>#REF!</v>
      </c>
      <c r="M20" s="40" t="e">
        <f t="shared" si="3"/>
        <v>#REF!</v>
      </c>
      <c r="P20" s="20"/>
      <c r="Q20" s="20"/>
      <c r="R20" s="20"/>
      <c r="S20" s="132"/>
    </row>
    <row r="21" spans="2:20" ht="15.75" hidden="1" customHeight="1">
      <c r="B21" s="33">
        <v>7132</v>
      </c>
      <c r="C21" s="183" t="s">
        <v>16</v>
      </c>
      <c r="D21" s="147">
        <f>+SUM('Mjesecni plan 2018'!D21:G21)</f>
        <v>476890.51841734647</v>
      </c>
      <c r="E21" s="147">
        <f>+SUM('Data for 2018'!P28)</f>
        <v>431363.39</v>
      </c>
      <c r="F21" s="39">
        <f t="shared" si="4"/>
        <v>90.453337472836097</v>
      </c>
      <c r="G21" s="40">
        <f t="shared" si="5"/>
        <v>-45527.128417346452</v>
      </c>
      <c r="H21" s="147">
        <f>+SUM('Data for 2017'!D28:G28)</f>
        <v>394184.05</v>
      </c>
      <c r="I21" s="39">
        <f t="shared" si="0"/>
        <v>109.43197473363016</v>
      </c>
      <c r="J21" s="40">
        <f t="shared" si="1"/>
        <v>37179.340000000026</v>
      </c>
      <c r="K21" s="89" t="e">
        <f>+SUM(#REF!)</f>
        <v>#REF!</v>
      </c>
      <c r="L21" s="120" t="e">
        <f t="shared" si="2"/>
        <v>#REF!</v>
      </c>
      <c r="M21" s="40" t="e">
        <f t="shared" si="3"/>
        <v>#REF!</v>
      </c>
      <c r="P21" s="133"/>
      <c r="Q21" s="133"/>
      <c r="R21" s="133"/>
      <c r="S21" s="134"/>
    </row>
    <row r="22" spans="2:20" ht="15" hidden="1">
      <c r="B22" s="33">
        <v>7133</v>
      </c>
      <c r="C22" s="183" t="s">
        <v>63</v>
      </c>
      <c r="D22" s="147">
        <f>+SUM('Mjesecni plan 2018'!D22:G22)</f>
        <v>100224.11573980242</v>
      </c>
      <c r="E22" s="147">
        <f>+SUM('Data for 2018'!P29)</f>
        <v>121586.93</v>
      </c>
      <c r="F22" s="39">
        <f t="shared" si="4"/>
        <v>121.31504389189006</v>
      </c>
      <c r="G22" s="40">
        <f t="shared" si="5"/>
        <v>21362.814260197571</v>
      </c>
      <c r="H22" s="147">
        <f>+SUM('Data for 2017'!D29:G29)</f>
        <v>104929.60000000001</v>
      </c>
      <c r="I22" s="39">
        <f t="shared" si="0"/>
        <v>115.87476746313719</v>
      </c>
      <c r="J22" s="40">
        <f t="shared" si="1"/>
        <v>16657.329999999987</v>
      </c>
      <c r="K22" s="89" t="e">
        <f>+SUM(#REF!)</f>
        <v>#REF!</v>
      </c>
      <c r="L22" s="120" t="e">
        <f t="shared" si="2"/>
        <v>#REF!</v>
      </c>
      <c r="M22" s="40" t="e">
        <f t="shared" si="3"/>
        <v>#REF!</v>
      </c>
    </row>
    <row r="23" spans="2:20" ht="15" hidden="1">
      <c r="B23" s="33">
        <v>7136</v>
      </c>
      <c r="C23" s="183" t="s">
        <v>18</v>
      </c>
      <c r="D23" s="147">
        <f>+SUM('Mjesecni plan 2018'!D23:G23)</f>
        <v>476542.32254898152</v>
      </c>
      <c r="E23" s="147">
        <f>+SUM('Data for 2018'!P30)</f>
        <v>541814.04</v>
      </c>
      <c r="F23" s="39">
        <f t="shared" si="4"/>
        <v>113.69694030571851</v>
      </c>
      <c r="G23" s="40">
        <f t="shared" si="5"/>
        <v>65271.717451018514</v>
      </c>
      <c r="H23" s="147">
        <f>+SUM('Data for 2017'!D30:G30)</f>
        <v>422911.39</v>
      </c>
      <c r="I23" s="39">
        <f t="shared" si="0"/>
        <v>128.11526310511522</v>
      </c>
      <c r="J23" s="40">
        <f t="shared" si="1"/>
        <v>118902.65000000002</v>
      </c>
      <c r="K23" s="89" t="e">
        <f>+SUM(#REF!)</f>
        <v>#REF!</v>
      </c>
      <c r="L23" s="120" t="e">
        <f t="shared" si="2"/>
        <v>#REF!</v>
      </c>
      <c r="M23" s="40" t="e">
        <f t="shared" si="3"/>
        <v>#REF!</v>
      </c>
    </row>
    <row r="24" spans="2:20" ht="15">
      <c r="B24" s="32">
        <v>714</v>
      </c>
      <c r="C24" s="182" t="s">
        <v>19</v>
      </c>
      <c r="D24" s="146">
        <f>+SUM('Mjesecni plan 2018'!D24:G24)</f>
        <v>6925356.5811472032</v>
      </c>
      <c r="E24" s="146">
        <f>+SUM('Data for 2018'!P31)</f>
        <v>8051376.8699999992</v>
      </c>
      <c r="F24" s="37">
        <f>+E24/D24*100</f>
        <v>116.25938355171695</v>
      </c>
      <c r="G24" s="38">
        <f t="shared" si="5"/>
        <v>1126020.288852796</v>
      </c>
      <c r="H24" s="146">
        <f>+SUM('Data for 2017'!D31:G31)</f>
        <v>6421819.1100000003</v>
      </c>
      <c r="I24" s="37">
        <f t="shared" si="0"/>
        <v>125.3753295146926</v>
      </c>
      <c r="J24" s="38">
        <f t="shared" si="1"/>
        <v>1629557.7599999988</v>
      </c>
      <c r="K24" s="89" t="e">
        <f>+SUM(#REF!)</f>
        <v>#REF!</v>
      </c>
      <c r="L24" s="124" t="e">
        <f t="shared" si="2"/>
        <v>#REF!</v>
      </c>
      <c r="M24" s="125" t="e">
        <f t="shared" si="3"/>
        <v>#REF!</v>
      </c>
      <c r="Q24" s="24"/>
    </row>
    <row r="25" spans="2:20" ht="15" hidden="1">
      <c r="B25" s="33">
        <v>7141</v>
      </c>
      <c r="C25" s="183" t="s">
        <v>64</v>
      </c>
      <c r="D25" s="147">
        <f>+SUM('Mjesecni plan 2018'!D25:G25)</f>
        <v>193078.22645024408</v>
      </c>
      <c r="E25" s="147">
        <f>+SUM('Data for 2018'!P32)</f>
        <v>177369.44</v>
      </c>
      <c r="F25" s="39">
        <f t="shared" si="4"/>
        <v>91.86403006747517</v>
      </c>
      <c r="G25" s="40">
        <f t="shared" si="5"/>
        <v>-15708.786450244079</v>
      </c>
      <c r="H25" s="147">
        <f>+SUM('Data for 2017'!D32:G32)</f>
        <v>134628.71</v>
      </c>
      <c r="I25" s="39">
        <f t="shared" si="0"/>
        <v>131.74711396996972</v>
      </c>
      <c r="J25" s="40">
        <f t="shared" si="1"/>
        <v>42740.73000000001</v>
      </c>
      <c r="K25" s="89" t="e">
        <f>+SUM(#REF!)</f>
        <v>#REF!</v>
      </c>
      <c r="L25" s="120" t="e">
        <f t="shared" si="2"/>
        <v>#REF!</v>
      </c>
      <c r="M25" s="40" t="e">
        <f t="shared" si="3"/>
        <v>#REF!</v>
      </c>
    </row>
    <row r="26" spans="2:20" ht="15" hidden="1">
      <c r="B26" s="33">
        <v>7142</v>
      </c>
      <c r="C26" s="183" t="s">
        <v>65</v>
      </c>
      <c r="D26" s="147">
        <f>+SUM('Mjesecni plan 2018'!D26:G26)</f>
        <v>523093.67571483122</v>
      </c>
      <c r="E26" s="147">
        <f>+SUM('Data for 2018'!P33)</f>
        <v>830125.52999999991</v>
      </c>
      <c r="F26" s="39">
        <f t="shared" si="4"/>
        <v>158.69538641727902</v>
      </c>
      <c r="G26" s="40">
        <f t="shared" si="5"/>
        <v>307031.85428516869</v>
      </c>
      <c r="H26" s="147">
        <f>+SUM('Data for 2017'!D33:G33)</f>
        <v>465934.49</v>
      </c>
      <c r="I26" s="39">
        <f t="shared" si="0"/>
        <v>178.16357187895662</v>
      </c>
      <c r="J26" s="40">
        <f t="shared" si="1"/>
        <v>364191.03999999992</v>
      </c>
      <c r="K26" s="89" t="e">
        <f>+SUM(#REF!)</f>
        <v>#REF!</v>
      </c>
      <c r="L26" s="120" t="e">
        <f t="shared" si="2"/>
        <v>#REF!</v>
      </c>
      <c r="M26" s="40" t="e">
        <f t="shared" si="3"/>
        <v>#REF!</v>
      </c>
      <c r="O26" s="113"/>
      <c r="P26" s="112"/>
    </row>
    <row r="27" spans="2:20" ht="15" hidden="1">
      <c r="B27" s="33">
        <v>7143</v>
      </c>
      <c r="C27" s="183" t="s">
        <v>66</v>
      </c>
      <c r="D27" s="147">
        <f>+SUM('Mjesecni plan 2018'!D27:G27)</f>
        <v>79486.671223207639</v>
      </c>
      <c r="E27" s="147">
        <f>+SUM('Data for 2018'!P34)</f>
        <v>90085.709999999992</v>
      </c>
      <c r="F27" s="39">
        <f t="shared" si="4"/>
        <v>113.33435985390436</v>
      </c>
      <c r="G27" s="40">
        <f t="shared" si="5"/>
        <v>10599.038776792353</v>
      </c>
      <c r="H27" s="147">
        <f>+SUM('Data for 2017'!D34:G34)</f>
        <v>130532.53</v>
      </c>
      <c r="I27" s="39">
        <f t="shared" si="0"/>
        <v>69.01399214433367</v>
      </c>
      <c r="J27" s="40">
        <f t="shared" si="1"/>
        <v>-40446.820000000007</v>
      </c>
      <c r="K27" s="89" t="e">
        <f>+SUM(#REF!)</f>
        <v>#REF!</v>
      </c>
      <c r="L27" s="120" t="e">
        <f t="shared" si="2"/>
        <v>#REF!</v>
      </c>
      <c r="M27" s="40" t="e">
        <f t="shared" si="3"/>
        <v>#REF!</v>
      </c>
      <c r="O27" s="97"/>
      <c r="P27" s="114"/>
    </row>
    <row r="28" spans="2:20" ht="15" hidden="1">
      <c r="B28" s="33">
        <v>7144</v>
      </c>
      <c r="C28" s="183" t="s">
        <v>67</v>
      </c>
      <c r="D28" s="147">
        <f>+SUM('Mjesecni plan 2018'!D28:G28)</f>
        <v>2510829.1156825996</v>
      </c>
      <c r="E28" s="147">
        <f>+SUM('Data for 2018'!P35)</f>
        <v>2404495.6</v>
      </c>
      <c r="F28" s="39">
        <f t="shared" si="4"/>
        <v>95.765003877864814</v>
      </c>
      <c r="G28" s="40">
        <f t="shared" si="5"/>
        <v>-106333.51568259951</v>
      </c>
      <c r="H28" s="147">
        <f>+SUM('Data for 2017'!D35:G35)</f>
        <v>2594220.4</v>
      </c>
      <c r="I28" s="39">
        <f t="shared" si="0"/>
        <v>92.686635260442799</v>
      </c>
      <c r="J28" s="40">
        <f t="shared" si="1"/>
        <v>-189724.79999999981</v>
      </c>
      <c r="K28" s="89" t="e">
        <f>+SUM(#REF!)</f>
        <v>#REF!</v>
      </c>
      <c r="L28" s="120" t="e">
        <f t="shared" si="2"/>
        <v>#REF!</v>
      </c>
      <c r="M28" s="40" t="e">
        <f t="shared" si="3"/>
        <v>#REF!</v>
      </c>
      <c r="O28" s="97"/>
      <c r="P28" s="113"/>
    </row>
    <row r="29" spans="2:20" ht="15" hidden="1">
      <c r="B29" s="33">
        <v>7148</v>
      </c>
      <c r="C29" s="183" t="s">
        <v>51</v>
      </c>
      <c r="D29" s="147">
        <f>+SUM('Mjesecni plan 2018'!D29:G29)</f>
        <v>883149.57510543405</v>
      </c>
      <c r="E29" s="147">
        <f>+SUM('Data for 2018'!P36)</f>
        <v>822002.57000000007</v>
      </c>
      <c r="F29" s="39">
        <f t="shared" si="4"/>
        <v>93.076257201603255</v>
      </c>
      <c r="G29" s="40">
        <f t="shared" si="5"/>
        <v>-61147.005105433986</v>
      </c>
      <c r="H29" s="147">
        <f>+SUM('Data for 2017'!D36:G36)</f>
        <v>807603.45</v>
      </c>
      <c r="I29" s="39">
        <f t="shared" si="0"/>
        <v>101.78294433982423</v>
      </c>
      <c r="J29" s="40">
        <f t="shared" si="1"/>
        <v>14399.120000000112</v>
      </c>
      <c r="K29" s="89" t="e">
        <f>+SUM(#REF!)</f>
        <v>#REF!</v>
      </c>
      <c r="L29" s="120" t="e">
        <f t="shared" si="2"/>
        <v>#REF!</v>
      </c>
      <c r="M29" s="40" t="e">
        <f t="shared" si="3"/>
        <v>#REF!</v>
      </c>
      <c r="O29" s="24"/>
      <c r="P29" s="24"/>
      <c r="T29" s="24"/>
    </row>
    <row r="30" spans="2:20" ht="15" hidden="1">
      <c r="B30" s="33">
        <v>7149</v>
      </c>
      <c r="C30" s="183" t="s">
        <v>25</v>
      </c>
      <c r="D30" s="147">
        <f>+SUM('Mjesecni plan 2018'!D30:G30)</f>
        <v>2735719.3169708876</v>
      </c>
      <c r="E30" s="147">
        <f>+SUM('Data for 2018'!P37)</f>
        <v>3727298.02</v>
      </c>
      <c r="F30" s="39">
        <f t="shared" si="4"/>
        <v>136.24563005707157</v>
      </c>
      <c r="G30" s="40">
        <f t="shared" si="5"/>
        <v>991578.70302911242</v>
      </c>
      <c r="H30" s="147">
        <f>+SUM('Data for 2017'!D37:G37)</f>
        <v>2288899.5300000003</v>
      </c>
      <c r="I30" s="39">
        <f t="shared" si="0"/>
        <v>162.84236031976465</v>
      </c>
      <c r="J30" s="40">
        <f t="shared" si="1"/>
        <v>1438398.4899999998</v>
      </c>
      <c r="K30" s="89" t="e">
        <f>+SUM(#REF!)</f>
        <v>#REF!</v>
      </c>
      <c r="L30" s="120" t="e">
        <f t="shared" si="2"/>
        <v>#REF!</v>
      </c>
      <c r="M30" s="40" t="e">
        <f t="shared" si="3"/>
        <v>#REF!</v>
      </c>
      <c r="O30" s="24"/>
      <c r="Q30" s="24"/>
    </row>
    <row r="31" spans="2:20" ht="15">
      <c r="B31" s="32">
        <v>715</v>
      </c>
      <c r="C31" s="182" t="s">
        <v>26</v>
      </c>
      <c r="D31" s="146">
        <f>+SUM('Mjesecni plan 2018'!D31:G31)</f>
        <v>10228128.540942136</v>
      </c>
      <c r="E31" s="146">
        <f>+SUM('Data for 2018'!P38)</f>
        <v>10754023.969999999</v>
      </c>
      <c r="F31" s="37">
        <f t="shared" si="4"/>
        <v>105.14165838797153</v>
      </c>
      <c r="G31" s="38">
        <f t="shared" si="5"/>
        <v>525895.42905786261</v>
      </c>
      <c r="H31" s="146">
        <f>+SUM('Data for 2017'!D38:G38)</f>
        <v>9690773.8699999992</v>
      </c>
      <c r="I31" s="37">
        <f t="shared" si="0"/>
        <v>110.97177701454302</v>
      </c>
      <c r="J31" s="38">
        <f t="shared" si="1"/>
        <v>1063250.0999999996</v>
      </c>
      <c r="K31" s="89" t="e">
        <f>+SUM(#REF!)</f>
        <v>#REF!</v>
      </c>
      <c r="L31" s="124" t="e">
        <f t="shared" si="2"/>
        <v>#REF!</v>
      </c>
      <c r="M31" s="125" t="e">
        <f t="shared" si="3"/>
        <v>#REF!</v>
      </c>
      <c r="R31" s="24"/>
    </row>
    <row r="32" spans="2:20" ht="15" hidden="1">
      <c r="B32" s="33">
        <v>7151</v>
      </c>
      <c r="C32" s="183" t="s">
        <v>27</v>
      </c>
      <c r="D32" s="147">
        <f>+SUM('Mjesecni plan 2018'!D32:G32)</f>
        <v>1536307.6032477291</v>
      </c>
      <c r="E32" s="147">
        <f>+SUM('Data for 2018'!P39)</f>
        <v>1991748.0599999998</v>
      </c>
      <c r="F32" s="39">
        <f t="shared" si="4"/>
        <v>129.64513459345491</v>
      </c>
      <c r="G32" s="40">
        <f t="shared" si="5"/>
        <v>455440.45675227069</v>
      </c>
      <c r="H32" s="147">
        <f>+SUM('Data for 2017'!D39:G39)</f>
        <v>1362418.8199999998</v>
      </c>
      <c r="I32" s="39">
        <f t="shared" si="0"/>
        <v>146.19205421721935</v>
      </c>
      <c r="J32" s="40">
        <f t="shared" si="1"/>
        <v>629329.24</v>
      </c>
      <c r="K32" s="89" t="e">
        <f>+SUM(#REF!)</f>
        <v>#REF!</v>
      </c>
      <c r="L32" s="120" t="e">
        <f t="shared" si="2"/>
        <v>#REF!</v>
      </c>
      <c r="M32" s="40" t="e">
        <f t="shared" si="3"/>
        <v>#REF!</v>
      </c>
      <c r="P32" s="24"/>
    </row>
    <row r="33" spans="2:13" ht="15" hidden="1">
      <c r="B33" s="33">
        <v>7152</v>
      </c>
      <c r="C33" s="183" t="s">
        <v>68</v>
      </c>
      <c r="D33" s="147">
        <f>+SUM('Mjesecni plan 2018'!D33:G33)</f>
        <v>3693162.4083116665</v>
      </c>
      <c r="E33" s="147">
        <f>+SUM('Data for 2018'!P40)</f>
        <v>3363882.3</v>
      </c>
      <c r="F33" s="39">
        <f t="shared" si="4"/>
        <v>91.08406097791412</v>
      </c>
      <c r="G33" s="40">
        <f t="shared" si="5"/>
        <v>-329280.10831166664</v>
      </c>
      <c r="H33" s="147">
        <f>+SUM('Data for 2017'!D40:G40)</f>
        <v>3472757.3600000003</v>
      </c>
      <c r="I33" s="39">
        <f t="shared" si="0"/>
        <v>96.864881455466829</v>
      </c>
      <c r="J33" s="40">
        <f t="shared" si="1"/>
        <v>-108875.06000000052</v>
      </c>
      <c r="K33" s="89" t="e">
        <f>+SUM(#REF!)</f>
        <v>#REF!</v>
      </c>
      <c r="L33" s="120" t="e">
        <f t="shared" si="2"/>
        <v>#REF!</v>
      </c>
      <c r="M33" s="40" t="e">
        <f t="shared" si="3"/>
        <v>#REF!</v>
      </c>
    </row>
    <row r="34" spans="2:13" ht="18.75" hidden="1" customHeight="1">
      <c r="B34" s="33">
        <v>7153</v>
      </c>
      <c r="C34" s="183" t="s">
        <v>69</v>
      </c>
      <c r="D34" s="147">
        <f>+SUM('Mjesecni plan 2018'!D34:G34)</f>
        <v>1096568.2890900518</v>
      </c>
      <c r="E34" s="147">
        <f>+SUM('Data for 2018'!P41)</f>
        <v>792674.39</v>
      </c>
      <c r="F34" s="39">
        <f t="shared" si="4"/>
        <v>72.286824075295186</v>
      </c>
      <c r="G34" s="40">
        <f t="shared" si="5"/>
        <v>-303893.89909005177</v>
      </c>
      <c r="H34" s="147">
        <f>+SUM('Data for 2017'!D41:G41)</f>
        <v>579333.65999999992</v>
      </c>
      <c r="I34" s="39">
        <f t="shared" si="0"/>
        <v>136.82519154851113</v>
      </c>
      <c r="J34" s="40">
        <f t="shared" si="1"/>
        <v>213340.7300000001</v>
      </c>
      <c r="K34" s="89" t="e">
        <f>+SUM(#REF!)</f>
        <v>#REF!</v>
      </c>
      <c r="L34" s="120" t="e">
        <f t="shared" si="2"/>
        <v>#REF!</v>
      </c>
      <c r="M34" s="40" t="e">
        <f t="shared" si="3"/>
        <v>#REF!</v>
      </c>
    </row>
    <row r="35" spans="2:13" ht="15" hidden="1">
      <c r="B35" s="33">
        <v>7155</v>
      </c>
      <c r="C35" s="183" t="s">
        <v>26</v>
      </c>
      <c r="D35" s="147">
        <f>+SUM('Mjesecni plan 2018'!D35:G35)</f>
        <v>3902090.240292687</v>
      </c>
      <c r="E35" s="147">
        <f>+SUM('Data for 2018'!P42)</f>
        <v>4605719.2200000007</v>
      </c>
      <c r="F35" s="39">
        <f t="shared" si="4"/>
        <v>118.03210424099613</v>
      </c>
      <c r="G35" s="40">
        <f t="shared" si="5"/>
        <v>703628.9797073137</v>
      </c>
      <c r="H35" s="147">
        <f>+SUM('Data for 2017'!D42:G42)</f>
        <v>4276264.03</v>
      </c>
      <c r="I35" s="39">
        <f t="shared" si="0"/>
        <v>107.70427615527754</v>
      </c>
      <c r="J35" s="40">
        <f t="shared" si="1"/>
        <v>329455.19000000041</v>
      </c>
      <c r="K35" s="89" t="e">
        <f>+SUM(#REF!)</f>
        <v>#REF!</v>
      </c>
      <c r="L35" s="120" t="e">
        <f t="shared" si="2"/>
        <v>#REF!</v>
      </c>
      <c r="M35" s="40" t="e">
        <f t="shared" si="3"/>
        <v>#REF!</v>
      </c>
    </row>
    <row r="36" spans="2:13" ht="15">
      <c r="B36" s="32">
        <v>731</v>
      </c>
      <c r="C36" s="182" t="s">
        <v>70</v>
      </c>
      <c r="D36" s="146">
        <f>+SUM('Mjesecni plan 2018'!D36:G36)</f>
        <v>443092.15037099173</v>
      </c>
      <c r="E36" s="146">
        <f>+SUM('Data for 2018'!P43)</f>
        <v>860478.17</v>
      </c>
      <c r="F36" s="37">
        <f t="shared" si="4"/>
        <v>194.19846848551475</v>
      </c>
      <c r="G36" s="38">
        <f t="shared" si="5"/>
        <v>417386.01962900831</v>
      </c>
      <c r="H36" s="146">
        <f>+SUM('Data for 2017'!D43:G43)</f>
        <v>843723.89</v>
      </c>
      <c r="I36" s="37">
        <f t="shared" si="0"/>
        <v>101.98575389396642</v>
      </c>
      <c r="J36" s="38">
        <f t="shared" si="1"/>
        <v>16754.280000000028</v>
      </c>
      <c r="K36" s="89" t="e">
        <f>+SUM(#REF!)</f>
        <v>#REF!</v>
      </c>
      <c r="L36" s="124" t="e">
        <f t="shared" si="2"/>
        <v>#REF!</v>
      </c>
      <c r="M36" s="125" t="e">
        <f t="shared" si="3"/>
        <v>#REF!</v>
      </c>
    </row>
    <row r="37" spans="2:13" ht="15.75" thickBot="1">
      <c r="B37" s="34">
        <v>74</v>
      </c>
      <c r="C37" s="184" t="s">
        <v>30</v>
      </c>
      <c r="D37" s="148">
        <f>+SUM('Mjesecni plan 2018'!D37:G37)</f>
        <v>8988220.0026486907</v>
      </c>
      <c r="E37" s="148">
        <f>+SUM('Data for 2018'!P44)</f>
        <v>10113775.09</v>
      </c>
      <c r="F37" s="41">
        <f t="shared" si="4"/>
        <v>112.52255827093268</v>
      </c>
      <c r="G37" s="42">
        <f t="shared" si="5"/>
        <v>1125555.0873513091</v>
      </c>
      <c r="H37" s="148">
        <f>+SUM('Data for 2017'!D44:G44)</f>
        <v>4301466.5500000007</v>
      </c>
      <c r="I37" s="41">
        <f t="shared" si="0"/>
        <v>235.12388094706904</v>
      </c>
      <c r="J37" s="42">
        <f t="shared" si="1"/>
        <v>5812308.5399999991</v>
      </c>
      <c r="K37" s="90" t="e">
        <f>+SUM(#REF!)</f>
        <v>#REF!</v>
      </c>
      <c r="L37" s="126" t="e">
        <f>E37/K37*100</f>
        <v>#REF!</v>
      </c>
      <c r="M37" s="127">
        <v>483237.49</v>
      </c>
    </row>
    <row r="38" spans="2:13" ht="15.75" thickTop="1">
      <c r="D38" s="110"/>
      <c r="H38" s="110"/>
    </row>
    <row r="39" spans="2:13">
      <c r="F39" s="24"/>
    </row>
    <row r="40" spans="2:13" ht="16.5" hidden="1" thickTop="1">
      <c r="B40" s="193" t="s">
        <v>108</v>
      </c>
      <c r="C40" s="194"/>
      <c r="D40" s="194"/>
      <c r="E40" s="195"/>
    </row>
    <row r="41" spans="2:13" ht="38.25" hidden="1">
      <c r="B41" s="157" t="s">
        <v>56</v>
      </c>
      <c r="C41" s="158" t="s">
        <v>57</v>
      </c>
      <c r="D41" s="159" t="s">
        <v>84</v>
      </c>
      <c r="E41" s="160" t="s">
        <v>96</v>
      </c>
    </row>
    <row r="42" spans="2:13" hidden="1">
      <c r="B42" s="168">
        <v>7114</v>
      </c>
      <c r="C42" s="161" t="s">
        <v>4</v>
      </c>
      <c r="D42" s="162" t="e">
        <f>(#REF!)</f>
        <v>#REF!</v>
      </c>
      <c r="E42" s="163" t="e">
        <f>(D42/$D$42)*100</f>
        <v>#REF!</v>
      </c>
    </row>
    <row r="43" spans="2:13" hidden="1">
      <c r="B43" s="169">
        <v>71141</v>
      </c>
      <c r="C43" s="97" t="s">
        <v>97</v>
      </c>
      <c r="D43" s="114" t="e">
        <f>(#REF!)</f>
        <v>#REF!</v>
      </c>
      <c r="E43" s="164" t="e">
        <f t="shared" ref="E43:E45" si="6">(D43/$D$42)*100</f>
        <v>#REF!</v>
      </c>
    </row>
    <row r="44" spans="2:13" hidden="1">
      <c r="B44" s="169">
        <v>71142</v>
      </c>
      <c r="C44" s="97" t="s">
        <v>98</v>
      </c>
      <c r="D44" s="114" t="e">
        <f>(#REF!)</f>
        <v>#REF!</v>
      </c>
      <c r="E44" s="164" t="e">
        <f t="shared" si="6"/>
        <v>#REF!</v>
      </c>
    </row>
    <row r="45" spans="2:13" ht="13.5" hidden="1" thickBot="1">
      <c r="B45" s="170">
        <v>71143</v>
      </c>
      <c r="C45" s="165" t="s">
        <v>99</v>
      </c>
      <c r="D45" s="166" t="e">
        <f>(#REF!)</f>
        <v>#REF!</v>
      </c>
      <c r="E45" s="167" t="e">
        <f t="shared" si="6"/>
        <v>#REF!</v>
      </c>
    </row>
    <row r="46" spans="2:13">
      <c r="D46" s="111"/>
      <c r="E46" s="24"/>
    </row>
  </sheetData>
  <mergeCells count="4">
    <mergeCell ref="B1:J1"/>
    <mergeCell ref="P2:Q2"/>
    <mergeCell ref="B3:M3"/>
    <mergeCell ref="B40:E4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B1" workbookViewId="0">
      <selection activeCell="G13" sqref="G13"/>
    </sheetView>
  </sheetViews>
  <sheetFormatPr defaultColWidth="9.140625" defaultRowHeight="12.75"/>
  <cols>
    <col min="1" max="1" width="0.85546875" style="23" hidden="1" customWidth="1"/>
    <col min="2" max="2" width="0.85546875" style="23" customWidth="1"/>
    <col min="3" max="3" width="2.5703125" style="23" hidden="1" customWidth="1"/>
    <col min="4" max="4" width="7.28515625" style="23" hidden="1" customWidth="1"/>
    <col min="5" max="5" width="36.140625" style="23" customWidth="1"/>
    <col min="6" max="6" width="8.5703125" style="23" customWidth="1"/>
    <col min="7" max="7" width="9.85546875" style="23" customWidth="1"/>
    <col min="8" max="8" width="10.28515625" style="23" customWidth="1"/>
    <col min="9" max="9" width="10.140625" style="23" customWidth="1"/>
    <col min="10" max="10" width="9.5703125" style="23" customWidth="1"/>
    <col min="11" max="11" width="11.140625" style="23" customWidth="1"/>
    <col min="12" max="12" width="10" style="23" customWidth="1"/>
    <col min="13" max="15" width="10.7109375" style="23" hidden="1" customWidth="1"/>
    <col min="16" max="16" width="10.7109375" style="23" customWidth="1"/>
    <col min="17" max="17" width="11.85546875" style="23" customWidth="1"/>
    <col min="18" max="18" width="15.140625" style="23" customWidth="1"/>
    <col min="19" max="20" width="15.7109375" style="23" customWidth="1"/>
    <col min="21" max="16384" width="9.140625" style="23"/>
  </cols>
  <sheetData>
    <row r="1" spans="4:17" ht="15.75">
      <c r="E1" s="188"/>
      <c r="F1" s="188"/>
      <c r="G1" s="188"/>
      <c r="H1" s="188"/>
      <c r="I1" s="188"/>
      <c r="J1" s="188"/>
      <c r="K1" s="188"/>
      <c r="L1" s="188"/>
    </row>
    <row r="2" spans="4:17" ht="13.5" thickBot="1">
      <c r="E2" s="19"/>
      <c r="F2" s="20"/>
      <c r="G2" s="20"/>
      <c r="H2" s="20"/>
      <c r="I2" s="20"/>
      <c r="J2" s="20"/>
      <c r="K2" s="20"/>
      <c r="L2" s="20"/>
      <c r="M2" s="20"/>
      <c r="N2" s="20"/>
      <c r="O2" s="24"/>
      <c r="Q2" s="24"/>
    </row>
    <row r="3" spans="4:17" ht="24.75" customHeight="1" thickTop="1" thickBot="1">
      <c r="D3" s="175"/>
      <c r="E3" s="190" t="s">
        <v>119</v>
      </c>
      <c r="F3" s="191"/>
      <c r="G3" s="191"/>
      <c r="H3" s="191"/>
      <c r="I3" s="191"/>
      <c r="J3" s="191"/>
      <c r="K3" s="191"/>
      <c r="L3" s="191"/>
      <c r="M3" s="191"/>
      <c r="N3" s="191"/>
      <c r="O3" s="196"/>
    </row>
    <row r="4" spans="4:17" ht="55.9" customHeight="1" thickTop="1" thickBot="1">
      <c r="D4" s="154" t="s">
        <v>56</v>
      </c>
      <c r="E4" s="22" t="s">
        <v>57</v>
      </c>
      <c r="F4" s="154" t="s">
        <v>117</v>
      </c>
      <c r="G4" s="154" t="s">
        <v>118</v>
      </c>
      <c r="H4" s="154" t="s">
        <v>58</v>
      </c>
      <c r="I4" s="154" t="s">
        <v>55</v>
      </c>
      <c r="J4" s="154" t="s">
        <v>95</v>
      </c>
      <c r="K4" s="154" t="s">
        <v>111</v>
      </c>
      <c r="L4" s="154" t="s">
        <v>55</v>
      </c>
      <c r="M4" s="154" t="s">
        <v>104</v>
      </c>
      <c r="N4" s="154" t="s">
        <v>85</v>
      </c>
      <c r="O4" s="154" t="s">
        <v>55</v>
      </c>
    </row>
    <row r="5" spans="4:17" ht="15.75" thickTop="1">
      <c r="D5" s="31">
        <v>71</v>
      </c>
      <c r="E5" s="152" t="s">
        <v>31</v>
      </c>
      <c r="F5" s="153">
        <f>+'Mjesecni plan 2018'!G5</f>
        <v>139652499.33978316</v>
      </c>
      <c r="G5" s="150">
        <f>+'Data for 2018'!G12</f>
        <v>153968067.90000004</v>
      </c>
      <c r="H5" s="92">
        <f>+G5/F5*100</f>
        <v>110.25085023747853</v>
      </c>
      <c r="I5" s="36">
        <f t="shared" ref="I5:I37" si="0">+G5-F5</f>
        <v>14315568.560216874</v>
      </c>
      <c r="J5" s="146">
        <f>+'Data for 2017'!G12</f>
        <v>124911661.67</v>
      </c>
      <c r="K5" s="92">
        <f t="shared" ref="K5:K37" si="1">+G5/J5*100</f>
        <v>123.26156408579625</v>
      </c>
      <c r="L5" s="128">
        <f t="shared" ref="L5:L37" si="2">+G5-J5</f>
        <v>29056406.230000034</v>
      </c>
      <c r="M5" s="146" t="e">
        <f>+#REF!</f>
        <v>#REF!</v>
      </c>
      <c r="N5" s="124" t="e">
        <f t="shared" ref="N5:N37" si="3">G5/M5*100</f>
        <v>#REF!</v>
      </c>
      <c r="O5" s="128" t="e">
        <f t="shared" ref="O5:O37" si="4">+G5-M5</f>
        <v>#REF!</v>
      </c>
    </row>
    <row r="6" spans="4:17" ht="15">
      <c r="D6" s="32">
        <v>711</v>
      </c>
      <c r="E6" s="182" t="s">
        <v>0</v>
      </c>
      <c r="F6" s="153">
        <f>+'Mjesecni plan 2018'!G6</f>
        <v>90113004.355003178</v>
      </c>
      <c r="G6" s="150">
        <f>+'Data for 2018'!G13</f>
        <v>97799793.080000013</v>
      </c>
      <c r="H6" s="92">
        <f t="shared" ref="H6:H37" si="5">+G6/F6*100</f>
        <v>108.53016585121773</v>
      </c>
      <c r="I6" s="81">
        <f t="shared" si="0"/>
        <v>7686788.724996835</v>
      </c>
      <c r="J6" s="146">
        <f>+'Data for 2017'!G13</f>
        <v>81677988.170000002</v>
      </c>
      <c r="K6" s="92">
        <f t="shared" si="1"/>
        <v>119.73824927769398</v>
      </c>
      <c r="L6" s="125">
        <f t="shared" si="2"/>
        <v>16121804.910000011</v>
      </c>
      <c r="M6" s="146" t="e">
        <f>+#REF!</f>
        <v>#REF!</v>
      </c>
      <c r="N6" s="124" t="e">
        <f t="shared" si="3"/>
        <v>#REF!</v>
      </c>
      <c r="O6" s="128" t="e">
        <f t="shared" si="4"/>
        <v>#REF!</v>
      </c>
      <c r="Q6" s="109"/>
    </row>
    <row r="7" spans="4:17" ht="15" customHeight="1">
      <c r="D7" s="33">
        <v>7111</v>
      </c>
      <c r="E7" s="183" t="s">
        <v>59</v>
      </c>
      <c r="F7" s="153">
        <f>+'Mjesecni plan 2018'!G7</f>
        <v>9456522.7919898443</v>
      </c>
      <c r="G7" s="150">
        <f>+'Data for 2018'!G14</f>
        <v>9899613.5099999998</v>
      </c>
      <c r="H7" s="120">
        <f t="shared" si="5"/>
        <v>104.68555649636329</v>
      </c>
      <c r="I7" s="119">
        <f t="shared" si="0"/>
        <v>443090.71801015548</v>
      </c>
      <c r="J7" s="146">
        <f>+'Data for 2017'!G14</f>
        <v>8729072.4399999995</v>
      </c>
      <c r="K7" s="120">
        <f t="shared" si="1"/>
        <v>113.40968445440008</v>
      </c>
      <c r="L7" s="40">
        <f t="shared" si="2"/>
        <v>1170541.0700000003</v>
      </c>
      <c r="M7" s="146" t="e">
        <f>+#REF!</f>
        <v>#REF!</v>
      </c>
      <c r="N7" s="120" t="e">
        <f t="shared" si="3"/>
        <v>#REF!</v>
      </c>
      <c r="O7" s="129" t="e">
        <f t="shared" si="4"/>
        <v>#REF!</v>
      </c>
      <c r="Q7" s="109"/>
    </row>
    <row r="8" spans="4:17" ht="15">
      <c r="D8" s="33">
        <v>7112</v>
      </c>
      <c r="E8" s="183" t="s">
        <v>2</v>
      </c>
      <c r="F8" s="153">
        <f>+'Mjesecni plan 2018'!G8</f>
        <v>15245006.927149141</v>
      </c>
      <c r="G8" s="150">
        <f>+'Data for 2018'!G15</f>
        <v>18095823.48</v>
      </c>
      <c r="H8" s="120">
        <f t="shared" si="5"/>
        <v>118.70000168890687</v>
      </c>
      <c r="I8" s="119">
        <f t="shared" si="0"/>
        <v>2850816.5528508592</v>
      </c>
      <c r="J8" s="146">
        <f>+'Data for 2017'!G15</f>
        <v>14506801.98</v>
      </c>
      <c r="K8" s="120">
        <f t="shared" si="1"/>
        <v>124.74026670349573</v>
      </c>
      <c r="L8" s="40">
        <f t="shared" si="2"/>
        <v>3589021.5</v>
      </c>
      <c r="M8" s="146" t="e">
        <f>+#REF!</f>
        <v>#REF!</v>
      </c>
      <c r="N8" s="120" t="e">
        <f t="shared" si="3"/>
        <v>#REF!</v>
      </c>
      <c r="O8" s="129" t="e">
        <f t="shared" si="4"/>
        <v>#REF!</v>
      </c>
      <c r="Q8" s="109"/>
    </row>
    <row r="9" spans="4:17" ht="15">
      <c r="D9" s="33">
        <v>7113</v>
      </c>
      <c r="E9" s="183" t="s">
        <v>3</v>
      </c>
      <c r="F9" s="153">
        <f>+'Mjesecni plan 2018'!G9</f>
        <v>110349.59462185318</v>
      </c>
      <c r="G9" s="150">
        <f>+'Data for 2018'!G16</f>
        <v>117398.62</v>
      </c>
      <c r="H9" s="120">
        <f t="shared" si="5"/>
        <v>106.38790328347147</v>
      </c>
      <c r="I9" s="119">
        <f t="shared" si="0"/>
        <v>7049.02537814682</v>
      </c>
      <c r="J9" s="146">
        <f>+'Data for 2017'!G16</f>
        <v>93919.51</v>
      </c>
      <c r="K9" s="120">
        <f t="shared" si="1"/>
        <v>124.99918281089839</v>
      </c>
      <c r="L9" s="40">
        <f t="shared" si="2"/>
        <v>23479.11</v>
      </c>
      <c r="M9" s="146" t="e">
        <f>+#REF!</f>
        <v>#REF!</v>
      </c>
      <c r="N9" s="120" t="e">
        <f t="shared" si="3"/>
        <v>#REF!</v>
      </c>
      <c r="O9" s="129" t="e">
        <f t="shared" si="4"/>
        <v>#REF!</v>
      </c>
      <c r="Q9" s="109"/>
    </row>
    <row r="10" spans="4:17" ht="15">
      <c r="D10" s="33">
        <v>7114</v>
      </c>
      <c r="E10" s="183" t="s">
        <v>4</v>
      </c>
      <c r="F10" s="153">
        <f>+'Mjesecni plan 2018'!G10</f>
        <v>44717067.964572787</v>
      </c>
      <c r="G10" s="150">
        <f>+'Data for 2018'!G17</f>
        <v>50343037.649999999</v>
      </c>
      <c r="H10" s="120">
        <f t="shared" si="5"/>
        <v>112.58125798830191</v>
      </c>
      <c r="I10" s="119">
        <f t="shared" si="0"/>
        <v>5625969.6854272112</v>
      </c>
      <c r="J10" s="146">
        <f>+'Data for 2017'!G17</f>
        <v>39843066.039999999</v>
      </c>
      <c r="K10" s="120">
        <f t="shared" si="1"/>
        <v>126.35332230571481</v>
      </c>
      <c r="L10" s="40">
        <f t="shared" si="2"/>
        <v>10499971.609999999</v>
      </c>
      <c r="M10" s="146" t="e">
        <f>+#REF!</f>
        <v>#REF!</v>
      </c>
      <c r="N10" s="120" t="e">
        <f t="shared" si="3"/>
        <v>#REF!</v>
      </c>
      <c r="O10" s="129" t="e">
        <f t="shared" si="4"/>
        <v>#REF!</v>
      </c>
      <c r="Q10" s="109"/>
    </row>
    <row r="11" spans="4:17" ht="15">
      <c r="D11" s="33">
        <v>7115</v>
      </c>
      <c r="E11" s="183" t="s">
        <v>5</v>
      </c>
      <c r="F11" s="153">
        <f>+'Mjesecni plan 2018'!G11</f>
        <v>17556372.154467821</v>
      </c>
      <c r="G11" s="150">
        <f>+'Data for 2018'!G18</f>
        <v>16425170.310000001</v>
      </c>
      <c r="H11" s="120">
        <f t="shared" si="5"/>
        <v>93.556744898575488</v>
      </c>
      <c r="I11" s="119">
        <f t="shared" si="0"/>
        <v>-1131201.8444678206</v>
      </c>
      <c r="J11" s="146">
        <f>+'Data for 2017'!G18</f>
        <v>15647198.060000001</v>
      </c>
      <c r="K11" s="120">
        <f t="shared" si="1"/>
        <v>104.97195885817273</v>
      </c>
      <c r="L11" s="40">
        <f t="shared" si="2"/>
        <v>777972.25</v>
      </c>
      <c r="M11" s="146" t="e">
        <f>+#REF!</f>
        <v>#REF!</v>
      </c>
      <c r="N11" s="120" t="e">
        <f t="shared" si="3"/>
        <v>#REF!</v>
      </c>
      <c r="O11" s="129" t="e">
        <f t="shared" si="4"/>
        <v>#REF!</v>
      </c>
      <c r="Q11" s="109"/>
    </row>
    <row r="12" spans="4:17" ht="15">
      <c r="D12" s="33">
        <v>7116</v>
      </c>
      <c r="E12" s="183" t="s">
        <v>60</v>
      </c>
      <c r="F12" s="153">
        <f>+'Mjesecni plan 2018'!G12</f>
        <v>2103438.3700065464</v>
      </c>
      <c r="G12" s="150">
        <f>+'Data for 2018'!G19</f>
        <v>2192466.4500000002</v>
      </c>
      <c r="H12" s="120">
        <f t="shared" si="5"/>
        <v>104.2325024237899</v>
      </c>
      <c r="I12" s="119">
        <f t="shared" si="0"/>
        <v>89028.079993453808</v>
      </c>
      <c r="J12" s="146">
        <f>+'Data for 2017'!G19</f>
        <v>2007545.03</v>
      </c>
      <c r="K12" s="120">
        <f t="shared" si="1"/>
        <v>109.21132115278131</v>
      </c>
      <c r="L12" s="40">
        <f t="shared" si="2"/>
        <v>184921.42000000016</v>
      </c>
      <c r="M12" s="146" t="e">
        <f>+#REF!</f>
        <v>#REF!</v>
      </c>
      <c r="N12" s="120" t="e">
        <f t="shared" si="3"/>
        <v>#REF!</v>
      </c>
      <c r="O12" s="129" t="e">
        <f t="shared" si="4"/>
        <v>#REF!</v>
      </c>
    </row>
    <row r="13" spans="4:17" ht="15">
      <c r="D13" s="33">
        <v>7118</v>
      </c>
      <c r="E13" s="183" t="s">
        <v>92</v>
      </c>
      <c r="F13" s="153">
        <f>+'Mjesecni plan 2018'!G13</f>
        <v>924246.55219517124</v>
      </c>
      <c r="G13" s="150">
        <f>+'Data for 2018'!G20</f>
        <v>726283.06</v>
      </c>
      <c r="H13" s="120">
        <f t="shared" si="5"/>
        <v>78.581094868572734</v>
      </c>
      <c r="I13" s="119">
        <f t="shared" si="0"/>
        <v>-197963.49219517119</v>
      </c>
      <c r="J13" s="146">
        <f>+'Data for 2017'!G20</f>
        <v>850385.11</v>
      </c>
      <c r="K13" s="120">
        <f t="shared" si="1"/>
        <v>85.406370767710186</v>
      </c>
      <c r="L13" s="40">
        <f t="shared" si="2"/>
        <v>-124102.04999999993</v>
      </c>
      <c r="M13" s="146" t="e">
        <f>+#REF!</f>
        <v>#REF!</v>
      </c>
      <c r="N13" s="120" t="e">
        <f t="shared" si="3"/>
        <v>#REF!</v>
      </c>
      <c r="O13" s="129" t="e">
        <f t="shared" si="4"/>
        <v>#REF!</v>
      </c>
    </row>
    <row r="14" spans="4:17" ht="15">
      <c r="D14" s="32">
        <v>712</v>
      </c>
      <c r="E14" s="182" t="s">
        <v>9</v>
      </c>
      <c r="F14" s="153">
        <f>+'Mjesecni plan 2018'!G14</f>
        <v>37910256.538797826</v>
      </c>
      <c r="G14" s="150">
        <f>+'Data for 2018'!G21</f>
        <v>41029948.000000007</v>
      </c>
      <c r="H14" s="92">
        <f t="shared" si="5"/>
        <v>108.22914890594173</v>
      </c>
      <c r="I14" s="81">
        <f t="shared" si="0"/>
        <v>3119691.4612021819</v>
      </c>
      <c r="J14" s="146">
        <f>+'Data for 2017'!G21</f>
        <v>35977730.459999993</v>
      </c>
      <c r="K14" s="92">
        <f t="shared" si="1"/>
        <v>114.04262435513286</v>
      </c>
      <c r="L14" s="125">
        <f t="shared" si="2"/>
        <v>5052217.540000014</v>
      </c>
      <c r="M14" s="146" t="e">
        <f>+#REF!</f>
        <v>#REF!</v>
      </c>
      <c r="N14" s="124" t="e">
        <f t="shared" si="3"/>
        <v>#REF!</v>
      </c>
      <c r="O14" s="128" t="e">
        <f t="shared" si="4"/>
        <v>#REF!</v>
      </c>
    </row>
    <row r="15" spans="4:17" ht="15">
      <c r="D15" s="33">
        <v>7121</v>
      </c>
      <c r="E15" s="183" t="s">
        <v>10</v>
      </c>
      <c r="F15" s="153">
        <f>+'Mjesecni plan 2018'!G15</f>
        <v>22345094.772705231</v>
      </c>
      <c r="G15" s="150">
        <f>+'Data for 2018'!G22</f>
        <v>24891690.100000001</v>
      </c>
      <c r="H15" s="120">
        <f t="shared" si="5"/>
        <v>111.39666380115543</v>
      </c>
      <c r="I15" s="119">
        <f t="shared" si="0"/>
        <v>2546595.3272947706</v>
      </c>
      <c r="J15" s="146">
        <f>+'Data for 2017'!G22</f>
        <v>21639290.52</v>
      </c>
      <c r="K15" s="120">
        <f t="shared" si="1"/>
        <v>115.03006568997253</v>
      </c>
      <c r="L15" s="40">
        <f t="shared" si="2"/>
        <v>3252399.5800000019</v>
      </c>
      <c r="M15" s="146" t="e">
        <f>+#REF!</f>
        <v>#REF!</v>
      </c>
      <c r="N15" s="120" t="e">
        <f t="shared" si="3"/>
        <v>#REF!</v>
      </c>
      <c r="O15" s="129" t="e">
        <f t="shared" si="4"/>
        <v>#REF!</v>
      </c>
    </row>
    <row r="16" spans="4:17" ht="15.75" thickBot="1">
      <c r="D16" s="33">
        <v>7122</v>
      </c>
      <c r="E16" s="183" t="s">
        <v>11</v>
      </c>
      <c r="F16" s="153">
        <f>+'Mjesecni plan 2018'!G16</f>
        <v>13479819.286998</v>
      </c>
      <c r="G16" s="150">
        <f>+'Data for 2018'!G23</f>
        <v>14077229.140000001</v>
      </c>
      <c r="H16" s="120">
        <f t="shared" si="5"/>
        <v>104.43188324919336</v>
      </c>
      <c r="I16" s="119">
        <f t="shared" si="0"/>
        <v>597409.8530020006</v>
      </c>
      <c r="J16" s="146">
        <f>+'Data for 2017'!G23</f>
        <v>12438084.859999999</v>
      </c>
      <c r="K16" s="120">
        <f t="shared" si="1"/>
        <v>113.1784297860145</v>
      </c>
      <c r="L16" s="40">
        <f t="shared" si="2"/>
        <v>1639144.2800000012</v>
      </c>
      <c r="M16" s="146" t="e">
        <f>+#REF!</f>
        <v>#REF!</v>
      </c>
      <c r="N16" s="120" t="e">
        <f t="shared" si="3"/>
        <v>#REF!</v>
      </c>
      <c r="O16" s="129" t="e">
        <f t="shared" si="4"/>
        <v>#REF!</v>
      </c>
    </row>
    <row r="17" spans="4:21" ht="15.75" thickTop="1">
      <c r="D17" s="33">
        <v>7123</v>
      </c>
      <c r="E17" s="183" t="s">
        <v>12</v>
      </c>
      <c r="F17" s="153">
        <f>+'Mjesecni plan 2018'!G17</f>
        <v>1096195.1509071102</v>
      </c>
      <c r="G17" s="150">
        <f>+'Data for 2018'!G24</f>
        <v>1036934.31</v>
      </c>
      <c r="H17" s="120">
        <f t="shared" si="5"/>
        <v>94.593951555243478</v>
      </c>
      <c r="I17" s="119">
        <f t="shared" si="0"/>
        <v>-59260.840907110134</v>
      </c>
      <c r="J17" s="146">
        <f>+'Data for 2017'!G24</f>
        <v>991786.18</v>
      </c>
      <c r="K17" s="120">
        <f t="shared" si="1"/>
        <v>104.55220398412892</v>
      </c>
      <c r="L17" s="40">
        <f t="shared" si="2"/>
        <v>45148.130000000005</v>
      </c>
      <c r="M17" s="146" t="e">
        <f>+#REF!</f>
        <v>#REF!</v>
      </c>
      <c r="N17" s="120" t="e">
        <f t="shared" si="3"/>
        <v>#REF!</v>
      </c>
      <c r="O17" s="129" t="e">
        <f t="shared" si="4"/>
        <v>#REF!</v>
      </c>
      <c r="Q17" s="25" t="s">
        <v>114</v>
      </c>
      <c r="R17" s="29" t="s">
        <v>116</v>
      </c>
      <c r="S17" s="30" t="s">
        <v>105</v>
      </c>
    </row>
    <row r="18" spans="4:21" ht="15.75" thickBot="1">
      <c r="D18" s="33">
        <v>7124</v>
      </c>
      <c r="E18" s="183" t="s">
        <v>13</v>
      </c>
      <c r="F18" s="153">
        <f>+'Mjesecni plan 2018'!G18</f>
        <v>989147.32818748779</v>
      </c>
      <c r="G18" s="150">
        <f>+'Data for 2018'!G25</f>
        <v>1024094.45</v>
      </c>
      <c r="H18" s="120">
        <f t="shared" si="5"/>
        <v>103.53305527059848</v>
      </c>
      <c r="I18" s="119">
        <f t="shared" si="0"/>
        <v>34947.121812512167</v>
      </c>
      <c r="J18" s="146">
        <f>+'Data for 2017'!G25</f>
        <v>908568.9</v>
      </c>
      <c r="K18" s="120">
        <f t="shared" si="1"/>
        <v>112.71511164425725</v>
      </c>
      <c r="L18" s="40">
        <f t="shared" si="2"/>
        <v>115525.54999999993</v>
      </c>
      <c r="M18" s="146" t="e">
        <f>+#REF!</f>
        <v>#REF!</v>
      </c>
      <c r="N18" s="120" t="e">
        <f t="shared" si="3"/>
        <v>#REF!</v>
      </c>
      <c r="O18" s="129" t="e">
        <f t="shared" si="4"/>
        <v>#REF!</v>
      </c>
      <c r="Q18" s="141">
        <f>+F5</f>
        <v>139652499.33978316</v>
      </c>
      <c r="R18" s="142">
        <f>+G5</f>
        <v>153968067.90000004</v>
      </c>
      <c r="S18" s="143">
        <f>+J5</f>
        <v>124911661.67</v>
      </c>
    </row>
    <row r="19" spans="4:21" ht="15.75" thickTop="1">
      <c r="D19" s="32">
        <v>713</v>
      </c>
      <c r="E19" s="182" t="s">
        <v>14</v>
      </c>
      <c r="F19" s="153">
        <f>+'Mjesecni plan 2018'!G19</f>
        <v>1310324.9067236972</v>
      </c>
      <c r="G19" s="150">
        <f>+'Data for 2018'!G26</f>
        <v>1106857.49</v>
      </c>
      <c r="H19" s="92">
        <f t="shared" si="5"/>
        <v>84.471987391856729</v>
      </c>
      <c r="I19" s="81">
        <f t="shared" si="0"/>
        <v>-203467.41672369721</v>
      </c>
      <c r="J19" s="146">
        <f>+'Data for 2017'!G26</f>
        <v>900446.92</v>
      </c>
      <c r="K19" s="92">
        <f t="shared" si="1"/>
        <v>122.92312466347266</v>
      </c>
      <c r="L19" s="125">
        <f t="shared" si="2"/>
        <v>206410.56999999995</v>
      </c>
      <c r="M19" s="146" t="e">
        <f>+#REF!</f>
        <v>#REF!</v>
      </c>
      <c r="N19" s="124" t="e">
        <f t="shared" si="3"/>
        <v>#REF!</v>
      </c>
      <c r="O19" s="128" t="e">
        <f t="shared" si="4"/>
        <v>#REF!</v>
      </c>
    </row>
    <row r="20" spans="4:21" ht="15" hidden="1">
      <c r="D20" s="33">
        <v>7131</v>
      </c>
      <c r="E20" s="183" t="s">
        <v>62</v>
      </c>
      <c r="F20" s="153">
        <f>+'Mjesecni plan 2018'!G20</f>
        <v>1032457.0828766557</v>
      </c>
      <c r="G20" s="150">
        <f>+'Data for 2018'!G27</f>
        <v>813438.19</v>
      </c>
      <c r="H20" s="120">
        <f t="shared" si="5"/>
        <v>78.786634668976234</v>
      </c>
      <c r="I20" s="119">
        <f t="shared" si="0"/>
        <v>-219018.89287665579</v>
      </c>
      <c r="J20" s="146">
        <f>+'Data for 2017'!G27</f>
        <v>635024.81000000006</v>
      </c>
      <c r="K20" s="120">
        <f t="shared" si="1"/>
        <v>128.09549756016619</v>
      </c>
      <c r="L20" s="85">
        <f t="shared" si="2"/>
        <v>178413.37999999989</v>
      </c>
      <c r="M20" s="146" t="e">
        <f>+#REF!</f>
        <v>#REF!</v>
      </c>
      <c r="N20" s="120" t="e">
        <f t="shared" si="3"/>
        <v>#REF!</v>
      </c>
      <c r="O20" s="129" t="e">
        <f t="shared" si="4"/>
        <v>#REF!</v>
      </c>
    </row>
    <row r="21" spans="4:21" ht="15.75" hidden="1" customHeight="1">
      <c r="D21" s="33">
        <v>7132</v>
      </c>
      <c r="E21" s="183" t="s">
        <v>16</v>
      </c>
      <c r="F21" s="153">
        <f>+'Mjesecni plan 2018'!G21</f>
        <v>130839.51605347478</v>
      </c>
      <c r="G21" s="150">
        <f>+'Data for 2018'!G28</f>
        <v>107766.04</v>
      </c>
      <c r="H21" s="120">
        <f t="shared" si="5"/>
        <v>82.36505548977685</v>
      </c>
      <c r="I21" s="119">
        <f t="shared" si="0"/>
        <v>-23073.476053474791</v>
      </c>
      <c r="J21" s="146">
        <f>+'Data for 2017'!G28</f>
        <v>113328.83</v>
      </c>
      <c r="K21" s="120">
        <f t="shared" si="1"/>
        <v>95.091460840105725</v>
      </c>
      <c r="L21" s="85">
        <f t="shared" si="2"/>
        <v>-5562.7900000000081</v>
      </c>
      <c r="M21" s="146" t="e">
        <f>+#REF!</f>
        <v>#REF!</v>
      </c>
      <c r="N21" s="120" t="e">
        <f t="shared" si="3"/>
        <v>#REF!</v>
      </c>
      <c r="O21" s="129" t="e">
        <f t="shared" si="4"/>
        <v>#REF!</v>
      </c>
    </row>
    <row r="22" spans="4:21" ht="15" hidden="1">
      <c r="D22" s="33">
        <v>7133</v>
      </c>
      <c r="E22" s="183" t="s">
        <v>63</v>
      </c>
      <c r="F22" s="153">
        <f>+'Mjesecni plan 2018'!G22</f>
        <v>26788.559073445453</v>
      </c>
      <c r="G22" s="150">
        <f>+'Data for 2018'!G29</f>
        <v>45135.75</v>
      </c>
      <c r="H22" s="120">
        <f t="shared" si="5"/>
        <v>168.48890556693462</v>
      </c>
      <c r="I22" s="119">
        <f t="shared" si="0"/>
        <v>18347.190926554547</v>
      </c>
      <c r="J22" s="146">
        <f>+'Data for 2017'!G29</f>
        <v>28676.27</v>
      </c>
      <c r="K22" s="120">
        <f t="shared" si="1"/>
        <v>157.39756251423216</v>
      </c>
      <c r="L22" s="85">
        <f t="shared" si="2"/>
        <v>16459.48</v>
      </c>
      <c r="M22" s="146" t="e">
        <f>+#REF!</f>
        <v>#REF!</v>
      </c>
      <c r="N22" s="120" t="e">
        <f t="shared" si="3"/>
        <v>#REF!</v>
      </c>
      <c r="O22" s="129" t="e">
        <f t="shared" si="4"/>
        <v>#REF!</v>
      </c>
    </row>
    <row r="23" spans="4:21" ht="15" hidden="1">
      <c r="D23" s="33">
        <v>7136</v>
      </c>
      <c r="E23" s="183" t="s">
        <v>18</v>
      </c>
      <c r="F23" s="153">
        <f>+'Mjesecni plan 2018'!G23</f>
        <v>120239.74872012137</v>
      </c>
      <c r="G23" s="150">
        <f>+'Data for 2018'!G30</f>
        <v>140517.51</v>
      </c>
      <c r="H23" s="120">
        <f t="shared" si="5"/>
        <v>116.86444083235621</v>
      </c>
      <c r="I23" s="119">
        <f t="shared" si="0"/>
        <v>20277.761279878643</v>
      </c>
      <c r="J23" s="146">
        <f>+'Data for 2017'!G30</f>
        <v>123417.01</v>
      </c>
      <c r="K23" s="120">
        <f t="shared" si="1"/>
        <v>113.85586962445453</v>
      </c>
      <c r="L23" s="85">
        <f t="shared" si="2"/>
        <v>17100.500000000015</v>
      </c>
      <c r="M23" s="146" t="e">
        <f>+#REF!</f>
        <v>#REF!</v>
      </c>
      <c r="N23" s="120" t="e">
        <f t="shared" si="3"/>
        <v>#REF!</v>
      </c>
      <c r="O23" s="129" t="e">
        <f t="shared" si="4"/>
        <v>#REF!</v>
      </c>
    </row>
    <row r="24" spans="4:21" ht="15">
      <c r="D24" s="32">
        <v>714</v>
      </c>
      <c r="E24" s="182" t="s">
        <v>19</v>
      </c>
      <c r="F24" s="153">
        <f>+'Mjesecni plan 2018'!G24</f>
        <v>2221665.9925666279</v>
      </c>
      <c r="G24" s="150">
        <f>+'Data for 2018'!G31</f>
        <v>2389766.7799999998</v>
      </c>
      <c r="H24" s="92">
        <f t="shared" si="5"/>
        <v>107.56642933707464</v>
      </c>
      <c r="I24" s="81">
        <f t="shared" si="0"/>
        <v>168100.78743337188</v>
      </c>
      <c r="J24" s="146">
        <f>+'Data for 2017'!G31</f>
        <v>1901163.79</v>
      </c>
      <c r="K24" s="92">
        <f t="shared" si="1"/>
        <v>125.70020492553142</v>
      </c>
      <c r="L24" s="125">
        <f t="shared" si="2"/>
        <v>488602.98999999976</v>
      </c>
      <c r="M24" s="146" t="e">
        <f>+#REF!</f>
        <v>#REF!</v>
      </c>
      <c r="N24" s="124" t="e">
        <f t="shared" si="3"/>
        <v>#REF!</v>
      </c>
      <c r="O24" s="128" t="e">
        <f t="shared" si="4"/>
        <v>#REF!</v>
      </c>
      <c r="R24" s="24"/>
    </row>
    <row r="25" spans="4:21" ht="15" hidden="1">
      <c r="D25" s="33">
        <v>7141</v>
      </c>
      <c r="E25" s="183" t="s">
        <v>64</v>
      </c>
      <c r="F25" s="153">
        <f>+'Mjesecni plan 2018'!G25</f>
        <v>81175.046657983083</v>
      </c>
      <c r="G25" s="150">
        <f>+'Data for 2018'!G32</f>
        <v>83410.44</v>
      </c>
      <c r="H25" s="120">
        <f t="shared" si="5"/>
        <v>102.75379372608846</v>
      </c>
      <c r="I25" s="119">
        <f t="shared" si="0"/>
        <v>2235.3933420169196</v>
      </c>
      <c r="J25" s="146">
        <f>+'Data for 2017'!G32</f>
        <v>81193.86</v>
      </c>
      <c r="K25" s="120">
        <f t="shared" si="1"/>
        <v>102.72998475500488</v>
      </c>
      <c r="L25" s="85">
        <f t="shared" si="2"/>
        <v>2216.5800000000017</v>
      </c>
      <c r="M25" s="146" t="e">
        <f>+#REF!</f>
        <v>#REF!</v>
      </c>
      <c r="N25" s="120" t="e">
        <f t="shared" si="3"/>
        <v>#REF!</v>
      </c>
      <c r="O25" s="129" t="e">
        <f t="shared" si="4"/>
        <v>#REF!</v>
      </c>
      <c r="T25" s="100"/>
    </row>
    <row r="26" spans="4:21" ht="15" hidden="1">
      <c r="D26" s="33">
        <v>7142</v>
      </c>
      <c r="E26" s="183" t="s">
        <v>65</v>
      </c>
      <c r="F26" s="153">
        <f>+'Mjesecni plan 2018'!G26</f>
        <v>149908.5171211831</v>
      </c>
      <c r="G26" s="150">
        <f>+'Data for 2018'!G33</f>
        <v>85828.09</v>
      </c>
      <c r="H26" s="120">
        <f t="shared" si="5"/>
        <v>57.253644855027318</v>
      </c>
      <c r="I26" s="119">
        <f t="shared" si="0"/>
        <v>-64080.427121183107</v>
      </c>
      <c r="J26" s="146">
        <f>+'Data for 2017'!G33</f>
        <v>133967.31</v>
      </c>
      <c r="K26" s="120">
        <f t="shared" si="1"/>
        <v>64.066442776226523</v>
      </c>
      <c r="L26" s="85">
        <f t="shared" si="2"/>
        <v>-48139.22</v>
      </c>
      <c r="M26" s="146" t="e">
        <f>+#REF!</f>
        <v>#REF!</v>
      </c>
      <c r="N26" s="120" t="e">
        <f t="shared" si="3"/>
        <v>#REF!</v>
      </c>
      <c r="O26" s="129" t="e">
        <f t="shared" si="4"/>
        <v>#REF!</v>
      </c>
      <c r="Q26" s="24"/>
    </row>
    <row r="27" spans="4:21" ht="15" hidden="1">
      <c r="D27" s="33">
        <v>7143</v>
      </c>
      <c r="E27" s="183" t="s">
        <v>66</v>
      </c>
      <c r="F27" s="153">
        <f>+'Mjesecni plan 2018'!G27</f>
        <v>46248.969859994744</v>
      </c>
      <c r="G27" s="150">
        <f>+'Data for 2018'!G34</f>
        <v>82035.429999999993</v>
      </c>
      <c r="H27" s="120">
        <f t="shared" si="5"/>
        <v>177.37785349238763</v>
      </c>
      <c r="I27" s="119">
        <f t="shared" si="0"/>
        <v>35786.460140005249</v>
      </c>
      <c r="J27" s="146">
        <f>+'Data for 2017'!G34</f>
        <v>43166.59</v>
      </c>
      <c r="K27" s="120">
        <f t="shared" si="1"/>
        <v>190.0438047110045</v>
      </c>
      <c r="L27" s="85">
        <f t="shared" si="2"/>
        <v>38868.839999999997</v>
      </c>
      <c r="M27" s="146" t="e">
        <f>+#REF!</f>
        <v>#REF!</v>
      </c>
      <c r="N27" s="120" t="e">
        <f t="shared" si="3"/>
        <v>#REF!</v>
      </c>
      <c r="O27" s="129" t="e">
        <f t="shared" si="4"/>
        <v>#REF!</v>
      </c>
    </row>
    <row r="28" spans="4:21" ht="15" hidden="1">
      <c r="D28" s="33">
        <v>7144</v>
      </c>
      <c r="E28" s="183" t="s">
        <v>67</v>
      </c>
      <c r="F28" s="153">
        <f>+'Mjesecni plan 2018'!G28</f>
        <v>658970.53109479987</v>
      </c>
      <c r="G28" s="150">
        <f>+'Data for 2018'!G35</f>
        <v>581397.98</v>
      </c>
      <c r="H28" s="120">
        <f t="shared" si="5"/>
        <v>88.228221531253837</v>
      </c>
      <c r="I28" s="119">
        <f t="shared" si="0"/>
        <v>-77572.551094799885</v>
      </c>
      <c r="J28" s="146">
        <f>+'Data for 2017'!G35</f>
        <v>387365.9</v>
      </c>
      <c r="K28" s="120">
        <f t="shared" si="1"/>
        <v>150.09012925505317</v>
      </c>
      <c r="L28" s="85">
        <f t="shared" si="2"/>
        <v>194032.07999999996</v>
      </c>
      <c r="M28" s="146" t="e">
        <f>+#REF!</f>
        <v>#REF!</v>
      </c>
      <c r="N28" s="120" t="e">
        <f t="shared" si="3"/>
        <v>#REF!</v>
      </c>
      <c r="O28" s="129" t="e">
        <f t="shared" si="4"/>
        <v>#REF!</v>
      </c>
    </row>
    <row r="29" spans="4:21" ht="15" hidden="1">
      <c r="D29" s="33">
        <v>7148</v>
      </c>
      <c r="E29" s="183" t="s">
        <v>51</v>
      </c>
      <c r="F29" s="153">
        <f>+'Mjesecni plan 2018'!G29</f>
        <v>365455.65558514587</v>
      </c>
      <c r="G29" s="150">
        <f>+'Data for 2018'!G36</f>
        <v>232219.69</v>
      </c>
      <c r="H29" s="120">
        <f t="shared" si="5"/>
        <v>63.542508222559491</v>
      </c>
      <c r="I29" s="119">
        <f t="shared" si="0"/>
        <v>-133235.96558514587</v>
      </c>
      <c r="J29" s="146">
        <f>+'Data for 2017'!G36</f>
        <v>333511.94</v>
      </c>
      <c r="K29" s="120">
        <f t="shared" si="1"/>
        <v>69.628598604295846</v>
      </c>
      <c r="L29" s="85">
        <f t="shared" si="2"/>
        <v>-101292.25</v>
      </c>
      <c r="M29" s="146" t="e">
        <f>+#REF!</f>
        <v>#REF!</v>
      </c>
      <c r="N29" s="120" t="e">
        <f t="shared" si="3"/>
        <v>#REF!</v>
      </c>
      <c r="O29" s="129" t="e">
        <f t="shared" si="4"/>
        <v>#REF!</v>
      </c>
      <c r="Q29" s="24"/>
      <c r="U29" s="24"/>
    </row>
    <row r="30" spans="4:21" ht="15" hidden="1">
      <c r="D30" s="33">
        <v>7149</v>
      </c>
      <c r="E30" s="183" t="s">
        <v>25</v>
      </c>
      <c r="F30" s="153">
        <f>+'Mjesecni plan 2018'!G30</f>
        <v>919907.27224752121</v>
      </c>
      <c r="G30" s="150">
        <f>+'Data for 2018'!G37</f>
        <v>1324875.1499999999</v>
      </c>
      <c r="H30" s="120">
        <f t="shared" si="5"/>
        <v>144.02268467375626</v>
      </c>
      <c r="I30" s="119">
        <f t="shared" si="0"/>
        <v>404967.8777524787</v>
      </c>
      <c r="J30" s="146">
        <f>+'Data for 2017'!G37</f>
        <v>921958.19</v>
      </c>
      <c r="K30" s="120">
        <f t="shared" si="1"/>
        <v>143.70230281266876</v>
      </c>
      <c r="L30" s="85">
        <f t="shared" si="2"/>
        <v>402916.95999999996</v>
      </c>
      <c r="M30" s="146" t="e">
        <f>+#REF!</f>
        <v>#REF!</v>
      </c>
      <c r="N30" s="120" t="e">
        <f t="shared" si="3"/>
        <v>#REF!</v>
      </c>
      <c r="O30" s="129" t="e">
        <f t="shared" si="4"/>
        <v>#REF!</v>
      </c>
      <c r="Q30" s="24"/>
    </row>
    <row r="31" spans="4:21" ht="15">
      <c r="D31" s="32">
        <v>715</v>
      </c>
      <c r="E31" s="182" t="s">
        <v>26</v>
      </c>
      <c r="F31" s="153">
        <f>+'Mjesecni plan 2018'!G31</f>
        <v>3298254.427910096</v>
      </c>
      <c r="G31" s="150">
        <f>+'Data for 2018'!G38</f>
        <v>4604643.46</v>
      </c>
      <c r="H31" s="92">
        <f t="shared" si="5"/>
        <v>139.60849778704559</v>
      </c>
      <c r="I31" s="81">
        <f t="shared" si="0"/>
        <v>1306389.032089904</v>
      </c>
      <c r="J31" s="146">
        <f>+'Data for 2017'!G38</f>
        <v>3537625.59</v>
      </c>
      <c r="K31" s="92">
        <f t="shared" si="1"/>
        <v>130.16197850377941</v>
      </c>
      <c r="L31" s="125">
        <f t="shared" si="2"/>
        <v>1067017.8700000001</v>
      </c>
      <c r="M31" s="146" t="e">
        <f>+#REF!</f>
        <v>#REF!</v>
      </c>
      <c r="N31" s="124" t="e">
        <f t="shared" si="3"/>
        <v>#REF!</v>
      </c>
      <c r="O31" s="121" t="e">
        <f t="shared" si="4"/>
        <v>#REF!</v>
      </c>
      <c r="S31" s="24"/>
    </row>
    <row r="32" spans="4:21" ht="15" hidden="1">
      <c r="D32" s="33">
        <v>7151</v>
      </c>
      <c r="E32" s="183" t="s">
        <v>27</v>
      </c>
      <c r="F32" s="153">
        <f>+'Mjesecni plan 2018'!G32</f>
        <v>657408.91145900823</v>
      </c>
      <c r="G32" s="150">
        <f>+'Data for 2018'!G39</f>
        <v>1046719.19</v>
      </c>
      <c r="H32" s="120">
        <f t="shared" si="5"/>
        <v>159.21889280097881</v>
      </c>
      <c r="I32" s="119">
        <f t="shared" si="0"/>
        <v>389310.27854099171</v>
      </c>
      <c r="J32" s="146">
        <f>+'Data for 2017'!G39</f>
        <v>1039868.46</v>
      </c>
      <c r="K32" s="120">
        <f t="shared" si="1"/>
        <v>100.65880736492383</v>
      </c>
      <c r="L32" s="85">
        <f t="shared" si="2"/>
        <v>6850.7299999999814</v>
      </c>
      <c r="M32" s="146" t="e">
        <f>+#REF!</f>
        <v>#REF!</v>
      </c>
      <c r="N32" s="120" t="e">
        <f t="shared" si="3"/>
        <v>#REF!</v>
      </c>
      <c r="O32" s="129" t="e">
        <f t="shared" si="4"/>
        <v>#REF!</v>
      </c>
    </row>
    <row r="33" spans="4:18" ht="15" hidden="1">
      <c r="D33" s="33">
        <v>7152</v>
      </c>
      <c r="E33" s="183" t="s">
        <v>68</v>
      </c>
      <c r="F33" s="153">
        <f>+'Mjesecni plan 2018'!G33</f>
        <v>1058926.1857724539</v>
      </c>
      <c r="G33" s="150">
        <f>+'Data for 2018'!G40</f>
        <v>1001033.47</v>
      </c>
      <c r="H33" s="120">
        <f t="shared" si="5"/>
        <v>94.532884675977385</v>
      </c>
      <c r="I33" s="119">
        <f t="shared" si="0"/>
        <v>-57892.715772453928</v>
      </c>
      <c r="J33" s="146">
        <f>+'Data for 2017'!G40</f>
        <v>933613.03</v>
      </c>
      <c r="K33" s="120">
        <f t="shared" si="1"/>
        <v>107.22145448205664</v>
      </c>
      <c r="L33" s="85">
        <f t="shared" si="2"/>
        <v>67420.439999999944</v>
      </c>
      <c r="M33" s="146" t="e">
        <f>+#REF!</f>
        <v>#REF!</v>
      </c>
      <c r="N33" s="120" t="e">
        <f t="shared" si="3"/>
        <v>#REF!</v>
      </c>
      <c r="O33" s="129" t="e">
        <f t="shared" si="4"/>
        <v>#REF!</v>
      </c>
    </row>
    <row r="34" spans="4:18" ht="18.75" hidden="1" customHeight="1">
      <c r="D34" s="33">
        <v>7153</v>
      </c>
      <c r="E34" s="183" t="s">
        <v>69</v>
      </c>
      <c r="F34" s="153">
        <f>+'Mjesecni plan 2018'!G34</f>
        <v>363879.33646945341</v>
      </c>
      <c r="G34" s="150">
        <f>+'Data for 2018'!G41</f>
        <v>266646.62</v>
      </c>
      <c r="H34" s="120">
        <f t="shared" si="5"/>
        <v>73.278857378147435</v>
      </c>
      <c r="I34" s="119">
        <f t="shared" si="0"/>
        <v>-97232.716469453415</v>
      </c>
      <c r="J34" s="146">
        <f>+'Data for 2017'!G41</f>
        <v>152048.34</v>
      </c>
      <c r="K34" s="120">
        <f t="shared" si="1"/>
        <v>175.36963573558251</v>
      </c>
      <c r="L34" s="85">
        <f t="shared" si="2"/>
        <v>114598.28</v>
      </c>
      <c r="M34" s="146" t="e">
        <f>+#REF!</f>
        <v>#REF!</v>
      </c>
      <c r="N34" s="120" t="e">
        <f t="shared" si="3"/>
        <v>#REF!</v>
      </c>
      <c r="O34" s="129" t="e">
        <f t="shared" si="4"/>
        <v>#REF!</v>
      </c>
    </row>
    <row r="35" spans="4:18" ht="15" hidden="1">
      <c r="D35" s="33">
        <v>7155</v>
      </c>
      <c r="E35" s="183" t="s">
        <v>26</v>
      </c>
      <c r="F35" s="153">
        <f>+'Mjesecni plan 2018'!G35</f>
        <v>1218039.9942091808</v>
      </c>
      <c r="G35" s="150">
        <f>+'Data for 2018'!G42</f>
        <v>2290244.1800000002</v>
      </c>
      <c r="H35" s="120">
        <f t="shared" si="5"/>
        <v>188.02700985914291</v>
      </c>
      <c r="I35" s="119">
        <f t="shared" si="0"/>
        <v>1072204.1857908193</v>
      </c>
      <c r="J35" s="146">
        <f>+'Data for 2017'!G42</f>
        <v>1412095.76</v>
      </c>
      <c r="K35" s="120">
        <f t="shared" si="1"/>
        <v>162.18759696580352</v>
      </c>
      <c r="L35" s="85">
        <f t="shared" si="2"/>
        <v>878148.42000000016</v>
      </c>
      <c r="M35" s="146" t="e">
        <f>+#REF!</f>
        <v>#REF!</v>
      </c>
      <c r="N35" s="120" t="e">
        <f t="shared" si="3"/>
        <v>#REF!</v>
      </c>
      <c r="O35" s="129" t="e">
        <f t="shared" si="4"/>
        <v>#REF!</v>
      </c>
    </row>
    <row r="36" spans="4:18" ht="15">
      <c r="D36" s="32">
        <v>731</v>
      </c>
      <c r="E36" s="182" t="s">
        <v>70</v>
      </c>
      <c r="F36" s="153">
        <f>+'Mjesecni plan 2018'!G36</f>
        <v>77400.581818860912</v>
      </c>
      <c r="G36" s="150">
        <f>+'Data for 2018'!G43</f>
        <v>428621.08</v>
      </c>
      <c r="H36" s="124">
        <f t="shared" si="5"/>
        <v>553.76984245815311</v>
      </c>
      <c r="I36" s="128">
        <f t="shared" si="0"/>
        <v>351220.49818113912</v>
      </c>
      <c r="J36" s="146">
        <f>+'Data for 2017'!G43</f>
        <v>67133.97</v>
      </c>
      <c r="K36" s="124">
        <f t="shared" si="1"/>
        <v>638.45632844296267</v>
      </c>
      <c r="L36" s="125">
        <f t="shared" si="2"/>
        <v>361487.11</v>
      </c>
      <c r="M36" s="146" t="e">
        <f>+#REF!</f>
        <v>#REF!</v>
      </c>
      <c r="N36" s="124" t="e">
        <f t="shared" si="3"/>
        <v>#REF!</v>
      </c>
      <c r="O36" s="128" t="e">
        <f t="shared" si="4"/>
        <v>#REF!</v>
      </c>
    </row>
    <row r="37" spans="4:18" ht="15.75" thickBot="1">
      <c r="D37" s="34">
        <v>74</v>
      </c>
      <c r="E37" s="184" t="s">
        <v>30</v>
      </c>
      <c r="F37" s="155">
        <f>+'Mjesecni plan 2018'!G37</f>
        <v>4721592.536962891</v>
      </c>
      <c r="G37" s="151">
        <f>+'Data for 2018'!G44</f>
        <v>6608438.0099999998</v>
      </c>
      <c r="H37" s="124">
        <f t="shared" si="5"/>
        <v>139.96205640927246</v>
      </c>
      <c r="I37" s="130">
        <f t="shared" si="0"/>
        <v>1886845.4730371088</v>
      </c>
      <c r="J37" s="90">
        <f>+'Data for 2017'!G44</f>
        <v>849572.77</v>
      </c>
      <c r="K37" s="126">
        <f t="shared" si="1"/>
        <v>777.85426314922961</v>
      </c>
      <c r="L37" s="127">
        <f t="shared" si="2"/>
        <v>5758865.2400000002</v>
      </c>
      <c r="M37" s="90" t="e">
        <f>+#REF!</f>
        <v>#REF!</v>
      </c>
      <c r="N37" s="126" t="e">
        <f t="shared" si="3"/>
        <v>#REF!</v>
      </c>
      <c r="O37" s="130" t="e">
        <f t="shared" si="4"/>
        <v>#REF!</v>
      </c>
      <c r="R37" s="187"/>
    </row>
    <row r="38" spans="4:18" ht="13.5" thickTop="1">
      <c r="F38" s="24"/>
    </row>
    <row r="40" spans="4:18" ht="13.5" hidden="1" thickTop="1">
      <c r="D40" s="171"/>
      <c r="E40" s="197" t="s">
        <v>100</v>
      </c>
      <c r="F40" s="198"/>
      <c r="G40" s="199"/>
    </row>
    <row r="41" spans="4:18" ht="40.15" hidden="1" customHeight="1">
      <c r="D41" s="177" t="s">
        <v>56</v>
      </c>
      <c r="E41" s="178" t="s">
        <v>57</v>
      </c>
      <c r="F41" s="179" t="s">
        <v>103</v>
      </c>
      <c r="G41" s="180" t="s">
        <v>101</v>
      </c>
    </row>
    <row r="42" spans="4:18" hidden="1">
      <c r="D42" s="172">
        <v>7114</v>
      </c>
      <c r="E42" s="161" t="s">
        <v>102</v>
      </c>
      <c r="F42" s="162" t="e">
        <f>(#REF!)</f>
        <v>#REF!</v>
      </c>
      <c r="G42" s="163" t="e">
        <f>(F42/$F$42)*100</f>
        <v>#REF!</v>
      </c>
    </row>
    <row r="43" spans="4:18" hidden="1">
      <c r="D43" s="173">
        <v>71141</v>
      </c>
      <c r="E43" s="97" t="s">
        <v>97</v>
      </c>
      <c r="F43" s="114" t="e">
        <f>(#REF!)</f>
        <v>#REF!</v>
      </c>
      <c r="G43" s="164" t="e">
        <f t="shared" ref="G43:G45" si="6">(F43/$F$42)*100</f>
        <v>#REF!</v>
      </c>
    </row>
    <row r="44" spans="4:18" hidden="1">
      <c r="D44" s="173">
        <v>71142</v>
      </c>
      <c r="E44" s="97" t="s">
        <v>98</v>
      </c>
      <c r="F44" s="114" t="e">
        <f>(#REF!)</f>
        <v>#REF!</v>
      </c>
      <c r="G44" s="164" t="e">
        <f t="shared" si="6"/>
        <v>#REF!</v>
      </c>
    </row>
    <row r="45" spans="4:18" ht="13.5" hidden="1" thickBot="1">
      <c r="D45" s="174">
        <v>71143</v>
      </c>
      <c r="E45" s="176" t="s">
        <v>99</v>
      </c>
      <c r="F45" s="166" t="e">
        <f>(#REF!)</f>
        <v>#REF!</v>
      </c>
      <c r="G45" s="167" t="e">
        <f t="shared" si="6"/>
        <v>#REF!</v>
      </c>
    </row>
    <row r="46" spans="4:18">
      <c r="F46" s="111"/>
      <c r="G46" s="24"/>
    </row>
  </sheetData>
  <mergeCells count="3">
    <mergeCell ref="E1:L1"/>
    <mergeCell ref="E3:O3"/>
    <mergeCell ref="E40:G4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F100"/>
  <sheetViews>
    <sheetView topLeftCell="A10" workbookViewId="0"/>
  </sheetViews>
  <sheetFormatPr defaultColWidth="9.140625" defaultRowHeight="12.75"/>
  <cols>
    <col min="1" max="1" width="4.42578125" style="44" customWidth="1"/>
    <col min="2" max="2" width="7.28515625" style="44" customWidth="1"/>
    <col min="3" max="3" width="41.42578125" style="44" customWidth="1"/>
    <col min="4" max="15" width="10.7109375" style="44" customWidth="1"/>
    <col min="16" max="16" width="15.7109375" style="44" customWidth="1"/>
    <col min="17" max="17" width="12.7109375" style="44" customWidth="1"/>
    <col min="18" max="18" width="12.5703125" style="44" customWidth="1"/>
    <col min="19" max="19" width="23.5703125" style="44" customWidth="1"/>
    <col min="20" max="40" width="9.140625" style="44" customWidth="1"/>
    <col min="41" max="16384" width="9.140625" style="44"/>
  </cols>
  <sheetData>
    <row r="1" spans="1:3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5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5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>
      <c r="A5" s="43"/>
      <c r="B5" s="43"/>
      <c r="C5" s="45"/>
      <c r="D5" s="43"/>
      <c r="E5" s="43"/>
      <c r="F5" s="43"/>
      <c r="G5" s="43"/>
      <c r="H5" s="46"/>
      <c r="I5" s="46"/>
      <c r="J5" s="46"/>
      <c r="K5" s="46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13.5" thickBo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5"/>
      <c r="R6" s="45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17.25" hidden="1" thickTop="1" thickBot="1">
      <c r="B7" s="47"/>
      <c r="C7" s="48" t="s">
        <v>54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1"/>
      <c r="Q7" s="49"/>
      <c r="R7" s="50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ht="17.25" thickTop="1" thickBot="1">
      <c r="A8" s="51"/>
      <c r="B8" s="52"/>
      <c r="C8" s="106" t="s">
        <v>93</v>
      </c>
      <c r="D8" s="107">
        <v>4397700000</v>
      </c>
      <c r="E8" s="53"/>
      <c r="F8" s="53"/>
      <c r="G8" s="53"/>
      <c r="H8" s="43"/>
      <c r="I8" s="43"/>
      <c r="J8" s="53"/>
      <c r="K8" s="53"/>
      <c r="L8" s="53"/>
      <c r="M8" s="54"/>
      <c r="N8" s="54"/>
      <c r="O8" s="55"/>
      <c r="P8" s="55"/>
      <c r="Q8" s="55"/>
      <c r="R8" s="55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7.25" customHeight="1" thickTop="1" thickBo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17.25" customHeight="1" thickTop="1">
      <c r="A10" s="43"/>
      <c r="B10" s="43"/>
      <c r="C10" s="202" t="s">
        <v>89</v>
      </c>
      <c r="D10" s="204">
        <v>2018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6"/>
      <c r="Q10" s="207" t="s">
        <v>90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5" customHeight="1" thickBot="1">
      <c r="A11" s="43"/>
      <c r="B11" s="43"/>
      <c r="C11" s="203"/>
      <c r="D11" s="56" t="s">
        <v>32</v>
      </c>
      <c r="E11" s="57" t="s">
        <v>33</v>
      </c>
      <c r="F11" s="57" t="s">
        <v>34</v>
      </c>
      <c r="G11" s="57" t="s">
        <v>35</v>
      </c>
      <c r="H11" s="57" t="s">
        <v>36</v>
      </c>
      <c r="I11" s="57" t="s">
        <v>37</v>
      </c>
      <c r="J11" s="57" t="s">
        <v>38</v>
      </c>
      <c r="K11" s="58" t="s">
        <v>39</v>
      </c>
      <c r="L11" s="58" t="s">
        <v>40</v>
      </c>
      <c r="M11" s="58" t="s">
        <v>41</v>
      </c>
      <c r="N11" s="58" t="s">
        <v>42</v>
      </c>
      <c r="O11" s="59" t="s">
        <v>43</v>
      </c>
      <c r="P11" s="60" t="s">
        <v>109</v>
      </c>
      <c r="Q11" s="208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" customHeight="1" thickTop="1" thickBot="1">
      <c r="A12" s="43"/>
      <c r="B12" s="43"/>
      <c r="C12" s="61" t="s">
        <v>31</v>
      </c>
      <c r="D12" s="62">
        <f>SUM(D13+D21+D26+D31+D38+D43+D44)</f>
        <v>81544844.829999983</v>
      </c>
      <c r="E12" s="62">
        <f>SUM(E13+E21+E26+E31+E38+E43+E44)</f>
        <v>107080108.15000001</v>
      </c>
      <c r="F12" s="62">
        <f t="shared" ref="F12:O12" si="0">+F13+F21+F26+F31+F38+F43+F44</f>
        <v>138816439.73999998</v>
      </c>
      <c r="G12" s="62">
        <f t="shared" si="0"/>
        <v>153968067.90000004</v>
      </c>
      <c r="H12" s="62">
        <f t="shared" si="0"/>
        <v>0</v>
      </c>
      <c r="I12" s="62">
        <f t="shared" si="0"/>
        <v>0</v>
      </c>
      <c r="J12" s="62">
        <f t="shared" si="0"/>
        <v>0</v>
      </c>
      <c r="K12" s="62">
        <f t="shared" si="0"/>
        <v>0</v>
      </c>
      <c r="L12" s="62">
        <f t="shared" si="0"/>
        <v>0</v>
      </c>
      <c r="M12" s="62">
        <f t="shared" si="0"/>
        <v>0</v>
      </c>
      <c r="N12" s="62">
        <f t="shared" si="0"/>
        <v>0</v>
      </c>
      <c r="O12" s="62">
        <f t="shared" si="0"/>
        <v>0</v>
      </c>
      <c r="P12" s="93">
        <f>SUM(D12:O12)</f>
        <v>481409460.62</v>
      </c>
      <c r="Q12" s="102">
        <f>P12/$D$8*100</f>
        <v>10.946846320121882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1:32" ht="15" customHeight="1" thickTop="1">
      <c r="A13" s="43"/>
      <c r="B13" s="43"/>
      <c r="C13" s="63" t="s">
        <v>0</v>
      </c>
      <c r="D13" s="64">
        <f>SUM(D14:D20)</f>
        <v>60295851.510000005</v>
      </c>
      <c r="E13" s="64">
        <f t="shared" ref="E13:O13" si="1">SUM(E14:E20)</f>
        <v>64797597.330000006</v>
      </c>
      <c r="F13" s="64">
        <f t="shared" si="1"/>
        <v>89261850.609999985</v>
      </c>
      <c r="G13" s="64">
        <v>97799793.080000013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0</v>
      </c>
      <c r="M13" s="64">
        <f t="shared" si="1"/>
        <v>0</v>
      </c>
      <c r="N13" s="64">
        <f t="shared" si="1"/>
        <v>0</v>
      </c>
      <c r="O13" s="64">
        <f t="shared" si="1"/>
        <v>0</v>
      </c>
      <c r="P13" s="65">
        <f>SUM(D13:O13)</f>
        <v>312155092.52999997</v>
      </c>
      <c r="Q13" s="103">
        <f t="shared" ref="Q13:Q44" si="2">P13/$D$8*100</f>
        <v>7.0981443147554391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1:32" ht="15" customHeight="1">
      <c r="A14" s="43"/>
      <c r="B14" s="43"/>
      <c r="C14" s="66" t="s">
        <v>1</v>
      </c>
      <c r="D14" s="67">
        <v>3496624.83</v>
      </c>
      <c r="E14" s="68">
        <v>8897390.9499999993</v>
      </c>
      <c r="F14" s="131">
        <v>10001520.890000001</v>
      </c>
      <c r="G14" s="68">
        <v>9899613.5099999998</v>
      </c>
      <c r="H14" s="68"/>
      <c r="I14" s="68"/>
      <c r="J14" s="68"/>
      <c r="K14" s="68"/>
      <c r="L14" s="68"/>
      <c r="M14" s="68"/>
      <c r="N14" s="68"/>
      <c r="O14" s="69"/>
      <c r="P14" s="94">
        <f t="shared" ref="P14:P44" si="3">SUM(D14:O14)</f>
        <v>32295150.18</v>
      </c>
      <c r="Q14" s="101">
        <f t="shared" si="2"/>
        <v>0.73436455829183445</v>
      </c>
      <c r="R14" s="43"/>
      <c r="S14" s="79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1:32" ht="15" customHeight="1">
      <c r="A15" s="43"/>
      <c r="B15" s="43"/>
      <c r="C15" s="66" t="s">
        <v>2</v>
      </c>
      <c r="D15" s="67">
        <v>475602.8</v>
      </c>
      <c r="E15" s="68">
        <v>1641570.62</v>
      </c>
      <c r="F15" s="131">
        <v>22262597.649999999</v>
      </c>
      <c r="G15" s="68">
        <v>18095823.48</v>
      </c>
      <c r="H15" s="68"/>
      <c r="I15" s="68"/>
      <c r="J15" s="68"/>
      <c r="K15" s="68"/>
      <c r="L15" s="68"/>
      <c r="M15" s="68"/>
      <c r="N15" s="68"/>
      <c r="O15" s="69"/>
      <c r="P15" s="94">
        <f t="shared" si="3"/>
        <v>42475594.549999997</v>
      </c>
      <c r="Q15" s="101">
        <f t="shared" si="2"/>
        <v>0.9658593025899902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2" ht="15" customHeight="1">
      <c r="A16" s="43"/>
      <c r="B16" s="43"/>
      <c r="C16" s="66" t="s">
        <v>3</v>
      </c>
      <c r="D16" s="67">
        <v>93380.49</v>
      </c>
      <c r="E16" s="68">
        <v>116565.53</v>
      </c>
      <c r="F16" s="131">
        <v>203411.31</v>
      </c>
      <c r="G16" s="68">
        <v>117398.62</v>
      </c>
      <c r="H16" s="68"/>
      <c r="I16" s="68"/>
      <c r="J16" s="68"/>
      <c r="K16" s="68"/>
      <c r="L16" s="68"/>
      <c r="M16" s="68"/>
      <c r="N16" s="68"/>
      <c r="O16" s="69"/>
      <c r="P16" s="94">
        <f t="shared" si="3"/>
        <v>530755.94999999995</v>
      </c>
      <c r="Q16" s="101">
        <f t="shared" si="2"/>
        <v>1.206894399345112E-2</v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32" ht="15" customHeight="1">
      <c r="A17" s="43"/>
      <c r="B17" s="43"/>
      <c r="C17" s="66" t="s">
        <v>4</v>
      </c>
      <c r="D17" s="67">
        <v>40926868.810000002</v>
      </c>
      <c r="E17" s="68">
        <v>38270122.18</v>
      </c>
      <c r="F17" s="131">
        <v>40510183.409999996</v>
      </c>
      <c r="G17" s="68">
        <v>50343037.649999999</v>
      </c>
      <c r="H17" s="68"/>
      <c r="I17" s="68"/>
      <c r="J17" s="68"/>
      <c r="K17" s="68"/>
      <c r="L17" s="68"/>
      <c r="M17" s="68"/>
      <c r="N17" s="68"/>
      <c r="O17" s="69"/>
      <c r="P17" s="94">
        <f t="shared" si="3"/>
        <v>170050212.05000001</v>
      </c>
      <c r="Q17" s="101">
        <f t="shared" si="2"/>
        <v>3.8667988277963485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1:32" ht="15" customHeight="1">
      <c r="A18" s="43"/>
      <c r="B18" s="43"/>
      <c r="C18" s="66" t="s">
        <v>44</v>
      </c>
      <c r="D18" s="67">
        <v>13370061.67</v>
      </c>
      <c r="E18" s="68">
        <v>13585674.48</v>
      </c>
      <c r="F18" s="131">
        <v>13376493.630000001</v>
      </c>
      <c r="G18" s="68">
        <v>16425170.310000001</v>
      </c>
      <c r="H18" s="68"/>
      <c r="I18" s="68"/>
      <c r="J18" s="68"/>
      <c r="K18" s="68"/>
      <c r="L18" s="68"/>
      <c r="M18" s="68"/>
      <c r="N18" s="68"/>
      <c r="O18" s="69"/>
      <c r="P18" s="94">
        <f t="shared" si="3"/>
        <v>56757400.090000004</v>
      </c>
      <c r="Q18" s="101">
        <f t="shared" si="2"/>
        <v>1.2906155510835209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1:32" ht="15" customHeight="1">
      <c r="A19" s="43"/>
      <c r="B19" s="43"/>
      <c r="C19" s="66" t="s">
        <v>45</v>
      </c>
      <c r="D19" s="67">
        <v>1218936.71</v>
      </c>
      <c r="E19" s="68">
        <v>1678360</v>
      </c>
      <c r="F19" s="131">
        <v>2228428.98</v>
      </c>
      <c r="G19" s="68">
        <v>2192466.4500000002</v>
      </c>
      <c r="H19" s="68"/>
      <c r="I19" s="68"/>
      <c r="J19" s="68"/>
      <c r="K19" s="68"/>
      <c r="L19" s="68"/>
      <c r="M19" s="68"/>
      <c r="N19" s="68"/>
      <c r="O19" s="69"/>
      <c r="P19" s="94">
        <f t="shared" si="3"/>
        <v>7318192.1399999997</v>
      </c>
      <c r="Q19" s="101">
        <f t="shared" si="2"/>
        <v>0.16640953543897946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1:32" ht="15" customHeight="1">
      <c r="B20" s="43"/>
      <c r="C20" s="66" t="s">
        <v>7</v>
      </c>
      <c r="D20" s="67">
        <v>714376.2</v>
      </c>
      <c r="E20" s="68">
        <v>607913.56999999995</v>
      </c>
      <c r="F20" s="131">
        <v>679214.74</v>
      </c>
      <c r="G20" s="68">
        <v>726283.06</v>
      </c>
      <c r="H20" s="68"/>
      <c r="I20" s="68"/>
      <c r="J20" s="68"/>
      <c r="K20" s="68"/>
      <c r="L20" s="68"/>
      <c r="M20" s="68"/>
      <c r="N20" s="68"/>
      <c r="O20" s="69"/>
      <c r="P20" s="94">
        <f t="shared" si="3"/>
        <v>2727787.5700000003</v>
      </c>
      <c r="Q20" s="101">
        <f t="shared" si="2"/>
        <v>6.2027595561316151E-2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1:32" ht="15" customHeight="1">
      <c r="A21" s="43"/>
      <c r="B21" s="43"/>
      <c r="C21" s="70" t="s">
        <v>9</v>
      </c>
      <c r="D21" s="71">
        <f t="shared" ref="D21:O21" si="4">SUM(D22:D25)</f>
        <v>14572676.99</v>
      </c>
      <c r="E21" s="71">
        <f t="shared" si="4"/>
        <v>36938118.07</v>
      </c>
      <c r="F21" s="71">
        <f t="shared" si="4"/>
        <v>43053255.970000006</v>
      </c>
      <c r="G21" s="71">
        <f t="shared" si="4"/>
        <v>41029948.000000007</v>
      </c>
      <c r="H21" s="71">
        <f t="shared" si="4"/>
        <v>0</v>
      </c>
      <c r="I21" s="71">
        <f t="shared" si="4"/>
        <v>0</v>
      </c>
      <c r="J21" s="71">
        <f t="shared" si="4"/>
        <v>0</v>
      </c>
      <c r="K21" s="71">
        <f t="shared" si="4"/>
        <v>0</v>
      </c>
      <c r="L21" s="71">
        <f t="shared" si="4"/>
        <v>0</v>
      </c>
      <c r="M21" s="71">
        <f t="shared" si="4"/>
        <v>0</v>
      </c>
      <c r="N21" s="71">
        <f t="shared" si="4"/>
        <v>0</v>
      </c>
      <c r="O21" s="71">
        <f t="shared" si="4"/>
        <v>0</v>
      </c>
      <c r="P21" s="72">
        <f t="shared" si="3"/>
        <v>135593999.03</v>
      </c>
      <c r="Q21" s="104">
        <f t="shared" si="2"/>
        <v>3.0832935177479137</v>
      </c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 spans="1:32" ht="15" customHeight="1">
      <c r="A22" s="43"/>
      <c r="B22" s="43"/>
      <c r="C22" s="66" t="s">
        <v>46</v>
      </c>
      <c r="D22" s="67">
        <v>8994145.9900000002</v>
      </c>
      <c r="E22" s="68">
        <v>22424749.280000001</v>
      </c>
      <c r="F22" s="131">
        <v>26103027.100000001</v>
      </c>
      <c r="G22" s="68">
        <v>24891690.100000001</v>
      </c>
      <c r="H22" s="68"/>
      <c r="I22" s="68"/>
      <c r="J22" s="68"/>
      <c r="K22" s="68"/>
      <c r="L22" s="68"/>
      <c r="M22" s="68"/>
      <c r="N22" s="68"/>
      <c r="O22" s="69"/>
      <c r="P22" s="94">
        <f t="shared" si="3"/>
        <v>82413612.469999999</v>
      </c>
      <c r="Q22" s="101">
        <f t="shared" si="2"/>
        <v>1.8740162464470065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spans="1:32" ht="15" customHeight="1">
      <c r="A23" s="43"/>
      <c r="B23" s="43"/>
      <c r="C23" s="66" t="s">
        <v>47</v>
      </c>
      <c r="D23" s="67">
        <v>4907250.76</v>
      </c>
      <c r="E23" s="68">
        <v>12702016.77</v>
      </c>
      <c r="F23" s="131">
        <v>14741947.74</v>
      </c>
      <c r="G23" s="68">
        <v>14077229.140000001</v>
      </c>
      <c r="H23" s="68"/>
      <c r="I23" s="68"/>
      <c r="J23" s="68"/>
      <c r="K23" s="68"/>
      <c r="L23" s="68"/>
      <c r="M23" s="68"/>
      <c r="N23" s="68"/>
      <c r="O23" s="69"/>
      <c r="P23" s="94">
        <f t="shared" si="3"/>
        <v>46428444.410000004</v>
      </c>
      <c r="Q23" s="101">
        <f t="shared" si="2"/>
        <v>1.05574378447825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 spans="1:32" ht="15" customHeight="1">
      <c r="A24" s="43"/>
      <c r="B24" s="43"/>
      <c r="C24" s="66" t="s">
        <v>48</v>
      </c>
      <c r="D24" s="67">
        <v>365962.97</v>
      </c>
      <c r="E24" s="68">
        <v>960588.74</v>
      </c>
      <c r="F24" s="131">
        <v>1116426.95</v>
      </c>
      <c r="G24" s="68">
        <v>1036934.31</v>
      </c>
      <c r="H24" s="68"/>
      <c r="I24" s="68"/>
      <c r="J24" s="68"/>
      <c r="K24" s="68"/>
      <c r="L24" s="68"/>
      <c r="M24" s="68"/>
      <c r="N24" s="68"/>
      <c r="O24" s="69"/>
      <c r="P24" s="94">
        <f t="shared" si="3"/>
        <v>3479912.97</v>
      </c>
      <c r="Q24" s="101">
        <f t="shared" si="2"/>
        <v>7.9130294699502016E-2</v>
      </c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2" ht="15" customHeight="1">
      <c r="A25" s="43"/>
      <c r="B25" s="43"/>
      <c r="C25" s="66" t="s">
        <v>13</v>
      </c>
      <c r="D25" s="67">
        <v>305317.27</v>
      </c>
      <c r="E25" s="68">
        <v>850763.28</v>
      </c>
      <c r="F25" s="131">
        <v>1091854.18</v>
      </c>
      <c r="G25" s="68">
        <v>1024094.45</v>
      </c>
      <c r="H25" s="68"/>
      <c r="I25" s="68"/>
      <c r="J25" s="68"/>
      <c r="K25" s="68"/>
      <c r="L25" s="68"/>
      <c r="M25" s="68"/>
      <c r="N25" s="68"/>
      <c r="O25" s="69"/>
      <c r="P25" s="94">
        <f t="shared" si="3"/>
        <v>3272029.1799999997</v>
      </c>
      <c r="Q25" s="101">
        <f t="shared" si="2"/>
        <v>7.4403192123155271E-2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spans="1:32" ht="15" customHeight="1">
      <c r="A26" s="43"/>
      <c r="B26" s="43"/>
      <c r="C26" s="70" t="s">
        <v>14</v>
      </c>
      <c r="D26" s="71">
        <f t="shared" ref="D26:O26" si="5">SUM(D27:D30)</f>
        <v>725562.24</v>
      </c>
      <c r="E26" s="71">
        <f t="shared" si="5"/>
        <v>972331.94</v>
      </c>
      <c r="F26" s="71">
        <f t="shared" si="5"/>
        <v>1075963.29</v>
      </c>
      <c r="G26" s="71">
        <f t="shared" si="5"/>
        <v>1106857.49</v>
      </c>
      <c r="H26" s="71">
        <f t="shared" si="5"/>
        <v>0</v>
      </c>
      <c r="I26" s="71">
        <f t="shared" si="5"/>
        <v>0</v>
      </c>
      <c r="J26" s="71">
        <f t="shared" si="5"/>
        <v>0</v>
      </c>
      <c r="K26" s="71">
        <f t="shared" si="5"/>
        <v>0</v>
      </c>
      <c r="L26" s="71">
        <f t="shared" si="5"/>
        <v>0</v>
      </c>
      <c r="M26" s="71">
        <f t="shared" si="5"/>
        <v>0</v>
      </c>
      <c r="N26" s="71">
        <f t="shared" si="5"/>
        <v>0</v>
      </c>
      <c r="O26" s="71">
        <f t="shared" si="5"/>
        <v>0</v>
      </c>
      <c r="P26" s="72">
        <f t="shared" si="3"/>
        <v>3880714.96</v>
      </c>
      <c r="Q26" s="104">
        <f t="shared" si="2"/>
        <v>8.824419492007185E-2</v>
      </c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spans="1:32" ht="15" customHeight="1">
      <c r="A27" s="43"/>
      <c r="B27" s="43"/>
      <c r="C27" s="66" t="s">
        <v>15</v>
      </c>
      <c r="D27" s="67">
        <v>512058.71</v>
      </c>
      <c r="E27" s="68">
        <v>670376.91</v>
      </c>
      <c r="F27" s="131">
        <v>790076.79</v>
      </c>
      <c r="G27" s="68">
        <v>813438.19</v>
      </c>
      <c r="H27" s="68"/>
      <c r="I27" s="68"/>
      <c r="J27" s="68"/>
      <c r="K27" s="68"/>
      <c r="L27" s="68"/>
      <c r="M27" s="68"/>
      <c r="N27" s="68"/>
      <c r="O27" s="69"/>
      <c r="P27" s="94">
        <f t="shared" si="3"/>
        <v>2785950.6</v>
      </c>
      <c r="Q27" s="101">
        <f t="shared" si="2"/>
        <v>6.3350173954567157E-2</v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2" ht="15" customHeight="1">
      <c r="A28" s="43"/>
      <c r="B28" s="43"/>
      <c r="C28" s="66" t="s">
        <v>16</v>
      </c>
      <c r="D28" s="67">
        <v>93434.6</v>
      </c>
      <c r="E28" s="68">
        <v>109385.74</v>
      </c>
      <c r="F28" s="131">
        <v>120777.01</v>
      </c>
      <c r="G28" s="68">
        <v>107766.04</v>
      </c>
      <c r="H28" s="68"/>
      <c r="I28" s="68"/>
      <c r="J28" s="68"/>
      <c r="K28" s="68"/>
      <c r="L28" s="68"/>
      <c r="M28" s="68"/>
      <c r="N28" s="68"/>
      <c r="O28" s="69"/>
      <c r="P28" s="94">
        <f t="shared" si="3"/>
        <v>431363.39</v>
      </c>
      <c r="Q28" s="101">
        <f t="shared" si="2"/>
        <v>9.8088407576687811E-3</v>
      </c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spans="1:32" ht="15" customHeight="1">
      <c r="A29" s="43"/>
      <c r="B29" s="43"/>
      <c r="C29" s="66" t="s">
        <v>17</v>
      </c>
      <c r="D29" s="67">
        <v>21633.83</v>
      </c>
      <c r="E29" s="68">
        <v>24453.21</v>
      </c>
      <c r="F29" s="131">
        <v>30364.14</v>
      </c>
      <c r="G29" s="68">
        <v>45135.75</v>
      </c>
      <c r="H29" s="68"/>
      <c r="I29" s="68"/>
      <c r="J29" s="68"/>
      <c r="K29" s="68"/>
      <c r="L29" s="68"/>
      <c r="M29" s="68"/>
      <c r="N29" s="68"/>
      <c r="O29" s="69"/>
      <c r="P29" s="94">
        <f t="shared" si="3"/>
        <v>121586.93</v>
      </c>
      <c r="Q29" s="101">
        <f t="shared" si="2"/>
        <v>2.7647845464674717E-3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ht="15" customHeight="1">
      <c r="A30" s="43"/>
      <c r="B30" s="43"/>
      <c r="C30" s="66" t="s">
        <v>18</v>
      </c>
      <c r="D30" s="67">
        <v>98435.1</v>
      </c>
      <c r="E30" s="68">
        <v>168116.08</v>
      </c>
      <c r="F30" s="131">
        <v>134745.35</v>
      </c>
      <c r="G30" s="68">
        <v>140517.51</v>
      </c>
      <c r="H30" s="68"/>
      <c r="I30" s="68"/>
      <c r="J30" s="68"/>
      <c r="K30" s="68"/>
      <c r="L30" s="68"/>
      <c r="M30" s="68"/>
      <c r="N30" s="68"/>
      <c r="O30" s="69"/>
      <c r="P30" s="94">
        <f t="shared" si="3"/>
        <v>541814.04</v>
      </c>
      <c r="Q30" s="101">
        <f t="shared" si="2"/>
        <v>1.2320395661368444E-2</v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ht="15" customHeight="1">
      <c r="A31" s="43"/>
      <c r="B31" s="43"/>
      <c r="C31" s="70" t="s">
        <v>19</v>
      </c>
      <c r="D31" s="71">
        <f>SUM(D32:D37)</f>
        <v>1774503.5699999998</v>
      </c>
      <c r="E31" s="71">
        <f t="shared" ref="E31:O31" si="6">SUM(E32:E37)</f>
        <v>1885893.46</v>
      </c>
      <c r="F31" s="71">
        <f t="shared" si="6"/>
        <v>2001213.06</v>
      </c>
      <c r="G31" s="71">
        <f t="shared" si="6"/>
        <v>2389766.7799999998</v>
      </c>
      <c r="H31" s="71">
        <f t="shared" si="6"/>
        <v>0</v>
      </c>
      <c r="I31" s="71">
        <f t="shared" si="6"/>
        <v>0</v>
      </c>
      <c r="J31" s="71">
        <f t="shared" si="6"/>
        <v>0</v>
      </c>
      <c r="K31" s="71">
        <f t="shared" si="6"/>
        <v>0</v>
      </c>
      <c r="L31" s="71">
        <f t="shared" si="6"/>
        <v>0</v>
      </c>
      <c r="M31" s="71">
        <f t="shared" si="6"/>
        <v>0</v>
      </c>
      <c r="N31" s="71">
        <f t="shared" si="6"/>
        <v>0</v>
      </c>
      <c r="O31" s="71">
        <f t="shared" si="6"/>
        <v>0</v>
      </c>
      <c r="P31" s="72">
        <f>SUM(D31:O31)</f>
        <v>8051376.8699999992</v>
      </c>
      <c r="Q31" s="104">
        <f t="shared" si="2"/>
        <v>0.18308153966846305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ht="15" customHeight="1">
      <c r="A32" s="43"/>
      <c r="B32" s="43"/>
      <c r="C32" s="66" t="s">
        <v>53</v>
      </c>
      <c r="D32" s="67">
        <v>29715.1</v>
      </c>
      <c r="E32" s="68">
        <v>46180.29</v>
      </c>
      <c r="F32" s="131">
        <v>18063.61</v>
      </c>
      <c r="G32" s="68">
        <v>83410.44</v>
      </c>
      <c r="H32" s="68"/>
      <c r="I32" s="68"/>
      <c r="J32" s="68"/>
      <c r="K32" s="68"/>
      <c r="L32" s="68"/>
      <c r="M32" s="68"/>
      <c r="N32" s="68"/>
      <c r="O32" s="69"/>
      <c r="P32" s="94">
        <f t="shared" si="3"/>
        <v>177369.44</v>
      </c>
      <c r="Q32" s="101">
        <f t="shared" si="2"/>
        <v>4.0332319166837211E-3</v>
      </c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ht="15" customHeight="1">
      <c r="A33" s="43"/>
      <c r="B33" s="43"/>
      <c r="C33" s="66" t="s">
        <v>49</v>
      </c>
      <c r="D33" s="67">
        <v>120406.14</v>
      </c>
      <c r="E33" s="68">
        <v>138658.04999999999</v>
      </c>
      <c r="F33" s="131">
        <v>485233.25</v>
      </c>
      <c r="G33" s="98">
        <v>85828.09</v>
      </c>
      <c r="H33" s="68"/>
      <c r="I33" s="68"/>
      <c r="J33" s="68"/>
      <c r="K33" s="68"/>
      <c r="L33" s="68"/>
      <c r="M33" s="68"/>
      <c r="N33" s="68"/>
      <c r="O33" s="69"/>
      <c r="P33" s="94">
        <f t="shared" si="3"/>
        <v>830125.52999999991</v>
      </c>
      <c r="Q33" s="101">
        <f t="shared" si="2"/>
        <v>1.8876356504536462E-2</v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spans="1:32" ht="15" customHeight="1">
      <c r="A34" s="43"/>
      <c r="B34" s="43"/>
      <c r="C34" s="66" t="s">
        <v>22</v>
      </c>
      <c r="D34" s="67">
        <v>1567.64</v>
      </c>
      <c r="E34" s="68">
        <v>1648.75</v>
      </c>
      <c r="F34" s="131">
        <v>4833.8900000000003</v>
      </c>
      <c r="G34" s="68">
        <v>82035.429999999993</v>
      </c>
      <c r="H34" s="68"/>
      <c r="I34" s="68"/>
      <c r="J34" s="68"/>
      <c r="K34" s="68"/>
      <c r="L34" s="68"/>
      <c r="M34" s="68"/>
      <c r="N34" s="68"/>
      <c r="O34" s="69"/>
      <c r="P34" s="94">
        <f t="shared" si="3"/>
        <v>90085.709999999992</v>
      </c>
      <c r="Q34" s="101">
        <f t="shared" si="2"/>
        <v>2.0484732928576299E-3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ht="15" customHeight="1">
      <c r="A35" s="43"/>
      <c r="B35" s="43"/>
      <c r="C35" s="66" t="s">
        <v>50</v>
      </c>
      <c r="D35" s="67">
        <v>564026.22</v>
      </c>
      <c r="E35" s="68">
        <v>552007.56999999995</v>
      </c>
      <c r="F35" s="131">
        <v>707063.83</v>
      </c>
      <c r="G35" s="68">
        <v>581397.98</v>
      </c>
      <c r="H35" s="68"/>
      <c r="I35" s="68"/>
      <c r="J35" s="68"/>
      <c r="K35" s="68"/>
      <c r="L35" s="68"/>
      <c r="M35" s="68"/>
      <c r="N35" s="68"/>
      <c r="O35" s="69"/>
      <c r="P35" s="94">
        <f t="shared" si="3"/>
        <v>2404495.6</v>
      </c>
      <c r="Q35" s="101">
        <f t="shared" si="2"/>
        <v>5.4676208017827507E-2</v>
      </c>
      <c r="R35" s="43"/>
      <c r="S35" s="14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spans="1:32" ht="15" customHeight="1">
      <c r="A36" s="43"/>
      <c r="B36" s="43"/>
      <c r="C36" s="66" t="s">
        <v>51</v>
      </c>
      <c r="D36" s="67">
        <v>202641</v>
      </c>
      <c r="E36" s="68">
        <v>112102.37</v>
      </c>
      <c r="F36" s="131">
        <v>275039.51</v>
      </c>
      <c r="G36" s="68">
        <v>232219.69</v>
      </c>
      <c r="H36" s="68"/>
      <c r="I36" s="68"/>
      <c r="J36" s="68"/>
      <c r="K36" s="68"/>
      <c r="L36" s="68"/>
      <c r="M36" s="68"/>
      <c r="N36" s="68"/>
      <c r="O36" s="69"/>
      <c r="P36" s="94">
        <f t="shared" si="3"/>
        <v>822002.57000000007</v>
      </c>
      <c r="Q36" s="101">
        <f t="shared" si="2"/>
        <v>1.8691647224685633E-2</v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5" customHeight="1">
      <c r="A37" s="43"/>
      <c r="B37" s="43"/>
      <c r="C37" s="66" t="s">
        <v>25</v>
      </c>
      <c r="D37" s="67">
        <v>856147.47</v>
      </c>
      <c r="E37" s="68">
        <v>1035296.43</v>
      </c>
      <c r="F37" s="131">
        <v>510978.97</v>
      </c>
      <c r="G37" s="68">
        <v>1324875.1499999999</v>
      </c>
      <c r="H37" s="68"/>
      <c r="I37" s="68"/>
      <c r="J37" s="68"/>
      <c r="K37" s="68"/>
      <c r="L37" s="68"/>
      <c r="M37" s="68"/>
      <c r="N37" s="68"/>
      <c r="O37" s="69"/>
      <c r="P37" s="94">
        <f t="shared" si="3"/>
        <v>3727298.02</v>
      </c>
      <c r="Q37" s="101">
        <f t="shared" si="2"/>
        <v>8.4755622711872119E-2</v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5" customHeight="1">
      <c r="A38" s="43"/>
      <c r="B38" s="43"/>
      <c r="C38" s="70" t="s">
        <v>26</v>
      </c>
      <c r="D38" s="71">
        <f t="shared" ref="D38:O38" si="7">SUM(D39:D42)</f>
        <v>2486753.54</v>
      </c>
      <c r="E38" s="71">
        <f t="shared" si="7"/>
        <v>1637518.5299999998</v>
      </c>
      <c r="F38" s="71">
        <f t="shared" si="7"/>
        <v>2025108.44</v>
      </c>
      <c r="G38" s="71">
        <f t="shared" si="7"/>
        <v>4604643.46</v>
      </c>
      <c r="H38" s="71">
        <f t="shared" si="7"/>
        <v>0</v>
      </c>
      <c r="I38" s="71">
        <f t="shared" si="7"/>
        <v>0</v>
      </c>
      <c r="J38" s="71">
        <f t="shared" si="7"/>
        <v>0</v>
      </c>
      <c r="K38" s="71">
        <f t="shared" si="7"/>
        <v>0</v>
      </c>
      <c r="L38" s="71">
        <f t="shared" si="7"/>
        <v>0</v>
      </c>
      <c r="M38" s="71">
        <f t="shared" si="7"/>
        <v>0</v>
      </c>
      <c r="N38" s="71">
        <f t="shared" si="7"/>
        <v>0</v>
      </c>
      <c r="O38" s="71">
        <f t="shared" si="7"/>
        <v>0</v>
      </c>
      <c r="P38" s="72">
        <f>SUM(D38:O38)</f>
        <v>10754023.969999999</v>
      </c>
      <c r="Q38" s="104">
        <f t="shared" si="2"/>
        <v>0.24453746208245217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spans="1:32" ht="15" customHeight="1">
      <c r="A39" s="43"/>
      <c r="B39" s="43"/>
      <c r="C39" s="66" t="s">
        <v>27</v>
      </c>
      <c r="D39" s="67">
        <v>757682.7</v>
      </c>
      <c r="E39" s="68">
        <v>26758.59</v>
      </c>
      <c r="F39" s="131">
        <v>160587.57999999999</v>
      </c>
      <c r="G39" s="68">
        <v>1046719.19</v>
      </c>
      <c r="H39" s="68"/>
      <c r="I39" s="68"/>
      <c r="J39" s="68"/>
      <c r="K39" s="68"/>
      <c r="L39" s="68"/>
      <c r="M39" s="68"/>
      <c r="N39" s="68"/>
      <c r="O39" s="69"/>
      <c r="P39" s="115">
        <f t="shared" si="3"/>
        <v>1991748.0599999998</v>
      </c>
      <c r="Q39" s="101">
        <f t="shared" si="2"/>
        <v>4.529067603520022E-2</v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 spans="1:32" ht="15" customHeight="1">
      <c r="A40" s="43"/>
      <c r="B40" s="43"/>
      <c r="C40" s="66" t="s">
        <v>28</v>
      </c>
      <c r="D40" s="67">
        <v>657232.74</v>
      </c>
      <c r="E40" s="68">
        <v>844736.49</v>
      </c>
      <c r="F40" s="131">
        <v>860879.6</v>
      </c>
      <c r="G40" s="68">
        <v>1001033.47</v>
      </c>
      <c r="H40" s="68"/>
      <c r="I40" s="68"/>
      <c r="J40" s="68"/>
      <c r="K40" s="68"/>
      <c r="L40" s="68"/>
      <c r="M40" s="68"/>
      <c r="N40" s="68"/>
      <c r="O40" s="116"/>
      <c r="P40" s="115">
        <f t="shared" si="3"/>
        <v>3363882.3</v>
      </c>
      <c r="Q40" s="117">
        <f t="shared" si="2"/>
        <v>7.6491854833208264E-2</v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 spans="1:32" ht="15" customHeight="1">
      <c r="A41" s="43"/>
      <c r="B41" s="43"/>
      <c r="C41" s="66" t="s">
        <v>52</v>
      </c>
      <c r="D41" s="67">
        <v>126122.18</v>
      </c>
      <c r="E41" s="68">
        <v>179834.33</v>
      </c>
      <c r="F41" s="131">
        <v>220071.26</v>
      </c>
      <c r="G41" s="68">
        <v>266646.62</v>
      </c>
      <c r="H41" s="68"/>
      <c r="I41" s="68"/>
      <c r="J41" s="68"/>
      <c r="K41" s="68"/>
      <c r="L41" s="68"/>
      <c r="M41" s="68"/>
      <c r="N41" s="68"/>
      <c r="O41" s="69"/>
      <c r="P41" s="115">
        <f t="shared" si="3"/>
        <v>792674.39</v>
      </c>
      <c r="Q41" s="101">
        <f t="shared" si="2"/>
        <v>1.8024749073379264E-2</v>
      </c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 spans="1:32">
      <c r="A42" s="43"/>
      <c r="B42" s="43"/>
      <c r="C42" s="66" t="s">
        <v>26</v>
      </c>
      <c r="D42" s="67">
        <v>945715.92</v>
      </c>
      <c r="E42" s="68">
        <v>586189.12</v>
      </c>
      <c r="F42" s="131">
        <v>783570</v>
      </c>
      <c r="G42" s="68">
        <v>2290244.1800000002</v>
      </c>
      <c r="H42" s="68"/>
      <c r="I42" s="68"/>
      <c r="J42" s="68"/>
      <c r="K42" s="68"/>
      <c r="L42" s="68"/>
      <c r="M42" s="68"/>
      <c r="N42" s="68"/>
      <c r="O42" s="69"/>
      <c r="P42" s="115">
        <f t="shared" si="3"/>
        <v>4605719.2200000007</v>
      </c>
      <c r="Q42" s="101">
        <f t="shared" si="2"/>
        <v>0.10473018214066446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 spans="1:32" ht="13.5" customHeight="1" thickBot="1">
      <c r="A43" s="43"/>
      <c r="B43" s="43"/>
      <c r="C43" s="73" t="s">
        <v>88</v>
      </c>
      <c r="D43" s="74">
        <v>170875.32</v>
      </c>
      <c r="E43" s="74">
        <v>72092.639999999999</v>
      </c>
      <c r="F43" s="74">
        <v>188889.13</v>
      </c>
      <c r="G43" s="75">
        <v>428621.08</v>
      </c>
      <c r="H43" s="75"/>
      <c r="I43" s="75"/>
      <c r="J43" s="75"/>
      <c r="K43" s="75"/>
      <c r="L43" s="75"/>
      <c r="M43" s="75"/>
      <c r="N43" s="75"/>
      <c r="O43" s="76"/>
      <c r="P43" s="72">
        <f>SUM(D43:O43)</f>
        <v>860478.17</v>
      </c>
      <c r="Q43" s="108">
        <f t="shared" si="2"/>
        <v>1.9566550014780457E-2</v>
      </c>
      <c r="R43" s="45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 spans="1:32" ht="14.25" thickTop="1" thickBot="1">
      <c r="A44" s="43"/>
      <c r="B44" s="43"/>
      <c r="C44" s="77" t="s">
        <v>30</v>
      </c>
      <c r="D44" s="82">
        <v>1518621.66</v>
      </c>
      <c r="E44" s="82">
        <v>776556.18</v>
      </c>
      <c r="F44" s="82">
        <v>1210159.24</v>
      </c>
      <c r="G44" s="83">
        <v>6608438.0099999998</v>
      </c>
      <c r="H44" s="83"/>
      <c r="I44" s="84"/>
      <c r="J44" s="83"/>
      <c r="K44" s="84"/>
      <c r="L44" s="83"/>
      <c r="M44" s="78"/>
      <c r="N44" s="96"/>
      <c r="O44" s="80"/>
      <c r="P44" s="181">
        <f t="shared" si="3"/>
        <v>10113775.09</v>
      </c>
      <c r="Q44" s="105">
        <f t="shared" si="2"/>
        <v>0.22997874093276033</v>
      </c>
      <c r="R44" s="45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 spans="1:32" ht="13.5" thickTop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 t="s">
        <v>91</v>
      </c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5">
      <c r="A47" s="43"/>
      <c r="B47" s="43"/>
      <c r="C47" s="43"/>
      <c r="D47" s="43"/>
      <c r="E47" s="43"/>
      <c r="F47" s="43"/>
      <c r="G47" s="43"/>
      <c r="H47" s="99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>
      <c r="A48" s="43"/>
      <c r="B48" s="43"/>
      <c r="C48" s="43"/>
      <c r="D48" s="43"/>
      <c r="E48" s="43"/>
      <c r="F48" s="43"/>
      <c r="G48" s="43"/>
      <c r="H48" s="43"/>
      <c r="I48" s="45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spans="1:3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</row>
    <row r="82" spans="1:3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</row>
    <row r="83" spans="1:3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spans="1:3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</row>
    <row r="85" spans="1:3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spans="1:3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spans="1:3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</row>
    <row r="88" spans="1:3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</row>
    <row r="89" spans="1:3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</row>
    <row r="90" spans="1:3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</row>
  </sheetData>
  <sheetProtection formatCells="0" formatColumns="0" formatRows="0" sort="0" autoFilter="0" pivotTables="0"/>
  <mergeCells count="4">
    <mergeCell ref="D7:P7"/>
    <mergeCell ref="C10:C11"/>
    <mergeCell ref="D10:P10"/>
    <mergeCell ref="Q10:Q11"/>
  </mergeCells>
  <printOptions horizontalCentered="1" verticalCentered="1"/>
  <pageMargins left="0.70866141732283505" right="0.70866141732283505" top="0.74803149606299202" bottom="0.74803149606299202" header="0.31496062992126" footer="0.31496062992126"/>
  <pageSetup scale="2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1800225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List Box 2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1800225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F100"/>
  <sheetViews>
    <sheetView topLeftCell="A10" workbookViewId="0">
      <selection activeCell="D18" sqref="D18:G18"/>
    </sheetView>
  </sheetViews>
  <sheetFormatPr defaultColWidth="9.140625" defaultRowHeight="12.75"/>
  <cols>
    <col min="1" max="1" width="4.42578125" style="44" customWidth="1"/>
    <col min="2" max="2" width="7.28515625" style="44" customWidth="1"/>
    <col min="3" max="3" width="41.42578125" style="44" customWidth="1"/>
    <col min="4" max="15" width="10.7109375" style="44" customWidth="1"/>
    <col min="16" max="16" width="15.7109375" style="44" customWidth="1"/>
    <col min="17" max="17" width="12.7109375" style="44" customWidth="1"/>
    <col min="18" max="18" width="12.5703125" style="44" customWidth="1"/>
    <col min="19" max="19" width="23.5703125" style="44" customWidth="1"/>
    <col min="20" max="40" width="9.140625" style="44" customWidth="1"/>
    <col min="41" max="16384" width="9.140625" style="44"/>
  </cols>
  <sheetData>
    <row r="1" spans="1:3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5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5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>
      <c r="A5" s="43"/>
      <c r="B5" s="43"/>
      <c r="C5" s="45"/>
      <c r="D5" s="43"/>
      <c r="E5" s="43"/>
      <c r="F5" s="43"/>
      <c r="G5" s="43"/>
      <c r="H5" s="46"/>
      <c r="I5" s="46"/>
      <c r="J5" s="46"/>
      <c r="K5" s="46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13.5" thickBo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5"/>
      <c r="R6" s="45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17.25" hidden="1" thickTop="1" thickBot="1">
      <c r="B7" s="47"/>
      <c r="C7" s="48" t="s">
        <v>54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1"/>
      <c r="Q7" s="49"/>
      <c r="R7" s="50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ht="17.25" thickTop="1" thickBot="1">
      <c r="A8" s="51"/>
      <c r="B8" s="52"/>
      <c r="C8" s="106" t="s">
        <v>93</v>
      </c>
      <c r="D8" s="107">
        <v>4202100000</v>
      </c>
      <c r="E8" s="53"/>
      <c r="F8" s="53"/>
      <c r="G8" s="53"/>
      <c r="H8" s="43"/>
      <c r="I8" s="43"/>
      <c r="J8" s="53"/>
      <c r="K8" s="53"/>
      <c r="L8" s="53"/>
      <c r="M8" s="54"/>
      <c r="N8" s="54"/>
      <c r="O8" s="55"/>
      <c r="P8" s="55"/>
      <c r="Q8" s="55"/>
      <c r="R8" s="55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7.25" customHeight="1" thickTop="1" thickBo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17.25" customHeight="1" thickTop="1">
      <c r="A10" s="43"/>
      <c r="B10" s="43"/>
      <c r="C10" s="202" t="s">
        <v>89</v>
      </c>
      <c r="D10" s="204">
        <v>2017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6"/>
      <c r="Q10" s="207" t="s">
        <v>90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5" customHeight="1" thickBot="1">
      <c r="A11" s="43"/>
      <c r="B11" s="43"/>
      <c r="C11" s="203"/>
      <c r="D11" s="56" t="s">
        <v>32</v>
      </c>
      <c r="E11" s="57" t="s">
        <v>33</v>
      </c>
      <c r="F11" s="57" t="s">
        <v>34</v>
      </c>
      <c r="G11" s="57" t="s">
        <v>35</v>
      </c>
      <c r="H11" s="57" t="s">
        <v>36</v>
      </c>
      <c r="I11" s="57" t="s">
        <v>37</v>
      </c>
      <c r="J11" s="57" t="s">
        <v>38</v>
      </c>
      <c r="K11" s="58" t="s">
        <v>39</v>
      </c>
      <c r="L11" s="58" t="s">
        <v>40</v>
      </c>
      <c r="M11" s="58" t="s">
        <v>41</v>
      </c>
      <c r="N11" s="58" t="s">
        <v>42</v>
      </c>
      <c r="O11" s="59" t="s">
        <v>43</v>
      </c>
      <c r="P11" s="60" t="s">
        <v>94</v>
      </c>
      <c r="Q11" s="208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5" customHeight="1" thickTop="1" thickBot="1">
      <c r="A12" s="43"/>
      <c r="B12" s="43"/>
      <c r="C12" s="61" t="s">
        <v>31</v>
      </c>
      <c r="D12" s="62">
        <f>SUM(D13+D21+D26+D31+D38+D43+D44)</f>
        <v>73679382.079999998</v>
      </c>
      <c r="E12" s="62">
        <f>SUM(E13+E21+E26+E31+E38+E43+E44)</f>
        <v>88768620.050000012</v>
      </c>
      <c r="F12" s="62">
        <f t="shared" ref="F12:O12" si="0">+F13+F21+F26+F31+F38+F43+F44</f>
        <v>135184988.79999998</v>
      </c>
      <c r="G12" s="62">
        <f t="shared" si="0"/>
        <v>124911661.67</v>
      </c>
      <c r="H12" s="62">
        <f t="shared" si="0"/>
        <v>125356661.58999999</v>
      </c>
      <c r="I12" s="62">
        <f t="shared" si="0"/>
        <v>134055955.00999999</v>
      </c>
      <c r="J12" s="62">
        <f t="shared" si="0"/>
        <v>145961895.20999998</v>
      </c>
      <c r="K12" s="62">
        <f t="shared" si="0"/>
        <v>149426896.58000004</v>
      </c>
      <c r="L12" s="62">
        <f t="shared" si="0"/>
        <v>138688866.59</v>
      </c>
      <c r="M12" s="62">
        <f t="shared" si="0"/>
        <v>138865730.25999999</v>
      </c>
      <c r="N12" s="62">
        <f t="shared" si="0"/>
        <v>125487638.99000002</v>
      </c>
      <c r="O12" s="62">
        <f t="shared" si="0"/>
        <v>185523350.69</v>
      </c>
      <c r="P12" s="93">
        <f>SUM(D12:O12)</f>
        <v>1565911647.52</v>
      </c>
      <c r="Q12" s="102">
        <f>P12/$D$8*100</f>
        <v>37.264978166155018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1:32" ht="15" customHeight="1" thickTop="1">
      <c r="A13" s="43"/>
      <c r="B13" s="43"/>
      <c r="C13" s="63" t="s">
        <v>0</v>
      </c>
      <c r="D13" s="64">
        <f>SUM(D14:D20)</f>
        <v>53512170.450000003</v>
      </c>
      <c r="E13" s="64">
        <f t="shared" ref="E13:O13" si="1">SUM(E14:E20)</f>
        <v>50615120.200000003</v>
      </c>
      <c r="F13" s="64">
        <f t="shared" si="1"/>
        <v>90524246.909999996</v>
      </c>
      <c r="G13" s="64">
        <f t="shared" si="1"/>
        <v>81677988.170000002</v>
      </c>
      <c r="H13" s="64">
        <f t="shared" si="1"/>
        <v>77800336.479999989</v>
      </c>
      <c r="I13" s="64">
        <f t="shared" si="1"/>
        <v>85282444.409999996</v>
      </c>
      <c r="J13" s="64">
        <f t="shared" si="1"/>
        <v>89248400.649999991</v>
      </c>
      <c r="K13" s="64">
        <f t="shared" si="1"/>
        <v>99153787.180000007</v>
      </c>
      <c r="L13" s="64">
        <f t="shared" si="1"/>
        <v>92913520.620000005</v>
      </c>
      <c r="M13" s="64">
        <f t="shared" si="1"/>
        <v>86378572.320000008</v>
      </c>
      <c r="N13" s="64">
        <f t="shared" si="1"/>
        <v>74654697.830000013</v>
      </c>
      <c r="O13" s="64">
        <f t="shared" si="1"/>
        <v>89394289.060000002</v>
      </c>
      <c r="P13" s="65">
        <f>SUM(D13:O13)</f>
        <v>971155574.28000021</v>
      </c>
      <c r="Q13" s="103">
        <f t="shared" ref="Q13:Q44" si="2">P13/$D$8*100</f>
        <v>23.111196170486188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1:32" ht="15" customHeight="1">
      <c r="A14" s="43"/>
      <c r="B14" s="43"/>
      <c r="C14" s="66" t="s">
        <v>1</v>
      </c>
      <c r="D14" s="67">
        <v>3855468.97</v>
      </c>
      <c r="E14" s="68">
        <v>7751521.5300000003</v>
      </c>
      <c r="F14" s="185">
        <v>9093379.6300000008</v>
      </c>
      <c r="G14" s="68">
        <v>8729072.4399999995</v>
      </c>
      <c r="H14" s="68">
        <v>9825835.5299999993</v>
      </c>
      <c r="I14" s="68">
        <v>9719543.6799999997</v>
      </c>
      <c r="J14" s="68">
        <v>10577855.74</v>
      </c>
      <c r="K14" s="68">
        <v>10476522.35</v>
      </c>
      <c r="L14" s="68">
        <v>9609655.3800000008</v>
      </c>
      <c r="M14" s="68">
        <v>10226839.18</v>
      </c>
      <c r="N14" s="68">
        <v>7670634.21</v>
      </c>
      <c r="O14" s="69">
        <v>14446111.9</v>
      </c>
      <c r="P14" s="94">
        <f t="shared" ref="P14:P44" si="3">SUM(D14:O14)</f>
        <v>111982440.54000001</v>
      </c>
      <c r="Q14" s="101">
        <f t="shared" si="2"/>
        <v>2.6649161262226029</v>
      </c>
      <c r="R14" s="43"/>
      <c r="S14" s="79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1:32" ht="15" customHeight="1">
      <c r="A15" s="43"/>
      <c r="B15" s="43"/>
      <c r="C15" s="66" t="s">
        <v>2</v>
      </c>
      <c r="D15" s="67">
        <v>632316.18999999994</v>
      </c>
      <c r="E15" s="68">
        <v>1242026.04</v>
      </c>
      <c r="F15" s="185">
        <v>17612665.690000001</v>
      </c>
      <c r="G15" s="68">
        <v>14506801.98</v>
      </c>
      <c r="H15" s="68">
        <v>2683183.94</v>
      </c>
      <c r="I15" s="68">
        <v>2493382.48</v>
      </c>
      <c r="J15" s="68">
        <v>2422592.44</v>
      </c>
      <c r="K15" s="68">
        <v>2511333.39</v>
      </c>
      <c r="L15" s="68">
        <v>1103662</v>
      </c>
      <c r="M15" s="68">
        <v>1688078.63</v>
      </c>
      <c r="N15" s="68">
        <v>667573.11</v>
      </c>
      <c r="O15" s="69">
        <v>1664886.32</v>
      </c>
      <c r="P15" s="94">
        <f t="shared" si="3"/>
        <v>49228502.210000001</v>
      </c>
      <c r="Q15" s="101">
        <f t="shared" si="2"/>
        <v>1.171521434758811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2" ht="15" customHeight="1">
      <c r="A16" s="43"/>
      <c r="B16" s="43"/>
      <c r="C16" s="66" t="s">
        <v>3</v>
      </c>
      <c r="D16" s="67">
        <v>58790.3</v>
      </c>
      <c r="E16" s="68">
        <v>107978.26</v>
      </c>
      <c r="F16" s="185">
        <v>88556.13</v>
      </c>
      <c r="G16" s="68">
        <v>93919.51</v>
      </c>
      <c r="H16" s="68">
        <v>178761.83</v>
      </c>
      <c r="I16" s="68">
        <v>96074.04</v>
      </c>
      <c r="J16" s="68">
        <v>140635.43</v>
      </c>
      <c r="K16" s="68">
        <v>152546.72</v>
      </c>
      <c r="L16" s="68">
        <v>115920.43</v>
      </c>
      <c r="M16" s="68">
        <v>195735.62</v>
      </c>
      <c r="N16" s="68">
        <v>165720.76</v>
      </c>
      <c r="O16" s="69">
        <v>130025.67</v>
      </c>
      <c r="P16" s="94">
        <f t="shared" si="3"/>
        <v>1524664.7</v>
      </c>
      <c r="Q16" s="101">
        <f t="shared" si="2"/>
        <v>3.6283398776802075E-2</v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32" ht="15" customHeight="1">
      <c r="A17" s="43"/>
      <c r="B17" s="43"/>
      <c r="C17" s="66" t="s">
        <v>4</v>
      </c>
      <c r="D17" s="67">
        <v>33352018.879999999</v>
      </c>
      <c r="E17" s="68">
        <v>26961493.609999999</v>
      </c>
      <c r="F17" s="185">
        <v>45891894.880000003</v>
      </c>
      <c r="G17" s="68">
        <v>39843066.039999999</v>
      </c>
      <c r="H17" s="68">
        <v>44329065.979999997</v>
      </c>
      <c r="I17" s="68">
        <v>51058078.640000001</v>
      </c>
      <c r="J17" s="68">
        <v>51792411.350000001</v>
      </c>
      <c r="K17" s="68">
        <v>56845360.840000004</v>
      </c>
      <c r="L17" s="68">
        <v>53436415.75</v>
      </c>
      <c r="M17" s="68">
        <v>50058448.369999997</v>
      </c>
      <c r="N17" s="68">
        <v>44942136.68</v>
      </c>
      <c r="O17" s="69">
        <v>50200125.439999998</v>
      </c>
      <c r="P17" s="94">
        <f t="shared" si="3"/>
        <v>548710516.46000004</v>
      </c>
      <c r="Q17" s="101">
        <f t="shared" si="2"/>
        <v>13.058007102639158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1:32" ht="15" customHeight="1">
      <c r="A18" s="43"/>
      <c r="B18" s="43"/>
      <c r="C18" s="66" t="s">
        <v>44</v>
      </c>
      <c r="D18" s="67">
        <v>13972593.029999999</v>
      </c>
      <c r="E18" s="68">
        <v>12356371.449999999</v>
      </c>
      <c r="F18" s="185">
        <v>14808666.49</v>
      </c>
      <c r="G18" s="68">
        <v>15647198.060000001</v>
      </c>
      <c r="H18" s="68">
        <v>17742897.41</v>
      </c>
      <c r="I18" s="68">
        <v>18687302.640000001</v>
      </c>
      <c r="J18" s="68">
        <v>20939541.420000002</v>
      </c>
      <c r="K18" s="68">
        <v>25506175.510000002</v>
      </c>
      <c r="L18" s="68">
        <v>25706299.34</v>
      </c>
      <c r="M18" s="68">
        <v>21225508.199999999</v>
      </c>
      <c r="N18" s="68">
        <v>18614457.170000002</v>
      </c>
      <c r="O18" s="69">
        <v>19877899.5</v>
      </c>
      <c r="P18" s="94">
        <f t="shared" si="3"/>
        <v>225084910.21999997</v>
      </c>
      <c r="Q18" s="101">
        <f t="shared" si="2"/>
        <v>5.3564862859046656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1:32" ht="15" customHeight="1">
      <c r="A19" s="43"/>
      <c r="B19" s="43"/>
      <c r="C19" s="66" t="s">
        <v>45</v>
      </c>
      <c r="D19" s="67">
        <v>1071292.49</v>
      </c>
      <c r="E19" s="68">
        <v>1596950.17</v>
      </c>
      <c r="F19" s="185">
        <v>2226840.15</v>
      </c>
      <c r="G19" s="68">
        <v>2007545.03</v>
      </c>
      <c r="H19" s="68">
        <v>2283048.27</v>
      </c>
      <c r="I19" s="68">
        <v>2361499.6</v>
      </c>
      <c r="J19" s="68">
        <v>2521752.11</v>
      </c>
      <c r="K19" s="68">
        <v>2861682.41</v>
      </c>
      <c r="L19" s="68">
        <v>2150781.52</v>
      </c>
      <c r="M19" s="68">
        <v>2167495.09</v>
      </c>
      <c r="N19" s="68">
        <v>1890362.65</v>
      </c>
      <c r="O19" s="69">
        <v>2285551.31</v>
      </c>
      <c r="P19" s="94">
        <f t="shared" si="3"/>
        <v>25424800.799999997</v>
      </c>
      <c r="Q19" s="101">
        <f t="shared" si="2"/>
        <v>0.60504987506246866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1:32" ht="15" customHeight="1">
      <c r="B20" s="43"/>
      <c r="C20" s="66" t="s">
        <v>7</v>
      </c>
      <c r="D20" s="67">
        <v>569690.59</v>
      </c>
      <c r="E20" s="68">
        <v>598779.14</v>
      </c>
      <c r="F20" s="185">
        <v>802243.94</v>
      </c>
      <c r="G20" s="68">
        <v>850385.11</v>
      </c>
      <c r="H20" s="68">
        <v>757543.52</v>
      </c>
      <c r="I20" s="68">
        <v>866563.33</v>
      </c>
      <c r="J20" s="68">
        <v>853612.16</v>
      </c>
      <c r="K20" s="68">
        <v>800165.96</v>
      </c>
      <c r="L20" s="68">
        <v>790786.2</v>
      </c>
      <c r="M20" s="68">
        <v>816467.23</v>
      </c>
      <c r="N20" s="68">
        <v>703813.25</v>
      </c>
      <c r="O20" s="69">
        <v>789688.92</v>
      </c>
      <c r="P20" s="94">
        <f t="shared" si="3"/>
        <v>9199739.3499999996</v>
      </c>
      <c r="Q20" s="101">
        <f t="shared" si="2"/>
        <v>0.21893194712167724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1:32" ht="15" customHeight="1">
      <c r="A21" s="43"/>
      <c r="B21" s="43"/>
      <c r="C21" s="70" t="s">
        <v>9</v>
      </c>
      <c r="D21" s="71">
        <f t="shared" ref="D21:O21" si="4">SUM(D22:D25)</f>
        <v>15942566.910000002</v>
      </c>
      <c r="E21" s="71">
        <f t="shared" si="4"/>
        <v>32105522.039999999</v>
      </c>
      <c r="F21" s="71">
        <f t="shared" si="4"/>
        <v>37652066.750000007</v>
      </c>
      <c r="G21" s="71">
        <f t="shared" si="4"/>
        <v>35977730.459999993</v>
      </c>
      <c r="H21" s="71">
        <f t="shared" si="4"/>
        <v>40567246.729999997</v>
      </c>
      <c r="I21" s="71">
        <f t="shared" si="4"/>
        <v>40389805.469999999</v>
      </c>
      <c r="J21" s="71">
        <f t="shared" si="4"/>
        <v>44393326.050000004</v>
      </c>
      <c r="K21" s="71">
        <f t="shared" si="4"/>
        <v>43764113.430000007</v>
      </c>
      <c r="L21" s="71">
        <f t="shared" si="4"/>
        <v>39922755.839999996</v>
      </c>
      <c r="M21" s="71">
        <f t="shared" si="4"/>
        <v>42882136.189999998</v>
      </c>
      <c r="N21" s="71">
        <f t="shared" si="4"/>
        <v>43774643.869999997</v>
      </c>
      <c r="O21" s="71">
        <f t="shared" si="4"/>
        <v>77580718.679999992</v>
      </c>
      <c r="P21" s="72">
        <f t="shared" si="3"/>
        <v>494952632.42000002</v>
      </c>
      <c r="Q21" s="104">
        <f t="shared" si="2"/>
        <v>11.778697137621666</v>
      </c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 spans="1:32" ht="15" customHeight="1">
      <c r="A22" s="43"/>
      <c r="B22" s="43"/>
      <c r="C22" s="66" t="s">
        <v>46</v>
      </c>
      <c r="D22" s="67">
        <v>9612063.3000000007</v>
      </c>
      <c r="E22" s="68">
        <v>19294210.57</v>
      </c>
      <c r="F22" s="185">
        <v>22627334.059999999</v>
      </c>
      <c r="G22" s="68">
        <v>21639290.52</v>
      </c>
      <c r="H22" s="68">
        <v>24386054.73</v>
      </c>
      <c r="I22" s="68">
        <v>24310877.91</v>
      </c>
      <c r="J22" s="68">
        <v>27022741.59</v>
      </c>
      <c r="K22" s="68">
        <v>26577706.039999999</v>
      </c>
      <c r="L22" s="68">
        <v>24050825.579999998</v>
      </c>
      <c r="M22" s="68">
        <v>25998719</v>
      </c>
      <c r="N22" s="68">
        <v>29222952.370000001</v>
      </c>
      <c r="O22" s="69">
        <v>48299287.68</v>
      </c>
      <c r="P22" s="94">
        <f t="shared" si="3"/>
        <v>303042063.35000002</v>
      </c>
      <c r="Q22" s="101">
        <f t="shared" si="2"/>
        <v>7.2116813819280843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spans="1:32" ht="15" customHeight="1">
      <c r="A23" s="43"/>
      <c r="B23" s="43"/>
      <c r="C23" s="66" t="s">
        <v>47</v>
      </c>
      <c r="D23" s="67">
        <v>5487815.8700000001</v>
      </c>
      <c r="E23" s="68">
        <v>11136277.539999999</v>
      </c>
      <c r="F23" s="185">
        <v>13033326.75</v>
      </c>
      <c r="G23" s="68">
        <v>12438084.859999999</v>
      </c>
      <c r="H23" s="68">
        <v>14031927.32</v>
      </c>
      <c r="I23" s="68">
        <v>13948315.880000001</v>
      </c>
      <c r="J23" s="68">
        <v>15063870.800000001</v>
      </c>
      <c r="K23" s="68">
        <v>14906718.880000001</v>
      </c>
      <c r="L23" s="68">
        <v>13781012.470000001</v>
      </c>
      <c r="M23" s="68">
        <v>14691858.58</v>
      </c>
      <c r="N23" s="68">
        <v>13422037.59</v>
      </c>
      <c r="O23" s="69">
        <v>25459426.109999999</v>
      </c>
      <c r="P23" s="94">
        <f t="shared" si="3"/>
        <v>167400672.64999998</v>
      </c>
      <c r="Q23" s="101">
        <f t="shared" si="2"/>
        <v>3.9837384319744888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 spans="1:32" ht="15" customHeight="1">
      <c r="A24" s="43"/>
      <c r="B24" s="43"/>
      <c r="C24" s="66" t="s">
        <v>48</v>
      </c>
      <c r="D24" s="67">
        <v>436423.06</v>
      </c>
      <c r="E24" s="68">
        <v>884778.14</v>
      </c>
      <c r="F24" s="185">
        <v>1037531.02</v>
      </c>
      <c r="G24" s="68">
        <v>991786.18</v>
      </c>
      <c r="H24" s="68">
        <v>1119552.6000000001</v>
      </c>
      <c r="I24" s="68">
        <v>1110270.08</v>
      </c>
      <c r="J24" s="68">
        <v>1208802.52</v>
      </c>
      <c r="K24" s="68">
        <v>1182973.0900000001</v>
      </c>
      <c r="L24" s="68">
        <v>1093203.53</v>
      </c>
      <c r="M24" s="68">
        <v>1140055.95</v>
      </c>
      <c r="N24" s="68">
        <v>576427.41</v>
      </c>
      <c r="O24" s="69">
        <v>1813540.61</v>
      </c>
      <c r="P24" s="94">
        <f t="shared" si="3"/>
        <v>12595344.189999998</v>
      </c>
      <c r="Q24" s="101">
        <f t="shared" si="2"/>
        <v>0.29973927774208126</v>
      </c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2" ht="15" customHeight="1">
      <c r="A25" s="43"/>
      <c r="B25" s="43"/>
      <c r="C25" s="66" t="s">
        <v>13</v>
      </c>
      <c r="D25" s="67">
        <v>406264.68</v>
      </c>
      <c r="E25" s="68">
        <v>790255.79</v>
      </c>
      <c r="F25" s="185">
        <v>953874.92</v>
      </c>
      <c r="G25" s="68">
        <v>908568.9</v>
      </c>
      <c r="H25" s="68">
        <v>1029712.08</v>
      </c>
      <c r="I25" s="68">
        <v>1020341.6</v>
      </c>
      <c r="J25" s="68">
        <v>1097911.1399999999</v>
      </c>
      <c r="K25" s="68">
        <v>1096715.42</v>
      </c>
      <c r="L25" s="68">
        <v>997714.26</v>
      </c>
      <c r="M25" s="68">
        <v>1051502.6599999999</v>
      </c>
      <c r="N25" s="68">
        <v>553226.5</v>
      </c>
      <c r="O25" s="69">
        <v>2008464.28</v>
      </c>
      <c r="P25" s="94">
        <f t="shared" si="3"/>
        <v>11914552.229999999</v>
      </c>
      <c r="Q25" s="101">
        <f t="shared" si="2"/>
        <v>0.28353804597701143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spans="1:32" ht="15" customHeight="1">
      <c r="A26" s="43"/>
      <c r="B26" s="43"/>
      <c r="C26" s="70" t="s">
        <v>14</v>
      </c>
      <c r="D26" s="71">
        <f t="shared" ref="D26:O26" si="5">SUM(D27:D30)</f>
        <v>579949.69999999995</v>
      </c>
      <c r="E26" s="71">
        <f t="shared" si="5"/>
        <v>799058.78</v>
      </c>
      <c r="F26" s="71">
        <f t="shared" si="5"/>
        <v>1000001.89</v>
      </c>
      <c r="G26" s="71">
        <f t="shared" si="5"/>
        <v>900446.92</v>
      </c>
      <c r="H26" s="71">
        <f t="shared" si="5"/>
        <v>1044119.04</v>
      </c>
      <c r="I26" s="71">
        <f t="shared" si="5"/>
        <v>1380660.13</v>
      </c>
      <c r="J26" s="71">
        <f t="shared" si="5"/>
        <v>1483988.38</v>
      </c>
      <c r="K26" s="71">
        <f t="shared" si="5"/>
        <v>1598254.37</v>
      </c>
      <c r="L26" s="71">
        <f t="shared" si="5"/>
        <v>1300121.7400000002</v>
      </c>
      <c r="M26" s="71">
        <f t="shared" si="5"/>
        <v>1269238.77</v>
      </c>
      <c r="N26" s="71">
        <f t="shared" si="5"/>
        <v>1101076.77</v>
      </c>
      <c r="O26" s="71">
        <f t="shared" si="5"/>
        <v>1131476.8799999999</v>
      </c>
      <c r="P26" s="72">
        <f t="shared" si="3"/>
        <v>13588393.370000001</v>
      </c>
      <c r="Q26" s="104">
        <f t="shared" si="2"/>
        <v>0.32337148973132485</v>
      </c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spans="1:32" ht="15" customHeight="1">
      <c r="A27" s="43"/>
      <c r="B27" s="43"/>
      <c r="C27" s="66" t="s">
        <v>15</v>
      </c>
      <c r="D27" s="67">
        <v>406775.45</v>
      </c>
      <c r="E27" s="68">
        <v>562336.28</v>
      </c>
      <c r="F27" s="185">
        <v>753295.71</v>
      </c>
      <c r="G27" s="68">
        <v>635024.81000000006</v>
      </c>
      <c r="H27" s="68">
        <v>751416.92</v>
      </c>
      <c r="I27" s="68">
        <v>893728.47</v>
      </c>
      <c r="J27" s="68">
        <v>860436.57</v>
      </c>
      <c r="K27" s="68">
        <v>854527.97</v>
      </c>
      <c r="L27" s="68">
        <v>755364.68</v>
      </c>
      <c r="M27" s="68">
        <v>790697.27</v>
      </c>
      <c r="N27" s="68">
        <v>699678.47</v>
      </c>
      <c r="O27" s="69">
        <v>696506.22</v>
      </c>
      <c r="P27" s="94">
        <f t="shared" si="3"/>
        <v>8659788.8199999984</v>
      </c>
      <c r="Q27" s="101">
        <f t="shared" si="2"/>
        <v>0.20608240689179214</v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spans="1:32" ht="15" customHeight="1">
      <c r="A28" s="43"/>
      <c r="B28" s="43"/>
      <c r="C28" s="66" t="s">
        <v>16</v>
      </c>
      <c r="D28" s="67">
        <v>67122.44</v>
      </c>
      <c r="E28" s="68">
        <v>89824.72</v>
      </c>
      <c r="F28" s="185">
        <v>123908.06</v>
      </c>
      <c r="G28" s="68">
        <v>113328.83</v>
      </c>
      <c r="H28" s="68">
        <v>102269.66</v>
      </c>
      <c r="I28" s="68">
        <v>124251.74</v>
      </c>
      <c r="J28" s="68">
        <v>111124.49</v>
      </c>
      <c r="K28" s="68">
        <v>77883.14</v>
      </c>
      <c r="L28" s="68">
        <v>117081.53</v>
      </c>
      <c r="M28" s="68">
        <v>126411.14</v>
      </c>
      <c r="N28" s="68">
        <v>108010.69</v>
      </c>
      <c r="O28" s="69">
        <v>129924.87</v>
      </c>
      <c r="P28" s="94">
        <f t="shared" si="3"/>
        <v>1291141.31</v>
      </c>
      <c r="Q28" s="101">
        <f t="shared" si="2"/>
        <v>3.0726096713547989E-2</v>
      </c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spans="1:32" ht="15" customHeight="1">
      <c r="A29" s="43"/>
      <c r="B29" s="43"/>
      <c r="C29" s="66" t="s">
        <v>17</v>
      </c>
      <c r="D29" s="67">
        <v>17936.740000000002</v>
      </c>
      <c r="E29" s="68">
        <v>29045.1</v>
      </c>
      <c r="F29" s="185">
        <v>29271.49</v>
      </c>
      <c r="G29" s="68">
        <v>28676.27</v>
      </c>
      <c r="H29" s="68">
        <v>54945.86</v>
      </c>
      <c r="I29" s="68">
        <v>136681.21</v>
      </c>
      <c r="J29" s="68">
        <v>303933.09000000003</v>
      </c>
      <c r="K29" s="68">
        <v>401179.76</v>
      </c>
      <c r="L29" s="68">
        <v>204730.39</v>
      </c>
      <c r="M29" s="68">
        <v>92200</v>
      </c>
      <c r="N29" s="68">
        <v>36222.43</v>
      </c>
      <c r="O29" s="69">
        <v>29925.06</v>
      </c>
      <c r="P29" s="94">
        <f t="shared" si="3"/>
        <v>1364747.4000000001</v>
      </c>
      <c r="Q29" s="101">
        <f t="shared" si="2"/>
        <v>3.2477746840865282E-2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ht="15" customHeight="1">
      <c r="A30" s="43"/>
      <c r="B30" s="43"/>
      <c r="C30" s="66" t="s">
        <v>18</v>
      </c>
      <c r="D30" s="67">
        <v>88115.07</v>
      </c>
      <c r="E30" s="68">
        <v>117852.68</v>
      </c>
      <c r="F30" s="185">
        <v>93526.63</v>
      </c>
      <c r="G30" s="68">
        <v>123417.01</v>
      </c>
      <c r="H30" s="68">
        <v>135486.6</v>
      </c>
      <c r="I30" s="68">
        <v>225998.71</v>
      </c>
      <c r="J30" s="68">
        <v>208494.23</v>
      </c>
      <c r="K30" s="68">
        <v>264663.5</v>
      </c>
      <c r="L30" s="68">
        <v>222945.14</v>
      </c>
      <c r="M30" s="68">
        <v>259930.36</v>
      </c>
      <c r="N30" s="68">
        <v>257165.18</v>
      </c>
      <c r="O30" s="69">
        <v>275120.73</v>
      </c>
      <c r="P30" s="94">
        <f t="shared" si="3"/>
        <v>2272715.84</v>
      </c>
      <c r="Q30" s="101">
        <f t="shared" si="2"/>
        <v>5.4085239285119338E-2</v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ht="15" customHeight="1">
      <c r="A31" s="43"/>
      <c r="B31" s="43"/>
      <c r="C31" s="70" t="s">
        <v>19</v>
      </c>
      <c r="D31" s="71">
        <f t="shared" ref="D31:O31" si="6">SUM(D32:D37)</f>
        <v>1745843.1300000001</v>
      </c>
      <c r="E31" s="71">
        <f t="shared" si="6"/>
        <v>1266650.8399999999</v>
      </c>
      <c r="F31" s="71">
        <f t="shared" si="6"/>
        <v>1508161.35</v>
      </c>
      <c r="G31" s="71">
        <f t="shared" si="6"/>
        <v>1901163.79</v>
      </c>
      <c r="H31" s="71">
        <f t="shared" si="6"/>
        <v>1513570.26</v>
      </c>
      <c r="I31" s="71">
        <f t="shared" si="6"/>
        <v>830213.16</v>
      </c>
      <c r="J31" s="71">
        <f t="shared" si="6"/>
        <v>1705945.14</v>
      </c>
      <c r="K31" s="71">
        <f t="shared" si="6"/>
        <v>1608311.46</v>
      </c>
      <c r="L31" s="71">
        <f t="shared" si="6"/>
        <v>1107710.9000000001</v>
      </c>
      <c r="M31" s="71">
        <f t="shared" si="6"/>
        <v>1997706.83</v>
      </c>
      <c r="N31" s="71">
        <f t="shared" si="6"/>
        <v>793640.91999999993</v>
      </c>
      <c r="O31" s="71">
        <f t="shared" si="6"/>
        <v>2988857.3499999996</v>
      </c>
      <c r="P31" s="72">
        <f>SUM(D31:O31)</f>
        <v>18967775.129999999</v>
      </c>
      <c r="Q31" s="104">
        <f t="shared" si="2"/>
        <v>0.45138799957164272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ht="15" customHeight="1">
      <c r="A32" s="43"/>
      <c r="B32" s="43"/>
      <c r="C32" s="66" t="s">
        <v>53</v>
      </c>
      <c r="D32" s="67">
        <v>9457.4699999999993</v>
      </c>
      <c r="E32" s="68">
        <v>4825.2299999999996</v>
      </c>
      <c r="F32" s="185">
        <v>39152.15</v>
      </c>
      <c r="G32" s="68">
        <v>81193.86</v>
      </c>
      <c r="H32" s="68">
        <v>65558.350000000006</v>
      </c>
      <c r="I32" s="68">
        <v>66880.78</v>
      </c>
      <c r="J32" s="68">
        <v>65651.399999999994</v>
      </c>
      <c r="K32" s="68">
        <v>67904.44</v>
      </c>
      <c r="L32" s="68">
        <v>81157.73</v>
      </c>
      <c r="M32" s="68">
        <v>64320.84</v>
      </c>
      <c r="N32" s="68">
        <v>75525.88</v>
      </c>
      <c r="O32" s="69">
        <v>112913.14</v>
      </c>
      <c r="P32" s="94">
        <f t="shared" si="3"/>
        <v>734541.27</v>
      </c>
      <c r="Q32" s="101">
        <f t="shared" si="2"/>
        <v>1.7480337688298708E-2</v>
      </c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ht="15" customHeight="1">
      <c r="A33" s="43"/>
      <c r="B33" s="43"/>
      <c r="C33" s="66" t="s">
        <v>49</v>
      </c>
      <c r="D33" s="67">
        <v>103049.87</v>
      </c>
      <c r="E33" s="68">
        <v>126900.05</v>
      </c>
      <c r="F33" s="185">
        <v>102017.26</v>
      </c>
      <c r="G33" s="98">
        <v>133967.31</v>
      </c>
      <c r="H33" s="68">
        <v>127991.58</v>
      </c>
      <c r="I33" s="68">
        <v>272840.27</v>
      </c>
      <c r="J33" s="68">
        <v>382081.72</v>
      </c>
      <c r="K33" s="68">
        <v>275535.38</v>
      </c>
      <c r="L33" s="68">
        <v>90798.52</v>
      </c>
      <c r="M33" s="68">
        <v>438426.96</v>
      </c>
      <c r="N33" s="68">
        <v>377340.14</v>
      </c>
      <c r="O33" s="69">
        <v>1010585.29</v>
      </c>
      <c r="P33" s="94">
        <f t="shared" si="3"/>
        <v>3441534.35</v>
      </c>
      <c r="Q33" s="101">
        <f t="shared" si="2"/>
        <v>8.1900343875681209E-2</v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spans="1:32" ht="15" customHeight="1">
      <c r="A34" s="43"/>
      <c r="B34" s="43"/>
      <c r="C34" s="66" t="s">
        <v>22</v>
      </c>
      <c r="D34" s="67">
        <v>26369.23</v>
      </c>
      <c r="E34" s="68">
        <v>35010.43</v>
      </c>
      <c r="F34" s="185">
        <v>25986.28</v>
      </c>
      <c r="G34" s="68">
        <v>43166.59</v>
      </c>
      <c r="H34" s="68">
        <v>34131.769999999997</v>
      </c>
      <c r="I34" s="68">
        <v>1161.1600000000001</v>
      </c>
      <c r="J34" s="68">
        <v>1020.17</v>
      </c>
      <c r="K34" s="68">
        <v>1186.8900000000001</v>
      </c>
      <c r="L34" s="68">
        <v>22556.09</v>
      </c>
      <c r="M34" s="68">
        <v>50610.99</v>
      </c>
      <c r="N34" s="68">
        <v>22120.86</v>
      </c>
      <c r="O34" s="69">
        <v>41689.68</v>
      </c>
      <c r="P34" s="94">
        <f t="shared" si="3"/>
        <v>305010.14</v>
      </c>
      <c r="Q34" s="101">
        <f t="shared" si="2"/>
        <v>7.2585169320101856E-3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ht="15" customHeight="1">
      <c r="A35" s="43"/>
      <c r="B35" s="43"/>
      <c r="C35" s="66" t="s">
        <v>50</v>
      </c>
      <c r="D35" s="67">
        <v>737907.53</v>
      </c>
      <c r="E35" s="68">
        <v>712760.85</v>
      </c>
      <c r="F35" s="185">
        <v>756186.12</v>
      </c>
      <c r="G35" s="68">
        <v>387365.9</v>
      </c>
      <c r="H35" s="68">
        <v>629940.98</v>
      </c>
      <c r="I35" s="68">
        <v>-162784.38</v>
      </c>
      <c r="J35" s="68">
        <v>-164923.78</v>
      </c>
      <c r="K35" s="68">
        <v>608693.02</v>
      </c>
      <c r="L35" s="68">
        <v>-301562.06</v>
      </c>
      <c r="M35" s="68">
        <v>179273.43</v>
      </c>
      <c r="N35" s="68">
        <v>-473691.07</v>
      </c>
      <c r="O35" s="69">
        <v>751456.13</v>
      </c>
      <c r="P35" s="94">
        <f t="shared" si="3"/>
        <v>3660622.6700000004</v>
      </c>
      <c r="Q35" s="101">
        <f t="shared" si="2"/>
        <v>8.7114125556269489E-2</v>
      </c>
      <c r="R35" s="43"/>
      <c r="S35" s="186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spans="1:32" ht="15" customHeight="1">
      <c r="A36" s="43"/>
      <c r="B36" s="43"/>
      <c r="C36" s="66" t="s">
        <v>51</v>
      </c>
      <c r="D36" s="67">
        <v>87639.4</v>
      </c>
      <c r="E36" s="68">
        <v>201311.4</v>
      </c>
      <c r="F36" s="185">
        <v>185140.71</v>
      </c>
      <c r="G36" s="68">
        <v>333511.94</v>
      </c>
      <c r="H36" s="68">
        <v>341282.27</v>
      </c>
      <c r="I36" s="68">
        <v>370467.72</v>
      </c>
      <c r="J36" s="68">
        <v>372911.95</v>
      </c>
      <c r="K36" s="68">
        <v>327665.51</v>
      </c>
      <c r="L36" s="68">
        <v>727207.68</v>
      </c>
      <c r="M36" s="68">
        <v>272202.49</v>
      </c>
      <c r="N36" s="68">
        <v>254713.87</v>
      </c>
      <c r="O36" s="69">
        <v>301915.64</v>
      </c>
      <c r="P36" s="94">
        <f t="shared" si="3"/>
        <v>3775970.5800000005</v>
      </c>
      <c r="Q36" s="101">
        <f t="shared" si="2"/>
        <v>8.9859131862640121E-2</v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5" customHeight="1">
      <c r="A37" s="43"/>
      <c r="B37" s="43"/>
      <c r="C37" s="66" t="s">
        <v>25</v>
      </c>
      <c r="D37" s="67">
        <v>781419.63</v>
      </c>
      <c r="E37" s="68">
        <v>185842.88</v>
      </c>
      <c r="F37" s="185">
        <v>399678.83</v>
      </c>
      <c r="G37" s="68">
        <v>921958.19</v>
      </c>
      <c r="H37" s="68">
        <v>314665.31</v>
      </c>
      <c r="I37" s="68">
        <v>281647.61</v>
      </c>
      <c r="J37" s="68">
        <v>1049203.68</v>
      </c>
      <c r="K37" s="68">
        <v>327326.21999999997</v>
      </c>
      <c r="L37" s="68">
        <v>487552.94</v>
      </c>
      <c r="M37" s="68">
        <v>992872.12</v>
      </c>
      <c r="N37" s="68">
        <v>537631.24</v>
      </c>
      <c r="O37" s="69">
        <v>770297.47</v>
      </c>
      <c r="P37" s="94">
        <f t="shared" si="3"/>
        <v>7050096.1200000001</v>
      </c>
      <c r="Q37" s="101">
        <f t="shared" si="2"/>
        <v>0.16777554365674305</v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5" customHeight="1">
      <c r="A38" s="43"/>
      <c r="B38" s="43"/>
      <c r="C38" s="70" t="s">
        <v>26</v>
      </c>
      <c r="D38" s="71">
        <f t="shared" ref="D38:O38" si="7">SUM(D39:D42)</f>
        <v>1549598.76</v>
      </c>
      <c r="E38" s="71">
        <f t="shared" si="7"/>
        <v>2362534.5499999998</v>
      </c>
      <c r="F38" s="71">
        <f t="shared" si="7"/>
        <v>2241014.9699999997</v>
      </c>
      <c r="G38" s="71">
        <f t="shared" si="7"/>
        <v>3537625.59</v>
      </c>
      <c r="H38" s="71">
        <f t="shared" si="7"/>
        <v>2195275.8600000003</v>
      </c>
      <c r="I38" s="71">
        <f t="shared" si="7"/>
        <v>3677729.7300000004</v>
      </c>
      <c r="J38" s="71">
        <f t="shared" si="7"/>
        <v>5924157.2800000012</v>
      </c>
      <c r="K38" s="71">
        <f t="shared" si="7"/>
        <v>2465692.11</v>
      </c>
      <c r="L38" s="71">
        <f t="shared" si="7"/>
        <v>1761653.6099999999</v>
      </c>
      <c r="M38" s="71">
        <f t="shared" si="7"/>
        <v>3081238.83</v>
      </c>
      <c r="N38" s="71">
        <f t="shared" si="7"/>
        <v>1891187.54</v>
      </c>
      <c r="O38" s="71">
        <f t="shared" si="7"/>
        <v>5007274.13</v>
      </c>
      <c r="P38" s="72">
        <f t="shared" si="3"/>
        <v>35694982.960000001</v>
      </c>
      <c r="Q38" s="104">
        <f t="shared" si="2"/>
        <v>0.84945581875728804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spans="1:32" ht="15" customHeight="1">
      <c r="A39" s="43"/>
      <c r="B39" s="43"/>
      <c r="C39" s="66" t="s">
        <v>27</v>
      </c>
      <c r="D39" s="67">
        <v>73736.11</v>
      </c>
      <c r="E39" s="68">
        <v>10957.79</v>
      </c>
      <c r="F39" s="185">
        <v>237856.46</v>
      </c>
      <c r="G39" s="68">
        <v>1039868.46</v>
      </c>
      <c r="H39" s="68">
        <v>9580.2800000000007</v>
      </c>
      <c r="I39" s="68">
        <v>820648.35</v>
      </c>
      <c r="J39" s="68">
        <v>3136697.45</v>
      </c>
      <c r="K39" s="68">
        <v>27156.49</v>
      </c>
      <c r="L39" s="68">
        <v>13813.05</v>
      </c>
      <c r="M39" s="68">
        <v>133915.79999999999</v>
      </c>
      <c r="N39" s="68">
        <v>210158.28</v>
      </c>
      <c r="O39" s="69">
        <v>661280.59</v>
      </c>
      <c r="P39" s="115">
        <f t="shared" si="3"/>
        <v>6375669.1100000003</v>
      </c>
      <c r="Q39" s="101">
        <f t="shared" si="2"/>
        <v>0.15172578258489802</v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 spans="1:32" ht="15" customHeight="1">
      <c r="A40" s="43"/>
      <c r="B40" s="43"/>
      <c r="C40" s="66" t="s">
        <v>28</v>
      </c>
      <c r="D40" s="67">
        <v>660335.9</v>
      </c>
      <c r="E40" s="68">
        <v>879227.58</v>
      </c>
      <c r="F40" s="185">
        <v>999580.85</v>
      </c>
      <c r="G40" s="68">
        <v>933613.03</v>
      </c>
      <c r="H40" s="68">
        <v>1034325.92</v>
      </c>
      <c r="I40" s="68">
        <v>1352725.96</v>
      </c>
      <c r="J40" s="68">
        <v>1600900.61</v>
      </c>
      <c r="K40" s="68">
        <v>1663334.39</v>
      </c>
      <c r="L40" s="68">
        <v>990647.35</v>
      </c>
      <c r="M40" s="68">
        <v>981780.18</v>
      </c>
      <c r="N40" s="68">
        <v>895870.02</v>
      </c>
      <c r="O40" s="116">
        <v>1261112.96</v>
      </c>
      <c r="P40" s="115">
        <f t="shared" si="3"/>
        <v>13253454.75</v>
      </c>
      <c r="Q40" s="117">
        <f t="shared" si="2"/>
        <v>0.31540074605554363</v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 spans="1:32" ht="15" customHeight="1">
      <c r="A41" s="43"/>
      <c r="B41" s="43"/>
      <c r="C41" s="66" t="s">
        <v>52</v>
      </c>
      <c r="D41" s="67">
        <v>87533.49</v>
      </c>
      <c r="E41" s="68">
        <v>159540.37</v>
      </c>
      <c r="F41" s="185">
        <v>180211.46</v>
      </c>
      <c r="G41" s="68">
        <v>152048.34</v>
      </c>
      <c r="H41" s="68">
        <v>223217.35</v>
      </c>
      <c r="I41" s="68">
        <v>234564.89</v>
      </c>
      <c r="J41" s="68">
        <v>195028.41</v>
      </c>
      <c r="K41" s="68">
        <v>188259.96</v>
      </c>
      <c r="L41" s="68">
        <v>167623.82</v>
      </c>
      <c r="M41" s="68">
        <v>161623.74</v>
      </c>
      <c r="N41" s="68">
        <v>198903.82</v>
      </c>
      <c r="O41" s="69">
        <v>245348.63</v>
      </c>
      <c r="P41" s="115">
        <f t="shared" si="3"/>
        <v>2193904.2799999998</v>
      </c>
      <c r="Q41" s="101">
        <f t="shared" si="2"/>
        <v>5.2209711334808777E-2</v>
      </c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 spans="1:32">
      <c r="A42" s="43"/>
      <c r="B42" s="43"/>
      <c r="C42" s="66" t="s">
        <v>26</v>
      </c>
      <c r="D42" s="67">
        <v>727993.26</v>
      </c>
      <c r="E42" s="68">
        <v>1312808.81</v>
      </c>
      <c r="F42" s="185">
        <v>823366.2</v>
      </c>
      <c r="G42" s="68">
        <v>1412095.76</v>
      </c>
      <c r="H42" s="68">
        <v>928152.31</v>
      </c>
      <c r="I42" s="68">
        <v>1269790.53</v>
      </c>
      <c r="J42" s="68">
        <v>991530.81</v>
      </c>
      <c r="K42" s="68">
        <v>586941.27</v>
      </c>
      <c r="L42" s="68">
        <v>589569.39</v>
      </c>
      <c r="M42" s="68">
        <v>1803919.11</v>
      </c>
      <c r="N42" s="68">
        <v>586255.42000000004</v>
      </c>
      <c r="O42" s="69">
        <v>2839531.95</v>
      </c>
      <c r="P42" s="115">
        <f t="shared" si="3"/>
        <v>13871954.82</v>
      </c>
      <c r="Q42" s="101">
        <f t="shared" si="2"/>
        <v>0.33011957878203757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 spans="1:32" ht="13.5" customHeight="1" thickBot="1">
      <c r="A43" s="43"/>
      <c r="B43" s="43"/>
      <c r="C43" s="73" t="s">
        <v>88</v>
      </c>
      <c r="D43" s="74">
        <v>150350.67000000001</v>
      </c>
      <c r="E43" s="74">
        <v>500193.46</v>
      </c>
      <c r="F43" s="74">
        <v>126045.79</v>
      </c>
      <c r="G43" s="75">
        <v>67133.97</v>
      </c>
      <c r="H43" s="75">
        <v>340170.16</v>
      </c>
      <c r="I43" s="75">
        <v>1431878.17</v>
      </c>
      <c r="J43" s="75">
        <v>588856.99</v>
      </c>
      <c r="K43" s="75">
        <v>142813.88</v>
      </c>
      <c r="L43" s="75">
        <v>182139.62</v>
      </c>
      <c r="M43" s="75">
        <v>603855.75</v>
      </c>
      <c r="N43" s="75">
        <v>987894.53</v>
      </c>
      <c r="O43" s="76">
        <v>1153177.5900000001</v>
      </c>
      <c r="P43" s="72">
        <f t="shared" si="3"/>
        <v>6274510.5800000001</v>
      </c>
      <c r="Q43" s="108">
        <f t="shared" si="2"/>
        <v>0.1493184498227077</v>
      </c>
      <c r="R43" s="45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 spans="1:32" ht="14.25" thickTop="1" thickBot="1">
      <c r="A44" s="43"/>
      <c r="B44" s="43"/>
      <c r="C44" s="77" t="s">
        <v>30</v>
      </c>
      <c r="D44" s="82">
        <v>198902.46</v>
      </c>
      <c r="E44" s="82">
        <v>1119540.18</v>
      </c>
      <c r="F44" s="82">
        <v>2133451.14</v>
      </c>
      <c r="G44" s="83">
        <v>849572.77</v>
      </c>
      <c r="H44" s="83">
        <v>1895943.06</v>
      </c>
      <c r="I44" s="84">
        <v>1063223.94</v>
      </c>
      <c r="J44" s="83">
        <v>2617220.7200000002</v>
      </c>
      <c r="K44" s="84">
        <v>693924.15</v>
      </c>
      <c r="L44" s="83">
        <v>1500964.26</v>
      </c>
      <c r="M44" s="78">
        <v>2652981.5699999998</v>
      </c>
      <c r="N44" s="96">
        <v>2284497.5299999998</v>
      </c>
      <c r="O44" s="80">
        <v>8267557</v>
      </c>
      <c r="P44" s="181">
        <f t="shared" si="3"/>
        <v>25277778.780000001</v>
      </c>
      <c r="Q44" s="105">
        <f t="shared" si="2"/>
        <v>0.60155110016420366</v>
      </c>
      <c r="R44" s="45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 spans="1:32" ht="13.5" thickTop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 t="s">
        <v>91</v>
      </c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5">
      <c r="A47" s="43"/>
      <c r="B47" s="43"/>
      <c r="C47" s="43"/>
      <c r="D47" s="43"/>
      <c r="E47" s="43"/>
      <c r="F47" s="43"/>
      <c r="G47" s="43"/>
      <c r="H47" s="99"/>
      <c r="I47" s="43"/>
      <c r="J47" s="43">
        <v>42678.41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>
      <c r="A48" s="43"/>
      <c r="B48" s="43"/>
      <c r="C48" s="43"/>
      <c r="D48" s="43"/>
      <c r="E48" s="43"/>
      <c r="F48" s="43"/>
      <c r="G48" s="43"/>
      <c r="H48" s="43"/>
      <c r="I48" s="45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spans="1:3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</row>
    <row r="82" spans="1:3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</row>
    <row r="83" spans="1:3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spans="1:3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</row>
    <row r="85" spans="1:3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spans="1:3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spans="1:3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</row>
    <row r="88" spans="1:3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</row>
    <row r="89" spans="1:3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</row>
    <row r="90" spans="1:3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</row>
  </sheetData>
  <sheetProtection formatCells="0" formatColumns="0" formatRows="0" sort="0" autoFilter="0" pivotTables="0"/>
  <mergeCells count="4">
    <mergeCell ref="D7:P7"/>
    <mergeCell ref="C10:C11"/>
    <mergeCell ref="D10:P10"/>
    <mergeCell ref="Q10:Q11"/>
  </mergeCells>
  <printOptions horizontalCentered="1" verticalCentered="1"/>
  <pageMargins left="0.70866141732283505" right="0.70866141732283505" top="0.74803149606299202" bottom="0.74803149606299202" header="0.31496062992126" footer="0.31496062992126"/>
  <pageSetup scale="2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1800225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5" name="List Box 2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1800225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81" zoomScaleNormal="81" workbookViewId="0">
      <selection activeCell="P20" sqref="P20"/>
    </sheetView>
  </sheetViews>
  <sheetFormatPr defaultRowHeight="12.75"/>
  <cols>
    <col min="1" max="1" width="8.85546875" style="2"/>
    <col min="2" max="2" width="44.140625" customWidth="1"/>
    <col min="3" max="3" width="12.7109375" customWidth="1"/>
    <col min="4" max="15" width="10.7109375" customWidth="1"/>
  </cols>
  <sheetData>
    <row r="1" spans="1:15">
      <c r="I1" s="1"/>
      <c r="J1" s="1"/>
      <c r="K1" s="1"/>
    </row>
    <row r="2" spans="1: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thickBot="1">
      <c r="B3" s="211" t="s">
        <v>112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3"/>
    </row>
    <row r="4" spans="1:15" ht="16.5" thickTop="1" thickBot="1">
      <c r="B4" s="209" t="s">
        <v>31</v>
      </c>
      <c r="C4" s="3" t="s">
        <v>113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  <c r="J4" s="3" t="s">
        <v>77</v>
      </c>
      <c r="K4" s="3" t="s">
        <v>78</v>
      </c>
      <c r="L4" s="3" t="s">
        <v>79</v>
      </c>
      <c r="M4" s="3" t="s">
        <v>80</v>
      </c>
      <c r="N4" s="3" t="s">
        <v>81</v>
      </c>
      <c r="O4" s="4" t="s">
        <v>82</v>
      </c>
    </row>
    <row r="5" spans="1:15" ht="16.5" thickTop="1" thickBot="1">
      <c r="B5" s="210"/>
      <c r="C5" s="4">
        <f t="shared" ref="C5:O5" si="0">+C6+C14+C19+C24+C31+C36+C37</f>
        <v>1765246091.4132884</v>
      </c>
      <c r="D5" s="3">
        <f>SUM(D6+D14+D19+D24+D31+D36+D37)</f>
        <v>81544844.829999983</v>
      </c>
      <c r="E5" s="3">
        <f>SUM(E6+E14+E19+E24+E31+E36+E37)</f>
        <v>107043665.63</v>
      </c>
      <c r="F5" s="3">
        <f t="shared" si="0"/>
        <v>146721065.92427859</v>
      </c>
      <c r="G5" s="3">
        <f t="shared" si="0"/>
        <v>139652499.33978316</v>
      </c>
      <c r="H5" s="3">
        <f t="shared" si="0"/>
        <v>137075640.04909995</v>
      </c>
      <c r="I5" s="3">
        <f t="shared" si="0"/>
        <v>147162158.13838512</v>
      </c>
      <c r="J5" s="3">
        <f t="shared" si="0"/>
        <v>194214025.64606655</v>
      </c>
      <c r="K5" s="3">
        <f t="shared" si="0"/>
        <v>167975683.59151307</v>
      </c>
      <c r="L5" s="3">
        <f t="shared" si="0"/>
        <v>156532398.68838072</v>
      </c>
      <c r="M5" s="3">
        <f t="shared" si="0"/>
        <v>151650568.39522678</v>
      </c>
      <c r="N5" s="3">
        <f t="shared" si="0"/>
        <v>137703137.98181877</v>
      </c>
      <c r="O5" s="4">
        <f t="shared" si="0"/>
        <v>197970403.1987353</v>
      </c>
    </row>
    <row r="6" spans="1:15" ht="15.75" thickTop="1">
      <c r="A6" s="87">
        <v>711</v>
      </c>
      <c r="B6" s="5" t="s">
        <v>0</v>
      </c>
      <c r="C6" s="6">
        <f>SUM(C7:C13)</f>
        <v>1085322057.759629</v>
      </c>
      <c r="D6" s="6">
        <f>SUM(D7:D13)</f>
        <v>60295851.510000005</v>
      </c>
      <c r="E6" s="6">
        <f t="shared" ref="E6" si="1">SUM(E7:E13)</f>
        <v>64797597.330000006</v>
      </c>
      <c r="F6" s="6">
        <f t="shared" ref="F6:O6" si="2">+SUM(F7:F13)</f>
        <v>99790406.311316341</v>
      </c>
      <c r="G6" s="6">
        <f t="shared" si="2"/>
        <v>90113004.355003178</v>
      </c>
      <c r="H6" s="6">
        <f t="shared" si="2"/>
        <v>86548999.132824272</v>
      </c>
      <c r="I6" s="6">
        <f t="shared" si="2"/>
        <v>94950322.237170875</v>
      </c>
      <c r="J6" s="6">
        <f t="shared" si="2"/>
        <v>99363095.257797256</v>
      </c>
      <c r="K6" s="6">
        <f t="shared" si="2"/>
        <v>110453262.10299966</v>
      </c>
      <c r="L6" s="6">
        <f t="shared" si="2"/>
        <v>102401078.44082643</v>
      </c>
      <c r="M6" s="6">
        <f t="shared" si="2"/>
        <v>95789898.325312346</v>
      </c>
      <c r="N6" s="6">
        <f t="shared" si="2"/>
        <v>82603320.396938473</v>
      </c>
      <c r="O6" s="7">
        <f t="shared" si="2"/>
        <v>98215222.359440073</v>
      </c>
    </row>
    <row r="7" spans="1:15" ht="15">
      <c r="A7" s="87">
        <v>7111</v>
      </c>
      <c r="B7" s="8" t="s">
        <v>1</v>
      </c>
      <c r="C7" s="9">
        <v>121134404.5880803</v>
      </c>
      <c r="D7" s="9">
        <v>3496624.83</v>
      </c>
      <c r="E7" s="9">
        <v>8897390.9499999993</v>
      </c>
      <c r="F7" s="9">
        <v>9851190.0684044715</v>
      </c>
      <c r="G7" s="9">
        <v>9456522.7919898443</v>
      </c>
      <c r="H7" s="9">
        <v>10644686.280068103</v>
      </c>
      <c r="I7" s="9">
        <v>10529536.439230289</v>
      </c>
      <c r="J7" s="9">
        <v>11459377.222866835</v>
      </c>
      <c r="K7" s="9">
        <v>11349599.062734554</v>
      </c>
      <c r="L7" s="9">
        <v>10410490.432834331</v>
      </c>
      <c r="M7" s="9">
        <v>11079108.171049241</v>
      </c>
      <c r="N7" s="9">
        <v>8309878.0236359257</v>
      </c>
      <c r="O7" s="10">
        <v>15650000.315266687</v>
      </c>
    </row>
    <row r="8" spans="1:15" ht="15">
      <c r="A8" s="87">
        <v>7112</v>
      </c>
      <c r="B8" s="8" t="s">
        <v>2</v>
      </c>
      <c r="C8" s="9">
        <v>51881035.773653544</v>
      </c>
      <c r="D8" s="9">
        <v>475602.8</v>
      </c>
      <c r="E8" s="9">
        <v>1641570.62</v>
      </c>
      <c r="F8" s="9">
        <v>18508918.148864955</v>
      </c>
      <c r="G8" s="9">
        <v>15245006.927149141</v>
      </c>
      <c r="H8" s="9">
        <v>2819722.624497789</v>
      </c>
      <c r="I8" s="9">
        <v>2620262.7727349945</v>
      </c>
      <c r="J8" s="9">
        <v>2545870.4530727412</v>
      </c>
      <c r="K8" s="9">
        <v>2639127.1473694532</v>
      </c>
      <c r="L8" s="9">
        <v>1159823.8439063106</v>
      </c>
      <c r="M8" s="9">
        <v>1773979.57478168</v>
      </c>
      <c r="N8" s="9">
        <v>701543.77928087593</v>
      </c>
      <c r="O8" s="10">
        <v>1749607.0819956034</v>
      </c>
    </row>
    <row r="9" spans="1:15" ht="15">
      <c r="A9" s="87">
        <v>7113</v>
      </c>
      <c r="B9" s="8" t="s">
        <v>3</v>
      </c>
      <c r="C9" s="9">
        <v>1805389.6992481053</v>
      </c>
      <c r="D9" s="9">
        <v>93380.49</v>
      </c>
      <c r="E9" s="9">
        <v>116565.53</v>
      </c>
      <c r="F9" s="9">
        <v>104047.95602937166</v>
      </c>
      <c r="G9" s="9">
        <v>110349.59462185318</v>
      </c>
      <c r="H9" s="9">
        <v>210034.05441915779</v>
      </c>
      <c r="I9" s="9">
        <v>112881.03363916301</v>
      </c>
      <c r="J9" s="9">
        <v>165237.90094273287</v>
      </c>
      <c r="K9" s="9">
        <v>179232.92735336185</v>
      </c>
      <c r="L9" s="9">
        <v>136199.31001440389</v>
      </c>
      <c r="M9" s="9">
        <v>229977.20409803133</v>
      </c>
      <c r="N9" s="9">
        <v>194711.60663450463</v>
      </c>
      <c r="O9" s="10">
        <v>152772.0914955248</v>
      </c>
    </row>
    <row r="10" spans="1:15" ht="15">
      <c r="A10" s="87">
        <v>7114</v>
      </c>
      <c r="B10" s="8" t="s">
        <v>4</v>
      </c>
      <c r="C10" s="9">
        <v>627339596.23766136</v>
      </c>
      <c r="D10" s="11">
        <v>40926868.810000002</v>
      </c>
      <c r="E10" s="11">
        <v>38270122.18</v>
      </c>
      <c r="F10" s="11">
        <v>51505849.984329924</v>
      </c>
      <c r="G10" s="11">
        <v>44717067.964572787</v>
      </c>
      <c r="H10" s="11">
        <v>49751840.238490134</v>
      </c>
      <c r="I10" s="11">
        <v>57304012.959073536</v>
      </c>
      <c r="J10" s="11">
        <v>58128176.583145849</v>
      </c>
      <c r="K10" s="11">
        <v>63799253.340618283</v>
      </c>
      <c r="L10" s="11">
        <v>59973292.027199574</v>
      </c>
      <c r="M10" s="11">
        <v>56182097.926777624</v>
      </c>
      <c r="N10" s="11">
        <v>50439907.871926405</v>
      </c>
      <c r="O10" s="12">
        <v>56341106.351527147</v>
      </c>
    </row>
    <row r="11" spans="1:15" ht="15">
      <c r="A11" s="87">
        <v>7115</v>
      </c>
      <c r="B11" s="8" t="s">
        <v>5</v>
      </c>
      <c r="C11" s="9">
        <v>246372205.94001397</v>
      </c>
      <c r="D11" s="9">
        <v>13370061.67</v>
      </c>
      <c r="E11" s="9">
        <v>13585674.48</v>
      </c>
      <c r="F11" s="9">
        <v>16615528.16120209</v>
      </c>
      <c r="G11" s="9">
        <v>17556372.154467821</v>
      </c>
      <c r="H11" s="9">
        <v>19907775.745794021</v>
      </c>
      <c r="I11" s="9">
        <v>20967411.446635</v>
      </c>
      <c r="J11" s="9">
        <v>23494454.438663479</v>
      </c>
      <c r="K11" s="9">
        <v>28618280.907139812</v>
      </c>
      <c r="L11" s="9">
        <v>27608607.426119331</v>
      </c>
      <c r="M11" s="9">
        <v>23366507.59216639</v>
      </c>
      <c r="N11" s="9">
        <v>20212469.544035491</v>
      </c>
      <c r="O11" s="10">
        <v>21069062.373790596</v>
      </c>
    </row>
    <row r="12" spans="1:15" ht="15">
      <c r="A12" s="87">
        <v>7116</v>
      </c>
      <c r="B12" s="8" t="s">
        <v>6</v>
      </c>
      <c r="C12" s="9">
        <v>26740855.308016002</v>
      </c>
      <c r="D12" s="9">
        <v>1218936.71</v>
      </c>
      <c r="E12" s="9">
        <v>1678360</v>
      </c>
      <c r="F12" s="9">
        <v>2333208.4438380604</v>
      </c>
      <c r="G12" s="9">
        <v>2103438.3700065464</v>
      </c>
      <c r="H12" s="9">
        <v>2392101.4273314034</v>
      </c>
      <c r="I12" s="9">
        <v>2474300.1004540911</v>
      </c>
      <c r="J12" s="9">
        <v>2642207.3072099253</v>
      </c>
      <c r="K12" s="9">
        <v>2998374.8777813497</v>
      </c>
      <c r="L12" s="9">
        <v>2253516.7615488064</v>
      </c>
      <c r="M12" s="9">
        <v>2271028.6797934445</v>
      </c>
      <c r="N12" s="9">
        <v>1980658.6013352112</v>
      </c>
      <c r="O12" s="10">
        <v>2394724.0287171667</v>
      </c>
    </row>
    <row r="13" spans="1:15" ht="15">
      <c r="A13" s="87">
        <v>7118</v>
      </c>
      <c r="B13" s="8" t="s">
        <v>8</v>
      </c>
      <c r="C13" s="9">
        <v>10048570.212955695</v>
      </c>
      <c r="D13" s="9">
        <v>714376.2</v>
      </c>
      <c r="E13" s="9">
        <v>607913.56999999995</v>
      </c>
      <c r="F13" s="9">
        <v>871663.54864748509</v>
      </c>
      <c r="G13" s="9">
        <v>924246.55219517124</v>
      </c>
      <c r="H13" s="9">
        <v>822838.76222366025</v>
      </c>
      <c r="I13" s="9">
        <v>941917.48540379992</v>
      </c>
      <c r="J13" s="9">
        <v>927771.35189568857</v>
      </c>
      <c r="K13" s="9">
        <v>869393.84000284644</v>
      </c>
      <c r="L13" s="9">
        <v>859148.63920368766</v>
      </c>
      <c r="M13" s="9">
        <v>887199.17664592748</v>
      </c>
      <c r="N13" s="9">
        <v>764150.97009006375</v>
      </c>
      <c r="O13" s="10">
        <v>857950.11664736422</v>
      </c>
    </row>
    <row r="14" spans="1:15" ht="15">
      <c r="A14" s="87">
        <v>712</v>
      </c>
      <c r="B14" s="5" t="s">
        <v>9</v>
      </c>
      <c r="C14" s="6">
        <f>SUM(C15:C18)</f>
        <v>522548395.0320245</v>
      </c>
      <c r="D14" s="6">
        <f t="shared" ref="D14:E14" si="3">SUM(D15:D18)</f>
        <v>14572676.99</v>
      </c>
      <c r="E14" s="6">
        <f t="shared" si="3"/>
        <v>36938118.07</v>
      </c>
      <c r="F14" s="6">
        <f t="shared" ref="F14:O14" si="4">+SUM(F15:F18)</f>
        <v>39514509.178451218</v>
      </c>
      <c r="G14" s="6">
        <f t="shared" si="4"/>
        <v>37910256.538797826</v>
      </c>
      <c r="H14" s="6">
        <f t="shared" si="4"/>
        <v>42763487.772590324</v>
      </c>
      <c r="I14" s="6">
        <f t="shared" si="4"/>
        <v>42792327.10322699</v>
      </c>
      <c r="J14" s="6">
        <f t="shared" si="4"/>
        <v>46921719.679339595</v>
      </c>
      <c r="K14" s="6">
        <f t="shared" si="4"/>
        <v>46273566.346314959</v>
      </c>
      <c r="L14" s="6">
        <f t="shared" si="4"/>
        <v>42432994.444399171</v>
      </c>
      <c r="M14" s="6">
        <f t="shared" si="4"/>
        <v>44988379.58037632</v>
      </c>
      <c r="N14" s="6">
        <f t="shared" si="4"/>
        <v>46439891.107192069</v>
      </c>
      <c r="O14" s="7">
        <f t="shared" si="4"/>
        <v>81000468.221336052</v>
      </c>
    </row>
    <row r="15" spans="1:15" ht="15">
      <c r="A15" s="87">
        <v>7121</v>
      </c>
      <c r="B15" s="8" t="s">
        <v>10</v>
      </c>
      <c r="C15" s="9">
        <v>314496114.9625507</v>
      </c>
      <c r="D15" s="9">
        <v>8994145.9900000002</v>
      </c>
      <c r="E15" s="9">
        <v>22424749.280000001</v>
      </c>
      <c r="F15" s="9">
        <v>23365365.124011513</v>
      </c>
      <c r="G15" s="9">
        <v>22345094.772705231</v>
      </c>
      <c r="H15" s="9">
        <v>25181449.621492796</v>
      </c>
      <c r="I15" s="9">
        <v>25103820.774740268</v>
      </c>
      <c r="J15" s="9">
        <v>27904136.750176284</v>
      </c>
      <c r="K15" s="9">
        <v>27444585.567905214</v>
      </c>
      <c r="L15" s="9">
        <v>24835286.371805832</v>
      </c>
      <c r="M15" s="9">
        <v>26846713.827655204</v>
      </c>
      <c r="N15" s="9">
        <v>30176111.349047177</v>
      </c>
      <c r="O15" s="10">
        <v>49874655.533011168</v>
      </c>
    </row>
    <row r="16" spans="1:15" ht="15">
      <c r="A16" s="87">
        <v>7122</v>
      </c>
      <c r="B16" s="8" t="s">
        <v>11</v>
      </c>
      <c r="C16" s="9">
        <v>180937710.58056611</v>
      </c>
      <c r="D16" s="9">
        <v>4907250.76</v>
      </c>
      <c r="E16" s="9">
        <v>12702016.77</v>
      </c>
      <c r="F16" s="9">
        <v>14123196.061495384</v>
      </c>
      <c r="G16" s="9">
        <v>13479819.286998</v>
      </c>
      <c r="H16" s="9">
        <v>15202549.555480573</v>
      </c>
      <c r="I16" s="9">
        <v>15112176.785213545</v>
      </c>
      <c r="J16" s="9">
        <v>16317942.270240625</v>
      </c>
      <c r="K16" s="9">
        <v>16148082.088868527</v>
      </c>
      <c r="L16" s="9">
        <v>14931344.202533228</v>
      </c>
      <c r="M16" s="9">
        <v>15915846.876421463</v>
      </c>
      <c r="N16" s="9">
        <v>14543340.427429322</v>
      </c>
      <c r="O16" s="10">
        <v>27554145.495885469</v>
      </c>
    </row>
    <row r="17" spans="1:15" ht="15">
      <c r="A17" s="87">
        <v>7123</v>
      </c>
      <c r="B17" s="8" t="s">
        <v>12</v>
      </c>
      <c r="C17" s="9">
        <v>14313171.352869762</v>
      </c>
      <c r="D17" s="9">
        <v>365962.97</v>
      </c>
      <c r="E17" s="9">
        <v>960588.74</v>
      </c>
      <c r="F17" s="9">
        <v>988122.34359266201</v>
      </c>
      <c r="G17" s="9">
        <v>1096195.1509071102</v>
      </c>
      <c r="H17" s="9">
        <v>1260180.935030153</v>
      </c>
      <c r="I17" s="9">
        <v>1467089.8435203447</v>
      </c>
      <c r="J17" s="9">
        <v>1507057.6202343714</v>
      </c>
      <c r="K17" s="9">
        <v>1489600.3728872528</v>
      </c>
      <c r="L17" s="9">
        <v>1581435.7501726148</v>
      </c>
      <c r="M17" s="9">
        <v>1083098.6791097028</v>
      </c>
      <c r="N17" s="9">
        <v>1113083.9028196863</v>
      </c>
      <c r="O17" s="10">
        <v>1400755.0445958641</v>
      </c>
    </row>
    <row r="18" spans="1:15" ht="15">
      <c r="A18" s="87">
        <v>7124</v>
      </c>
      <c r="B18" s="8" t="s">
        <v>13</v>
      </c>
      <c r="C18" s="9">
        <v>12801398.136037959</v>
      </c>
      <c r="D18" s="9">
        <v>305317.27</v>
      </c>
      <c r="E18" s="9">
        <v>850763.28</v>
      </c>
      <c r="F18" s="9">
        <v>1037825.6493516645</v>
      </c>
      <c r="G18" s="9">
        <v>989147.32818748779</v>
      </c>
      <c r="H18" s="9">
        <v>1119307.6605867953</v>
      </c>
      <c r="I18" s="9">
        <v>1109239.6997528379</v>
      </c>
      <c r="J18" s="9">
        <v>1192583.0386883139</v>
      </c>
      <c r="K18" s="9">
        <v>1191298.3166539699</v>
      </c>
      <c r="L18" s="9">
        <v>1084928.1198874905</v>
      </c>
      <c r="M18" s="9">
        <v>1142720.1971899595</v>
      </c>
      <c r="N18" s="9">
        <v>607355.42789588484</v>
      </c>
      <c r="O18" s="10">
        <v>2170912.1478435569</v>
      </c>
    </row>
    <row r="19" spans="1:15" ht="15">
      <c r="A19" s="87">
        <v>713</v>
      </c>
      <c r="B19" s="5" t="s">
        <v>14</v>
      </c>
      <c r="C19" s="6">
        <f>SUM(C20:C23)</f>
        <v>18679692.716805499</v>
      </c>
      <c r="D19" s="6">
        <f t="shared" ref="D19:E19" si="5">SUM(D20:D23)</f>
        <v>725562.24</v>
      </c>
      <c r="E19" s="6">
        <f t="shared" si="5"/>
        <v>930915.02999999991</v>
      </c>
      <c r="F19" s="6">
        <f t="shared" ref="F19:O19" si="6">+SUM(F20:F23)</f>
        <v>1478055.9886604978</v>
      </c>
      <c r="G19" s="6">
        <f t="shared" si="6"/>
        <v>1310324.9067236972</v>
      </c>
      <c r="H19" s="6">
        <f t="shared" si="6"/>
        <v>1516721.2364768749</v>
      </c>
      <c r="I19" s="6">
        <f t="shared" si="6"/>
        <v>1934611.5967205677</v>
      </c>
      <c r="J19" s="6">
        <f t="shared" si="6"/>
        <v>2006573.8890331213</v>
      </c>
      <c r="K19" s="6">
        <f t="shared" si="6"/>
        <v>2107162.0760087203</v>
      </c>
      <c r="L19" s="6">
        <f t="shared" si="6"/>
        <v>1770373.1150840893</v>
      </c>
      <c r="M19" s="6">
        <f t="shared" si="6"/>
        <v>1768509.5534105706</v>
      </c>
      <c r="N19" s="6">
        <f t="shared" si="6"/>
        <v>1548897.2115143323</v>
      </c>
      <c r="O19" s="7">
        <f t="shared" si="6"/>
        <v>1581985.8731730294</v>
      </c>
    </row>
    <row r="20" spans="1:15" ht="15">
      <c r="A20" s="87">
        <v>7131</v>
      </c>
      <c r="B20" s="8" t="s">
        <v>15</v>
      </c>
      <c r="C20" s="9">
        <v>13565337.1891295</v>
      </c>
      <c r="D20" s="9">
        <v>512058.71</v>
      </c>
      <c r="E20" s="9">
        <v>628960</v>
      </c>
      <c r="F20" s="9">
        <v>1217725.4158014089</v>
      </c>
      <c r="G20" s="9">
        <v>1032457.0828766557</v>
      </c>
      <c r="H20" s="9">
        <v>1214782.3394299967</v>
      </c>
      <c r="I20" s="9">
        <v>1437709.7342873763</v>
      </c>
      <c r="J20" s="9">
        <v>1385558.8263895111</v>
      </c>
      <c r="K20" s="9">
        <v>1376303.1559590064</v>
      </c>
      <c r="L20" s="9">
        <v>1220966.4042674757</v>
      </c>
      <c r="M20" s="9">
        <v>1276314.0007363772</v>
      </c>
      <c r="N20" s="9">
        <v>1133735.3838423521</v>
      </c>
      <c r="O20" s="10">
        <v>1128766.1355393415</v>
      </c>
    </row>
    <row r="21" spans="1:15" ht="15">
      <c r="A21" s="87">
        <v>7132</v>
      </c>
      <c r="B21" s="8" t="s">
        <v>16</v>
      </c>
      <c r="C21" s="9">
        <v>1512276.4964564997</v>
      </c>
      <c r="D21" s="9">
        <v>93434.6</v>
      </c>
      <c r="E21" s="9">
        <v>109385.74</v>
      </c>
      <c r="F21" s="9">
        <v>143230.66236387164</v>
      </c>
      <c r="G21" s="9">
        <v>130839.51605347478</v>
      </c>
      <c r="H21" s="9">
        <v>117886.22989356035</v>
      </c>
      <c r="I21" s="9">
        <v>143633.20481393251</v>
      </c>
      <c r="J21" s="9">
        <v>128257.63632708071</v>
      </c>
      <c r="K21" s="9">
        <v>89323.003900608135</v>
      </c>
      <c r="L21" s="9">
        <v>135234.94509311437</v>
      </c>
      <c r="M21" s="9">
        <v>146162.44761730015</v>
      </c>
      <c r="N21" s="9">
        <v>124610.5323902806</v>
      </c>
      <c r="O21" s="10">
        <v>150277.97800327634</v>
      </c>
    </row>
    <row r="22" spans="1:15" ht="15">
      <c r="A22" s="87">
        <v>7133</v>
      </c>
      <c r="B22" s="8" t="s">
        <v>17</v>
      </c>
      <c r="C22" s="9">
        <v>1283896.1544240003</v>
      </c>
      <c r="D22" s="9">
        <v>21633.83</v>
      </c>
      <c r="E22" s="9">
        <v>24453.21</v>
      </c>
      <c r="F22" s="9">
        <v>27348.516666356969</v>
      </c>
      <c r="G22" s="9">
        <v>26788.559073445453</v>
      </c>
      <c r="H22" s="9">
        <v>51501.869081799508</v>
      </c>
      <c r="I22" s="9">
        <v>128395.00076719394</v>
      </c>
      <c r="J22" s="9">
        <v>285738.43703399639</v>
      </c>
      <c r="K22" s="9">
        <v>377223.95709693246</v>
      </c>
      <c r="L22" s="9">
        <v>192412.76736173488</v>
      </c>
      <c r="M22" s="9">
        <v>86548.975295281431</v>
      </c>
      <c r="N22" s="9">
        <v>33887.664596319664</v>
      </c>
      <c r="O22" s="10">
        <v>27963.367450939448</v>
      </c>
    </row>
    <row r="23" spans="1:15" ht="15">
      <c r="A23" s="87">
        <v>7136</v>
      </c>
      <c r="B23" s="8" t="s">
        <v>18</v>
      </c>
      <c r="C23" s="9">
        <v>2318182.8767955001</v>
      </c>
      <c r="D23" s="13">
        <v>98435.1</v>
      </c>
      <c r="E23" s="13">
        <v>168116.08</v>
      </c>
      <c r="F23" s="13">
        <v>89751.393828860222</v>
      </c>
      <c r="G23" s="13">
        <v>120239.74872012137</v>
      </c>
      <c r="H23" s="13">
        <v>132550.7980715186</v>
      </c>
      <c r="I23" s="13">
        <v>224873.65685206495</v>
      </c>
      <c r="J23" s="13">
        <v>207018.98928253312</v>
      </c>
      <c r="K23" s="13">
        <v>264311.95905217365</v>
      </c>
      <c r="L23" s="13">
        <v>221758.99836176448</v>
      </c>
      <c r="M23" s="13">
        <v>259484.12976161184</v>
      </c>
      <c r="N23" s="13">
        <v>256663.63068538005</v>
      </c>
      <c r="O23" s="14">
        <v>274978.3921794722</v>
      </c>
    </row>
    <row r="24" spans="1:15" ht="15">
      <c r="A24" s="87">
        <v>714</v>
      </c>
      <c r="B24" s="5" t="s">
        <v>19</v>
      </c>
      <c r="C24" s="6">
        <f>SUM(C25:C30)</f>
        <v>25971331.864981122</v>
      </c>
      <c r="D24" s="6">
        <f t="shared" ref="D24:E24" si="7">SUM(D25:D30)</f>
        <v>1774503.5699999998</v>
      </c>
      <c r="E24" s="6">
        <f t="shared" si="7"/>
        <v>1435893.46</v>
      </c>
      <c r="F24" s="6">
        <f t="shared" ref="F24:O24" si="8">+SUM(F25:F30)</f>
        <v>1493293.5585805762</v>
      </c>
      <c r="G24" s="6">
        <f t="shared" si="8"/>
        <v>2221665.9925666279</v>
      </c>
      <c r="H24" s="6">
        <f t="shared" si="8"/>
        <v>1600994.4152378035</v>
      </c>
      <c r="I24" s="6">
        <f t="shared" si="8"/>
        <v>1759003.5114608184</v>
      </c>
      <c r="J24" s="6">
        <f t="shared" si="8"/>
        <v>2768982.89609381</v>
      </c>
      <c r="K24" s="6">
        <f t="shared" si="8"/>
        <v>1878964.846878767</v>
      </c>
      <c r="L24" s="6">
        <f t="shared" si="8"/>
        <v>2453431.0919642458</v>
      </c>
      <c r="M24" s="6">
        <f t="shared" si="8"/>
        <v>3062621.0292725526</v>
      </c>
      <c r="N24" s="6">
        <f t="shared" si="8"/>
        <v>2157522.0205821833</v>
      </c>
      <c r="O24" s="7">
        <f t="shared" si="8"/>
        <v>3364455.4723437326</v>
      </c>
    </row>
    <row r="25" spans="1:15" ht="15">
      <c r="A25" s="87">
        <v>7141</v>
      </c>
      <c r="B25" s="8" t="s">
        <v>20</v>
      </c>
      <c r="C25" s="9">
        <v>789149.97083999985</v>
      </c>
      <c r="D25" s="9">
        <v>29715.1</v>
      </c>
      <c r="E25" s="9">
        <v>46180.29</v>
      </c>
      <c r="F25" s="9">
        <v>36007.789792260985</v>
      </c>
      <c r="G25" s="9">
        <v>81175.046657983083</v>
      </c>
      <c r="H25" s="9">
        <v>64377.131054727026</v>
      </c>
      <c r="I25" s="9">
        <v>65797.875727028324</v>
      </c>
      <c r="J25" s="9">
        <v>64477.098759450615</v>
      </c>
      <c r="K25" s="9">
        <v>66897.638656822703</v>
      </c>
      <c r="L25" s="9">
        <v>81136.2306110012</v>
      </c>
      <c r="M25" s="9">
        <v>63047.619670820408</v>
      </c>
      <c r="N25" s="9">
        <v>75085.686625534945</v>
      </c>
      <c r="O25" s="10">
        <v>115252.46328437059</v>
      </c>
    </row>
    <row r="26" spans="1:15" ht="15">
      <c r="A26" s="87">
        <v>7142</v>
      </c>
      <c r="B26" s="8" t="s">
        <v>21</v>
      </c>
      <c r="C26" s="9">
        <v>3854894.6733981227</v>
      </c>
      <c r="D26" s="9">
        <v>120406.14</v>
      </c>
      <c r="E26" s="9">
        <v>138658.04999999999</v>
      </c>
      <c r="F26" s="9">
        <v>114120.9685936481</v>
      </c>
      <c r="G26" s="9">
        <v>149908.5171211831</v>
      </c>
      <c r="H26" s="9">
        <v>143215.04630149907</v>
      </c>
      <c r="I26" s="9">
        <v>305461.41281813598</v>
      </c>
      <c r="J26" s="9">
        <v>427823.77823206456</v>
      </c>
      <c r="K26" s="9">
        <v>308480.23062630981</v>
      </c>
      <c r="L26" s="9">
        <v>101554.75344945276</v>
      </c>
      <c r="M26" s="9">
        <v>490936.60624941072</v>
      </c>
      <c r="N26" s="9">
        <v>422512.69031992706</v>
      </c>
      <c r="O26" s="10">
        <v>1131816.4796864912</v>
      </c>
    </row>
    <row r="27" spans="1:15" ht="15">
      <c r="A27" s="87">
        <v>7143</v>
      </c>
      <c r="B27" s="8" t="s">
        <v>22</v>
      </c>
      <c r="C27" s="9">
        <v>288097.26890699996</v>
      </c>
      <c r="D27" s="9">
        <v>1567.64</v>
      </c>
      <c r="E27" s="9">
        <v>1648.75</v>
      </c>
      <c r="F27" s="9">
        <v>30021.311363212899</v>
      </c>
      <c r="G27" s="9">
        <v>46248.969859994744</v>
      </c>
      <c r="H27" s="9">
        <v>37715.13237162029</v>
      </c>
      <c r="I27" s="9">
        <v>6572.7490554530914</v>
      </c>
      <c r="J27" s="9">
        <v>6439.5769781470781</v>
      </c>
      <c r="K27" s="9">
        <v>6597.0523219903189</v>
      </c>
      <c r="L27" s="9">
        <v>26781.326060323947</v>
      </c>
      <c r="M27" s="9">
        <v>53280.576444127546</v>
      </c>
      <c r="N27" s="9">
        <v>26370.2296477706</v>
      </c>
      <c r="O27" s="10">
        <v>44853.954804359419</v>
      </c>
    </row>
    <row r="28" spans="1:15" ht="15">
      <c r="A28" s="87">
        <v>7144</v>
      </c>
      <c r="B28" s="8" t="s">
        <v>23</v>
      </c>
      <c r="C28" s="9">
        <v>9539446.672623001</v>
      </c>
      <c r="D28" s="9">
        <v>564026.22</v>
      </c>
      <c r="E28" s="9">
        <v>552007.56999999995</v>
      </c>
      <c r="F28" s="9">
        <v>735824.79458779981</v>
      </c>
      <c r="G28" s="9">
        <v>658970.53109479987</v>
      </c>
      <c r="H28" s="9">
        <v>696152.37811879988</v>
      </c>
      <c r="I28" s="9">
        <v>724159.23089479993</v>
      </c>
      <c r="J28" s="9">
        <v>808813.86906079983</v>
      </c>
      <c r="K28" s="9">
        <v>839144.32845079969</v>
      </c>
      <c r="L28" s="9">
        <v>981148.10563879996</v>
      </c>
      <c r="M28" s="9">
        <v>1163071.0112857998</v>
      </c>
      <c r="N28" s="9">
        <v>835937.86976179981</v>
      </c>
      <c r="O28" s="10">
        <v>980190.76372879976</v>
      </c>
    </row>
    <row r="29" spans="1:15" ht="15">
      <c r="A29" s="87">
        <v>7148</v>
      </c>
      <c r="B29" s="8" t="s">
        <v>24</v>
      </c>
      <c r="C29" s="9">
        <v>4135670.3695229995</v>
      </c>
      <c r="D29" s="9">
        <v>202641</v>
      </c>
      <c r="E29" s="9">
        <v>112102.37</v>
      </c>
      <c r="F29" s="9">
        <v>202950.54952028824</v>
      </c>
      <c r="G29" s="9">
        <v>365455.65558514587</v>
      </c>
      <c r="H29" s="9">
        <v>373966.18893321441</v>
      </c>
      <c r="I29" s="9">
        <v>405931.85133151483</v>
      </c>
      <c r="J29" s="9">
        <v>408608.91921992507</v>
      </c>
      <c r="K29" s="9">
        <v>359052.29337502766</v>
      </c>
      <c r="L29" s="9">
        <v>796654.93853226851</v>
      </c>
      <c r="M29" s="9">
        <v>298305.8538680065</v>
      </c>
      <c r="N29" s="9">
        <v>279151.26407301734</v>
      </c>
      <c r="O29" s="10">
        <v>330849.48508459091</v>
      </c>
    </row>
    <row r="30" spans="1:15" ht="15">
      <c r="A30" s="87">
        <v>7149</v>
      </c>
      <c r="B30" s="8" t="s">
        <v>25</v>
      </c>
      <c r="C30" s="9">
        <v>7364072.9096899983</v>
      </c>
      <c r="D30" s="9">
        <v>856147.47</v>
      </c>
      <c r="E30" s="9">
        <v>585296.43000000005</v>
      </c>
      <c r="F30" s="9">
        <v>374368.14472336619</v>
      </c>
      <c r="G30" s="9">
        <v>919907.27224752121</v>
      </c>
      <c r="H30" s="9">
        <v>285568.53845794289</v>
      </c>
      <c r="I30" s="9">
        <v>251080.39163388626</v>
      </c>
      <c r="J30" s="9">
        <v>1052819.6538434231</v>
      </c>
      <c r="K30" s="9">
        <v>298793.30344781693</v>
      </c>
      <c r="L30" s="9">
        <v>466155.7376723995</v>
      </c>
      <c r="M30" s="9">
        <v>993979.36175438785</v>
      </c>
      <c r="N30" s="9">
        <v>518464.28015413362</v>
      </c>
      <c r="O30" s="10">
        <v>761492.32575512072</v>
      </c>
    </row>
    <row r="31" spans="1:15" ht="15">
      <c r="A31" s="87">
        <v>715</v>
      </c>
      <c r="B31" s="5" t="s">
        <v>26</v>
      </c>
      <c r="C31" s="6">
        <f>SUM(C32:C35)</f>
        <v>79387402.611725003</v>
      </c>
      <c r="D31" s="6">
        <f t="shared" ref="D31:E31" si="9">SUM(D32:D35)</f>
        <v>2486753.54</v>
      </c>
      <c r="E31" s="6">
        <f t="shared" si="9"/>
        <v>2087518.1099999999</v>
      </c>
      <c r="F31" s="6">
        <f t="shared" ref="F31:O31" si="10">+SUM(F32:F35)</f>
        <v>2355602.4630320384</v>
      </c>
      <c r="G31" s="6">
        <f t="shared" si="10"/>
        <v>3298254.427910096</v>
      </c>
      <c r="H31" s="6">
        <f t="shared" si="10"/>
        <v>2621799.4151039477</v>
      </c>
      <c r="I31" s="6">
        <f t="shared" si="10"/>
        <v>3669790.935121492</v>
      </c>
      <c r="J31" s="6">
        <f t="shared" si="10"/>
        <v>40239322.121180184</v>
      </c>
      <c r="K31" s="6">
        <f t="shared" si="10"/>
        <v>6556432.7673175065</v>
      </c>
      <c r="L31" s="6">
        <f t="shared" si="10"/>
        <v>5955444.0638419371</v>
      </c>
      <c r="M31" s="6">
        <f t="shared" si="10"/>
        <v>3080614.3453884441</v>
      </c>
      <c r="N31" s="6">
        <f t="shared" si="10"/>
        <v>2054798.3756645597</v>
      </c>
      <c r="O31" s="7">
        <f t="shared" si="10"/>
        <v>4981072.0471647922</v>
      </c>
    </row>
    <row r="32" spans="1:15" ht="15">
      <c r="A32" s="87">
        <v>7151</v>
      </c>
      <c r="B32" s="8" t="s">
        <v>27</v>
      </c>
      <c r="C32" s="9">
        <v>47475232.132252</v>
      </c>
      <c r="D32" s="9">
        <v>757682.7</v>
      </c>
      <c r="E32" s="9">
        <v>26758.17</v>
      </c>
      <c r="F32" s="9">
        <v>94457.821788721005</v>
      </c>
      <c r="G32" s="9">
        <v>657408.91145900823</v>
      </c>
      <c r="H32" s="9">
        <v>134225.40098108893</v>
      </c>
      <c r="I32" s="9">
        <v>503533.15922320593</v>
      </c>
      <c r="J32" s="9">
        <v>37129222.50623408</v>
      </c>
      <c r="K32" s="9">
        <v>3746562.556250304</v>
      </c>
      <c r="L32" s="9">
        <v>3937196.4818175649</v>
      </c>
      <c r="M32" s="9">
        <v>21499.42739057132</v>
      </c>
      <c r="N32" s="9">
        <v>75015.817662992529</v>
      </c>
      <c r="O32" s="10">
        <v>391669.17944445845</v>
      </c>
    </row>
    <row r="33" spans="1:15" ht="15">
      <c r="A33" s="87">
        <v>7152</v>
      </c>
      <c r="B33" s="8" t="s">
        <v>28</v>
      </c>
      <c r="C33" s="9">
        <v>14734745.877789</v>
      </c>
      <c r="D33" s="9">
        <v>657232.74</v>
      </c>
      <c r="E33" s="9">
        <v>844736.49</v>
      </c>
      <c r="F33" s="9">
        <v>1132266.9925392123</v>
      </c>
      <c r="G33" s="9">
        <v>1058926.1857724539</v>
      </c>
      <c r="H33" s="9">
        <v>1170895.3944625666</v>
      </c>
      <c r="I33" s="9">
        <v>1524881.8655657221</v>
      </c>
      <c r="J33" s="9">
        <v>1800794.1065653174</v>
      </c>
      <c r="K33" s="9">
        <v>1870205.8863497379</v>
      </c>
      <c r="L33" s="9">
        <v>1122335.0272681022</v>
      </c>
      <c r="M33" s="9">
        <v>1112476.8054633192</v>
      </c>
      <c r="N33" s="9">
        <v>1016964.7748420058</v>
      </c>
      <c r="O33" s="10">
        <v>1423029.6089605615</v>
      </c>
    </row>
    <row r="34" spans="1:15" ht="30">
      <c r="A34" s="87">
        <v>7153</v>
      </c>
      <c r="B34" s="118" t="s">
        <v>29</v>
      </c>
      <c r="C34" s="9">
        <v>4896250.7916839998</v>
      </c>
      <c r="D34" s="9">
        <v>126122.18</v>
      </c>
      <c r="E34" s="9">
        <v>179834.33</v>
      </c>
      <c r="F34" s="9">
        <v>426732.44262059848</v>
      </c>
      <c r="G34" s="9">
        <v>363879.33646945341</v>
      </c>
      <c r="H34" s="9">
        <v>522710.93397008209</v>
      </c>
      <c r="I34" s="9">
        <v>548035.83178589097</v>
      </c>
      <c r="J34" s="9">
        <v>459800.20397609501</v>
      </c>
      <c r="K34" s="9">
        <v>444694.70052588353</v>
      </c>
      <c r="L34" s="9">
        <v>398639.94885171216</v>
      </c>
      <c r="M34" s="9">
        <v>385249.25687030656</v>
      </c>
      <c r="N34" s="9">
        <v>468449.15892530547</v>
      </c>
      <c r="O34" s="10">
        <v>572102.46768867271</v>
      </c>
    </row>
    <row r="35" spans="1:15" ht="15">
      <c r="A35" s="87">
        <v>7155</v>
      </c>
      <c r="B35" s="8" t="s">
        <v>26</v>
      </c>
      <c r="C35" s="9">
        <v>12281173.810000001</v>
      </c>
      <c r="D35" s="9">
        <v>945715.92</v>
      </c>
      <c r="E35" s="9">
        <v>1036189.12</v>
      </c>
      <c r="F35" s="9">
        <v>702145.20608350646</v>
      </c>
      <c r="G35" s="9">
        <v>1218039.9942091808</v>
      </c>
      <c r="H35" s="9">
        <v>793967.68569021032</v>
      </c>
      <c r="I35" s="9">
        <v>1093340.0785466731</v>
      </c>
      <c r="J35" s="9">
        <v>849505.30440468935</v>
      </c>
      <c r="K35" s="9">
        <v>494969.62419158086</v>
      </c>
      <c r="L35" s="9">
        <v>497272.60590455757</v>
      </c>
      <c r="M35" s="9">
        <v>1561388.8556642469</v>
      </c>
      <c r="N35" s="9">
        <v>494368.62423425581</v>
      </c>
      <c r="O35" s="10">
        <v>2594270.7910710992</v>
      </c>
    </row>
    <row r="36" spans="1:15" ht="15">
      <c r="A36" s="87">
        <v>73</v>
      </c>
      <c r="B36" s="5" t="s">
        <v>70</v>
      </c>
      <c r="C36" s="6">
        <v>4827211.4281230001</v>
      </c>
      <c r="D36" s="6">
        <v>170875.32</v>
      </c>
      <c r="E36" s="6">
        <v>72092.639999999999</v>
      </c>
      <c r="F36" s="6">
        <v>122723.60855213084</v>
      </c>
      <c r="G36" s="6">
        <v>77400.581818860912</v>
      </c>
      <c r="H36" s="6">
        <v>287457.35036751837</v>
      </c>
      <c r="I36" s="6">
        <v>1127348.4167469807</v>
      </c>
      <c r="J36" s="6">
        <v>478781.26200871647</v>
      </c>
      <c r="K36" s="6">
        <v>135623.91601735391</v>
      </c>
      <c r="L36" s="6">
        <v>165878.65208433714</v>
      </c>
      <c r="M36" s="6">
        <v>490320.35892417241</v>
      </c>
      <c r="N36" s="7">
        <v>785775.49666312477</v>
      </c>
      <c r="O36" s="7">
        <v>912933.8249398045</v>
      </c>
    </row>
    <row r="37" spans="1:15" ht="15.75" thickBot="1">
      <c r="A37" s="88">
        <v>74</v>
      </c>
      <c r="B37" s="15" t="s">
        <v>30</v>
      </c>
      <c r="C37" s="16">
        <v>28510000</v>
      </c>
      <c r="D37" s="16">
        <v>1518621.66</v>
      </c>
      <c r="E37" s="16">
        <v>781530.99</v>
      </c>
      <c r="F37" s="16">
        <v>1966474.8156858</v>
      </c>
      <c r="G37" s="16">
        <v>4721592.536962891</v>
      </c>
      <c r="H37" s="16">
        <v>1736180.726499218</v>
      </c>
      <c r="I37" s="16">
        <v>928754.33793739846</v>
      </c>
      <c r="J37" s="16">
        <v>2435550.5406138748</v>
      </c>
      <c r="K37" s="16">
        <v>570671.53597611003</v>
      </c>
      <c r="L37" s="16">
        <v>1353198.8801805205</v>
      </c>
      <c r="M37" s="16">
        <v>2470225.2025423776</v>
      </c>
      <c r="N37" s="17">
        <v>2112933.3732640138</v>
      </c>
      <c r="O37" s="17">
        <v>7914265.4003377939</v>
      </c>
    </row>
    <row r="38" spans="1:15" ht="13.5" thickTop="1"/>
  </sheetData>
  <mergeCells count="2">
    <mergeCell ref="B4:B5"/>
    <mergeCell ref="B3:O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Januar- April 2018</vt:lpstr>
      <vt:lpstr>April 2018</vt:lpstr>
      <vt:lpstr>Data for 2018</vt:lpstr>
      <vt:lpstr>Data for 2017</vt:lpstr>
      <vt:lpstr>Mjesecni plan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iva.vukovic</dc:creator>
  <cp:lastModifiedBy>branko.krvavac</cp:lastModifiedBy>
  <cp:lastPrinted>2017-12-15T09:29:48Z</cp:lastPrinted>
  <dcterms:created xsi:type="dcterms:W3CDTF">2008-03-17T08:49:23Z</dcterms:created>
  <dcterms:modified xsi:type="dcterms:W3CDTF">2018-05-09T12:56:00Z</dcterms:modified>
</cp:coreProperties>
</file>