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C:\Users\neven\AppData\Local\Packages\microsoft.windowscommunicationsapps_8wekyb3d8bbwe\LocalState\Files\S0\4\Attachments\"/>
    </mc:Choice>
  </mc:AlternateContent>
  <workbookProtection workbookAlgorithmName="SHA-512" workbookHashValue="1D1vuBF/g+o/YUl4r778vwqnLSZusAqW6vRqyffAYHxNNgMwX/piA6AeOZ47jgBijHHwVTcQIwqAklIoxtG15A==" workbookSaltValue="tzC4+6RbA4T3BCDcak+BTQ==" workbookSpinCount="100000" lockStructure="1"/>
  <bookViews>
    <workbookView xWindow="0" yWindow="0" windowWidth="22716" windowHeight="10308" firstSheet="2" activeTab="3"/>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62913"/>
  <customWorkbookViews>
    <customWorkbookView name="RATKO - Personal View" guid="{A4D59F75-8091-4878-A19C-E6F7EFCC98D0}" mergeInterval="0" personalView="1" maximized="1" windowWidth="1276" windowHeight="850" activeSheetId="5"/>
    <customWorkbookView name="pc - Personal View" guid="{5F444141-AB98-4370-9413-F1F0A45DC16B}" mergeInterval="0" personalView="1" maximized="1" windowWidth="1276" windowHeight="874" activeSheetId="5"/>
    <customWorkbookView name="iva.vukovic - Personal View" guid="{E484E83A-8AE1-4ACE-A5D4-7D98A52A9B4B}" mergeInterval="0" personalView="1" maximized="1" windowWidth="1276" windowHeight="856" tabRatio="796" activeSheetId="3"/>
  </customWorkbookViews>
  <fileRecoveryPr autoRecover="0"/>
</workbook>
</file>

<file path=xl/calcChain.xml><?xml version="1.0" encoding="utf-8"?>
<calcChain xmlns="http://schemas.openxmlformats.org/spreadsheetml/2006/main">
  <c r="C66" i="43" l="1"/>
  <c r="C38" i="43" l="1"/>
  <c r="I43" i="44" l="1"/>
  <c r="I38" i="43" l="1"/>
  <c r="I37" i="43" s="1"/>
  <c r="C37" i="43"/>
  <c r="E38" i="43"/>
  <c r="E37" i="43" s="1"/>
  <c r="J73" i="10" l="1"/>
  <c r="J74" i="10"/>
  <c r="J75" i="10"/>
  <c r="I53" i="44" l="1"/>
  <c r="I60" i="43"/>
  <c r="E60" i="43" l="1"/>
  <c r="C60" i="43"/>
  <c r="C51" i="44"/>
  <c r="E43" i="44"/>
  <c r="C43" i="44"/>
  <c r="E2" i="43" l="1"/>
  <c r="E12" i="43" l="1"/>
  <c r="F56" i="43" l="1"/>
  <c r="I12" i="43"/>
  <c r="C12" i="43" l="1"/>
  <c r="K68" i="10" l="1"/>
  <c r="K69" i="10"/>
  <c r="C8" i="44" l="1"/>
  <c r="I54" i="44" l="1"/>
  <c r="E54" i="44"/>
  <c r="C54" i="44"/>
  <c r="C7" i="10" l="1"/>
  <c r="C15" i="10"/>
  <c r="C67" i="10" l="1"/>
  <c r="I2" i="44" l="1"/>
  <c r="E2" i="44"/>
  <c r="C2" i="44"/>
  <c r="I2" i="43"/>
  <c r="J63" i="43" s="1"/>
  <c r="C2" i="43"/>
  <c r="D56" i="43" s="1"/>
  <c r="F17" i="46" l="1"/>
  <c r="I17" i="46" s="1"/>
  <c r="G15" i="46"/>
  <c r="G19" i="46" s="1"/>
  <c r="F15" i="46"/>
  <c r="F19" i="46" s="1"/>
  <c r="I19" i="46" s="1"/>
  <c r="D15" i="46"/>
  <c r="D19" i="46" s="1"/>
  <c r="C15" i="46"/>
  <c r="C19" i="46" s="1"/>
  <c r="F13" i="46"/>
  <c r="I13" i="46" s="1"/>
  <c r="J11" i="46"/>
  <c r="I11" i="46"/>
  <c r="G11" i="46"/>
  <c r="J15" i="46" s="1"/>
  <c r="J19" i="46" s="1"/>
  <c r="F11" i="46"/>
  <c r="I15" i="46" s="1"/>
  <c r="F9" i="46"/>
  <c r="I9" i="46" s="1"/>
  <c r="I60" i="44" l="1"/>
  <c r="J60" i="44" s="1"/>
  <c r="E60" i="44"/>
  <c r="F60" i="44" s="1"/>
  <c r="C60" i="44"/>
  <c r="D60" i="44" s="1"/>
  <c r="I59" i="44"/>
  <c r="E59" i="44"/>
  <c r="F59" i="44" s="1"/>
  <c r="C59" i="44"/>
  <c r="I58" i="44"/>
  <c r="J58" i="44" s="1"/>
  <c r="I57" i="44"/>
  <c r="J57" i="44" s="1"/>
  <c r="E58" i="44"/>
  <c r="E57" i="44"/>
  <c r="F57" i="44" s="1"/>
  <c r="C58" i="44"/>
  <c r="C57" i="44"/>
  <c r="D57" i="44" s="1"/>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20" i="44" l="1"/>
  <c r="H37" i="44"/>
  <c r="H33" i="44"/>
  <c r="L13" i="44"/>
  <c r="G20" i="44"/>
  <c r="L20" i="44"/>
  <c r="G14" i="44"/>
  <c r="K35" i="44"/>
  <c r="G39" i="44"/>
  <c r="G10" i="44"/>
  <c r="L15" i="44"/>
  <c r="K59" i="44"/>
  <c r="L36" i="44"/>
  <c r="K32" i="44"/>
  <c r="L31" i="44"/>
  <c r="D15" i="44"/>
  <c r="G51" i="44"/>
  <c r="K15" i="44"/>
  <c r="K43" i="44"/>
  <c r="K31" i="44"/>
  <c r="D35" i="44"/>
  <c r="J20" i="44"/>
  <c r="K20" i="44"/>
  <c r="J13" i="44"/>
  <c r="H19" i="44"/>
  <c r="F20" i="44"/>
  <c r="H12" i="44"/>
  <c r="L8" i="44"/>
  <c r="L12" i="44"/>
  <c r="G13" i="44"/>
  <c r="K13" i="44"/>
  <c r="L58" i="44"/>
  <c r="K51" i="44"/>
  <c r="L51" i="44"/>
  <c r="K26" i="44"/>
  <c r="K60" i="44"/>
  <c r="L60" i="44"/>
  <c r="H58" i="44"/>
  <c r="D39" i="44"/>
  <c r="K21" i="44"/>
  <c r="J8" i="44"/>
  <c r="J12" i="44"/>
  <c r="G59" i="44"/>
  <c r="H18" i="44"/>
  <c r="G9" i="44"/>
  <c r="L35" i="44"/>
  <c r="G12" i="44"/>
  <c r="G8" i="44"/>
  <c r="H13" i="44"/>
  <c r="H10" i="44"/>
  <c r="G36" i="44"/>
  <c r="G60" i="44"/>
  <c r="L59" i="44"/>
  <c r="H8" i="44"/>
  <c r="K9" i="44"/>
  <c r="G32" i="44"/>
  <c r="H36" i="44"/>
  <c r="H51" i="44"/>
  <c r="D59" i="44"/>
  <c r="K29" i="44"/>
  <c r="J32" i="44"/>
  <c r="J15" i="44"/>
  <c r="F51" i="44"/>
  <c r="G31" i="44"/>
  <c r="F10" i="44"/>
  <c r="K58" i="44"/>
  <c r="H60" i="44"/>
  <c r="D58" i="44"/>
  <c r="L53" i="44"/>
  <c r="H32" i="44"/>
  <c r="H39" i="44"/>
  <c r="L40" i="44"/>
  <c r="K10" i="44"/>
  <c r="D10" i="44"/>
  <c r="L10" i="44"/>
  <c r="J59"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7" i="44"/>
  <c r="G58" i="44"/>
  <c r="H59" i="44"/>
  <c r="K46" i="44"/>
  <c r="K34" i="44"/>
  <c r="G29" i="44"/>
  <c r="K30" i="44"/>
  <c r="H35" i="44"/>
  <c r="D26" i="44"/>
  <c r="H26" i="44"/>
  <c r="D19" i="44"/>
  <c r="H14" i="44"/>
  <c r="D14" i="44"/>
  <c r="H16" i="44"/>
  <c r="H11" i="44"/>
  <c r="G11" i="44"/>
  <c r="D11" i="44"/>
  <c r="C7" i="44"/>
  <c r="D7" i="44" s="1"/>
  <c r="D9" i="44"/>
  <c r="L9" i="44"/>
  <c r="F58" i="44"/>
  <c r="H57" i="44"/>
  <c r="G57" i="44"/>
  <c r="L57"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0" i="43" l="1"/>
  <c r="K70" i="43"/>
  <c r="L70" i="43"/>
  <c r="F70" i="43"/>
  <c r="G70" i="43"/>
  <c r="H70" i="43"/>
  <c r="D70" i="43"/>
  <c r="J25" i="43"/>
  <c r="K25" i="43"/>
  <c r="L25" i="43"/>
  <c r="J26" i="43"/>
  <c r="K26" i="43"/>
  <c r="L26" i="43"/>
  <c r="J27" i="43"/>
  <c r="K27" i="43"/>
  <c r="L27" i="43"/>
  <c r="G25" i="43"/>
  <c r="H25" i="43"/>
  <c r="G26" i="43"/>
  <c r="H26" i="43"/>
  <c r="G27" i="43"/>
  <c r="H27" i="43"/>
  <c r="F25" i="43"/>
  <c r="F26" i="43"/>
  <c r="F27" i="43"/>
  <c r="F28" i="43"/>
  <c r="F29" i="43"/>
  <c r="D25" i="43"/>
  <c r="D26" i="43"/>
  <c r="D27" i="43"/>
  <c r="D28" i="43"/>
  <c r="D29" i="43"/>
  <c r="J16" i="43"/>
  <c r="K16" i="43"/>
  <c r="L16" i="43"/>
  <c r="J17" i="43"/>
  <c r="K17" i="43"/>
  <c r="L17" i="43"/>
  <c r="F16" i="43"/>
  <c r="G16" i="43"/>
  <c r="H16" i="43"/>
  <c r="F17" i="43"/>
  <c r="G17" i="43"/>
  <c r="H17" i="43"/>
  <c r="D16" i="43"/>
  <c r="D17" i="43"/>
  <c r="J60" i="43"/>
  <c r="F60" i="43"/>
  <c r="J9" i="43"/>
  <c r="K9" i="43"/>
  <c r="L9" i="43"/>
  <c r="G9" i="43"/>
  <c r="H9" i="43"/>
  <c r="F9" i="43"/>
  <c r="D9" i="43"/>
  <c r="L69" i="43"/>
  <c r="K69" i="43"/>
  <c r="J69" i="43"/>
  <c r="H69" i="43"/>
  <c r="G69" i="43"/>
  <c r="F69" i="43"/>
  <c r="D69" i="43"/>
  <c r="L68" i="43"/>
  <c r="K68" i="43"/>
  <c r="J68" i="43"/>
  <c r="H68" i="43"/>
  <c r="G68" i="43"/>
  <c r="F68" i="43"/>
  <c r="D68" i="43"/>
  <c r="L67" i="43"/>
  <c r="K67" i="43"/>
  <c r="J67" i="43"/>
  <c r="H67" i="43"/>
  <c r="G67" i="43"/>
  <c r="F67" i="43"/>
  <c r="D67"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D23" i="43"/>
  <c r="L22" i="43"/>
  <c r="K22" i="43"/>
  <c r="J22" i="43"/>
  <c r="H22" i="43"/>
  <c r="G22" i="43"/>
  <c r="F22" i="43"/>
  <c r="D22" i="43"/>
  <c r="L21" i="43"/>
  <c r="K21" i="43"/>
  <c r="J21" i="43"/>
  <c r="H21" i="43"/>
  <c r="G21" i="43"/>
  <c r="F21" i="43"/>
  <c r="D21" i="43"/>
  <c r="L20" i="43"/>
  <c r="K20" i="43"/>
  <c r="J20" i="43"/>
  <c r="H20" i="43"/>
  <c r="G20" i="43"/>
  <c r="F20" i="43"/>
  <c r="D20" i="43"/>
  <c r="I19" i="43"/>
  <c r="J19" i="43" s="1"/>
  <c r="E19" i="43"/>
  <c r="F19" i="43" s="1"/>
  <c r="C19" i="43"/>
  <c r="L18" i="43"/>
  <c r="K18" i="43"/>
  <c r="J18"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K7" i="43" l="1"/>
  <c r="C6" i="43"/>
  <c r="C55" i="43" s="1"/>
  <c r="E6" i="43"/>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3" i="10"/>
  <c r="L73" i="10"/>
  <c r="K74" i="10"/>
  <c r="L74" i="10"/>
  <c r="K75" i="10"/>
  <c r="L75" i="10"/>
  <c r="G73" i="10"/>
  <c r="G74" i="10"/>
  <c r="G75" i="10"/>
  <c r="H73" i="10"/>
  <c r="H74" i="10"/>
  <c r="H75" i="10"/>
  <c r="F73" i="10"/>
  <c r="F74" i="10"/>
  <c r="F75" i="10"/>
  <c r="D73" i="10"/>
  <c r="D74" i="10"/>
  <c r="D75"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8" i="10"/>
  <c r="F69" i="10"/>
  <c r="F70" i="10"/>
  <c r="D68" i="10"/>
  <c r="D69" i="10"/>
  <c r="D70" i="10"/>
  <c r="I67" i="10"/>
  <c r="J67" i="10" s="1"/>
  <c r="E67" i="10"/>
  <c r="H67" i="10" s="1"/>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8" i="10"/>
  <c r="J59" i="10"/>
  <c r="J60" i="10"/>
  <c r="J61" i="10"/>
  <c r="I50" i="10"/>
  <c r="I40" i="10"/>
  <c r="H41" i="10"/>
  <c r="H42" i="10"/>
  <c r="H43" i="10"/>
  <c r="H44" i="10"/>
  <c r="H45" i="10"/>
  <c r="H46" i="10"/>
  <c r="H47" i="10"/>
  <c r="H48" i="10"/>
  <c r="H49" i="10"/>
  <c r="H51" i="10"/>
  <c r="H52" i="10"/>
  <c r="H53" i="10"/>
  <c r="H54" i="10"/>
  <c r="H55" i="10"/>
  <c r="H56" i="10"/>
  <c r="H57" i="10"/>
  <c r="H58" i="10"/>
  <c r="H59" i="10"/>
  <c r="H60"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F55" i="43"/>
  <c r="L59" i="43"/>
  <c r="H59" i="43"/>
  <c r="D59" i="43"/>
  <c r="K59" i="43"/>
  <c r="G59" i="43"/>
  <c r="I57" i="43"/>
  <c r="J55" i="43"/>
  <c r="K55" i="43"/>
  <c r="G55" i="43"/>
  <c r="C57" i="43"/>
  <c r="L55" i="43"/>
  <c r="D55" i="43"/>
  <c r="G18" i="46" s="1"/>
  <c r="H55" i="43"/>
  <c r="L50" i="10"/>
  <c r="K40" i="10"/>
  <c r="D67" i="10"/>
  <c r="K50" i="10"/>
  <c r="G40" i="10"/>
  <c r="G67" i="10"/>
  <c r="L67" i="10"/>
  <c r="K67" i="10"/>
  <c r="G50" i="10"/>
  <c r="D40" i="10"/>
  <c r="D50" i="10"/>
  <c r="H50" i="10"/>
  <c r="I39" i="10"/>
  <c r="J39" i="10" s="1"/>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I66" i="10" l="1"/>
  <c r="F6" i="10"/>
  <c r="E66" i="10"/>
  <c r="F66" i="10" s="1"/>
  <c r="C66" i="10"/>
  <c r="H22" i="44"/>
  <c r="C6" i="44"/>
  <c r="C10" i="46"/>
  <c r="C62" i="10"/>
  <c r="C64" i="10" s="1"/>
  <c r="C65" i="10" s="1"/>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C65" i="43"/>
  <c r="C71" i="43" s="1"/>
  <c r="K57" i="43"/>
  <c r="H57" i="43"/>
  <c r="G57" i="43"/>
  <c r="L57" i="43"/>
  <c r="D57" i="43"/>
  <c r="I65" i="43"/>
  <c r="I71" i="43" s="1"/>
  <c r="J57" i="43"/>
  <c r="I58" i="43"/>
  <c r="J58" i="43" s="1"/>
  <c r="E65" i="43"/>
  <c r="E71" i="43" s="1"/>
  <c r="F57" i="43"/>
  <c r="E58" i="43"/>
  <c r="F58" i="43" s="1"/>
  <c r="E62" i="10"/>
  <c r="K39" i="10"/>
  <c r="H39" i="10"/>
  <c r="D39" i="10"/>
  <c r="D14" i="46" s="1"/>
  <c r="G39" i="10"/>
  <c r="L39" i="10"/>
  <c r="J6" i="10"/>
  <c r="J66" i="10"/>
  <c r="I62" i="10"/>
  <c r="L6" i="10"/>
  <c r="K6" i="10"/>
  <c r="H6" i="10"/>
  <c r="D6" i="10"/>
  <c r="D10" i="46" s="1"/>
  <c r="G6" i="10"/>
  <c r="D6" i="44" l="1"/>
  <c r="J10" i="46" s="1"/>
  <c r="E49" i="44"/>
  <c r="F49" i="44" s="1"/>
  <c r="K66" i="10"/>
  <c r="I49" i="44"/>
  <c r="J49" i="44" s="1"/>
  <c r="G66" i="10"/>
  <c r="G6" i="44"/>
  <c r="C49" i="44"/>
  <c r="D49" i="44" s="1"/>
  <c r="I10" i="46"/>
  <c r="C45" i="44"/>
  <c r="D45" i="44" s="1"/>
  <c r="J18" i="46" s="1"/>
  <c r="K6" i="44"/>
  <c r="G27" i="44"/>
  <c r="C18" i="46"/>
  <c r="H6" i="44"/>
  <c r="L6" i="44"/>
  <c r="K27" i="44"/>
  <c r="L27" i="44"/>
  <c r="J6" i="44"/>
  <c r="I45" i="44"/>
  <c r="H27" i="44"/>
  <c r="F6" i="44"/>
  <c r="E45" i="44"/>
  <c r="J65" i="43"/>
  <c r="F65" i="43"/>
  <c r="L65" i="43"/>
  <c r="H65" i="43"/>
  <c r="D65" i="43"/>
  <c r="K65" i="43"/>
  <c r="G65" i="43"/>
  <c r="L58" i="43"/>
  <c r="H58" i="43"/>
  <c r="D58" i="43"/>
  <c r="K58" i="43"/>
  <c r="G58" i="43"/>
  <c r="E64" i="10"/>
  <c r="E71" i="10" s="1"/>
  <c r="F62" i="10"/>
  <c r="L62" i="10"/>
  <c r="H62" i="10"/>
  <c r="C71" i="10"/>
  <c r="C76" i="10" s="1"/>
  <c r="C72" i="10" s="1"/>
  <c r="D62" i="10"/>
  <c r="D18" i="46" s="1"/>
  <c r="K62" i="10"/>
  <c r="G62" i="10"/>
  <c r="J62" i="10"/>
  <c r="I64" i="10"/>
  <c r="I71" i="10" s="1"/>
  <c r="H66" i="10"/>
  <c r="L66" i="10"/>
  <c r="D66" i="10"/>
  <c r="I18" i="46" l="1"/>
  <c r="G45" i="44"/>
  <c r="C47" i="44"/>
  <c r="C48" i="44" s="1"/>
  <c r="L45" i="44"/>
  <c r="K45" i="44"/>
  <c r="K49" i="44"/>
  <c r="H49" i="44"/>
  <c r="L49" i="44"/>
  <c r="J45" i="44"/>
  <c r="I47" i="44"/>
  <c r="H45" i="44"/>
  <c r="G49" i="44"/>
  <c r="E47" i="44"/>
  <c r="F45" i="44"/>
  <c r="F71" i="43"/>
  <c r="E66" i="43"/>
  <c r="F66" i="43" s="1"/>
  <c r="J71" i="43"/>
  <c r="I66" i="43"/>
  <c r="J66" i="43" s="1"/>
  <c r="I76" i="10"/>
  <c r="J71" i="10"/>
  <c r="K71" i="10"/>
  <c r="L71" i="10"/>
  <c r="G71" i="10"/>
  <c r="H71" i="10"/>
  <c r="D71" i="10"/>
  <c r="E76" i="10"/>
  <c r="F71" i="10"/>
  <c r="J64" i="10"/>
  <c r="I65" i="10"/>
  <c r="J65" i="10" s="1"/>
  <c r="H64" i="10"/>
  <c r="D64" i="10"/>
  <c r="G64" i="10"/>
  <c r="K64" i="10"/>
  <c r="L64" i="10"/>
  <c r="F64" i="10"/>
  <c r="E65" i="10"/>
  <c r="H47" i="44" l="1"/>
  <c r="C55" i="44"/>
  <c r="D55" i="44" s="1"/>
  <c r="D47" i="44"/>
  <c r="L47" i="44"/>
  <c r="K47" i="44"/>
  <c r="J47" i="44"/>
  <c r="I48" i="44"/>
  <c r="J48" i="44" s="1"/>
  <c r="I55" i="44"/>
  <c r="G47" i="44"/>
  <c r="E55" i="44"/>
  <c r="E48" i="44"/>
  <c r="F48" i="44" s="1"/>
  <c r="F47" i="44"/>
  <c r="D48" i="44"/>
  <c r="D76" i="10"/>
  <c r="G76" i="10"/>
  <c r="K76" i="10"/>
  <c r="H76" i="10"/>
  <c r="L76" i="10"/>
  <c r="E72" i="10"/>
  <c r="F72" i="10" s="1"/>
  <c r="F76" i="10"/>
  <c r="I72" i="10"/>
  <c r="J72" i="10" s="1"/>
  <c r="J76" i="10"/>
  <c r="D65" i="10"/>
  <c r="H65" i="10"/>
  <c r="L65" i="10"/>
  <c r="K65" i="10"/>
  <c r="G65" i="10"/>
  <c r="F65" i="10"/>
  <c r="C61" i="44" l="1"/>
  <c r="D61" i="44" s="1"/>
  <c r="G55" i="44"/>
  <c r="E61" i="44"/>
  <c r="K55" i="44"/>
  <c r="I61" i="44"/>
  <c r="L48" i="44"/>
  <c r="H48" i="44"/>
  <c r="K48" i="44"/>
  <c r="J55" i="44"/>
  <c r="L55" i="44"/>
  <c r="G48" i="44"/>
  <c r="H55" i="44"/>
  <c r="F55" i="44"/>
  <c r="K72" i="10"/>
  <c r="D72" i="10"/>
  <c r="H72" i="10"/>
  <c r="L72" i="10"/>
  <c r="G72" i="10"/>
  <c r="L61" i="44" l="1"/>
  <c r="C56" i="44"/>
  <c r="D56" i="44" s="1"/>
  <c r="H61" i="44"/>
  <c r="K61" i="44"/>
  <c r="J61" i="44"/>
  <c r="I56" i="44"/>
  <c r="J56" i="44" s="1"/>
  <c r="F61" i="44"/>
  <c r="E56" i="44"/>
  <c r="F56" i="44" s="1"/>
  <c r="G61" i="44"/>
  <c r="L56" i="44" l="1"/>
  <c r="K56" i="44"/>
  <c r="G56" i="44"/>
  <c r="H56" i="44"/>
  <c r="K71" i="43"/>
  <c r="L71" i="43"/>
  <c r="H71" i="43"/>
  <c r="D71" i="43"/>
  <c r="K66" i="43"/>
  <c r="G71" i="43"/>
  <c r="D66" i="43" l="1"/>
  <c r="L66" i="43"/>
  <c r="G66" i="43"/>
  <c r="H66" i="43"/>
</calcChain>
</file>

<file path=xl/sharedStrings.xml><?xml version="1.0" encoding="utf-8"?>
<sst xmlns="http://schemas.openxmlformats.org/spreadsheetml/2006/main" count="460" uniqueCount="188">
  <si>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</si>
  <si>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</si>
  <si>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</si>
  <si>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</si>
  <si>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</si>
  <si>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</si>
  <si>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</si>
  <si>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</si>
  <si>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</si>
  <si>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</si>
  <si>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</si>
  <si>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</si>
  <si>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</si>
  <si>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</si>
  <si>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</si>
  <si>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</si>
  <si>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</si>
  <si>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</si>
  <si>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</si>
  <si>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</si>
  <si>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</si>
  <si>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</si>
  <si>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</si>
  <si>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</si>
  <si>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</si>
  <si>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</si>
  <si>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</si>
  <si>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</si>
  <si>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</si>
  <si>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</si>
  <si>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</si>
  <si>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</si>
  <si>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</si>
  <si>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</si>
  <si>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</si>
  <si>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</si>
  <si>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</si>
  <si>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</si>
  <si>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</si>
  <si>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</si>
  <si>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</si>
  <si>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</si>
  <si>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</si>
  <si>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</si>
  <si>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</si>
  <si>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</si>
  <si>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</si>
  <si>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</si>
  <si>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</si>
  <si>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</si>
  <si>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Donacije</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</si>
  <si>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</si>
  <si>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</si>
  <si>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</si>
  <si>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</si>
  <si>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</si>
  <si>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</si>
  <si>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</si>
  <si>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</si>
  <si>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</si>
  <si>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</si>
  <si>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Primici od otplate kredita</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</si>
  <si>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</si>
  <si>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</si>
  <si>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</si>
  <si>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</si>
  <si>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</si>
  <si>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</si>
  <si>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</si>
  <si>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</si>
  <si>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uređivanje i izgradnju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</si>
  <si>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</si>
  <si>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</si>
  <si>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</si>
  <si>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</si>
  <si>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</si>
  <si>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</si>
  <si>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</si>
  <si>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</si>
  <si>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</si>
  <si>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</si>
  <si>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</si>
  <si>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</si>
  <si>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</si>
  <si>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</si>
  <si>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</si>
  <si>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</si>
  <si>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</si>
  <si>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</si>
  <si>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</si>
  <si>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</si>
  <si>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</si>
  <si>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</si>
  <si>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</si>
  <si>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</si>
  <si>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</si>
  <si>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</si>
  <si>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</si>
  <si>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</si>
  <si>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</si>
  <si>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</si>
  <si>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</si>
  <si>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</si>
  <si>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</si>
  <si>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</si>
  <si>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</si>
  <si>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</si>
  <si>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</si>
  <si>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</si>
  <si>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</si>
  <si>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</si>
  <si>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</si>
  <si>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</si>
  <si>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</si>
  <si>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</si>
  <si>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</si>
  <si>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</si>
  <si>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</si>
  <si>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</si>
  <si>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</si>
  <si>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</si>
  <si>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</si>
  <si>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</si>
  <si>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</si>
  <si>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</si>
  <si>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</si>
  <si>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</si>
  <si>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</si>
  <si>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</si>
  <si>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</si>
  <si>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</si>
  <si>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</si>
  <si>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</si>
  <si>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</si>
  <si>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</si>
  <si>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</si>
  <si>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</si>
  <si>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</si>
  <si>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</si>
  <si>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</si>
  <si>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</si>
  <si>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</si>
  <si>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</si>
  <si>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</si>
  <si>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</si>
  <si>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</si>
  <si>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</si>
  <si>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</si>
  <si>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</si>
  <si>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</si>
  <si>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</si>
  <si>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</si>
  <si>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</si>
  <si>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</si>
  <si>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</si>
  <si>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</si>
  <si>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</si>
  <si>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</si>
  <si>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</si>
  <si>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</si>
  <si>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</si>
  <si>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 for landscaping and construction</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</si>
  <si>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</si>
  <si>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</si>
  <si>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</si>
  <si>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</si>
  <si>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</si>
  <si>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</si>
  <si>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</si>
  <si>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</si>
  <si>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</si>
  <si>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</si>
  <si>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</si>
  <si>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</si>
  <si>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</si>
  <si>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</si>
  <si>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</si>
  <si>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</si>
  <si>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</si>
  <si>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</si>
  <si>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</si>
  <si>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</si>
  <si>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</si>
  <si>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Ministarstvo finansija i socijalnog staranja/ Ministry of finance and social welfare</t>
  </si>
  <si>
    <t>Q 1 - Q4 2021</t>
  </si>
  <si>
    <t>Plan Q 1 - Q4 2021</t>
  </si>
  <si>
    <t>Q 1 - Q4 2020</t>
  </si>
  <si>
    <t>Q 1 - 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</si>
</sst>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s>
  <fonts count="31">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06">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174" fontId="17" fillId="0" borderId="0" xfId="0" applyNumberFormat="1" applyFont="1"/>
    <xf numFmtId="0" fontId="19" fillId="6" borderId="0" xfId="0" applyFont="1" applyFill="1" applyBorder="1" applyAlignment="1" applyProtection="1">
      <alignment horizontal="center" vertical="center" wrapText="1"/>
      <protection hidden="1"/>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cellStyle name="1 indent 2" xfId="41"/>
    <cellStyle name="2 indents" xfId="2"/>
    <cellStyle name="2 indents 2" xfId="42"/>
    <cellStyle name="3 indents" xfId="3"/>
    <cellStyle name="3 indents 2" xfId="43"/>
    <cellStyle name="4 indents" xfId="4"/>
    <cellStyle name="4 indents 2" xfId="44"/>
    <cellStyle name="Currency 2" xfId="60"/>
    <cellStyle name="Date" xfId="5"/>
    <cellStyle name="Excel Built-in Normal" xfId="61"/>
    <cellStyle name="F2" xfId="6"/>
    <cellStyle name="F3" xfId="7"/>
    <cellStyle name="F4" xfId="8"/>
    <cellStyle name="F5" xfId="9"/>
    <cellStyle name="F6" xfId="10"/>
    <cellStyle name="F7" xfId="11"/>
    <cellStyle name="F8" xfId="12"/>
    <cellStyle name="Fixed" xfId="13"/>
    <cellStyle name="HEADING1" xfId="14"/>
    <cellStyle name="HEADING2" xfId="15"/>
    <cellStyle name="imf-one decimal" xfId="16"/>
    <cellStyle name="imf-one decimal 2" xfId="45"/>
    <cellStyle name="imf-zero decimal" xfId="17"/>
    <cellStyle name="imf-zero decimal 2" xfId="46"/>
    <cellStyle name="Label" xfId="18"/>
    <cellStyle name="Normal" xfId="0" builtinId="0"/>
    <cellStyle name="Normal - Style1" xfId="19"/>
    <cellStyle name="Normal - Style2" xfId="20"/>
    <cellStyle name="Normal - Style3" xfId="21"/>
    <cellStyle name="Normal 10" xfId="22"/>
    <cellStyle name="Normal 10 2" xfId="54"/>
    <cellStyle name="Normal 11" xfId="23"/>
    <cellStyle name="Normal 11 2" xfId="55"/>
    <cellStyle name="Normal 12" xfId="24"/>
    <cellStyle name="Normal 12 2" xfId="56"/>
    <cellStyle name="Normal 13" xfId="40"/>
    <cellStyle name="Normal 15" xfId="25"/>
    <cellStyle name="Normal 16" xfId="26"/>
    <cellStyle name="Normal 2" xfId="27"/>
    <cellStyle name="Normal 2 2" xfId="28"/>
    <cellStyle name="Normal 2 2 2" xfId="59"/>
    <cellStyle name="Normal 3" xfId="29"/>
    <cellStyle name="Normal 4" xfId="30"/>
    <cellStyle name="Normal 4 2" xfId="57"/>
    <cellStyle name="Normal 4 3" xfId="48"/>
    <cellStyle name="Normal 48" xfId="31"/>
    <cellStyle name="Normal 5" xfId="32"/>
    <cellStyle name="Normal 5 2" xfId="49"/>
    <cellStyle name="Normal 6" xfId="33"/>
    <cellStyle name="Normal 6 2" xfId="50"/>
    <cellStyle name="Normal 7" xfId="34"/>
    <cellStyle name="Normal 7 2" xfId="51"/>
    <cellStyle name="Normal 8" xfId="35"/>
    <cellStyle name="Normal 8 2" xfId="52"/>
    <cellStyle name="Normal 9" xfId="36"/>
    <cellStyle name="Normal 9 2" xfId="53"/>
    <cellStyle name="Obično_KnjigaZIKS i Min pomorstva i saobracaja" xfId="37"/>
    <cellStyle name="Percent 2" xfId="58"/>
    <cellStyle name="percentage difference" xfId="38"/>
    <cellStyle name="percentage difference 2" xfId="47"/>
    <cellStyle name="Publication"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r-Latn-ME" sz="1100" b="1" i="0" baseline="0">
              <a:solidFill>
                <a:schemeClr val="dk1"/>
              </a:solidFill>
              <a:effectLst/>
              <a:latin typeface="+mn-lt"/>
              <a:ea typeface="+mn-ea"/>
              <a:cs typeface="+mn-cs"/>
            </a:rPr>
            <a:t>OSTALE NAPOMENE:                                                    </a:t>
          </a:r>
          <a:r>
            <a:rPr lang="sr-Latn-ME" sz="1100" b="0" i="0" baseline="0">
              <a:solidFill>
                <a:schemeClr val="dk1"/>
              </a:solidFill>
              <a:effectLst/>
              <a:latin typeface="+mn-lt"/>
              <a:ea typeface="+mn-ea"/>
              <a:cs typeface="+mn-cs"/>
            </a:rPr>
            <a:t>Plan izdataka budžeta pripremljen je u skladu sa Rješenjem o privremenom finansiranju budžeta za januar, februar, mart, april, maj i jun 2021. godine, odnosno Zakonom o budžetu za 2021. godinu za period jul - decembar.</a:t>
          </a:r>
          <a:endParaRPr lang="sr-Latn-RS">
            <a:effectLst/>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sr-Latn-RS"/>
            <a:t>The budget expenditure plan was prepared in accordance with the Decision on temporary financing of the budget for January, February, March, April, May and June 2021, and the Law on Budget for 2021 for the period July - December.</a:t>
          </a: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2"/>
  <sheetViews>
    <sheetView workbookViewId="0">
      <selection activeCell="F10" sqref="F10"/>
    </sheetView>
  </sheetViews>
  <sheetFormatPr defaultRowHeight="13.2"/>
  <cols>
    <col min="4" max="4" width="25.44140625" customWidth="1"/>
    <col min="7" max="7" width="24.33203125" customWidth="1"/>
    <col min="10" max="10" width="26.44140625" customWidth="1"/>
  </cols>
  <sheetData>
    <row r="2" spans="2:11">
      <c r="D2" s="67" t="s">
        <v>173</v>
      </c>
    </row>
    <row r="3" spans="2:11">
      <c r="D3" s="67" t="s">
        <v>183</v>
      </c>
    </row>
    <row r="4" spans="2:11">
      <c r="D4" s="67" t="s">
        <v>174</v>
      </c>
    </row>
    <row r="5" spans="2:11" ht="13.8" thickBot="1"/>
    <row r="6" spans="2:11">
      <c r="B6" s="45"/>
      <c r="C6" s="46"/>
      <c r="D6" s="46"/>
      <c r="E6" s="46"/>
      <c r="F6" s="46"/>
      <c r="G6" s="46"/>
      <c r="H6" s="46"/>
      <c r="I6" s="46"/>
      <c r="J6" s="46"/>
      <c r="K6" s="47"/>
    </row>
    <row r="7" spans="2:11">
      <c r="B7" s="48"/>
      <c r="C7" s="91" t="s">
        <v>167</v>
      </c>
      <c r="D7" s="91"/>
      <c r="E7" s="49"/>
      <c r="F7" s="91" t="s">
        <v>168</v>
      </c>
      <c r="G7" s="91"/>
      <c r="H7" s="49"/>
      <c r="I7" s="91" t="s">
        <v>169</v>
      </c>
      <c r="J7" s="91"/>
      <c r="K7" s="50"/>
    </row>
    <row r="8" spans="2:11">
      <c r="B8" s="48"/>
      <c r="C8" s="51"/>
      <c r="D8" s="49"/>
      <c r="E8" s="49"/>
      <c r="F8" s="49"/>
      <c r="G8" s="49"/>
      <c r="H8" s="49"/>
      <c r="I8" s="49"/>
      <c r="J8" s="49"/>
      <c r="K8" s="50"/>
    </row>
    <row r="9" spans="2:11" ht="14.4">
      <c r="B9" s="48"/>
      <c r="C9" s="52" t="s">
        <v>170</v>
      </c>
      <c r="D9" s="53"/>
      <c r="E9" s="53"/>
      <c r="F9" s="52" t="str">
        <f>+C9</f>
        <v>Prihodi/Revenues</v>
      </c>
      <c r="G9" s="54"/>
      <c r="H9" s="55"/>
      <c r="I9" s="52" t="str">
        <f>+F9</f>
        <v>Prihodi/Revenues</v>
      </c>
      <c r="J9" s="54"/>
      <c r="K9" s="50"/>
    </row>
    <row r="10" spans="2:11" ht="13.8">
      <c r="B10" s="48"/>
      <c r="C10" s="56">
        <f>+'Centralna država-ek klas'!C6</f>
        <v>1911382039.54</v>
      </c>
      <c r="D10" s="57">
        <f>+'Centralna država-ek klas'!D6</f>
        <v>39.157233514432633</v>
      </c>
      <c r="E10" s="49"/>
      <c r="F10" s="58">
        <f>+'Lokalna država-ek klas '!C6</f>
        <v>282597421.88</v>
      </c>
      <c r="G10" s="57">
        <f>+'Lokalna država-ek klas '!D6</f>
        <v>5.789388521090693</v>
      </c>
      <c r="H10" s="55"/>
      <c r="I10" s="58">
        <f>+'Opšta država-ek klas'!C6</f>
        <v>2193979461.4200001</v>
      </c>
      <c r="J10" s="57">
        <f>+'Opšta država-ek klas'!D6</f>
        <v>44.946622035523326</v>
      </c>
      <c r="K10" s="50"/>
    </row>
    <row r="11" spans="2:11">
      <c r="B11" s="48"/>
      <c r="C11" s="59" t="s">
        <v>165</v>
      </c>
      <c r="D11" s="59" t="s">
        <v>166</v>
      </c>
      <c r="E11" s="49"/>
      <c r="F11" s="60" t="str">
        <f>+C11</f>
        <v>mil. €</v>
      </c>
      <c r="G11" s="60" t="str">
        <f>+D11</f>
        <v>% BDP-a</v>
      </c>
      <c r="H11" s="55"/>
      <c r="I11" s="60" t="str">
        <f>+F11</f>
        <v>mil. €</v>
      </c>
      <c r="J11" s="60" t="str">
        <f>+G11</f>
        <v>% BDP-a</v>
      </c>
      <c r="K11" s="50"/>
    </row>
    <row r="12" spans="2:11" ht="14.4">
      <c r="B12" s="48"/>
      <c r="C12" s="53"/>
      <c r="D12" s="49"/>
      <c r="E12" s="61"/>
      <c r="F12" s="62"/>
      <c r="G12" s="62"/>
      <c r="H12" s="55"/>
      <c r="I12" s="62"/>
      <c r="J12" s="62"/>
      <c r="K12" s="50"/>
    </row>
    <row r="13" spans="2:11" ht="14.4">
      <c r="B13" s="48"/>
      <c r="C13" s="52" t="s">
        <v>171</v>
      </c>
      <c r="D13" s="55"/>
      <c r="E13" s="49"/>
      <c r="F13" s="52" t="str">
        <f>+C13</f>
        <v>Rashodi/Expenditures</v>
      </c>
      <c r="G13" s="54"/>
      <c r="H13" s="55"/>
      <c r="I13" s="52" t="str">
        <f>+F13</f>
        <v>Rashodi/Expenditures</v>
      </c>
      <c r="J13" s="54"/>
      <c r="K13" s="50"/>
    </row>
    <row r="14" spans="2:11" ht="13.8">
      <c r="B14" s="48"/>
      <c r="C14" s="56">
        <f>+'Centralna država-ek klas'!C39</f>
        <v>2010900385.8600006</v>
      </c>
      <c r="D14" s="57">
        <f>+'Centralna država-ek klas'!D39</f>
        <v>41.196000775613065</v>
      </c>
      <c r="E14" s="49"/>
      <c r="F14" s="58">
        <f>+'Lokalna država-ek klas '!C37</f>
        <v>276557840.08999997</v>
      </c>
      <c r="G14" s="57">
        <f>+'Lokalna država-ek klas '!D37</f>
        <v>5.6656595597484278</v>
      </c>
      <c r="H14" s="55"/>
      <c r="I14" s="58">
        <f>+'Opšta država-ek klas'!C27</f>
        <v>2287458225.9500003</v>
      </c>
      <c r="J14" s="57">
        <f>+'Opšta država-ek klas'!D27</f>
        <v>46.861660335361485</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4.4">
      <c r="B16" s="48"/>
      <c r="C16" s="49"/>
      <c r="D16" s="49"/>
      <c r="E16" s="49"/>
      <c r="F16" s="54"/>
      <c r="G16" s="54"/>
      <c r="H16" s="55"/>
      <c r="I16" s="54"/>
      <c r="J16" s="54"/>
      <c r="K16" s="50"/>
    </row>
    <row r="17" spans="2:11" ht="14.4">
      <c r="B17" s="48"/>
      <c r="C17" s="52" t="s">
        <v>172</v>
      </c>
      <c r="D17" s="49"/>
      <c r="E17" s="49"/>
      <c r="F17" s="52" t="str">
        <f>+C17</f>
        <v>Budžetski bilans/ Budget balance</v>
      </c>
      <c r="G17" s="54"/>
      <c r="H17" s="55"/>
      <c r="I17" s="52" t="str">
        <f>+F17</f>
        <v>Budžetski bilans/ Budget balance</v>
      </c>
      <c r="J17" s="54"/>
      <c r="K17" s="50"/>
    </row>
    <row r="18" spans="2:11" ht="13.8">
      <c r="B18" s="48"/>
      <c r="C18" s="56">
        <f>+'Centralna država-ek klas'!C62</f>
        <v>-99518346.320000648</v>
      </c>
      <c r="D18" s="57">
        <f>+'Centralna država-ek klas'!D62</f>
        <v>-2.0387672611804368</v>
      </c>
      <c r="E18" s="49"/>
      <c r="F18" s="58">
        <f>+'Lokalna država-ek klas '!C55</f>
        <v>6039581.7900000215</v>
      </c>
      <c r="G18" s="57">
        <f>+'Lokalna država-ek klas '!D55</f>
        <v>0.12372896134226583</v>
      </c>
      <c r="H18" s="55"/>
      <c r="I18" s="58">
        <f>+'Opšta država-ek klas'!C45</f>
        <v>-93478764.53000021</v>
      </c>
      <c r="J18" s="57">
        <f>+'Opšta država-ek klas'!D45</f>
        <v>-1.9150382998381621</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8" thickBot="1">
      <c r="B20" s="64"/>
      <c r="C20" s="65"/>
      <c r="D20" s="65"/>
      <c r="E20" s="65"/>
      <c r="F20" s="65"/>
      <c r="G20" s="65"/>
      <c r="H20" s="65"/>
      <c r="I20" s="65"/>
      <c r="J20" s="65"/>
      <c r="K20" s="66"/>
    </row>
    <row r="41" spans="19:19" ht="15">
      <c r="S41" s="68"/>
    </row>
    <row r="42" spans="19:19" ht="15">
      <c r="S42" s="68"/>
    </row>
  </sheetData>
  <sheetProtection algorithmName="SHA-512" hashValue="tPLfdjb9paYq3IbtB8H/sdV2VyWSY5cV/6bctpQofme49FgtxHZV1nlZRP7jHla+MnQssbcl1T8/Mvt1zic2Vw==" saltValue="fVI3cpaqYZAtCWPB/EiMF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77"/>
  <sheetViews>
    <sheetView topLeftCell="C1" zoomScale="90" zoomScaleNormal="90" zoomScaleSheetLayoutView="90" workbookViewId="0">
      <pane ySplit="5" topLeftCell="A37" activePane="bottomLeft" state="frozen"/>
      <selection pane="bottomLeft" activeCell="H57" sqref="H57"/>
    </sheetView>
  </sheetViews>
  <sheetFormatPr defaultColWidth="9.109375" defaultRowHeight="13.2"/>
  <cols>
    <col min="1" max="1" width="13.33203125" style="4" customWidth="1"/>
    <col min="2" max="2" width="52.6640625" style="4" customWidth="1"/>
    <col min="3" max="3" width="11.109375" style="6" customWidth="1"/>
    <col min="4" max="4" width="9.109375" style="4" customWidth="1"/>
    <col min="5" max="5" width="9.109375" style="6"/>
    <col min="6" max="6" width="9.109375" style="7" customWidth="1"/>
    <col min="7" max="7" width="11.109375" style="6" customWidth="1"/>
    <col min="8" max="8" width="10.44140625" style="7" customWidth="1"/>
    <col min="9" max="9" width="9.109375" style="6"/>
    <col min="10" max="10" width="10.33203125" style="7" customWidth="1"/>
    <col min="11" max="11" width="10.6640625" style="6" customWidth="1"/>
    <col min="12" max="12" width="11.109375" style="7" customWidth="1"/>
    <col min="13" max="13" width="54.88671875" style="4" customWidth="1"/>
    <col min="14" max="15" width="9.109375" style="1"/>
    <col min="16" max="17" width="13.88671875" style="1" bestFit="1" customWidth="1"/>
    <col min="18" max="16384" width="9.109375" style="1"/>
  </cols>
  <sheetData>
    <row r="1" spans="1:13" ht="18.75" customHeight="1" thickBot="1">
      <c r="B1" s="86"/>
      <c r="M1" s="5"/>
    </row>
    <row r="2" spans="1:13" ht="15.75" customHeight="1" thickBot="1">
      <c r="A2" s="8" t="s">
        <v>59</v>
      </c>
      <c r="B2" s="90"/>
      <c r="C2" s="98">
        <v>4881300000</v>
      </c>
      <c r="D2" s="99"/>
      <c r="E2" s="98">
        <v>4636600000</v>
      </c>
      <c r="F2" s="99"/>
      <c r="G2" s="9"/>
      <c r="H2" s="10"/>
      <c r="I2" s="98">
        <v>4185600000</v>
      </c>
      <c r="J2" s="99"/>
      <c r="K2" s="85"/>
      <c r="L2" s="10"/>
      <c r="M2" s="8" t="s">
        <v>81</v>
      </c>
    </row>
    <row r="3" spans="1:13" ht="15" customHeight="1" thickBot="1">
      <c r="A3" s="8"/>
      <c r="B3" s="90"/>
      <c r="C3" s="11"/>
      <c r="D3" s="8"/>
      <c r="E3" s="11"/>
      <c r="F3" s="10"/>
      <c r="G3" s="11"/>
      <c r="H3" s="10"/>
      <c r="I3" s="11"/>
      <c r="J3" s="10"/>
      <c r="K3" s="10"/>
      <c r="L3" s="10"/>
      <c r="M3" s="8"/>
    </row>
    <row r="4" spans="1:13" ht="15" customHeight="1">
      <c r="A4" s="92" t="s">
        <v>73</v>
      </c>
      <c r="B4" s="102" t="s">
        <v>74</v>
      </c>
      <c r="C4" s="96" t="s">
        <v>184</v>
      </c>
      <c r="D4" s="97"/>
      <c r="E4" s="94" t="s">
        <v>185</v>
      </c>
      <c r="F4" s="95"/>
      <c r="G4" s="94" t="s">
        <v>175</v>
      </c>
      <c r="H4" s="95"/>
      <c r="I4" s="94" t="s">
        <v>186</v>
      </c>
      <c r="J4" s="95"/>
      <c r="K4" s="94" t="s">
        <v>175</v>
      </c>
      <c r="L4" s="95"/>
      <c r="M4" s="100" t="s">
        <v>151</v>
      </c>
    </row>
    <row r="5" spans="1:13" ht="27" customHeight="1">
      <c r="A5" s="93"/>
      <c r="B5" s="103"/>
      <c r="C5" s="12" t="s">
        <v>63</v>
      </c>
      <c r="D5" s="13" t="s">
        <v>57</v>
      </c>
      <c r="E5" s="12" t="s">
        <v>63</v>
      </c>
      <c r="F5" s="13" t="s">
        <v>57</v>
      </c>
      <c r="G5" s="12" t="s">
        <v>66</v>
      </c>
      <c r="H5" s="13" t="s">
        <v>64</v>
      </c>
      <c r="I5" s="12" t="s">
        <v>63</v>
      </c>
      <c r="J5" s="14" t="s">
        <v>57</v>
      </c>
      <c r="K5" s="12" t="s">
        <v>63</v>
      </c>
      <c r="L5" s="14" t="s">
        <v>64</v>
      </c>
      <c r="M5" s="101"/>
    </row>
    <row r="6" spans="1:13" ht="15" customHeight="1">
      <c r="A6" s="15"/>
      <c r="B6" s="16" t="s">
        <v>52</v>
      </c>
      <c r="C6" s="17">
        <f>+C7+C15+C20+C25+C32+C37+C38</f>
        <v>1911382039.54</v>
      </c>
      <c r="D6" s="39">
        <f>+C6/$C$2*100</f>
        <v>39.157233514432633</v>
      </c>
      <c r="E6" s="17">
        <f>+E7+E15+E20+E25+E32+E37+E38</f>
        <v>1880205845.3398998</v>
      </c>
      <c r="F6" s="39">
        <f>+E6/$E$2*100</f>
        <v>40.551392083421035</v>
      </c>
      <c r="G6" s="17">
        <f>+C6-E6</f>
        <v>31176194.200100183</v>
      </c>
      <c r="H6" s="39">
        <f>+C6/E6*100-100</f>
        <v>1.6581266501947312</v>
      </c>
      <c r="I6" s="17">
        <f>+I7+I15+I20+I25+I32+I37+I38</f>
        <v>1638529040.5199995</v>
      </c>
      <c r="J6" s="39">
        <f>+I6/$I$2*100</f>
        <v>39.146813850344024</v>
      </c>
      <c r="K6" s="17">
        <f>+C6-I6</f>
        <v>272852999.02000046</v>
      </c>
      <c r="L6" s="39">
        <f>+C6/I6*100-100</f>
        <v>16.652313890842521</v>
      </c>
      <c r="M6" s="82" t="s">
        <v>152</v>
      </c>
    </row>
    <row r="7" spans="1:13" ht="15" customHeight="1">
      <c r="A7" s="18">
        <v>711</v>
      </c>
      <c r="B7" s="19" t="s">
        <v>1</v>
      </c>
      <c r="C7" s="20">
        <f>+SUM(C8:C14)</f>
        <v>1183874153.4499998</v>
      </c>
      <c r="D7" s="40">
        <f t="shared" ref="D7:D71" si="0">+C7/$C$2*100</f>
        <v>24.25325535103353</v>
      </c>
      <c r="E7" s="20">
        <f>+SUM(E8:E14)</f>
        <v>1105088585.2469258</v>
      </c>
      <c r="F7" s="40">
        <f t="shared" ref="F7:F38" si="1">+E7/$E$2*100</f>
        <v>23.834028927380537</v>
      </c>
      <c r="G7" s="20">
        <f t="shared" ref="G7:G62" si="2">+C7-E7</f>
        <v>78785568.203073978</v>
      </c>
      <c r="H7" s="40">
        <f t="shared" ref="H7:H62" si="3">+C7/E7*100-100</f>
        <v>7.1293441317620534</v>
      </c>
      <c r="I7" s="20">
        <f>+SUM(I8:I14)</f>
        <v>966103834.27999997</v>
      </c>
      <c r="J7" s="40">
        <f t="shared" ref="J7:J71" si="4">+I7/$I$2*100</f>
        <v>23.081609190558101</v>
      </c>
      <c r="K7" s="20">
        <f t="shared" ref="K7:K38" si="5">+C7-I7</f>
        <v>217770319.16999984</v>
      </c>
      <c r="L7" s="40">
        <f t="shared" ref="L7:L38" si="6">+C7/I7*100-100</f>
        <v>22.541088384386313</v>
      </c>
      <c r="M7" s="73" t="s">
        <v>82</v>
      </c>
    </row>
    <row r="8" spans="1:13" ht="15" customHeight="1">
      <c r="A8" s="21">
        <v>7111</v>
      </c>
      <c r="B8" s="22" t="s">
        <v>2</v>
      </c>
      <c r="C8" s="23">
        <v>126864271.05</v>
      </c>
      <c r="D8" s="41">
        <f t="shared" si="0"/>
        <v>2.5989853328006882</v>
      </c>
      <c r="E8" s="23">
        <v>154959583.58430818</v>
      </c>
      <c r="F8" s="41">
        <f t="shared" si="1"/>
        <v>3.342095146967782</v>
      </c>
      <c r="G8" s="23">
        <f t="shared" si="2"/>
        <v>-28095312.53430818</v>
      </c>
      <c r="H8" s="41">
        <f t="shared" si="3"/>
        <v>-18.130735695364393</v>
      </c>
      <c r="I8" s="23">
        <v>118342028.88000001</v>
      </c>
      <c r="J8" s="41">
        <f t="shared" si="4"/>
        <v>2.827361163990826</v>
      </c>
      <c r="K8" s="23">
        <f t="shared" si="5"/>
        <v>8522242.1699999869</v>
      </c>
      <c r="L8" s="41">
        <f t="shared" si="6"/>
        <v>7.2013656100501748</v>
      </c>
      <c r="M8" s="74" t="s">
        <v>83</v>
      </c>
    </row>
    <row r="9" spans="1:13" ht="15" customHeight="1">
      <c r="A9" s="21">
        <v>7112</v>
      </c>
      <c r="B9" s="22" t="s">
        <v>3</v>
      </c>
      <c r="C9" s="23">
        <v>74713724.469999999</v>
      </c>
      <c r="D9" s="41">
        <f t="shared" si="0"/>
        <v>1.5306111992706861</v>
      </c>
      <c r="E9" s="23">
        <v>60015792.830110021</v>
      </c>
      <c r="F9" s="41">
        <f t="shared" si="1"/>
        <v>1.2943922881014109</v>
      </c>
      <c r="G9" s="23">
        <f t="shared" si="2"/>
        <v>14697931.639889978</v>
      </c>
      <c r="H9" s="41">
        <f t="shared" si="3"/>
        <v>24.490106598268582</v>
      </c>
      <c r="I9" s="23">
        <v>78425356.609999999</v>
      </c>
      <c r="J9" s="41">
        <f t="shared" si="4"/>
        <v>1.8736944908734712</v>
      </c>
      <c r="K9" s="23">
        <f t="shared" si="5"/>
        <v>-3711632.1400000006</v>
      </c>
      <c r="L9" s="41">
        <f t="shared" si="6"/>
        <v>-4.7326939913802448</v>
      </c>
      <c r="M9" s="74" t="s">
        <v>84</v>
      </c>
    </row>
    <row r="10" spans="1:13" ht="15" customHeight="1">
      <c r="A10" s="21">
        <v>71132</v>
      </c>
      <c r="B10" s="22" t="s">
        <v>4</v>
      </c>
      <c r="C10" s="23">
        <v>2078253.77</v>
      </c>
      <c r="D10" s="41">
        <f t="shared" si="0"/>
        <v>4.2575825497306041E-2</v>
      </c>
      <c r="E10" s="23">
        <v>1609075.0279599999</v>
      </c>
      <c r="F10" s="41">
        <f t="shared" si="1"/>
        <v>3.4703770606910232E-2</v>
      </c>
      <c r="G10" s="23">
        <f t="shared" si="2"/>
        <v>469178.74204000016</v>
      </c>
      <c r="H10" s="41">
        <f t="shared" si="3"/>
        <v>29.158288699242917</v>
      </c>
      <c r="I10" s="23">
        <v>1543450.7200000002</v>
      </c>
      <c r="J10" s="41">
        <f t="shared" si="4"/>
        <v>3.6875256116207955E-2</v>
      </c>
      <c r="K10" s="23">
        <f t="shared" si="5"/>
        <v>534803.04999999981</v>
      </c>
      <c r="L10" s="41">
        <f t="shared" si="6"/>
        <v>34.649829960233518</v>
      </c>
      <c r="M10" s="74" t="s">
        <v>85</v>
      </c>
    </row>
    <row r="11" spans="1:13" ht="15" customHeight="1">
      <c r="A11" s="21">
        <v>7114</v>
      </c>
      <c r="B11" s="22" t="s">
        <v>5</v>
      </c>
      <c r="C11" s="23">
        <v>691948121.63999999</v>
      </c>
      <c r="D11" s="41">
        <f t="shared" si="0"/>
        <v>14.175488530514412</v>
      </c>
      <c r="E11" s="23">
        <v>611810518.84138763</v>
      </c>
      <c r="F11" s="41">
        <f t="shared" si="1"/>
        <v>13.195240452948015</v>
      </c>
      <c r="G11" s="23">
        <f t="shared" si="2"/>
        <v>80137602.798612356</v>
      </c>
      <c r="H11" s="41">
        <f t="shared" si="3"/>
        <v>13.098434945246183</v>
      </c>
      <c r="I11" s="23">
        <v>529780411.99000001</v>
      </c>
      <c r="J11" s="41">
        <f t="shared" si="4"/>
        <v>12.657215500525613</v>
      </c>
      <c r="K11" s="23">
        <f t="shared" si="5"/>
        <v>162167709.64999998</v>
      </c>
      <c r="L11" s="41">
        <f t="shared" si="6"/>
        <v>30.610363459995398</v>
      </c>
      <c r="M11" s="74" t="s">
        <v>86</v>
      </c>
    </row>
    <row r="12" spans="1:13" ht="15" customHeight="1">
      <c r="A12" s="21">
        <v>7115</v>
      </c>
      <c r="B12" s="22" t="s">
        <v>6</v>
      </c>
      <c r="C12" s="23">
        <v>248717895.15999997</v>
      </c>
      <c r="D12" s="41">
        <f t="shared" si="0"/>
        <v>5.0953208194538337</v>
      </c>
      <c r="E12" s="23">
        <v>240968307.65850002</v>
      </c>
      <c r="F12" s="41">
        <f t="shared" si="1"/>
        <v>5.1970907056571622</v>
      </c>
      <c r="G12" s="23">
        <f t="shared" si="2"/>
        <v>7749587.5014999509</v>
      </c>
      <c r="H12" s="41">
        <f t="shared" si="3"/>
        <v>3.2160193914307911</v>
      </c>
      <c r="I12" s="23">
        <v>205392597.77000004</v>
      </c>
      <c r="J12" s="41">
        <f t="shared" si="4"/>
        <v>4.9071243733276004</v>
      </c>
      <c r="K12" s="23">
        <f t="shared" si="5"/>
        <v>43325297.389999926</v>
      </c>
      <c r="L12" s="41">
        <f t="shared" si="6"/>
        <v>21.093894259283815</v>
      </c>
      <c r="M12" s="74" t="s">
        <v>87</v>
      </c>
    </row>
    <row r="13" spans="1:13" ht="15" customHeight="1">
      <c r="A13" s="21">
        <v>7116</v>
      </c>
      <c r="B13" s="22" t="s">
        <v>7</v>
      </c>
      <c r="C13" s="23">
        <v>28296642.069999997</v>
      </c>
      <c r="D13" s="41">
        <f t="shared" si="0"/>
        <v>0.57969479585356354</v>
      </c>
      <c r="E13" s="23">
        <v>24784772.073620006</v>
      </c>
      <c r="F13" s="41">
        <f t="shared" si="1"/>
        <v>0.53454626393521121</v>
      </c>
      <c r="G13" s="23">
        <f t="shared" si="2"/>
        <v>3511869.9963799901</v>
      </c>
      <c r="H13" s="41">
        <f t="shared" si="3"/>
        <v>14.169466581933563</v>
      </c>
      <c r="I13" s="23">
        <v>22637911.669999998</v>
      </c>
      <c r="J13" s="41">
        <f t="shared" si="4"/>
        <v>0.5408522474675076</v>
      </c>
      <c r="K13" s="23">
        <f t="shared" si="5"/>
        <v>5658730.3999999985</v>
      </c>
      <c r="L13" s="41">
        <f t="shared" si="6"/>
        <v>24.996697939673524</v>
      </c>
      <c r="M13" s="74" t="s">
        <v>88</v>
      </c>
    </row>
    <row r="14" spans="1:13" ht="15" customHeight="1">
      <c r="A14" s="21">
        <v>7118</v>
      </c>
      <c r="B14" s="22" t="s">
        <v>62</v>
      </c>
      <c r="C14" s="23">
        <v>11255245.290000003</v>
      </c>
      <c r="D14" s="41">
        <f t="shared" si="0"/>
        <v>0.23057884764304598</v>
      </c>
      <c r="E14" s="23">
        <v>10940535.231040001</v>
      </c>
      <c r="F14" s="41">
        <f t="shared" si="1"/>
        <v>0.23596029916404263</v>
      </c>
      <c r="G14" s="23">
        <f t="shared" si="2"/>
        <v>314710.05896000192</v>
      </c>
      <c r="H14" s="41">
        <f t="shared" si="3"/>
        <v>2.8765508479614539</v>
      </c>
      <c r="I14" s="23">
        <v>9982076.6400000006</v>
      </c>
      <c r="J14" s="41">
        <f t="shared" si="4"/>
        <v>0.23848615825688071</v>
      </c>
      <c r="K14" s="23">
        <f t="shared" si="5"/>
        <v>1273168.6500000022</v>
      </c>
      <c r="L14" s="41">
        <f t="shared" si="6"/>
        <v>12.754546933632867</v>
      </c>
      <c r="M14" s="74" t="s">
        <v>89</v>
      </c>
    </row>
    <row r="15" spans="1:13" ht="15" customHeight="1">
      <c r="A15" s="18">
        <v>712</v>
      </c>
      <c r="B15" s="19" t="s">
        <v>8</v>
      </c>
      <c r="C15" s="20">
        <f>+SUM(C16:C19)</f>
        <v>554476128.66000009</v>
      </c>
      <c r="D15" s="40">
        <f t="shared" si="0"/>
        <v>11.359189737569912</v>
      </c>
      <c r="E15" s="20">
        <f>+SUM(E16:E19)</f>
        <v>581841303.53317404</v>
      </c>
      <c r="F15" s="40">
        <f t="shared" si="1"/>
        <v>12.548878564749472</v>
      </c>
      <c r="G15" s="20">
        <f t="shared" si="2"/>
        <v>-27365174.873173952</v>
      </c>
      <c r="H15" s="40">
        <f t="shared" si="3"/>
        <v>-4.7032025239531237</v>
      </c>
      <c r="I15" s="20">
        <f>+SUM(I16:I19)</f>
        <v>531020571.38999993</v>
      </c>
      <c r="J15" s="40">
        <f t="shared" si="4"/>
        <v>12.686844691083715</v>
      </c>
      <c r="K15" s="20">
        <f t="shared" si="5"/>
        <v>23455557.27000016</v>
      </c>
      <c r="L15" s="40">
        <f t="shared" si="6"/>
        <v>4.4170713026433077</v>
      </c>
      <c r="M15" s="73" t="s">
        <v>90</v>
      </c>
    </row>
    <row r="16" spans="1:13" ht="15" customHeight="1">
      <c r="A16" s="21">
        <v>7121</v>
      </c>
      <c r="B16" s="22" t="s">
        <v>9</v>
      </c>
      <c r="C16" s="23">
        <v>343738250.03000003</v>
      </c>
      <c r="D16" s="41">
        <f t="shared" si="0"/>
        <v>7.0419406721570086</v>
      </c>
      <c r="E16" s="23">
        <v>362034940.39566004</v>
      </c>
      <c r="F16" s="41">
        <f t="shared" si="1"/>
        <v>7.8081986886007</v>
      </c>
      <c r="G16" s="23">
        <f t="shared" si="2"/>
        <v>-18296690.365660012</v>
      </c>
      <c r="H16" s="41">
        <f t="shared" si="3"/>
        <v>-5.0538465557119849</v>
      </c>
      <c r="I16" s="23">
        <v>330807303.88</v>
      </c>
      <c r="J16" s="41">
        <f t="shared" si="4"/>
        <v>7.9034619619648323</v>
      </c>
      <c r="K16" s="23">
        <f t="shared" si="5"/>
        <v>12930946.150000036</v>
      </c>
      <c r="L16" s="41">
        <f t="shared" si="6"/>
        <v>3.9089058791430773</v>
      </c>
      <c r="M16" s="74" t="s">
        <v>91</v>
      </c>
    </row>
    <row r="17" spans="1:13" ht="15" customHeight="1">
      <c r="A17" s="21">
        <v>7122</v>
      </c>
      <c r="B17" s="22" t="s">
        <v>10</v>
      </c>
      <c r="C17" s="23">
        <v>180566476.64000002</v>
      </c>
      <c r="D17" s="41">
        <f t="shared" si="0"/>
        <v>3.6991472894515804</v>
      </c>
      <c r="E17" s="23">
        <v>187402274.12378716</v>
      </c>
      <c r="F17" s="41">
        <f t="shared" si="1"/>
        <v>4.0418037813006764</v>
      </c>
      <c r="G17" s="23">
        <f t="shared" si="2"/>
        <v>-6835797.4837871492</v>
      </c>
      <c r="H17" s="41">
        <f t="shared" si="3"/>
        <v>-3.6476598353720249</v>
      </c>
      <c r="I17" s="23">
        <v>171561649.05999997</v>
      </c>
      <c r="J17" s="41">
        <f t="shared" si="4"/>
        <v>4.0988543831230881</v>
      </c>
      <c r="K17" s="23">
        <f t="shared" si="5"/>
        <v>9004827.5800000429</v>
      </c>
      <c r="L17" s="41">
        <f t="shared" si="6"/>
        <v>5.2487415627782781</v>
      </c>
      <c r="M17" s="74" t="s">
        <v>92</v>
      </c>
    </row>
    <row r="18" spans="1:13" ht="15" customHeight="1">
      <c r="A18" s="21">
        <v>7123</v>
      </c>
      <c r="B18" s="22" t="s">
        <v>11</v>
      </c>
      <c r="C18" s="23">
        <v>16358834.440000001</v>
      </c>
      <c r="D18" s="41">
        <f t="shared" si="0"/>
        <v>0.33513274004875754</v>
      </c>
      <c r="E18" s="23">
        <v>17498483.923017729</v>
      </c>
      <c r="F18" s="41">
        <f t="shared" si="1"/>
        <v>0.37739904074144265</v>
      </c>
      <c r="G18" s="23">
        <f t="shared" si="2"/>
        <v>-1139649.4830177277</v>
      </c>
      <c r="H18" s="41">
        <f t="shared" si="3"/>
        <v>-6.5128469873816783</v>
      </c>
      <c r="I18" s="23">
        <v>15419628.560000002</v>
      </c>
      <c r="J18" s="41">
        <f t="shared" si="4"/>
        <v>0.3683970890672783</v>
      </c>
      <c r="K18" s="23">
        <f t="shared" si="5"/>
        <v>939205.87999999896</v>
      </c>
      <c r="L18" s="41">
        <f t="shared" si="6"/>
        <v>6.0909760332125558</v>
      </c>
      <c r="M18" s="74" t="s">
        <v>93</v>
      </c>
    </row>
    <row r="19" spans="1:13" ht="15" customHeight="1">
      <c r="A19" s="21">
        <v>7124</v>
      </c>
      <c r="B19" s="22" t="s">
        <v>12</v>
      </c>
      <c r="C19" s="23">
        <v>13812567.550000001</v>
      </c>
      <c r="D19" s="41">
        <f t="shared" si="0"/>
        <v>0.28296903591256428</v>
      </c>
      <c r="E19" s="23">
        <v>14905605.09070906</v>
      </c>
      <c r="F19" s="41">
        <f t="shared" si="1"/>
        <v>0.32147705410665273</v>
      </c>
      <c r="G19" s="23">
        <f t="shared" si="2"/>
        <v>-1093037.5407090597</v>
      </c>
      <c r="H19" s="41">
        <f t="shared" si="3"/>
        <v>-7.3330638646153972</v>
      </c>
      <c r="I19" s="23">
        <v>13231989.889999999</v>
      </c>
      <c r="J19" s="41">
        <f t="shared" si="4"/>
        <v>0.31613125692851679</v>
      </c>
      <c r="K19" s="23">
        <f t="shared" si="5"/>
        <v>580577.66000000201</v>
      </c>
      <c r="L19" s="41">
        <f t="shared" si="6"/>
        <v>4.387682161386536</v>
      </c>
      <c r="M19" s="74" t="s">
        <v>94</v>
      </c>
    </row>
    <row r="20" spans="1:13" ht="15" customHeight="1">
      <c r="A20" s="18">
        <v>713</v>
      </c>
      <c r="B20" s="19" t="s">
        <v>13</v>
      </c>
      <c r="C20" s="20">
        <f>+SUM(C21:C24)</f>
        <v>12641917.530000001</v>
      </c>
      <c r="D20" s="40">
        <f t="shared" si="0"/>
        <v>0.25898669473296049</v>
      </c>
      <c r="E20" s="20">
        <f>+SUM(E21:E24)</f>
        <v>12777235.973280001</v>
      </c>
      <c r="F20" s="40">
        <f t="shared" si="1"/>
        <v>0.27557339372126127</v>
      </c>
      <c r="G20" s="20">
        <f t="shared" si="2"/>
        <v>-135318.44328000024</v>
      </c>
      <c r="H20" s="40">
        <f t="shared" si="3"/>
        <v>-1.0590588102386249</v>
      </c>
      <c r="I20" s="20">
        <f>+SUM(I21:I24)</f>
        <v>10636442.85</v>
      </c>
      <c r="J20" s="40">
        <f t="shared" si="4"/>
        <v>0.25411990754013764</v>
      </c>
      <c r="K20" s="20">
        <f t="shared" si="5"/>
        <v>2005474.6800000016</v>
      </c>
      <c r="L20" s="40">
        <f t="shared" si="6"/>
        <v>18.854749734306168</v>
      </c>
      <c r="M20" s="73" t="s">
        <v>95</v>
      </c>
    </row>
    <row r="21" spans="1:13" ht="15" customHeight="1">
      <c r="A21" s="21">
        <v>7131</v>
      </c>
      <c r="B21" s="22" t="s">
        <v>14</v>
      </c>
      <c r="C21" s="23">
        <v>8276376.5300000003</v>
      </c>
      <c r="D21" s="41">
        <f t="shared" si="0"/>
        <v>0.16955271198246372</v>
      </c>
      <c r="E21" s="23">
        <v>8101518.4713599999</v>
      </c>
      <c r="F21" s="41">
        <f t="shared" si="1"/>
        <v>0.17472972590605185</v>
      </c>
      <c r="G21" s="23">
        <f t="shared" si="2"/>
        <v>174858.05864000041</v>
      </c>
      <c r="H21" s="41">
        <f t="shared" si="3"/>
        <v>2.1583368507786247</v>
      </c>
      <c r="I21" s="23">
        <v>7499321.7299999995</v>
      </c>
      <c r="J21" s="41">
        <f t="shared" si="4"/>
        <v>0.17916957497133026</v>
      </c>
      <c r="K21" s="23">
        <f t="shared" si="5"/>
        <v>777054.80000000075</v>
      </c>
      <c r="L21" s="41">
        <f t="shared" si="6"/>
        <v>10.36166773444991</v>
      </c>
      <c r="M21" s="74" t="s">
        <v>96</v>
      </c>
    </row>
    <row r="22" spans="1:13" ht="15" customHeight="1">
      <c r="A22" s="21">
        <v>7132</v>
      </c>
      <c r="B22" s="22" t="s">
        <v>15</v>
      </c>
      <c r="C22" s="23">
        <v>884222.74</v>
      </c>
      <c r="D22" s="41">
        <f t="shared" si="0"/>
        <v>1.8114492860508469E-2</v>
      </c>
      <c r="E22" s="23">
        <v>863001.9763199999</v>
      </c>
      <c r="F22" s="41">
        <f t="shared" si="1"/>
        <v>1.8612819227882497E-2</v>
      </c>
      <c r="G22" s="23">
        <f t="shared" si="2"/>
        <v>21220.763680000091</v>
      </c>
      <c r="H22" s="41">
        <f t="shared" si="3"/>
        <v>2.4589472865970947</v>
      </c>
      <c r="I22" s="23">
        <v>794661.12</v>
      </c>
      <c r="J22" s="41">
        <f t="shared" si="4"/>
        <v>1.8985596330275231E-2</v>
      </c>
      <c r="K22" s="23">
        <f t="shared" si="5"/>
        <v>89561.62</v>
      </c>
      <c r="L22" s="41">
        <f t="shared" si="6"/>
        <v>11.270416753244447</v>
      </c>
      <c r="M22" s="74" t="s">
        <v>97</v>
      </c>
    </row>
    <row r="23" spans="1:13" ht="15" customHeight="1">
      <c r="A23" s="21">
        <v>7133</v>
      </c>
      <c r="B23" s="22" t="s">
        <v>16</v>
      </c>
      <c r="C23" s="23">
        <v>1356020.62</v>
      </c>
      <c r="D23" s="41">
        <f t="shared" si="0"/>
        <v>2.7779907401716757E-2</v>
      </c>
      <c r="E23" s="23">
        <v>1666587.1949999998</v>
      </c>
      <c r="F23" s="41">
        <f t="shared" si="1"/>
        <v>3.5944165875857303E-2</v>
      </c>
      <c r="G23" s="23">
        <f t="shared" si="2"/>
        <v>-310566.57499999972</v>
      </c>
      <c r="H23" s="41">
        <f t="shared" si="3"/>
        <v>-18.634883067129266</v>
      </c>
      <c r="I23" s="23">
        <v>366282.89999999997</v>
      </c>
      <c r="J23" s="41">
        <f t="shared" si="4"/>
        <v>8.7510249426605499E-3</v>
      </c>
      <c r="K23" s="23">
        <f t="shared" si="5"/>
        <v>989737.7200000002</v>
      </c>
      <c r="L23" s="41">
        <f t="shared" si="6"/>
        <v>270.21128204456181</v>
      </c>
      <c r="M23" s="74" t="s">
        <v>98</v>
      </c>
    </row>
    <row r="24" spans="1:13" ht="15" customHeight="1">
      <c r="A24" s="21">
        <v>7136</v>
      </c>
      <c r="B24" s="22" t="s">
        <v>18</v>
      </c>
      <c r="C24" s="23">
        <v>2125297.64</v>
      </c>
      <c r="D24" s="41">
        <f t="shared" si="0"/>
        <v>4.3539582488271569E-2</v>
      </c>
      <c r="E24" s="23">
        <v>2146128.3306</v>
      </c>
      <c r="F24" s="41">
        <f t="shared" si="1"/>
        <v>4.6286682711469608E-2</v>
      </c>
      <c r="G24" s="23">
        <f t="shared" si="2"/>
        <v>-20830.690599999856</v>
      </c>
      <c r="H24" s="41">
        <f t="shared" si="3"/>
        <v>-0.97061719483365039</v>
      </c>
      <c r="I24" s="23">
        <v>1976177.1</v>
      </c>
      <c r="J24" s="41">
        <f t="shared" si="4"/>
        <v>4.7213711295871562E-2</v>
      </c>
      <c r="K24" s="23">
        <f t="shared" si="5"/>
        <v>149120.54000000004</v>
      </c>
      <c r="L24" s="41">
        <f t="shared" si="6"/>
        <v>7.545909726410656</v>
      </c>
      <c r="M24" s="74" t="s">
        <v>99</v>
      </c>
    </row>
    <row r="25" spans="1:13" ht="15" customHeight="1">
      <c r="A25" s="18">
        <v>714</v>
      </c>
      <c r="B25" s="19" t="s">
        <v>19</v>
      </c>
      <c r="C25" s="20">
        <f>+SUM(C26:C31)</f>
        <v>51095041.980000004</v>
      </c>
      <c r="D25" s="40">
        <f t="shared" si="0"/>
        <v>1.0467507012476185</v>
      </c>
      <c r="E25" s="20">
        <f>+SUM(E26:E31)</f>
        <v>40543371.613199979</v>
      </c>
      <c r="F25" s="40">
        <f t="shared" si="1"/>
        <v>0.87442029964197865</v>
      </c>
      <c r="G25" s="20">
        <f t="shared" si="2"/>
        <v>10551670.366800025</v>
      </c>
      <c r="H25" s="40">
        <f t="shared" si="3"/>
        <v>26.025636119924101</v>
      </c>
      <c r="I25" s="20">
        <f>+SUM(I26:I31)</f>
        <v>27818785.059999999</v>
      </c>
      <c r="J25" s="40">
        <f t="shared" si="4"/>
        <v>0.66463075926987758</v>
      </c>
      <c r="K25" s="20">
        <f t="shared" si="5"/>
        <v>23276256.920000006</v>
      </c>
      <c r="L25" s="40">
        <f t="shared" si="6"/>
        <v>83.671004574058173</v>
      </c>
      <c r="M25" s="73" t="s">
        <v>100</v>
      </c>
    </row>
    <row r="26" spans="1:13" ht="15" customHeight="1">
      <c r="A26" s="21">
        <v>7141</v>
      </c>
      <c r="B26" s="22" t="s">
        <v>20</v>
      </c>
      <c r="C26" s="23">
        <v>1005030.65</v>
      </c>
      <c r="D26" s="41">
        <f t="shared" si="0"/>
        <v>2.0589405486243419E-2</v>
      </c>
      <c r="E26" s="23">
        <v>1278563.7859199999</v>
      </c>
      <c r="F26" s="41">
        <f t="shared" si="1"/>
        <v>2.757546016305051E-2</v>
      </c>
      <c r="G26" s="23">
        <f t="shared" si="2"/>
        <v>-273533.13591999991</v>
      </c>
      <c r="H26" s="41">
        <f t="shared" si="3"/>
        <v>-21.393780969885455</v>
      </c>
      <c r="I26" s="23">
        <v>1177314.72</v>
      </c>
      <c r="J26" s="41">
        <f t="shared" si="4"/>
        <v>2.8127740825688075E-2</v>
      </c>
      <c r="K26" s="23">
        <f t="shared" si="5"/>
        <v>-172284.06999999995</v>
      </c>
      <c r="L26" s="41">
        <f t="shared" si="6"/>
        <v>-14.633646133295613</v>
      </c>
      <c r="M26" s="74" t="s">
        <v>101</v>
      </c>
    </row>
    <row r="27" spans="1:13" ht="15" customHeight="1">
      <c r="A27" s="21">
        <v>7142</v>
      </c>
      <c r="B27" s="22" t="s">
        <v>21</v>
      </c>
      <c r="C27" s="23">
        <v>3308362.86</v>
      </c>
      <c r="D27" s="41">
        <f t="shared" si="0"/>
        <v>6.7776265748878378E-2</v>
      </c>
      <c r="E27" s="23">
        <v>4002038.8973399997</v>
      </c>
      <c r="F27" s="41">
        <f t="shared" si="1"/>
        <v>8.6314085695121417E-2</v>
      </c>
      <c r="G27" s="23">
        <f t="shared" si="2"/>
        <v>-693676.03733999981</v>
      </c>
      <c r="H27" s="41">
        <f t="shared" si="3"/>
        <v>-17.333065848037094</v>
      </c>
      <c r="I27" s="23">
        <v>3685118.69</v>
      </c>
      <c r="J27" s="41">
        <f t="shared" si="4"/>
        <v>8.8042782157874616E-2</v>
      </c>
      <c r="K27" s="23">
        <f t="shared" si="5"/>
        <v>-376755.83000000007</v>
      </c>
      <c r="L27" s="41">
        <f t="shared" si="6"/>
        <v>-10.223709510968291</v>
      </c>
      <c r="M27" s="74" t="s">
        <v>102</v>
      </c>
    </row>
    <row r="28" spans="1:13" ht="15" customHeight="1">
      <c r="A28" s="21">
        <v>7143</v>
      </c>
      <c r="B28" s="22" t="s">
        <v>22</v>
      </c>
      <c r="C28" s="23">
        <v>0</v>
      </c>
      <c r="D28" s="41">
        <f t="shared" si="0"/>
        <v>0</v>
      </c>
      <c r="E28" s="23">
        <v>0</v>
      </c>
      <c r="F28" s="41">
        <f t="shared" si="1"/>
        <v>0</v>
      </c>
      <c r="G28" s="23">
        <f t="shared" si="2"/>
        <v>0</v>
      </c>
      <c r="H28" s="41" t="e">
        <f t="shared" si="3"/>
        <v>#DIV/0!</v>
      </c>
      <c r="I28" s="23">
        <v>354.24</v>
      </c>
      <c r="J28" s="41">
        <f t="shared" si="4"/>
        <v>8.4633027522935788E-6</v>
      </c>
      <c r="K28" s="23">
        <f t="shared" si="5"/>
        <v>-354.24</v>
      </c>
      <c r="L28" s="41">
        <f t="shared" si="6"/>
        <v>-100</v>
      </c>
      <c r="M28" s="74" t="s">
        <v>103</v>
      </c>
    </row>
    <row r="29" spans="1:13" ht="15" customHeight="1">
      <c r="A29" s="21">
        <v>7144</v>
      </c>
      <c r="B29" s="22" t="s">
        <v>23</v>
      </c>
      <c r="C29" s="23">
        <v>8536345.2699999996</v>
      </c>
      <c r="D29" s="41">
        <f t="shared" si="0"/>
        <v>0.17487852150041996</v>
      </c>
      <c r="E29" s="23">
        <v>18460125.010039978</v>
      </c>
      <c r="F29" s="41">
        <f t="shared" si="1"/>
        <v>0.39813926174438119</v>
      </c>
      <c r="G29" s="23">
        <f t="shared" si="2"/>
        <v>-9923779.7400399782</v>
      </c>
      <c r="H29" s="41">
        <f t="shared" si="3"/>
        <v>-53.757922736940813</v>
      </c>
      <c r="I29" s="23">
        <v>7145603.1399999997</v>
      </c>
      <c r="J29" s="41">
        <f t="shared" si="4"/>
        <v>0.17071872945336389</v>
      </c>
      <c r="K29" s="23">
        <f t="shared" si="5"/>
        <v>1390742.13</v>
      </c>
      <c r="L29" s="41">
        <f t="shared" si="6"/>
        <v>19.462907507622944</v>
      </c>
      <c r="M29" s="74" t="s">
        <v>104</v>
      </c>
    </row>
    <row r="30" spans="1:13" ht="15" customHeight="1">
      <c r="A30" s="21">
        <v>7148</v>
      </c>
      <c r="B30" s="22" t="s">
        <v>24</v>
      </c>
      <c r="C30" s="78">
        <v>3327662.68</v>
      </c>
      <c r="D30" s="41">
        <f t="shared" si="0"/>
        <v>6.8171648536250587E-2</v>
      </c>
      <c r="E30" s="78">
        <v>3596570.7735600001</v>
      </c>
      <c r="F30" s="41">
        <f t="shared" si="1"/>
        <v>7.7569140610792384E-2</v>
      </c>
      <c r="G30" s="78">
        <f t="shared" si="2"/>
        <v>-268908.09355999995</v>
      </c>
      <c r="H30" s="41">
        <f t="shared" si="3"/>
        <v>-7.4767913796348324</v>
      </c>
      <c r="I30" s="78">
        <v>3311759.46</v>
      </c>
      <c r="J30" s="41">
        <f t="shared" si="4"/>
        <v>7.9122693520642204E-2</v>
      </c>
      <c r="K30" s="78">
        <f t="shared" si="5"/>
        <v>15903.220000000205</v>
      </c>
      <c r="L30" s="41">
        <f t="shared" si="6"/>
        <v>0.48020456171657599</v>
      </c>
      <c r="M30" s="74" t="s">
        <v>105</v>
      </c>
    </row>
    <row r="31" spans="1:13" ht="15" customHeight="1">
      <c r="A31" s="21">
        <v>7149</v>
      </c>
      <c r="B31" s="22" t="s">
        <v>25</v>
      </c>
      <c r="C31" s="78">
        <v>34917640.520000003</v>
      </c>
      <c r="D31" s="41">
        <f t="shared" si="0"/>
        <v>0.71533485997582613</v>
      </c>
      <c r="E31" s="78">
        <v>13206073.146340003</v>
      </c>
      <c r="F31" s="41">
        <f t="shared" si="1"/>
        <v>0.28482235142863316</v>
      </c>
      <c r="G31" s="78">
        <f t="shared" si="2"/>
        <v>21711567.373659998</v>
      </c>
      <c r="H31" s="41">
        <f t="shared" si="3"/>
        <v>164.4059300071138</v>
      </c>
      <c r="I31" s="78">
        <v>12498634.809999999</v>
      </c>
      <c r="J31" s="41">
        <f t="shared" si="4"/>
        <v>0.29861035000955655</v>
      </c>
      <c r="K31" s="78">
        <f t="shared" si="5"/>
        <v>22419005.710000005</v>
      </c>
      <c r="L31" s="41">
        <f t="shared" si="6"/>
        <v>179.37163578907706</v>
      </c>
      <c r="M31" s="74" t="s">
        <v>106</v>
      </c>
    </row>
    <row r="32" spans="1:13" ht="15" customHeight="1">
      <c r="A32" s="18">
        <v>715</v>
      </c>
      <c r="B32" s="19" t="s">
        <v>26</v>
      </c>
      <c r="C32" s="20">
        <f>+SUM(C33:C36)</f>
        <v>59316072.100000001</v>
      </c>
      <c r="D32" s="40">
        <f t="shared" si="0"/>
        <v>1.215169567533239</v>
      </c>
      <c r="E32" s="20">
        <f>+SUM(E33:E36)</f>
        <v>65824742.103319898</v>
      </c>
      <c r="F32" s="40">
        <f t="shared" si="1"/>
        <v>1.4196769637950202</v>
      </c>
      <c r="G32" s="20">
        <f t="shared" si="2"/>
        <v>-6508670.0033198968</v>
      </c>
      <c r="H32" s="40">
        <f t="shared" si="3"/>
        <v>-9.8878777118545287</v>
      </c>
      <c r="I32" s="20">
        <f>+SUM(I33:I36)</f>
        <v>37615005.369999997</v>
      </c>
      <c r="J32" s="40">
        <f t="shared" si="4"/>
        <v>0.89867654267010688</v>
      </c>
      <c r="K32" s="20">
        <f t="shared" si="5"/>
        <v>21701066.730000004</v>
      </c>
      <c r="L32" s="40">
        <f t="shared" si="6"/>
        <v>57.692579109154622</v>
      </c>
      <c r="M32" s="73" t="s">
        <v>107</v>
      </c>
    </row>
    <row r="33" spans="1:106" ht="15" customHeight="1">
      <c r="A33" s="21">
        <v>7151</v>
      </c>
      <c r="B33" s="22" t="s">
        <v>27</v>
      </c>
      <c r="C33" s="78">
        <v>37211231.350000001</v>
      </c>
      <c r="D33" s="41">
        <f t="shared" si="0"/>
        <v>0.76232215495872002</v>
      </c>
      <c r="E33" s="78">
        <v>39881077.084999897</v>
      </c>
      <c r="F33" s="41">
        <f t="shared" si="1"/>
        <v>0.86013624390717114</v>
      </c>
      <c r="G33" s="78">
        <f t="shared" si="2"/>
        <v>-2669845.7349998951</v>
      </c>
      <c r="H33" s="41">
        <f t="shared" si="3"/>
        <v>-6.6945176262656219</v>
      </c>
      <c r="I33" s="78">
        <v>13323524.889999997</v>
      </c>
      <c r="J33" s="41">
        <f t="shared" si="4"/>
        <v>0.31831815964258403</v>
      </c>
      <c r="K33" s="78">
        <f t="shared" si="5"/>
        <v>23887706.460000005</v>
      </c>
      <c r="L33" s="41">
        <f t="shared" si="6"/>
        <v>179.28968990727805</v>
      </c>
      <c r="M33" s="74" t="s">
        <v>108</v>
      </c>
    </row>
    <row r="34" spans="1:106" ht="15" customHeight="1">
      <c r="A34" s="21">
        <v>7152</v>
      </c>
      <c r="B34" s="22" t="s">
        <v>28</v>
      </c>
      <c r="C34" s="78">
        <v>11870584.359999999</v>
      </c>
      <c r="D34" s="41">
        <f t="shared" si="0"/>
        <v>0.24318489664638515</v>
      </c>
      <c r="E34" s="78">
        <v>12281190.562220003</v>
      </c>
      <c r="F34" s="41">
        <f t="shared" si="1"/>
        <v>0.26487492046370192</v>
      </c>
      <c r="G34" s="78">
        <f t="shared" si="2"/>
        <v>-410606.20222000405</v>
      </c>
      <c r="H34" s="41">
        <f t="shared" si="3"/>
        <v>-3.3433745705658993</v>
      </c>
      <c r="I34" s="78">
        <v>10848241.77</v>
      </c>
      <c r="J34" s="41">
        <f t="shared" si="4"/>
        <v>0.25918008815940363</v>
      </c>
      <c r="K34" s="78">
        <f t="shared" si="5"/>
        <v>1022342.5899999999</v>
      </c>
      <c r="L34" s="41">
        <f t="shared" si="6"/>
        <v>9.4240395049750134</v>
      </c>
      <c r="M34" s="74" t="s">
        <v>109</v>
      </c>
    </row>
    <row r="35" spans="1:106">
      <c r="A35" s="21">
        <v>7153</v>
      </c>
      <c r="B35" s="22" t="s">
        <v>29</v>
      </c>
      <c r="C35" s="78">
        <v>2189271.5699999998</v>
      </c>
      <c r="D35" s="41">
        <f t="shared" si="0"/>
        <v>4.4850174543666639E-2</v>
      </c>
      <c r="E35" s="78">
        <v>2665000.4962600004</v>
      </c>
      <c r="F35" s="41">
        <f t="shared" si="1"/>
        <v>5.7477472636414624E-2</v>
      </c>
      <c r="G35" s="78">
        <f t="shared" si="2"/>
        <v>-475728.92626000056</v>
      </c>
      <c r="H35" s="41">
        <f t="shared" si="3"/>
        <v>-17.850988280400983</v>
      </c>
      <c r="I35" s="78">
        <v>2361878.91</v>
      </c>
      <c r="J35" s="41">
        <f t="shared" si="4"/>
        <v>5.6428681909403672E-2</v>
      </c>
      <c r="K35" s="78">
        <f t="shared" si="5"/>
        <v>-172607.34000000032</v>
      </c>
      <c r="L35" s="41">
        <f t="shared" si="6"/>
        <v>-7.3080520457333762</v>
      </c>
      <c r="M35" s="74" t="s">
        <v>110</v>
      </c>
    </row>
    <row r="36" spans="1:106" s="3" customFormat="1" ht="15" customHeight="1">
      <c r="A36" s="21">
        <v>7155</v>
      </c>
      <c r="B36" s="22" t="s">
        <v>26</v>
      </c>
      <c r="C36" s="78">
        <v>8044984.8200000003</v>
      </c>
      <c r="D36" s="41">
        <f t="shared" si="0"/>
        <v>0.16481234138446726</v>
      </c>
      <c r="E36" s="78">
        <v>10997473.95984</v>
      </c>
      <c r="F36" s="41">
        <f t="shared" si="1"/>
        <v>0.23718832678773241</v>
      </c>
      <c r="G36" s="78">
        <f t="shared" si="2"/>
        <v>-2952489.1398399994</v>
      </c>
      <c r="H36" s="41">
        <f t="shared" si="3"/>
        <v>-26.846975502026609</v>
      </c>
      <c r="I36" s="78">
        <v>11081359.800000001</v>
      </c>
      <c r="J36" s="41">
        <f t="shared" si="4"/>
        <v>0.26474961295871563</v>
      </c>
      <c r="K36" s="78">
        <f t="shared" si="5"/>
        <v>-3036374.9800000004</v>
      </c>
      <c r="L36" s="41">
        <f t="shared" si="6"/>
        <v>-27.400743544127138</v>
      </c>
      <c r="M36" s="74" t="s">
        <v>107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1:106" ht="15" customHeight="1">
      <c r="A37" s="18">
        <v>73</v>
      </c>
      <c r="B37" s="19" t="s">
        <v>61</v>
      </c>
      <c r="C37" s="20">
        <v>10101545.130000001</v>
      </c>
      <c r="D37" s="40">
        <f t="shared" si="0"/>
        <v>0.20694374715751954</v>
      </c>
      <c r="E37" s="20">
        <v>9230506.6700000018</v>
      </c>
      <c r="F37" s="40">
        <f t="shared" si="1"/>
        <v>0.19907921041280252</v>
      </c>
      <c r="G37" s="20">
        <f t="shared" si="2"/>
        <v>871038.45999999903</v>
      </c>
      <c r="H37" s="40">
        <f t="shared" si="3"/>
        <v>9.4365183964489745</v>
      </c>
      <c r="I37" s="20">
        <v>7414914.75</v>
      </c>
      <c r="J37" s="40">
        <f t="shared" si="4"/>
        <v>0.17715297090022936</v>
      </c>
      <c r="K37" s="20">
        <f t="shared" si="5"/>
        <v>2686630.3800000008</v>
      </c>
      <c r="L37" s="40">
        <f t="shared" si="6"/>
        <v>36.232788515876081</v>
      </c>
      <c r="M37" s="73" t="s">
        <v>111</v>
      </c>
    </row>
    <row r="38" spans="1:106" ht="15" customHeight="1">
      <c r="A38" s="18">
        <v>74</v>
      </c>
      <c r="B38" s="19" t="s">
        <v>50</v>
      </c>
      <c r="C38" s="20">
        <v>39877180.689999998</v>
      </c>
      <c r="D38" s="40">
        <f t="shared" si="0"/>
        <v>0.81693771515784719</v>
      </c>
      <c r="E38" s="20">
        <v>64900100.200000003</v>
      </c>
      <c r="F38" s="40">
        <f t="shared" si="1"/>
        <v>1.3997347237199673</v>
      </c>
      <c r="G38" s="20">
        <f t="shared" si="2"/>
        <v>-25022919.510000005</v>
      </c>
      <c r="H38" s="40">
        <f t="shared" si="3"/>
        <v>-38.556056821003196</v>
      </c>
      <c r="I38" s="20">
        <v>57919486.82</v>
      </c>
      <c r="J38" s="40">
        <f t="shared" si="4"/>
        <v>1.3837797883218654</v>
      </c>
      <c r="K38" s="20">
        <f t="shared" si="5"/>
        <v>-18042306.130000003</v>
      </c>
      <c r="L38" s="40">
        <f t="shared" si="6"/>
        <v>-31.150666417454971</v>
      </c>
      <c r="M38" s="73" t="s">
        <v>112</v>
      </c>
    </row>
    <row r="39" spans="1:106" ht="15" customHeight="1">
      <c r="A39" s="15"/>
      <c r="B39" s="16" t="s">
        <v>75</v>
      </c>
      <c r="C39" s="17">
        <f>+C40+C50+C56+C57+C58+C59+C60+C61</f>
        <v>2010900385.8600006</v>
      </c>
      <c r="D39" s="39">
        <f t="shared" si="0"/>
        <v>41.196000775613065</v>
      </c>
      <c r="E39" s="17">
        <f>+E40+E50+E56+E57+E58+E59+E60+E61</f>
        <v>2055535193.0642827</v>
      </c>
      <c r="F39" s="39">
        <f t="shared" ref="F39:F76" si="7">+E39/$E$2*100</f>
        <v>44.332812687406346</v>
      </c>
      <c r="G39" s="17">
        <f t="shared" si="2"/>
        <v>-44634807.204282045</v>
      </c>
      <c r="H39" s="39">
        <f t="shared" si="3"/>
        <v>-2.17144456367798</v>
      </c>
      <c r="I39" s="17">
        <f>+I40+I50+I56+I57+I58+I59+I60+I61</f>
        <v>2064681311.3800001</v>
      </c>
      <c r="J39" s="39">
        <f t="shared" si="4"/>
        <v>49.328204113627677</v>
      </c>
      <c r="K39" s="17">
        <f t="shared" ref="K39:K61" si="8">+C39-I39</f>
        <v>-53780925.519999504</v>
      </c>
      <c r="L39" s="39">
        <f t="shared" ref="L39:L61" si="9">+C39/I39*100-100</f>
        <v>-2.6048051688932645</v>
      </c>
      <c r="M39" s="82" t="s">
        <v>113</v>
      </c>
    </row>
    <row r="40" spans="1:106" ht="15" customHeight="1">
      <c r="A40" s="18">
        <v>41</v>
      </c>
      <c r="B40" s="19" t="s">
        <v>72</v>
      </c>
      <c r="C40" s="20">
        <f>+SUM(C41:C49)</f>
        <v>875790931.35000026</v>
      </c>
      <c r="D40" s="40">
        <f t="shared" si="0"/>
        <v>17.941755912359415</v>
      </c>
      <c r="E40" s="20">
        <f>+SUM(E41:E49)</f>
        <v>873624942.44428289</v>
      </c>
      <c r="F40" s="40">
        <f t="shared" si="7"/>
        <v>18.841930346466871</v>
      </c>
      <c r="G40" s="20">
        <f t="shared" si="2"/>
        <v>2165988.9057173729</v>
      </c>
      <c r="H40" s="40">
        <f t="shared" si="3"/>
        <v>0.24793121172311317</v>
      </c>
      <c r="I40" s="20">
        <f>+SUM(I41:I49)</f>
        <v>858015865.80999994</v>
      </c>
      <c r="J40" s="40">
        <f t="shared" si="4"/>
        <v>20.499232268014143</v>
      </c>
      <c r="K40" s="20">
        <f t="shared" si="8"/>
        <v>17775065.540000319</v>
      </c>
      <c r="L40" s="40">
        <f t="shared" si="9"/>
        <v>2.0716476522517411</v>
      </c>
      <c r="M40" s="73" t="s">
        <v>114</v>
      </c>
    </row>
    <row r="41" spans="1:106" ht="15" customHeight="1">
      <c r="A41" s="21">
        <v>411</v>
      </c>
      <c r="B41" s="22" t="s">
        <v>30</v>
      </c>
      <c r="C41" s="23">
        <v>535131410.04000002</v>
      </c>
      <c r="D41" s="41">
        <f t="shared" si="0"/>
        <v>10.962887141540163</v>
      </c>
      <c r="E41" s="23">
        <v>522945469.48000002</v>
      </c>
      <c r="F41" s="41">
        <f t="shared" si="7"/>
        <v>11.278641018850019</v>
      </c>
      <c r="G41" s="23">
        <f t="shared" si="2"/>
        <v>12185940.560000002</v>
      </c>
      <c r="H41" s="41">
        <f t="shared" si="3"/>
        <v>2.3302507185151313</v>
      </c>
      <c r="I41" s="23">
        <v>499146970.09999996</v>
      </c>
      <c r="J41" s="41">
        <f t="shared" si="4"/>
        <v>11.92533854405581</v>
      </c>
      <c r="K41" s="23">
        <f t="shared" si="8"/>
        <v>35984439.940000057</v>
      </c>
      <c r="L41" s="41">
        <f t="shared" si="9"/>
        <v>7.2091872926306451</v>
      </c>
      <c r="M41" s="74" t="s">
        <v>115</v>
      </c>
    </row>
    <row r="42" spans="1:106" ht="15" customHeight="1">
      <c r="A42" s="21">
        <v>412</v>
      </c>
      <c r="B42" s="22" t="s">
        <v>31</v>
      </c>
      <c r="C42" s="23">
        <v>11275170.26</v>
      </c>
      <c r="D42" s="41">
        <f t="shared" si="0"/>
        <v>0.23098703746952656</v>
      </c>
      <c r="E42" s="23">
        <v>12500013.919999998</v>
      </c>
      <c r="F42" s="41">
        <f t="shared" si="7"/>
        <v>0.26959439934434715</v>
      </c>
      <c r="G42" s="23">
        <f t="shared" si="2"/>
        <v>-1224843.6599999983</v>
      </c>
      <c r="H42" s="41">
        <f t="shared" si="3"/>
        <v>-9.798738368124944</v>
      </c>
      <c r="I42" s="23">
        <v>12919646.529999999</v>
      </c>
      <c r="J42" s="41">
        <f t="shared" si="4"/>
        <v>0.30866892512423549</v>
      </c>
      <c r="K42" s="23">
        <f t="shared" si="8"/>
        <v>-1644476.2699999996</v>
      </c>
      <c r="L42" s="41">
        <f t="shared" si="9"/>
        <v>-12.728492735319435</v>
      </c>
      <c r="M42" s="74" t="s">
        <v>116</v>
      </c>
    </row>
    <row r="43" spans="1:106" ht="15" customHeight="1">
      <c r="A43" s="21">
        <v>413</v>
      </c>
      <c r="B43" s="22" t="s">
        <v>76</v>
      </c>
      <c r="C43" s="23">
        <v>35454358.219999999</v>
      </c>
      <c r="D43" s="41">
        <f t="shared" si="0"/>
        <v>0.72633024440210592</v>
      </c>
      <c r="E43" s="23">
        <v>31960175.780000005</v>
      </c>
      <c r="F43" s="41">
        <f t="shared" si="7"/>
        <v>0.6893019837812191</v>
      </c>
      <c r="G43" s="23">
        <f t="shared" si="2"/>
        <v>3494182.4399999939</v>
      </c>
      <c r="H43" s="41">
        <f t="shared" si="3"/>
        <v>10.932926226853155</v>
      </c>
      <c r="I43" s="23">
        <v>39928689.120000005</v>
      </c>
      <c r="J43" s="41">
        <f t="shared" si="4"/>
        <v>0.95395377293577988</v>
      </c>
      <c r="K43" s="23">
        <f t="shared" si="8"/>
        <v>-4474330.900000006</v>
      </c>
      <c r="L43" s="41">
        <f t="shared" si="9"/>
        <v>-11.20580464475816</v>
      </c>
      <c r="M43" s="74" t="s">
        <v>117</v>
      </c>
    </row>
    <row r="44" spans="1:106" ht="15" customHeight="1">
      <c r="A44" s="21">
        <v>414</v>
      </c>
      <c r="B44" s="22" t="s">
        <v>77</v>
      </c>
      <c r="C44" s="23">
        <v>59761286.049999997</v>
      </c>
      <c r="D44" s="41">
        <f t="shared" si="0"/>
        <v>1.2242903744904021</v>
      </c>
      <c r="E44" s="23">
        <v>62745861.530000001</v>
      </c>
      <c r="F44" s="41">
        <f t="shared" si="7"/>
        <v>1.3532731210369666</v>
      </c>
      <c r="G44" s="23">
        <f t="shared" si="2"/>
        <v>-2984575.4800000042</v>
      </c>
      <c r="H44" s="41">
        <f t="shared" si="3"/>
        <v>-4.7566092921889691</v>
      </c>
      <c r="I44" s="23">
        <v>74245955.289999992</v>
      </c>
      <c r="J44" s="41">
        <f t="shared" si="4"/>
        <v>1.7738425862480884</v>
      </c>
      <c r="K44" s="23">
        <f t="shared" si="8"/>
        <v>-14484669.239999995</v>
      </c>
      <c r="L44" s="41">
        <f t="shared" si="9"/>
        <v>-19.509034779637219</v>
      </c>
      <c r="M44" s="74" t="s">
        <v>118</v>
      </c>
    </row>
    <row r="45" spans="1:106" ht="15.75" customHeight="1">
      <c r="A45" s="21">
        <v>415</v>
      </c>
      <c r="B45" s="22" t="s">
        <v>32</v>
      </c>
      <c r="C45" s="23">
        <v>21698576.079999998</v>
      </c>
      <c r="D45" s="41">
        <f t="shared" si="0"/>
        <v>0.44452453403806358</v>
      </c>
      <c r="E45" s="23">
        <v>23341474.300000004</v>
      </c>
      <c r="F45" s="41">
        <f t="shared" si="7"/>
        <v>0.50341789889142918</v>
      </c>
      <c r="G45" s="23">
        <f t="shared" si="2"/>
        <v>-1642898.2200000063</v>
      </c>
      <c r="H45" s="41">
        <f t="shared" si="3"/>
        <v>-7.0385366360513331</v>
      </c>
      <c r="I45" s="23">
        <v>24363683.790000007</v>
      </c>
      <c r="J45" s="41">
        <f t="shared" si="4"/>
        <v>0.58208342388188083</v>
      </c>
      <c r="K45" s="23">
        <f t="shared" si="8"/>
        <v>-2665107.7100000083</v>
      </c>
      <c r="L45" s="41">
        <f t="shared" si="9"/>
        <v>-10.938853635483042</v>
      </c>
      <c r="M45" s="74" t="s">
        <v>119</v>
      </c>
    </row>
    <row r="46" spans="1:106" ht="15" customHeight="1">
      <c r="A46" s="21">
        <v>416</v>
      </c>
      <c r="B46" s="22" t="s">
        <v>33</v>
      </c>
      <c r="C46" s="23">
        <v>114058902.18000002</v>
      </c>
      <c r="D46" s="41">
        <f t="shared" si="0"/>
        <v>2.3366501173867622</v>
      </c>
      <c r="E46" s="23">
        <v>113075389.33428293</v>
      </c>
      <c r="F46" s="41">
        <f t="shared" si="7"/>
        <v>2.4387566176569671</v>
      </c>
      <c r="G46" s="23">
        <f t="shared" si="2"/>
        <v>983512.84571708739</v>
      </c>
      <c r="H46" s="41">
        <f t="shared" si="3"/>
        <v>0.8697850624325838</v>
      </c>
      <c r="I46" s="23">
        <v>111108908.35000001</v>
      </c>
      <c r="J46" s="41">
        <f t="shared" si="4"/>
        <v>2.6545515183008415</v>
      </c>
      <c r="K46" s="23">
        <f t="shared" si="8"/>
        <v>2949993.8300000131</v>
      </c>
      <c r="L46" s="41">
        <f t="shared" si="9"/>
        <v>2.6550470829101727</v>
      </c>
      <c r="M46" s="74" t="s">
        <v>120</v>
      </c>
    </row>
    <row r="47" spans="1:106" ht="15" customHeight="1">
      <c r="A47" s="21">
        <v>417</v>
      </c>
      <c r="B47" s="22" t="s">
        <v>34</v>
      </c>
      <c r="C47" s="23">
        <v>11191030.689999999</v>
      </c>
      <c r="D47" s="41">
        <f t="shared" si="0"/>
        <v>0.22926332513879499</v>
      </c>
      <c r="E47" s="23">
        <v>10875348.66</v>
      </c>
      <c r="F47" s="41">
        <f t="shared" si="7"/>
        <v>0.23455438597247985</v>
      </c>
      <c r="G47" s="23">
        <f t="shared" si="2"/>
        <v>315682.02999999933</v>
      </c>
      <c r="H47" s="41">
        <f t="shared" si="3"/>
        <v>2.9027302008356912</v>
      </c>
      <c r="I47" s="23">
        <v>11369604.800000001</v>
      </c>
      <c r="J47" s="41">
        <f t="shared" si="4"/>
        <v>0.27163620030581043</v>
      </c>
      <c r="K47" s="23">
        <f t="shared" si="8"/>
        <v>-178574.11000000127</v>
      </c>
      <c r="L47" s="41">
        <f t="shared" si="9"/>
        <v>-1.5706272393918255</v>
      </c>
      <c r="M47" s="74" t="s">
        <v>121</v>
      </c>
    </row>
    <row r="48" spans="1:106" ht="15" customHeight="1">
      <c r="A48" s="21">
        <v>418</v>
      </c>
      <c r="B48" s="22" t="s">
        <v>35</v>
      </c>
      <c r="C48" s="23">
        <v>48518773.369999997</v>
      </c>
      <c r="D48" s="41">
        <f t="shared" si="0"/>
        <v>0.99397237149939555</v>
      </c>
      <c r="E48" s="23">
        <v>50771447.940000013</v>
      </c>
      <c r="F48" s="41">
        <f t="shared" si="7"/>
        <v>1.095014621489885</v>
      </c>
      <c r="G48" s="23">
        <f t="shared" si="2"/>
        <v>-2252674.5700000152</v>
      </c>
      <c r="H48" s="41">
        <f t="shared" si="3"/>
        <v>-4.4368925082896027</v>
      </c>
      <c r="I48" s="23">
        <v>36324252.32</v>
      </c>
      <c r="J48" s="41">
        <f t="shared" si="4"/>
        <v>0.86783859709480116</v>
      </c>
      <c r="K48" s="23">
        <f t="shared" si="8"/>
        <v>12194521.049999997</v>
      </c>
      <c r="L48" s="41">
        <f t="shared" si="9"/>
        <v>33.571292652005212</v>
      </c>
      <c r="M48" s="74" t="s">
        <v>122</v>
      </c>
    </row>
    <row r="49" spans="1:16" ht="15" customHeight="1">
      <c r="A49" s="21">
        <v>419</v>
      </c>
      <c r="B49" s="22" t="s">
        <v>36</v>
      </c>
      <c r="C49" s="23">
        <v>38701424.460000001</v>
      </c>
      <c r="D49" s="41">
        <f t="shared" si="0"/>
        <v>0.79285076639419827</v>
      </c>
      <c r="E49" s="23">
        <v>45409761.499999993</v>
      </c>
      <c r="F49" s="41">
        <f t="shared" si="7"/>
        <v>0.97937629944355764</v>
      </c>
      <c r="G49" s="23">
        <f t="shared" si="2"/>
        <v>-6708337.0399999917</v>
      </c>
      <c r="H49" s="41">
        <f t="shared" si="3"/>
        <v>-14.772896439898702</v>
      </c>
      <c r="I49" s="23">
        <v>48608155.510000005</v>
      </c>
      <c r="J49" s="41">
        <f t="shared" si="4"/>
        <v>1.1613187000668961</v>
      </c>
      <c r="K49" s="23">
        <f t="shared" si="8"/>
        <v>-9906731.0500000045</v>
      </c>
      <c r="L49" s="41">
        <f t="shared" si="9"/>
        <v>-20.380800188894071</v>
      </c>
      <c r="M49" s="74" t="s">
        <v>123</v>
      </c>
    </row>
    <row r="50" spans="1:16" ht="15" customHeight="1">
      <c r="A50" s="18">
        <v>42</v>
      </c>
      <c r="B50" s="19" t="s">
        <v>37</v>
      </c>
      <c r="C50" s="20">
        <f>+SUM(C51:C55)</f>
        <v>567405550.30000007</v>
      </c>
      <c r="D50" s="40">
        <f t="shared" si="0"/>
        <v>11.624066340933769</v>
      </c>
      <c r="E50" s="20">
        <f>+SUM(E51:E55)</f>
        <v>599251821.86999989</v>
      </c>
      <c r="F50" s="40">
        <f t="shared" si="7"/>
        <v>12.924380405253846</v>
      </c>
      <c r="G50" s="20">
        <f t="shared" si="2"/>
        <v>-31846271.569999814</v>
      </c>
      <c r="H50" s="40">
        <f t="shared" si="3"/>
        <v>-5.3143387150032595</v>
      </c>
      <c r="I50" s="20">
        <f>+SUM(I51:I55)</f>
        <v>558678968.50000012</v>
      </c>
      <c r="J50" s="40">
        <f t="shared" si="4"/>
        <v>13.347643551701074</v>
      </c>
      <c r="K50" s="20">
        <f t="shared" si="8"/>
        <v>8726581.7999999523</v>
      </c>
      <c r="L50" s="40">
        <f t="shared" si="9"/>
        <v>1.5620029197501282</v>
      </c>
      <c r="M50" s="73" t="s">
        <v>124</v>
      </c>
    </row>
    <row r="51" spans="1:16" ht="15" customHeight="1">
      <c r="A51" s="21">
        <v>421</v>
      </c>
      <c r="B51" s="22" t="s">
        <v>38</v>
      </c>
      <c r="C51" s="23">
        <v>84933837.310000002</v>
      </c>
      <c r="D51" s="41">
        <f t="shared" si="0"/>
        <v>1.7399839655419664</v>
      </c>
      <c r="E51" s="23">
        <v>108438500</v>
      </c>
      <c r="F51" s="41">
        <f t="shared" si="7"/>
        <v>2.3387503774317389</v>
      </c>
      <c r="G51" s="23">
        <f t="shared" si="2"/>
        <v>-23504662.689999998</v>
      </c>
      <c r="H51" s="41">
        <f t="shared" si="3"/>
        <v>-21.675569737685422</v>
      </c>
      <c r="I51" s="23">
        <v>80479287.560000002</v>
      </c>
      <c r="J51" s="41">
        <f t="shared" si="4"/>
        <v>1.9227658534021408</v>
      </c>
      <c r="K51" s="23">
        <f t="shared" si="8"/>
        <v>4454549.75</v>
      </c>
      <c r="L51" s="41">
        <f t="shared" si="9"/>
        <v>5.5350263217464288</v>
      </c>
      <c r="M51" s="74" t="s">
        <v>125</v>
      </c>
    </row>
    <row r="52" spans="1:16" ht="15" customHeight="1">
      <c r="A52" s="21">
        <v>422</v>
      </c>
      <c r="B52" s="22" t="s">
        <v>39</v>
      </c>
      <c r="C52" s="23">
        <v>23087428.329999998</v>
      </c>
      <c r="D52" s="41">
        <f t="shared" si="0"/>
        <v>0.47297704156679571</v>
      </c>
      <c r="E52" s="23">
        <v>18559577.940000005</v>
      </c>
      <c r="F52" s="41">
        <f t="shared" si="7"/>
        <v>0.40028421558900928</v>
      </c>
      <c r="G52" s="23">
        <f t="shared" si="2"/>
        <v>4527850.3899999931</v>
      </c>
      <c r="H52" s="41">
        <f t="shared" si="3"/>
        <v>24.396300415008199</v>
      </c>
      <c r="I52" s="23">
        <v>20098482.600000001</v>
      </c>
      <c r="J52" s="41">
        <f t="shared" si="4"/>
        <v>0.48018163704128441</v>
      </c>
      <c r="K52" s="23">
        <f t="shared" si="8"/>
        <v>2988945.7299999967</v>
      </c>
      <c r="L52" s="41">
        <f t="shared" si="9"/>
        <v>14.871499453396524</v>
      </c>
      <c r="M52" s="74" t="s">
        <v>126</v>
      </c>
    </row>
    <row r="53" spans="1:16">
      <c r="A53" s="21">
        <v>423</v>
      </c>
      <c r="B53" s="22" t="s">
        <v>40</v>
      </c>
      <c r="C53" s="23">
        <v>431007818.79000002</v>
      </c>
      <c r="D53" s="41">
        <f t="shared" si="0"/>
        <v>8.8297752399975415</v>
      </c>
      <c r="E53" s="23">
        <v>445453743.92999989</v>
      </c>
      <c r="F53" s="41">
        <f t="shared" si="7"/>
        <v>9.6073360637104752</v>
      </c>
      <c r="G53" s="23">
        <f t="shared" si="2"/>
        <v>-14445925.139999866</v>
      </c>
      <c r="H53" s="41">
        <f t="shared" si="3"/>
        <v>-3.2429686217363809</v>
      </c>
      <c r="I53" s="23">
        <v>428071585.88000005</v>
      </c>
      <c r="J53" s="41">
        <f t="shared" si="4"/>
        <v>10.22724545775994</v>
      </c>
      <c r="K53" s="23">
        <f t="shared" si="8"/>
        <v>2936232.9099999666</v>
      </c>
      <c r="L53" s="41">
        <f t="shared" si="9"/>
        <v>0.68592100173241022</v>
      </c>
      <c r="M53" s="74" t="s">
        <v>127</v>
      </c>
    </row>
    <row r="54" spans="1:16" ht="15" customHeight="1">
      <c r="A54" s="21">
        <v>424</v>
      </c>
      <c r="B54" s="22" t="s">
        <v>41</v>
      </c>
      <c r="C54" s="23">
        <v>17077333.689999998</v>
      </c>
      <c r="D54" s="41">
        <f t="shared" si="0"/>
        <v>0.34985216417757559</v>
      </c>
      <c r="E54" s="23">
        <v>15299999.999999998</v>
      </c>
      <c r="F54" s="41">
        <f t="shared" si="7"/>
        <v>0.32998317732821458</v>
      </c>
      <c r="G54" s="23">
        <f t="shared" si="2"/>
        <v>1777333.6899999995</v>
      </c>
      <c r="H54" s="41">
        <f t="shared" si="3"/>
        <v>11.616560065359465</v>
      </c>
      <c r="I54" s="23">
        <v>20221387.999999996</v>
      </c>
      <c r="J54" s="41">
        <f t="shared" si="4"/>
        <v>0.48311802370030571</v>
      </c>
      <c r="K54" s="23">
        <f t="shared" si="8"/>
        <v>-3144054.3099999987</v>
      </c>
      <c r="L54" s="41">
        <f t="shared" si="9"/>
        <v>-15.54816271761365</v>
      </c>
      <c r="M54" s="74" t="s">
        <v>128</v>
      </c>
    </row>
    <row r="55" spans="1:16" ht="15" customHeight="1">
      <c r="A55" s="21">
        <v>425</v>
      </c>
      <c r="B55" s="22" t="s">
        <v>42</v>
      </c>
      <c r="C55" s="23">
        <v>11299132.18</v>
      </c>
      <c r="D55" s="41">
        <f t="shared" si="0"/>
        <v>0.23147792964988834</v>
      </c>
      <c r="E55" s="23">
        <v>11500000.000000002</v>
      </c>
      <c r="F55" s="41">
        <f t="shared" si="7"/>
        <v>0.24802657119440971</v>
      </c>
      <c r="G55" s="23">
        <f t="shared" si="2"/>
        <v>-200867.82000000216</v>
      </c>
      <c r="H55" s="41">
        <f t="shared" si="3"/>
        <v>-1.746676695652198</v>
      </c>
      <c r="I55" s="23">
        <v>9808224.459999999</v>
      </c>
      <c r="J55" s="41">
        <f t="shared" si="4"/>
        <v>0.23433257979740058</v>
      </c>
      <c r="K55" s="23">
        <f t="shared" si="8"/>
        <v>1490907.7200000007</v>
      </c>
      <c r="L55" s="41">
        <f t="shared" si="9"/>
        <v>15.20058728346028</v>
      </c>
      <c r="M55" s="74" t="s">
        <v>129</v>
      </c>
      <c r="P55" s="80"/>
    </row>
    <row r="56" spans="1:16" ht="24.75" customHeight="1">
      <c r="A56" s="18">
        <v>43</v>
      </c>
      <c r="B56" s="79" t="s">
        <v>43</v>
      </c>
      <c r="C56" s="20">
        <v>257066480.46000001</v>
      </c>
      <c r="D56" s="40">
        <f t="shared" si="0"/>
        <v>5.266352825271956</v>
      </c>
      <c r="E56" s="20">
        <v>260045759.37999994</v>
      </c>
      <c r="F56" s="40">
        <f t="shared" si="7"/>
        <v>5.6085441784928598</v>
      </c>
      <c r="G56" s="20">
        <f t="shared" si="2"/>
        <v>-2979278.9199999273</v>
      </c>
      <c r="H56" s="40">
        <f t="shared" si="3"/>
        <v>-1.145674871646861</v>
      </c>
      <c r="I56" s="20">
        <v>281248902.5</v>
      </c>
      <c r="J56" s="40">
        <f t="shared" si="4"/>
        <v>6.7194405222668205</v>
      </c>
      <c r="K56" s="20">
        <f t="shared" si="8"/>
        <v>-24182422.039999992</v>
      </c>
      <c r="L56" s="40">
        <f t="shared" si="9"/>
        <v>-8.5982280553077004</v>
      </c>
      <c r="M56" s="73" t="s">
        <v>130</v>
      </c>
    </row>
    <row r="57" spans="1:16" ht="15" customHeight="1">
      <c r="A57" s="18">
        <v>44</v>
      </c>
      <c r="B57" s="19" t="s">
        <v>67</v>
      </c>
      <c r="C57" s="20">
        <v>204168284.12</v>
      </c>
      <c r="D57" s="40">
        <f t="shared" si="0"/>
        <v>4.1826620801835581</v>
      </c>
      <c r="E57" s="20">
        <v>235554725.5</v>
      </c>
      <c r="F57" s="40">
        <f t="shared" si="7"/>
        <v>5.0803331212526421</v>
      </c>
      <c r="G57" s="20">
        <f t="shared" si="2"/>
        <v>-31386441.379999995</v>
      </c>
      <c r="H57" s="40">
        <f t="shared" si="3"/>
        <v>-13.32447961439857</v>
      </c>
      <c r="I57" s="20">
        <v>229936913.66999999</v>
      </c>
      <c r="J57" s="40">
        <f t="shared" si="4"/>
        <v>5.4935233579415135</v>
      </c>
      <c r="K57" s="20">
        <f t="shared" si="8"/>
        <v>-25768629.549999982</v>
      </c>
      <c r="L57" s="40">
        <f t="shared" si="9"/>
        <v>-11.20682588050326</v>
      </c>
      <c r="M57" s="73" t="s">
        <v>131</v>
      </c>
    </row>
    <row r="58" spans="1:16" ht="15" customHeight="1">
      <c r="A58" s="18">
        <v>45</v>
      </c>
      <c r="B58" s="19" t="s">
        <v>44</v>
      </c>
      <c r="C58" s="20">
        <v>1315523</v>
      </c>
      <c r="D58" s="40">
        <f t="shared" si="0"/>
        <v>2.6950259152275009E-2</v>
      </c>
      <c r="E58" s="20">
        <v>1554000.9999999995</v>
      </c>
      <c r="F58" s="40">
        <f t="shared" si="7"/>
        <v>3.3515959970668155E-2</v>
      </c>
      <c r="G58" s="20">
        <f t="shared" si="2"/>
        <v>-238477.99999999953</v>
      </c>
      <c r="H58" s="40">
        <f t="shared" si="3"/>
        <v>-15.346064770872076</v>
      </c>
      <c r="I58" s="20">
        <v>1611467</v>
      </c>
      <c r="J58" s="40">
        <f t="shared" si="4"/>
        <v>3.8500262805810398E-2</v>
      </c>
      <c r="K58" s="20">
        <f t="shared" si="8"/>
        <v>-295944</v>
      </c>
      <c r="L58" s="40">
        <f t="shared" si="9"/>
        <v>-18.364881192106324</v>
      </c>
      <c r="M58" s="73" t="s">
        <v>132</v>
      </c>
    </row>
    <row r="59" spans="1:16" ht="15" customHeight="1">
      <c r="A59" s="18">
        <v>462</v>
      </c>
      <c r="B59" s="19" t="s">
        <v>45</v>
      </c>
      <c r="C59" s="20">
        <v>7711252.0800000001</v>
      </c>
      <c r="D59" s="40">
        <f t="shared" si="0"/>
        <v>0.15797537705119538</v>
      </c>
      <c r="E59" s="20">
        <v>3860000</v>
      </c>
      <c r="F59" s="40">
        <f t="shared" si="7"/>
        <v>8.3250657809601863E-2</v>
      </c>
      <c r="G59" s="20">
        <f t="shared" si="2"/>
        <v>3851252.08</v>
      </c>
      <c r="H59" s="40">
        <f t="shared" si="3"/>
        <v>99.773369948186541</v>
      </c>
      <c r="I59" s="20">
        <v>0</v>
      </c>
      <c r="J59" s="40">
        <f t="shared" si="4"/>
        <v>0</v>
      </c>
      <c r="K59" s="20">
        <f t="shared" si="8"/>
        <v>7711252.0800000001</v>
      </c>
      <c r="L59" s="40" t="e">
        <f t="shared" si="9"/>
        <v>#DIV/0!</v>
      </c>
      <c r="M59" s="73" t="s">
        <v>133</v>
      </c>
    </row>
    <row r="60" spans="1:16" ht="15" customHeight="1">
      <c r="A60" s="18">
        <v>463</v>
      </c>
      <c r="B60" s="19" t="s">
        <v>46</v>
      </c>
      <c r="C60" s="20">
        <v>26212199.129999999</v>
      </c>
      <c r="D60" s="40">
        <f t="shared" si="0"/>
        <v>0.53699217687911005</v>
      </c>
      <c r="E60" s="20">
        <v>10430891.869999997</v>
      </c>
      <c r="F60" s="40">
        <f t="shared" si="7"/>
        <v>0.22496855174049943</v>
      </c>
      <c r="G60" s="20">
        <f t="shared" si="2"/>
        <v>15781307.260000002</v>
      </c>
      <c r="H60" s="40">
        <f t="shared" si="3"/>
        <v>151.29393973863526</v>
      </c>
      <c r="I60" s="20">
        <v>18775484.700000003</v>
      </c>
      <c r="J60" s="40">
        <f t="shared" si="4"/>
        <v>0.44857331565366981</v>
      </c>
      <c r="K60" s="20">
        <f t="shared" si="8"/>
        <v>7436714.429999996</v>
      </c>
      <c r="L60" s="40">
        <f t="shared" si="9"/>
        <v>39.608641528173138</v>
      </c>
      <c r="M60" s="73" t="s">
        <v>134</v>
      </c>
    </row>
    <row r="61" spans="1:16" ht="15" customHeight="1">
      <c r="A61" s="18">
        <v>47</v>
      </c>
      <c r="B61" s="19" t="s">
        <v>47</v>
      </c>
      <c r="C61" s="20">
        <v>71230165.420000002</v>
      </c>
      <c r="D61" s="40">
        <f t="shared" si="0"/>
        <v>1.4592458037817795</v>
      </c>
      <c r="E61" s="20">
        <v>71213051</v>
      </c>
      <c r="F61" s="40">
        <f t="shared" si="7"/>
        <v>1.535889466419359</v>
      </c>
      <c r="G61" s="20">
        <f t="shared" si="2"/>
        <v>17114.420000001788</v>
      </c>
      <c r="H61" s="40">
        <f t="shared" si="3"/>
        <v>2.4032701533883483E-2</v>
      </c>
      <c r="I61" s="20">
        <v>116413709.19999999</v>
      </c>
      <c r="J61" s="40">
        <f t="shared" si="4"/>
        <v>2.7812908352446479</v>
      </c>
      <c r="K61" s="20">
        <f t="shared" si="8"/>
        <v>-45183543.779999986</v>
      </c>
      <c r="L61" s="40">
        <f t="shared" si="9"/>
        <v>-38.812906220842237</v>
      </c>
      <c r="M61" s="73" t="s">
        <v>135</v>
      </c>
    </row>
    <row r="62" spans="1:16" s="2" customFormat="1" ht="15" customHeight="1">
      <c r="A62" s="15"/>
      <c r="B62" s="16" t="s">
        <v>80</v>
      </c>
      <c r="C62" s="17">
        <f>+C6-C39</f>
        <v>-99518346.320000648</v>
      </c>
      <c r="D62" s="39">
        <f t="shared" si="0"/>
        <v>-2.0387672611804368</v>
      </c>
      <c r="E62" s="17">
        <f>+E6-E39</f>
        <v>-175329347.72438288</v>
      </c>
      <c r="F62" s="39">
        <f t="shared" si="7"/>
        <v>-3.7814206039853095</v>
      </c>
      <c r="G62" s="17">
        <f t="shared" si="2"/>
        <v>75811001.404382229</v>
      </c>
      <c r="H62" s="39">
        <f t="shared" si="3"/>
        <v>-43.239196625288798</v>
      </c>
      <c r="I62" s="17">
        <f>+I6-I39</f>
        <v>-426152270.86000061</v>
      </c>
      <c r="J62" s="39">
        <f t="shared" si="4"/>
        <v>-10.181390263283653</v>
      </c>
      <c r="K62" s="17">
        <f t="shared" ref="K62" si="10">+C62-I62</f>
        <v>326633924.53999996</v>
      </c>
      <c r="L62" s="39">
        <f t="shared" ref="L62" si="11">+C62/I62*100-100</f>
        <v>-76.647233131207599</v>
      </c>
      <c r="M62" s="82" t="s">
        <v>137</v>
      </c>
    </row>
    <row r="63" spans="1:16" ht="15" hidden="1" customHeight="1">
      <c r="A63" s="18"/>
      <c r="B63" s="19" t="s">
        <v>58</v>
      </c>
      <c r="C63" s="20">
        <v>0</v>
      </c>
      <c r="D63" s="40">
        <f t="shared" si="0"/>
        <v>0</v>
      </c>
      <c r="E63" s="20">
        <v>0</v>
      </c>
      <c r="F63" s="40">
        <f t="shared" si="7"/>
        <v>0</v>
      </c>
      <c r="G63" s="20">
        <f t="shared" ref="G63:G64" si="12">+C63-E63</f>
        <v>0</v>
      </c>
      <c r="H63" s="40" t="e">
        <f t="shared" ref="H63:H64" si="13">+C63/E63*100-100</f>
        <v>#DIV/0!</v>
      </c>
      <c r="I63" s="20">
        <v>0</v>
      </c>
      <c r="J63" s="40">
        <f t="shared" si="4"/>
        <v>0</v>
      </c>
      <c r="K63" s="20">
        <f t="shared" ref="K63:K64" si="14">+C63-I63</f>
        <v>0</v>
      </c>
      <c r="L63" s="40" t="e">
        <f t="shared" ref="L63:L64" si="15">+C63/I63*100-100</f>
        <v>#DIV/0!</v>
      </c>
      <c r="M63" s="73" t="s">
        <v>136</v>
      </c>
    </row>
    <row r="64" spans="1:16" s="2" customFormat="1" ht="15" hidden="1" customHeight="1">
      <c r="A64" s="15"/>
      <c r="B64" s="16" t="s">
        <v>60</v>
      </c>
      <c r="C64" s="17">
        <f>+C62-C63</f>
        <v>-99518346.320000648</v>
      </c>
      <c r="D64" s="39">
        <f t="shared" si="0"/>
        <v>-2.0387672611804368</v>
      </c>
      <c r="E64" s="17">
        <f>+E62-E63</f>
        <v>-175329347.72438288</v>
      </c>
      <c r="F64" s="39">
        <f t="shared" si="7"/>
        <v>-3.7814206039853095</v>
      </c>
      <c r="G64" s="17">
        <f t="shared" si="12"/>
        <v>75811001.404382229</v>
      </c>
      <c r="H64" s="39">
        <f t="shared" si="13"/>
        <v>-43.239196625288798</v>
      </c>
      <c r="I64" s="17">
        <f>+I62-I63</f>
        <v>-426152270.86000061</v>
      </c>
      <c r="J64" s="39">
        <f t="shared" si="4"/>
        <v>-10.181390263283653</v>
      </c>
      <c r="K64" s="17">
        <f t="shared" si="14"/>
        <v>326633924.53999996</v>
      </c>
      <c r="L64" s="39">
        <f t="shared" si="15"/>
        <v>-76.647233131207599</v>
      </c>
      <c r="M64" s="82" t="s">
        <v>140</v>
      </c>
    </row>
    <row r="65" spans="1:13" s="2" customFormat="1" ht="15" customHeight="1">
      <c r="A65" s="15"/>
      <c r="B65" s="16" t="s">
        <v>78</v>
      </c>
      <c r="C65" s="17">
        <f>+C64+C46</f>
        <v>14540555.859999374</v>
      </c>
      <c r="D65" s="39">
        <f t="shared" si="0"/>
        <v>0.29788285620632565</v>
      </c>
      <c r="E65" s="17">
        <f>+E64+E46</f>
        <v>-62253958.390099943</v>
      </c>
      <c r="F65" s="39">
        <f t="shared" si="7"/>
        <v>-1.3426639863283427</v>
      </c>
      <c r="G65" s="17">
        <f t="shared" ref="G65" si="16">+C65-E65</f>
        <v>76794514.250099316</v>
      </c>
      <c r="H65" s="39">
        <f t="shared" ref="H65" si="17">+C65/E65*100-100</f>
        <v>-123.35683743816637</v>
      </c>
      <c r="I65" s="17">
        <f>+I64+I46</f>
        <v>-315043362.51000059</v>
      </c>
      <c r="J65" s="39">
        <f t="shared" si="4"/>
        <v>-7.5268387449828129</v>
      </c>
      <c r="K65" s="17">
        <f t="shared" ref="K65" si="18">+C65-I65</f>
        <v>329583918.36999995</v>
      </c>
      <c r="L65" s="39">
        <f t="shared" ref="L65" si="19">+C65/I65*100-100</f>
        <v>-104.61541412717045</v>
      </c>
      <c r="M65" s="82" t="s">
        <v>139</v>
      </c>
    </row>
    <row r="66" spans="1:13" s="2" customFormat="1" ht="15" customHeight="1">
      <c r="A66" s="15"/>
      <c r="B66" s="16" t="s">
        <v>79</v>
      </c>
      <c r="C66" s="17">
        <f>+C6-(C39-C57)</f>
        <v>104649937.79999924</v>
      </c>
      <c r="D66" s="39">
        <f t="shared" si="0"/>
        <v>2.1438948190031186</v>
      </c>
      <c r="E66" s="17">
        <f>+E6-(E39-E57)</f>
        <v>60225377.775617123</v>
      </c>
      <c r="F66" s="39">
        <f>+E66/$E$2*100</f>
        <v>1.2989125172673321</v>
      </c>
      <c r="G66" s="17">
        <f>+C66-E66</f>
        <v>44424560.024382114</v>
      </c>
      <c r="H66" s="39">
        <f t="shared" ref="H66" si="20">+C66/E66*100-100</f>
        <v>73.763854483230602</v>
      </c>
      <c r="I66" s="17">
        <f>+I6-(I39-I57)</f>
        <v>-196215357.19000053</v>
      </c>
      <c r="J66" s="39">
        <f t="shared" si="4"/>
        <v>-4.6878669053421387</v>
      </c>
      <c r="K66" s="17">
        <f>+C66-I66</f>
        <v>300865294.98999977</v>
      </c>
      <c r="L66" s="39">
        <f t="shared" ref="L66" si="21">+C66/I66*100-100</f>
        <v>-153.33422383379704</v>
      </c>
      <c r="M66" s="82" t="s">
        <v>138</v>
      </c>
    </row>
    <row r="67" spans="1:13" s="2" customFormat="1" ht="15" customHeight="1">
      <c r="A67" s="15"/>
      <c r="B67" s="16" t="s">
        <v>0</v>
      </c>
      <c r="C67" s="17">
        <f>+C68+C69</f>
        <v>437597431.75</v>
      </c>
      <c r="D67" s="39">
        <f t="shared" si="0"/>
        <v>8.9647723301169773</v>
      </c>
      <c r="E67" s="17">
        <f>+E68+E69</f>
        <v>435909894.17733204</v>
      </c>
      <c r="F67" s="39">
        <f t="shared" si="7"/>
        <v>9.4014988176105785</v>
      </c>
      <c r="G67" s="17">
        <f t="shared" ref="G67" si="22">+C67-E67</f>
        <v>1687537.5726679564</v>
      </c>
      <c r="H67" s="39">
        <f t="shared" ref="H67" si="23">+C67/E67*100-100</f>
        <v>0.38712990808633663</v>
      </c>
      <c r="I67" s="17">
        <f>+I68+I69</f>
        <v>665846029.63</v>
      </c>
      <c r="J67" s="39">
        <f t="shared" si="4"/>
        <v>15.908018674264143</v>
      </c>
      <c r="K67" s="17">
        <f t="shared" ref="K67" si="24">+C67-I67</f>
        <v>-228248597.88</v>
      </c>
      <c r="L67" s="39">
        <f t="shared" ref="L67" si="25">+C67/I67*100-100</f>
        <v>-34.279486205967785</v>
      </c>
      <c r="M67" s="82" t="s">
        <v>141</v>
      </c>
    </row>
    <row r="68" spans="1:13">
      <c r="A68" s="21">
        <v>4611</v>
      </c>
      <c r="B68" s="22" t="s">
        <v>53</v>
      </c>
      <c r="C68" s="23">
        <v>85309098.780000001</v>
      </c>
      <c r="D68" s="41">
        <f t="shared" si="0"/>
        <v>1.7476717018007497</v>
      </c>
      <c r="E68" s="23">
        <v>85893831.950000018</v>
      </c>
      <c r="F68" s="41">
        <f t="shared" si="7"/>
        <v>1.8525176195919428</v>
      </c>
      <c r="G68" s="23">
        <f t="shared" ref="G68:G76" si="26">+C68-E68</f>
        <v>-584733.17000001669</v>
      </c>
      <c r="H68" s="41">
        <f t="shared" ref="H68:H76" si="27">+C68/E68*100-100</f>
        <v>-0.68076270056317867</v>
      </c>
      <c r="I68" s="23">
        <v>244194215.69</v>
      </c>
      <c r="J68" s="41">
        <f t="shared" si="4"/>
        <v>5.8341507953459475</v>
      </c>
      <c r="K68" s="23">
        <f t="shared" ref="K68:K70" si="28">+C68-I68</f>
        <v>-158885116.91</v>
      </c>
      <c r="L68" s="41">
        <f t="shared" ref="L68:L70" si="29">+C68/I68*100-100</f>
        <v>-65.065061619519156</v>
      </c>
      <c r="M68" s="74" t="s">
        <v>142</v>
      </c>
    </row>
    <row r="69" spans="1:13" ht="15" customHeight="1">
      <c r="A69" s="21">
        <v>4612</v>
      </c>
      <c r="B69" s="22" t="s">
        <v>54</v>
      </c>
      <c r="C69" s="23">
        <v>352288332.96999997</v>
      </c>
      <c r="D69" s="41">
        <f t="shared" si="0"/>
        <v>7.2171006283162269</v>
      </c>
      <c r="E69" s="23">
        <v>350016062.22733206</v>
      </c>
      <c r="F69" s="41">
        <f t="shared" si="7"/>
        <v>7.5489811980186357</v>
      </c>
      <c r="G69" s="23">
        <f t="shared" si="26"/>
        <v>2272270.7426679134</v>
      </c>
      <c r="H69" s="41">
        <f t="shared" si="27"/>
        <v>0.64919041949340794</v>
      </c>
      <c r="I69" s="23">
        <v>421651813.94</v>
      </c>
      <c r="J69" s="41">
        <f t="shared" si="4"/>
        <v>10.073867878918195</v>
      </c>
      <c r="K69" s="23">
        <f t="shared" si="28"/>
        <v>-69363480.970000029</v>
      </c>
      <c r="L69" s="41">
        <f t="shared" si="29"/>
        <v>-16.450416831331424</v>
      </c>
      <c r="M69" s="74" t="s">
        <v>143</v>
      </c>
    </row>
    <row r="70" spans="1:13" s="2" customFormat="1" ht="15" customHeight="1">
      <c r="A70" s="83">
        <v>4418</v>
      </c>
      <c r="B70" s="16" t="s">
        <v>65</v>
      </c>
      <c r="C70" s="17">
        <v>506343.98</v>
      </c>
      <c r="D70" s="39">
        <f t="shared" si="0"/>
        <v>1.0373137893593919E-2</v>
      </c>
      <c r="E70" s="17">
        <v>590000</v>
      </c>
      <c r="F70" s="39">
        <f t="shared" si="7"/>
        <v>1.2724841478669716E-2</v>
      </c>
      <c r="G70" s="17">
        <f t="shared" si="26"/>
        <v>-83656.020000000019</v>
      </c>
      <c r="H70" s="39">
        <f t="shared" si="27"/>
        <v>-14.17898644067796</v>
      </c>
      <c r="I70" s="17">
        <v>940769.61</v>
      </c>
      <c r="J70" s="39">
        <f t="shared" si="4"/>
        <v>2.2476338159403669E-2</v>
      </c>
      <c r="K70" s="17">
        <f t="shared" si="28"/>
        <v>-434425.63</v>
      </c>
      <c r="L70" s="39">
        <f t="shared" si="29"/>
        <v>-46.177685310221705</v>
      </c>
      <c r="M70" s="82" t="s">
        <v>144</v>
      </c>
    </row>
    <row r="71" spans="1:13" s="2" customFormat="1" ht="15" customHeight="1">
      <c r="A71" s="15"/>
      <c r="B71" s="16" t="s">
        <v>55</v>
      </c>
      <c r="C71" s="17">
        <f>+C64-C67-C70</f>
        <v>-537622122.05000067</v>
      </c>
      <c r="D71" s="39">
        <f t="shared" si="0"/>
        <v>-11.013912729191008</v>
      </c>
      <c r="E71" s="17">
        <f>+E64-E67-E70</f>
        <v>-611829241.90171492</v>
      </c>
      <c r="F71" s="39">
        <f t="shared" si="7"/>
        <v>-13.195644263074557</v>
      </c>
      <c r="G71" s="17">
        <f t="shared" si="26"/>
        <v>74207119.851714253</v>
      </c>
      <c r="H71" s="39">
        <f t="shared" si="27"/>
        <v>-12.128730496937408</v>
      </c>
      <c r="I71" s="17">
        <f>+I64-I67-I70</f>
        <v>-1092939070.1000006</v>
      </c>
      <c r="J71" s="39">
        <f t="shared" si="4"/>
        <v>-26.111885275707202</v>
      </c>
      <c r="K71" s="17">
        <f t="shared" ref="K71:K76" si="30">+C71-I71</f>
        <v>555316948.04999995</v>
      </c>
      <c r="L71" s="39">
        <f t="shared" ref="L71:L76" si="31">+C71/I71*100-100</f>
        <v>-50.809506517064136</v>
      </c>
      <c r="M71" s="82" t="s">
        <v>145</v>
      </c>
    </row>
    <row r="72" spans="1:13" s="2" customFormat="1" ht="15" customHeight="1">
      <c r="A72" s="15"/>
      <c r="B72" s="16" t="s">
        <v>48</v>
      </c>
      <c r="C72" s="17">
        <f>+SUM(C73:C76)</f>
        <v>537622122.05000067</v>
      </c>
      <c r="D72" s="39">
        <f t="shared" ref="D72:D76" si="32">+C72/$C$2*100</f>
        <v>11.013912729191008</v>
      </c>
      <c r="E72" s="17">
        <f>+SUM(E73:E76)</f>
        <v>611829241.90171492</v>
      </c>
      <c r="F72" s="39">
        <f t="shared" si="7"/>
        <v>13.195644263074557</v>
      </c>
      <c r="G72" s="17">
        <f t="shared" si="26"/>
        <v>-74207119.851714253</v>
      </c>
      <c r="H72" s="39">
        <f t="shared" si="27"/>
        <v>-12.128730496937408</v>
      </c>
      <c r="I72" s="17">
        <f>+SUM(I73:I76)</f>
        <v>1092939070.1000006</v>
      </c>
      <c r="J72" s="39">
        <f t="shared" ref="J72:J76" si="33">+I72/$I$2*100</f>
        <v>26.111885275707202</v>
      </c>
      <c r="K72" s="17">
        <f t="shared" si="30"/>
        <v>-555316948.04999995</v>
      </c>
      <c r="L72" s="39">
        <f t="shared" si="31"/>
        <v>-50.809506517064136</v>
      </c>
      <c r="M72" s="82" t="s">
        <v>146</v>
      </c>
    </row>
    <row r="73" spans="1:13">
      <c r="A73" s="21">
        <v>7511</v>
      </c>
      <c r="B73" s="22" t="s">
        <v>56</v>
      </c>
      <c r="C73" s="23">
        <v>0</v>
      </c>
      <c r="D73" s="41">
        <f t="shared" si="32"/>
        <v>0</v>
      </c>
      <c r="E73" s="23">
        <v>0</v>
      </c>
      <c r="F73" s="41">
        <f t="shared" si="7"/>
        <v>0</v>
      </c>
      <c r="G73" s="23">
        <f t="shared" si="26"/>
        <v>0</v>
      </c>
      <c r="H73" s="41" t="e">
        <f t="shared" si="27"/>
        <v>#DIV/0!</v>
      </c>
      <c r="I73" s="23">
        <v>167600000</v>
      </c>
      <c r="J73" s="41">
        <f t="shared" si="33"/>
        <v>4.004204892966361</v>
      </c>
      <c r="K73" s="23">
        <f t="shared" si="30"/>
        <v>-167600000</v>
      </c>
      <c r="L73" s="41">
        <f t="shared" si="31"/>
        <v>-100</v>
      </c>
      <c r="M73" s="74" t="s">
        <v>147</v>
      </c>
    </row>
    <row r="74" spans="1:13" ht="15" customHeight="1">
      <c r="A74" s="21">
        <v>7512</v>
      </c>
      <c r="B74" s="22" t="s">
        <v>49</v>
      </c>
      <c r="C74" s="23">
        <v>123577703.63</v>
      </c>
      <c r="D74" s="41">
        <f t="shared" si="32"/>
        <v>2.5316555759736135</v>
      </c>
      <c r="E74" s="23">
        <v>165000000</v>
      </c>
      <c r="F74" s="41">
        <f t="shared" si="7"/>
        <v>3.5586421084415303</v>
      </c>
      <c r="G74" s="23">
        <f t="shared" si="26"/>
        <v>-41422296.370000005</v>
      </c>
      <c r="H74" s="41">
        <f t="shared" si="27"/>
        <v>-25.104422042424247</v>
      </c>
      <c r="I74" s="23">
        <v>1184568389.01</v>
      </c>
      <c r="J74" s="41">
        <f t="shared" si="33"/>
        <v>28.30104140409977</v>
      </c>
      <c r="K74" s="23">
        <f t="shared" si="30"/>
        <v>-1060990685.38</v>
      </c>
      <c r="L74" s="41">
        <f t="shared" si="31"/>
        <v>-89.567702061230946</v>
      </c>
      <c r="M74" s="74" t="s">
        <v>148</v>
      </c>
    </row>
    <row r="75" spans="1:13" ht="15" customHeight="1">
      <c r="A75" s="18">
        <v>72</v>
      </c>
      <c r="B75" s="19" t="s">
        <v>176</v>
      </c>
      <c r="C75" s="20">
        <v>4453578.24</v>
      </c>
      <c r="D75" s="40">
        <f t="shared" si="32"/>
        <v>9.1237544096859455E-2</v>
      </c>
      <c r="E75" s="20">
        <v>6000000</v>
      </c>
      <c r="F75" s="40">
        <f t="shared" si="7"/>
        <v>0.12940516757969203</v>
      </c>
      <c r="G75" s="20">
        <f t="shared" si="26"/>
        <v>-1546421.7599999998</v>
      </c>
      <c r="H75" s="40">
        <f t="shared" si="27"/>
        <v>-25.773696000000001</v>
      </c>
      <c r="I75" s="20">
        <v>8547250.9600000009</v>
      </c>
      <c r="J75" s="40">
        <f t="shared" si="33"/>
        <v>0.20420611047400611</v>
      </c>
      <c r="K75" s="20">
        <f t="shared" si="30"/>
        <v>-4093672.7200000007</v>
      </c>
      <c r="L75" s="40">
        <f t="shared" si="31"/>
        <v>-47.894612421676221</v>
      </c>
      <c r="M75" s="73" t="s">
        <v>149</v>
      </c>
    </row>
    <row r="76" spans="1:13" ht="15" customHeight="1" thickBot="1">
      <c r="A76" s="24"/>
      <c r="B76" s="25" t="s">
        <v>51</v>
      </c>
      <c r="C76" s="26">
        <f>+-C71-SUM(C73:C75)</f>
        <v>409590840.18000066</v>
      </c>
      <c r="D76" s="42">
        <f t="shared" si="32"/>
        <v>8.3910196091205336</v>
      </c>
      <c r="E76" s="26">
        <f>+-E71-SUM(E73:E75)</f>
        <v>440829241.90171492</v>
      </c>
      <c r="F76" s="42">
        <f t="shared" si="7"/>
        <v>9.5075969870533346</v>
      </c>
      <c r="G76" s="26">
        <f t="shared" si="26"/>
        <v>-31238401.721714258</v>
      </c>
      <c r="H76" s="42">
        <f t="shared" si="27"/>
        <v>-7.0862816602077885</v>
      </c>
      <c r="I76" s="26">
        <f>+-I71-SUM(I73:I75)</f>
        <v>-267776569.86999941</v>
      </c>
      <c r="J76" s="42">
        <f t="shared" si="33"/>
        <v>-6.3975671318329379</v>
      </c>
      <c r="K76" s="26">
        <f t="shared" si="30"/>
        <v>677367410.05000007</v>
      </c>
      <c r="L76" s="42">
        <f t="shared" si="31"/>
        <v>-252.9599249026341</v>
      </c>
      <c r="M76" s="77" t="s">
        <v>150</v>
      </c>
    </row>
    <row r="77" spans="1:13" ht="13.5" customHeight="1"/>
  </sheetData>
  <sheetProtection algorithmName="SHA-512" hashValue="IMtN0eajyF8baB+VFM5SUVIvrYBi0CvehhZi7vRMS6GB9Mvtjxt8Z/cXX/V04HyHf6BQ2dvd5Pee5xZH40I5Ig==" saltValue="g+DroDJxZTlk5JZ+td66Sw==" spinCount="100000" sheet="1" formatCells="0" formatColumns="0" formatRows="0" sort="0" autoFilter="0"/>
  <mergeCells count="11">
    <mergeCell ref="C2:D2"/>
    <mergeCell ref="I2:J2"/>
    <mergeCell ref="E2:F2"/>
    <mergeCell ref="M4:M5"/>
    <mergeCell ref="B4:B5"/>
    <mergeCell ref="A4:A5"/>
    <mergeCell ref="K4:L4"/>
    <mergeCell ref="C4:D4"/>
    <mergeCell ref="E4:F4"/>
    <mergeCell ref="G4:H4"/>
    <mergeCell ref="I4:J4"/>
  </mergeCells>
  <printOptions horizontalCentered="1" verticalCentered="1"/>
  <pageMargins left="0" right="0" top="0.19685039370078741" bottom="0.19685039370078741" header="0" footer="0"/>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8"/>
  <sheetViews>
    <sheetView topLeftCell="C1" zoomScale="90" zoomScaleNormal="90" zoomScaleSheetLayoutView="90" workbookViewId="0">
      <pane ySplit="5" topLeftCell="A23" activePane="bottomLeft" state="frozen"/>
      <selection pane="bottomLeft" activeCell="F47" sqref="F47"/>
    </sheetView>
  </sheetViews>
  <sheetFormatPr defaultColWidth="9.109375" defaultRowHeight="13.2"/>
  <cols>
    <col min="1" max="1" width="14" style="4" customWidth="1"/>
    <col min="2" max="2" width="60.88671875" style="4" customWidth="1"/>
    <col min="3" max="3" width="9.109375" style="6"/>
    <col min="4" max="4" width="9.109375" style="4"/>
    <col min="5" max="5" width="9.109375" style="6"/>
    <col min="6" max="6" width="10" style="7" customWidth="1"/>
    <col min="7" max="7" width="11.44140625" style="6" customWidth="1"/>
    <col min="8" max="8" width="11.33203125" style="7" customWidth="1"/>
    <col min="9" max="9" width="9.109375" style="6"/>
    <col min="10" max="10" width="11.88671875" style="7" customWidth="1"/>
    <col min="11" max="11" width="11.109375" style="6" customWidth="1"/>
    <col min="12" max="12" width="11.6640625" style="7" customWidth="1"/>
    <col min="13" max="13" width="54.44140625" style="4" customWidth="1"/>
    <col min="14" max="15" width="9.109375" style="1"/>
    <col min="16" max="16" width="19.88671875" style="1" customWidth="1"/>
    <col min="17" max="17" width="12.109375" style="1" bestFit="1" customWidth="1"/>
    <col min="18" max="16384" width="9.109375" style="1"/>
  </cols>
  <sheetData>
    <row r="1" spans="1:16384" ht="18.75" customHeight="1" thickBot="1">
      <c r="B1" s="5"/>
      <c r="M1" s="5"/>
    </row>
    <row r="2" spans="1:16384" ht="15.75" customHeight="1" thickBot="1">
      <c r="A2" s="8" t="s">
        <v>59</v>
      </c>
      <c r="B2" s="11"/>
      <c r="C2" s="98">
        <f>'Centralna država-ek klas'!C2:D2</f>
        <v>4881300000</v>
      </c>
      <c r="D2" s="99"/>
      <c r="E2" s="98">
        <f>'Centralna država-ek klas'!E2:F2</f>
        <v>4636600000</v>
      </c>
      <c r="F2" s="99"/>
      <c r="G2" s="9"/>
      <c r="H2" s="10"/>
      <c r="I2" s="98">
        <f>'Centralna država-ek klas'!I2:J2</f>
        <v>4185600000</v>
      </c>
      <c r="J2" s="99"/>
      <c r="K2" s="9"/>
      <c r="L2" s="10"/>
      <c r="M2" s="8" t="s">
        <v>81</v>
      </c>
    </row>
    <row r="3" spans="1:16384" ht="15" customHeight="1" thickBot="1">
      <c r="A3" s="8"/>
      <c r="B3" s="8"/>
      <c r="C3" s="11"/>
      <c r="D3" s="8"/>
      <c r="E3" s="11"/>
      <c r="F3" s="10"/>
      <c r="G3" s="11"/>
      <c r="H3" s="10"/>
      <c r="I3" s="11"/>
      <c r="J3" s="10"/>
      <c r="K3" s="11"/>
      <c r="L3" s="10"/>
      <c r="M3" s="8"/>
    </row>
    <row r="4" spans="1:16384" ht="15" customHeight="1">
      <c r="A4" s="92" t="s">
        <v>73</v>
      </c>
      <c r="B4" s="102" t="s">
        <v>74</v>
      </c>
      <c r="C4" s="96" t="s">
        <v>184</v>
      </c>
      <c r="D4" s="97"/>
      <c r="E4" s="94" t="s">
        <v>185</v>
      </c>
      <c r="F4" s="95"/>
      <c r="G4" s="94" t="s">
        <v>175</v>
      </c>
      <c r="H4" s="95"/>
      <c r="I4" s="94" t="s">
        <v>186</v>
      </c>
      <c r="J4" s="95"/>
      <c r="K4" s="94" t="s">
        <v>175</v>
      </c>
      <c r="L4" s="95"/>
      <c r="M4" s="100" t="s">
        <v>151</v>
      </c>
    </row>
    <row r="5" spans="1:16384" ht="23.25" customHeight="1">
      <c r="A5" s="93"/>
      <c r="B5" s="103"/>
      <c r="C5" s="12" t="s">
        <v>63</v>
      </c>
      <c r="D5" s="13" t="s">
        <v>57</v>
      </c>
      <c r="E5" s="12" t="s">
        <v>63</v>
      </c>
      <c r="F5" s="13" t="s">
        <v>57</v>
      </c>
      <c r="G5" s="12" t="s">
        <v>66</v>
      </c>
      <c r="H5" s="13" t="s">
        <v>64</v>
      </c>
      <c r="I5" s="12" t="s">
        <v>63</v>
      </c>
      <c r="J5" s="14" t="s">
        <v>57</v>
      </c>
      <c r="K5" s="12" t="s">
        <v>63</v>
      </c>
      <c r="L5" s="14" t="s">
        <v>64</v>
      </c>
      <c r="M5" s="101"/>
    </row>
    <row r="6" spans="1:16384" s="34" customFormat="1" ht="15" customHeight="1">
      <c r="A6" s="31"/>
      <c r="B6" s="32" t="s">
        <v>52</v>
      </c>
      <c r="C6" s="33">
        <f>+C7+C12+C19+C30+C35+C36</f>
        <v>282597421.88</v>
      </c>
      <c r="D6" s="43">
        <f>+C6/$C$2*100</f>
        <v>5.789388521090693</v>
      </c>
      <c r="E6" s="33">
        <f>+E7+E12+E19+E30+E35+E36</f>
        <v>275870000</v>
      </c>
      <c r="F6" s="43">
        <f t="shared" ref="F6:F62" si="0">+E6/$E$2*100</f>
        <v>5.9498339300349397</v>
      </c>
      <c r="G6" s="33">
        <f>+C6-E6</f>
        <v>6727421.8799999952</v>
      </c>
      <c r="H6" s="43">
        <f>+C6/E6*100-100</f>
        <v>2.4386203211657715</v>
      </c>
      <c r="I6" s="33">
        <f>+I7+I12+I19+I30+I35+I36</f>
        <v>230155219.08000001</v>
      </c>
      <c r="J6" s="43">
        <f>+I6/$I$2*100</f>
        <v>5.4987389879587161</v>
      </c>
      <c r="K6" s="33">
        <f>+C6-I6</f>
        <v>52442202.799999982</v>
      </c>
      <c r="L6" s="43">
        <f>+C6/I6*100-100</f>
        <v>22.785580535443572</v>
      </c>
      <c r="M6" s="72"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194668416.20000002</v>
      </c>
      <c r="D7" s="40">
        <f t="shared" ref="D7:D65" si="1">+C7/$C$2*100</f>
        <v>3.9880445004404566</v>
      </c>
      <c r="E7" s="20">
        <f>+SUM(E8:E11)</f>
        <v>183000000</v>
      </c>
      <c r="F7" s="40">
        <f t="shared" si="0"/>
        <v>3.9468576111806062</v>
      </c>
      <c r="G7" s="20">
        <f t="shared" ref="G7:G64" si="2">+C7-E7</f>
        <v>11668416.200000018</v>
      </c>
      <c r="H7" s="40">
        <f t="shared" ref="H7:H64" si="3">+C7/E7*100-100</f>
        <v>6.3761837158470058</v>
      </c>
      <c r="I7" s="69">
        <f>+SUM(I8:I11)</f>
        <v>162178156.57999998</v>
      </c>
      <c r="J7" s="40">
        <f t="shared" ref="J7:J65" si="4">+I7/$I$2*100</f>
        <v>3.874669260798929</v>
      </c>
      <c r="K7" s="20">
        <f>+C7-I7</f>
        <v>32490259.620000035</v>
      </c>
      <c r="L7" s="40">
        <f t="shared" ref="L7:L64" si="5">+C7/I7*100-100</f>
        <v>20.033684131791873</v>
      </c>
      <c r="M7" s="73" t="s">
        <v>82</v>
      </c>
    </row>
    <row r="8" spans="1:16384" ht="15" customHeight="1">
      <c r="A8" s="21">
        <v>7111</v>
      </c>
      <c r="B8" s="22" t="s">
        <v>2</v>
      </c>
      <c r="C8" s="23">
        <v>57750384.390000001</v>
      </c>
      <c r="D8" s="41">
        <f t="shared" si="1"/>
        <v>1.1830943476123164</v>
      </c>
      <c r="E8" s="23">
        <v>50000000</v>
      </c>
      <c r="F8" s="41">
        <f t="shared" si="0"/>
        <v>1.0783763964974336</v>
      </c>
      <c r="G8" s="23">
        <f t="shared" si="2"/>
        <v>7750384.3900000006</v>
      </c>
      <c r="H8" s="41">
        <f t="shared" si="3"/>
        <v>15.500768780000001</v>
      </c>
      <c r="I8" s="23">
        <v>49675707.209999993</v>
      </c>
      <c r="J8" s="41">
        <f t="shared" si="4"/>
        <v>1.186824044581422</v>
      </c>
      <c r="K8" s="23">
        <f t="shared" ref="K8:K64" si="6">+C8-I8</f>
        <v>8074677.1800000072</v>
      </c>
      <c r="L8" s="41">
        <f t="shared" si="5"/>
        <v>16.254780522529799</v>
      </c>
      <c r="M8" s="74" t="s">
        <v>83</v>
      </c>
    </row>
    <row r="9" spans="1:16384" ht="15" customHeight="1">
      <c r="A9" s="21">
        <v>71131</v>
      </c>
      <c r="B9" s="22" t="s">
        <v>68</v>
      </c>
      <c r="C9" s="23">
        <v>80254920.920000002</v>
      </c>
      <c r="D9" s="41">
        <f t="shared" si="1"/>
        <v>1.6441300661708971</v>
      </c>
      <c r="E9" s="23">
        <v>75000000</v>
      </c>
      <c r="F9" s="41">
        <f t="shared" si="0"/>
        <v>1.6175645947461501</v>
      </c>
      <c r="G9" s="23">
        <f t="shared" ref="G9" si="7">+C9-E9</f>
        <v>5254920.9200000018</v>
      </c>
      <c r="H9" s="41">
        <f t="shared" ref="H9" si="8">+C9/E9*100-100</f>
        <v>7.0065612266666761</v>
      </c>
      <c r="I9" s="23">
        <v>56358707.179999992</v>
      </c>
      <c r="J9" s="41">
        <f t="shared" ref="J9" si="9">+I9/$I$2*100</f>
        <v>1.3464905193998469</v>
      </c>
      <c r="K9" s="23">
        <f t="shared" ref="K9" si="10">+C9-I9</f>
        <v>23896213.74000001</v>
      </c>
      <c r="L9" s="41">
        <f t="shared" ref="L9" si="11">+C9/I9*100-100</f>
        <v>42.400216285443918</v>
      </c>
      <c r="M9" s="74" t="s">
        <v>153</v>
      </c>
    </row>
    <row r="10" spans="1:16384" ht="15" customHeight="1">
      <c r="A10" s="21">
        <v>71132</v>
      </c>
      <c r="B10" s="22" t="s">
        <v>4</v>
      </c>
      <c r="C10" s="23">
        <v>18563834.230000004</v>
      </c>
      <c r="D10" s="41">
        <f t="shared" si="1"/>
        <v>0.38030512834695684</v>
      </c>
      <c r="E10" s="23">
        <v>20000000</v>
      </c>
      <c r="F10" s="41">
        <f t="shared" si="0"/>
        <v>0.43135055859897337</v>
      </c>
      <c r="G10" s="23">
        <f t="shared" si="2"/>
        <v>-1436165.7699999958</v>
      </c>
      <c r="H10" s="41">
        <f t="shared" si="3"/>
        <v>-7.1808288499999833</v>
      </c>
      <c r="I10" s="23">
        <v>13967596.199999996</v>
      </c>
      <c r="J10" s="41">
        <f t="shared" si="4"/>
        <v>0.3337059489678898</v>
      </c>
      <c r="K10" s="23">
        <f t="shared" si="6"/>
        <v>4596238.0300000086</v>
      </c>
      <c r="L10" s="41">
        <f t="shared" si="5"/>
        <v>32.906435468115916</v>
      </c>
      <c r="M10" s="74" t="s">
        <v>85</v>
      </c>
    </row>
    <row r="11" spans="1:16384" ht="15" customHeight="1">
      <c r="A11" s="21"/>
      <c r="B11" s="22" t="s">
        <v>163</v>
      </c>
      <c r="C11" s="23">
        <v>38099276.659999996</v>
      </c>
      <c r="D11" s="41">
        <f t="shared" si="1"/>
        <v>0.78051495831028606</v>
      </c>
      <c r="E11" s="23">
        <v>38000000</v>
      </c>
      <c r="F11" s="41">
        <f t="shared" si="0"/>
        <v>0.81956606133804943</v>
      </c>
      <c r="G11" s="23">
        <f t="shared" si="2"/>
        <v>99276.659999996424</v>
      </c>
      <c r="H11" s="41">
        <f t="shared" si="3"/>
        <v>0.26125436842103511</v>
      </c>
      <c r="I11" s="23">
        <v>42176145.989999995</v>
      </c>
      <c r="J11" s="41">
        <f t="shared" si="4"/>
        <v>1.0076487478497704</v>
      </c>
      <c r="K11" s="23">
        <f t="shared" si="6"/>
        <v>-4076869.3299999982</v>
      </c>
      <c r="L11" s="41">
        <f t="shared" si="5"/>
        <v>-9.6662917730003812</v>
      </c>
      <c r="M11" s="74" t="s">
        <v>164</v>
      </c>
      <c r="P11" s="87"/>
    </row>
    <row r="12" spans="1:16384" ht="15" customHeight="1">
      <c r="A12" s="18">
        <v>713</v>
      </c>
      <c r="B12" s="19" t="s">
        <v>13</v>
      </c>
      <c r="C12" s="69">
        <f>C13+C17+C18</f>
        <v>3422026.82</v>
      </c>
      <c r="D12" s="40">
        <f t="shared" si="1"/>
        <v>7.0104824944174707E-2</v>
      </c>
      <c r="E12" s="20">
        <f>+SUM(E13:E18)</f>
        <v>3870000</v>
      </c>
      <c r="F12" s="40">
        <f t="shared" si="0"/>
        <v>8.3466333088901348E-2</v>
      </c>
      <c r="G12" s="20">
        <f t="shared" si="2"/>
        <v>-447973.18000000017</v>
      </c>
      <c r="H12" s="40">
        <f t="shared" si="3"/>
        <v>-11.575534366925069</v>
      </c>
      <c r="I12" s="69">
        <f>I13+I17+I18</f>
        <v>2720140.4</v>
      </c>
      <c r="J12" s="40">
        <f t="shared" si="4"/>
        <v>6.4988063837920496E-2</v>
      </c>
      <c r="K12" s="20">
        <f t="shared" si="6"/>
        <v>701886.41999999993</v>
      </c>
      <c r="L12" s="40">
        <f t="shared" si="5"/>
        <v>25.803315887665207</v>
      </c>
      <c r="M12" s="73" t="s">
        <v>95</v>
      </c>
    </row>
    <row r="13" spans="1:16384" ht="30.75" customHeight="1">
      <c r="A13" s="21">
        <v>7131</v>
      </c>
      <c r="B13" s="22" t="s">
        <v>14</v>
      </c>
      <c r="C13" s="23">
        <v>916531.95</v>
      </c>
      <c r="D13" s="41">
        <f t="shared" si="1"/>
        <v>1.8776390510724602E-2</v>
      </c>
      <c r="E13" s="23">
        <v>900000</v>
      </c>
      <c r="F13" s="41">
        <f t="shared" si="0"/>
        <v>1.9410775136953801E-2</v>
      </c>
      <c r="G13" s="23">
        <f t="shared" si="2"/>
        <v>16531.949999999953</v>
      </c>
      <c r="H13" s="41">
        <f t="shared" si="3"/>
        <v>1.8368833333333328</v>
      </c>
      <c r="I13" s="23">
        <v>933230.74999999988</v>
      </c>
      <c r="J13" s="41">
        <f t="shared" si="4"/>
        <v>2.229622395833333E-2</v>
      </c>
      <c r="K13" s="23">
        <f t="shared" si="6"/>
        <v>-16698.79999999993</v>
      </c>
      <c r="L13" s="41">
        <f t="shared" si="5"/>
        <v>-1.7893538120127346</v>
      </c>
      <c r="M13" s="74" t="s">
        <v>96</v>
      </c>
      <c r="P13" s="86"/>
    </row>
    <row r="14" spans="1:16384" hidden="1">
      <c r="A14" s="21">
        <v>7132</v>
      </c>
      <c r="B14" s="22" t="s">
        <v>15</v>
      </c>
      <c r="C14" s="23"/>
      <c r="D14" s="41">
        <f t="shared" si="1"/>
        <v>0</v>
      </c>
      <c r="E14" s="23"/>
      <c r="F14" s="41">
        <f t="shared" si="0"/>
        <v>0</v>
      </c>
      <c r="G14" s="23">
        <f t="shared" si="2"/>
        <v>0</v>
      </c>
      <c r="H14" s="41" t="e">
        <f t="shared" si="3"/>
        <v>#DIV/0!</v>
      </c>
      <c r="I14" s="23">
        <v>933230.74999999988</v>
      </c>
      <c r="J14" s="41">
        <f t="shared" si="4"/>
        <v>2.229622395833333E-2</v>
      </c>
      <c r="K14" s="23">
        <f t="shared" si="6"/>
        <v>-933230.74999999988</v>
      </c>
      <c r="L14" s="41">
        <f t="shared" si="5"/>
        <v>-100</v>
      </c>
      <c r="M14" s="74" t="s">
        <v>97</v>
      </c>
    </row>
    <row r="15" spans="1:16384" ht="14.25" hidden="1" customHeight="1">
      <c r="A15" s="21">
        <v>7133</v>
      </c>
      <c r="B15" s="22" t="s">
        <v>16</v>
      </c>
      <c r="C15" s="23"/>
      <c r="D15" s="41">
        <f t="shared" si="1"/>
        <v>0</v>
      </c>
      <c r="E15" s="23"/>
      <c r="F15" s="41">
        <f t="shared" si="0"/>
        <v>0</v>
      </c>
      <c r="G15" s="23">
        <f t="shared" si="2"/>
        <v>0</v>
      </c>
      <c r="H15" s="41" t="e">
        <f t="shared" si="3"/>
        <v>#DIV/0!</v>
      </c>
      <c r="I15" s="23"/>
      <c r="J15" s="41">
        <f t="shared" si="4"/>
        <v>0</v>
      </c>
      <c r="K15" s="23">
        <f t="shared" si="6"/>
        <v>0</v>
      </c>
      <c r="L15" s="41" t="e">
        <f t="shared" si="5"/>
        <v>#DIV/0!</v>
      </c>
      <c r="M15" s="74" t="s">
        <v>159</v>
      </c>
    </row>
    <row r="16" spans="1:16384" ht="24" hidden="1" customHeight="1">
      <c r="A16" s="21">
        <v>7134</v>
      </c>
      <c r="B16" s="22" t="s">
        <v>154</v>
      </c>
      <c r="C16" s="23"/>
      <c r="D16" s="41">
        <f t="shared" si="1"/>
        <v>0</v>
      </c>
      <c r="E16" s="23"/>
      <c r="F16" s="41">
        <f t="shared" ref="F16:F17" si="12">+E16/$E$2*100</f>
        <v>0</v>
      </c>
      <c r="G16" s="23">
        <f t="shared" ref="G16:G17" si="13">+C16-E16</f>
        <v>0</v>
      </c>
      <c r="H16" s="41" t="e">
        <f t="shared" ref="H16:H17" si="14">+C16/E16*100-100</f>
        <v>#DIV/0!</v>
      </c>
      <c r="I16" s="23"/>
      <c r="J16" s="41">
        <f t="shared" ref="J16:J17" si="15">+I16/$I$2*100</f>
        <v>0</v>
      </c>
      <c r="K16" s="23">
        <f t="shared" ref="K16:K17" si="16">+C16-I16</f>
        <v>0</v>
      </c>
      <c r="L16" s="41" t="e">
        <f t="shared" ref="L16:L17" si="17">+C16/I16*100-100</f>
        <v>#DIV/0!</v>
      </c>
      <c r="M16" s="74" t="s">
        <v>158</v>
      </c>
    </row>
    <row r="17" spans="1:16" ht="15" customHeight="1">
      <c r="A17" s="21">
        <v>7135</v>
      </c>
      <c r="B17" s="22" t="s">
        <v>17</v>
      </c>
      <c r="C17" s="23">
        <v>1528009.1800000002</v>
      </c>
      <c r="D17" s="41">
        <f t="shared" si="1"/>
        <v>3.1303324524204625E-2</v>
      </c>
      <c r="E17" s="23">
        <v>2000000</v>
      </c>
      <c r="F17" s="41">
        <f t="shared" si="12"/>
        <v>4.3135055859897339E-2</v>
      </c>
      <c r="G17" s="23">
        <f t="shared" si="13"/>
        <v>-471990.81999999983</v>
      </c>
      <c r="H17" s="41">
        <f t="shared" si="14"/>
        <v>-23.599540999999988</v>
      </c>
      <c r="I17" s="23">
        <v>1371031.6500000001</v>
      </c>
      <c r="J17" s="41">
        <f t="shared" si="15"/>
        <v>3.2755916714449544E-2</v>
      </c>
      <c r="K17" s="23">
        <f t="shared" si="16"/>
        <v>156977.53000000003</v>
      </c>
      <c r="L17" s="41">
        <f t="shared" si="17"/>
        <v>11.449591991548843</v>
      </c>
      <c r="M17" s="74" t="s">
        <v>157</v>
      </c>
    </row>
    <row r="18" spans="1:16" ht="15" customHeight="1">
      <c r="A18" s="21">
        <v>7136</v>
      </c>
      <c r="B18" s="22" t="s">
        <v>18</v>
      </c>
      <c r="C18" s="23">
        <v>977485.69</v>
      </c>
      <c r="D18" s="41">
        <f t="shared" si="1"/>
        <v>2.0025109909245487E-2</v>
      </c>
      <c r="E18" s="23">
        <v>970000</v>
      </c>
      <c r="F18" s="41">
        <f t="shared" si="0"/>
        <v>2.0920502092050208E-2</v>
      </c>
      <c r="G18" s="23">
        <f t="shared" si="2"/>
        <v>7485.6899999999441</v>
      </c>
      <c r="H18" s="41">
        <f t="shared" si="3"/>
        <v>0.77172061855669938</v>
      </c>
      <c r="I18" s="23">
        <v>415878</v>
      </c>
      <c r="J18" s="41">
        <f t="shared" si="4"/>
        <v>9.9359231651376147E-3</v>
      </c>
      <c r="K18" s="23">
        <f t="shared" si="6"/>
        <v>561607.68999999994</v>
      </c>
      <c r="L18" s="41">
        <f t="shared" si="5"/>
        <v>135.04145206046002</v>
      </c>
      <c r="M18" s="74" t="s">
        <v>99</v>
      </c>
    </row>
    <row r="19" spans="1:16" ht="15" customHeight="1">
      <c r="A19" s="18">
        <v>714</v>
      </c>
      <c r="B19" s="19" t="s">
        <v>19</v>
      </c>
      <c r="C19" s="20">
        <f>+SUM(C20:C29)</f>
        <v>58230849.049999997</v>
      </c>
      <c r="D19" s="40">
        <f t="shared" si="1"/>
        <v>1.1929373128060148</v>
      </c>
      <c r="E19" s="20">
        <f>+SUM(E20:E29)</f>
        <v>63500000</v>
      </c>
      <c r="F19" s="40">
        <f t="shared" si="0"/>
        <v>1.3695380235517405</v>
      </c>
      <c r="G19" s="20">
        <f t="shared" si="2"/>
        <v>-5269150.950000003</v>
      </c>
      <c r="H19" s="40">
        <f t="shared" si="3"/>
        <v>-8.2978755118110286</v>
      </c>
      <c r="I19" s="69">
        <f>+SUM(I20:I29)</f>
        <v>46699935.24000001</v>
      </c>
      <c r="J19" s="40">
        <f t="shared" si="4"/>
        <v>1.1157285751146793</v>
      </c>
      <c r="K19" s="20">
        <f t="shared" si="6"/>
        <v>11530913.809999987</v>
      </c>
      <c r="L19" s="40">
        <f t="shared" si="5"/>
        <v>24.691498501529779</v>
      </c>
      <c r="M19" s="73" t="s">
        <v>100</v>
      </c>
      <c r="P19" s="86"/>
    </row>
    <row r="20" spans="1:16" ht="15" customHeight="1">
      <c r="A20" s="21">
        <v>7141</v>
      </c>
      <c r="B20" s="22" t="s">
        <v>20</v>
      </c>
      <c r="C20" s="23">
        <v>3154063.6199999996</v>
      </c>
      <c r="D20" s="41">
        <f t="shared" si="1"/>
        <v>6.4615238153770502E-2</v>
      </c>
      <c r="E20" s="23">
        <v>3500000</v>
      </c>
      <c r="F20" s="41">
        <f t="shared" si="0"/>
        <v>7.548634775482034E-2</v>
      </c>
      <c r="G20" s="23">
        <f t="shared" si="2"/>
        <v>-345936.38000000035</v>
      </c>
      <c r="H20" s="41">
        <f t="shared" si="3"/>
        <v>-9.8838965714285791</v>
      </c>
      <c r="I20" s="23">
        <v>3104879.3599999994</v>
      </c>
      <c r="J20" s="41">
        <f t="shared" si="4"/>
        <v>7.4180030581039738E-2</v>
      </c>
      <c r="K20" s="23">
        <f t="shared" si="6"/>
        <v>49184.260000000242</v>
      </c>
      <c r="L20" s="41">
        <f t="shared" si="5"/>
        <v>1.584095686088105</v>
      </c>
      <c r="M20" s="74" t="s">
        <v>101</v>
      </c>
      <c r="P20" s="80"/>
    </row>
    <row r="21" spans="1:16" ht="15" customHeight="1">
      <c r="A21" s="21">
        <v>7142</v>
      </c>
      <c r="B21" s="22" t="s">
        <v>21</v>
      </c>
      <c r="C21" s="23">
        <v>5383273.7000000002</v>
      </c>
      <c r="D21" s="41">
        <f t="shared" si="1"/>
        <v>0.11028360682605046</v>
      </c>
      <c r="E21" s="23">
        <v>6000000</v>
      </c>
      <c r="F21" s="41">
        <f t="shared" si="0"/>
        <v>0.12940516757969203</v>
      </c>
      <c r="G21" s="23">
        <f t="shared" si="2"/>
        <v>-616726.29999999981</v>
      </c>
      <c r="H21" s="41">
        <f t="shared" si="3"/>
        <v>-10.278771666666671</v>
      </c>
      <c r="I21" s="23">
        <v>7120185.5100000007</v>
      </c>
      <c r="J21" s="41">
        <f t="shared" si="4"/>
        <v>0.17011146573967892</v>
      </c>
      <c r="K21" s="23">
        <f t="shared" si="6"/>
        <v>-1736911.8100000005</v>
      </c>
      <c r="L21" s="41">
        <f t="shared" si="5"/>
        <v>-24.394193206912675</v>
      </c>
      <c r="M21" s="74" t="s">
        <v>102</v>
      </c>
    </row>
    <row r="22" spans="1:16" ht="21" hidden="1" customHeight="1">
      <c r="A22" s="21">
        <v>7143</v>
      </c>
      <c r="B22" s="22" t="s">
        <v>22</v>
      </c>
      <c r="C22" s="23"/>
      <c r="D22" s="41">
        <f t="shared" si="1"/>
        <v>0</v>
      </c>
      <c r="E22" s="23"/>
      <c r="F22" s="41">
        <f t="shared" si="0"/>
        <v>0</v>
      </c>
      <c r="G22" s="23">
        <f t="shared" si="2"/>
        <v>0</v>
      </c>
      <c r="H22" s="41" t="e">
        <f t="shared" si="3"/>
        <v>#DIV/0!</v>
      </c>
      <c r="I22" s="23"/>
      <c r="J22" s="41">
        <f t="shared" si="4"/>
        <v>0</v>
      </c>
      <c r="K22" s="23">
        <f t="shared" si="6"/>
        <v>0</v>
      </c>
      <c r="L22" s="41" t="e">
        <f t="shared" si="5"/>
        <v>#DIV/0!</v>
      </c>
      <c r="M22" s="74" t="s">
        <v>103</v>
      </c>
    </row>
    <row r="23" spans="1:16" ht="24" customHeight="1">
      <c r="A23" s="21">
        <v>7144</v>
      </c>
      <c r="B23" s="22" t="s">
        <v>23</v>
      </c>
      <c r="C23" s="23"/>
      <c r="D23" s="41">
        <f>+C23/$C$2*100</f>
        <v>0</v>
      </c>
      <c r="E23" s="23"/>
      <c r="F23" s="41">
        <f>+E23/$E$2*100</f>
        <v>0</v>
      </c>
      <c r="G23" s="23">
        <f>+C23-E23</f>
        <v>0</v>
      </c>
      <c r="H23" s="41" t="e">
        <f>+C23/E23*100-100</f>
        <v>#DIV/0!</v>
      </c>
      <c r="I23" s="23"/>
      <c r="J23" s="41">
        <f>+I23/$I$2*100</f>
        <v>0</v>
      </c>
      <c r="K23" s="23">
        <f>+C23-I23</f>
        <v>0</v>
      </c>
      <c r="L23" s="41" t="e">
        <f>+C23/I23*100-100</f>
        <v>#DIV/0!</v>
      </c>
      <c r="M23" s="74" t="s">
        <v>104</v>
      </c>
    </row>
    <row r="24" spans="1:16" ht="15.75" hidden="1" customHeight="1">
      <c r="A24" s="21"/>
      <c r="B24" s="22" t="s">
        <v>24</v>
      </c>
      <c r="C24" s="23"/>
      <c r="D24" s="41"/>
      <c r="E24" s="23"/>
      <c r="F24" s="41"/>
      <c r="G24" s="23"/>
      <c r="H24" s="41"/>
      <c r="I24" s="23"/>
      <c r="J24" s="41"/>
      <c r="K24" s="23"/>
      <c r="L24" s="41"/>
      <c r="M24" s="74"/>
    </row>
    <row r="25" spans="1:16" ht="17.25" customHeight="1">
      <c r="A25" s="21">
        <v>7145</v>
      </c>
      <c r="B25" s="22" t="s">
        <v>69</v>
      </c>
      <c r="C25" s="23"/>
      <c r="D25" s="41">
        <f t="shared" ref="D25:D29" si="18">+C25/$C$2*100</f>
        <v>0</v>
      </c>
      <c r="E25" s="23"/>
      <c r="F25" s="41">
        <f t="shared" ref="F25:F29" si="19">+E25/$E$2*100</f>
        <v>0</v>
      </c>
      <c r="G25" s="23">
        <f t="shared" ref="G25:G27" si="20">+C25-E25</f>
        <v>0</v>
      </c>
      <c r="H25" s="41" t="e">
        <f t="shared" ref="H25:H27" si="21">+C25/E25*100-100</f>
        <v>#DIV/0!</v>
      </c>
      <c r="I25" s="23"/>
      <c r="J25" s="41">
        <f t="shared" ref="J25:J27" si="22">+I25/$I$2*100</f>
        <v>0</v>
      </c>
      <c r="K25" s="23">
        <f t="shared" ref="K25:K27" si="23">+C25-I25</f>
        <v>0</v>
      </c>
      <c r="L25" s="41" t="e">
        <f t="shared" ref="L25:L27" si="24">+C25/I25*100-100</f>
        <v>#DIV/0!</v>
      </c>
      <c r="M25" s="74" t="s">
        <v>160</v>
      </c>
    </row>
    <row r="26" spans="1:16" ht="15" customHeight="1">
      <c r="A26" s="21">
        <v>7146</v>
      </c>
      <c r="B26" s="22" t="s">
        <v>70</v>
      </c>
      <c r="C26" s="23">
        <v>38247230.170000002</v>
      </c>
      <c r="D26" s="41">
        <f t="shared" si="18"/>
        <v>0.78354598508594031</v>
      </c>
      <c r="E26" s="23">
        <v>40000000</v>
      </c>
      <c r="F26" s="41">
        <f t="shared" si="19"/>
        <v>0.86270111719794673</v>
      </c>
      <c r="G26" s="23">
        <f t="shared" si="20"/>
        <v>-1752769.8299999982</v>
      </c>
      <c r="H26" s="41">
        <f t="shared" si="21"/>
        <v>-4.3819245749999993</v>
      </c>
      <c r="I26" s="23">
        <v>28779270.670000002</v>
      </c>
      <c r="J26" s="41">
        <f t="shared" si="22"/>
        <v>0.687578141007263</v>
      </c>
      <c r="K26" s="23">
        <f t="shared" si="23"/>
        <v>9467959.5</v>
      </c>
      <c r="L26" s="41">
        <f t="shared" si="24"/>
        <v>32.898538703656442</v>
      </c>
      <c r="M26" s="74" t="s">
        <v>161</v>
      </c>
    </row>
    <row r="27" spans="1:16" ht="28.5" customHeight="1">
      <c r="A27" s="21">
        <v>7147</v>
      </c>
      <c r="B27" s="27" t="s">
        <v>71</v>
      </c>
      <c r="C27" s="23">
        <v>3277652.73</v>
      </c>
      <c r="D27" s="41">
        <f t="shared" si="18"/>
        <v>6.7147127404584839E-2</v>
      </c>
      <c r="E27" s="23">
        <v>4000000</v>
      </c>
      <c r="F27" s="41">
        <f t="shared" si="19"/>
        <v>8.6270111719794679E-2</v>
      </c>
      <c r="G27" s="23">
        <f t="shared" si="20"/>
        <v>-722347.27</v>
      </c>
      <c r="H27" s="41">
        <f t="shared" si="21"/>
        <v>-18.058681750000005</v>
      </c>
      <c r="I27" s="23">
        <v>3502144.64</v>
      </c>
      <c r="J27" s="41">
        <f t="shared" si="22"/>
        <v>8.3671269113149843E-2</v>
      </c>
      <c r="K27" s="23">
        <f t="shared" si="23"/>
        <v>-224491.91000000015</v>
      </c>
      <c r="L27" s="41">
        <f t="shared" si="24"/>
        <v>-6.4101267387974019</v>
      </c>
      <c r="M27" s="75" t="s">
        <v>162</v>
      </c>
    </row>
    <row r="28" spans="1:16" ht="15" hidden="1" customHeight="1">
      <c r="A28" s="21">
        <v>7148</v>
      </c>
      <c r="B28" s="22" t="s">
        <v>24</v>
      </c>
      <c r="C28" s="84"/>
      <c r="D28" s="41">
        <f t="shared" si="18"/>
        <v>0</v>
      </c>
      <c r="E28" s="78"/>
      <c r="F28" s="41">
        <f t="shared" si="19"/>
        <v>0</v>
      </c>
      <c r="G28" s="78">
        <f t="shared" si="2"/>
        <v>0</v>
      </c>
      <c r="H28" s="41" t="e">
        <f t="shared" si="3"/>
        <v>#DIV/0!</v>
      </c>
      <c r="I28" s="78"/>
      <c r="J28" s="41">
        <f t="shared" si="4"/>
        <v>0</v>
      </c>
      <c r="K28" s="78">
        <f t="shared" si="6"/>
        <v>0</v>
      </c>
      <c r="L28" s="41" t="e">
        <f t="shared" si="5"/>
        <v>#DIV/0!</v>
      </c>
      <c r="M28" s="74" t="s">
        <v>105</v>
      </c>
    </row>
    <row r="29" spans="1:16" ht="15" customHeight="1">
      <c r="A29" s="21">
        <v>7149</v>
      </c>
      <c r="B29" s="22" t="s">
        <v>25</v>
      </c>
      <c r="C29" s="84">
        <v>8168628.830000001</v>
      </c>
      <c r="D29" s="41">
        <f t="shared" si="18"/>
        <v>0.1673453553356688</v>
      </c>
      <c r="E29" s="78">
        <v>10000000</v>
      </c>
      <c r="F29" s="41">
        <f t="shared" si="19"/>
        <v>0.21567527929948668</v>
      </c>
      <c r="G29" s="78">
        <f t="shared" si="2"/>
        <v>-1831371.169999999</v>
      </c>
      <c r="H29" s="41">
        <f t="shared" si="3"/>
        <v>-18.313711699999985</v>
      </c>
      <c r="I29" s="23">
        <v>4193455.0599999996</v>
      </c>
      <c r="J29" s="41">
        <f t="shared" si="4"/>
        <v>0.10018766867354739</v>
      </c>
      <c r="K29" s="78">
        <f t="shared" si="6"/>
        <v>3975173.7700000014</v>
      </c>
      <c r="L29" s="41">
        <f t="shared" si="5"/>
        <v>94.79471493370437</v>
      </c>
      <c r="M29" s="74" t="s">
        <v>106</v>
      </c>
    </row>
    <row r="30" spans="1:16" ht="15" customHeight="1">
      <c r="A30" s="18">
        <v>715</v>
      </c>
      <c r="B30" s="19" t="s">
        <v>26</v>
      </c>
      <c r="C30" s="20">
        <f>+SUM(C31:C34)</f>
        <v>11547326.23</v>
      </c>
      <c r="D30" s="40">
        <f t="shared" si="1"/>
        <v>0.23656251879622231</v>
      </c>
      <c r="E30" s="20">
        <f>+SUM(E31:E34)</f>
        <v>13000000</v>
      </c>
      <c r="F30" s="40">
        <f t="shared" si="0"/>
        <v>0.28037786308933271</v>
      </c>
      <c r="G30" s="20">
        <f t="shared" si="2"/>
        <v>-1452673.7699999996</v>
      </c>
      <c r="H30" s="40">
        <f t="shared" si="3"/>
        <v>-11.174413615384609</v>
      </c>
      <c r="I30" s="20">
        <f>+SUM(I31:I34)</f>
        <v>10892184.620000001</v>
      </c>
      <c r="J30" s="40">
        <f t="shared" si="4"/>
        <v>0.26022994600535171</v>
      </c>
      <c r="K30" s="20">
        <f t="shared" si="6"/>
        <v>655141.6099999994</v>
      </c>
      <c r="L30" s="40">
        <f t="shared" si="5"/>
        <v>6.0147861320404274</v>
      </c>
      <c r="M30" s="73" t="s">
        <v>107</v>
      </c>
    </row>
    <row r="31" spans="1:16" ht="15" customHeight="1">
      <c r="A31" s="21">
        <v>7151</v>
      </c>
      <c r="B31" s="22" t="s">
        <v>27</v>
      </c>
      <c r="C31" s="84">
        <v>1650314.9500000002</v>
      </c>
      <c r="D31" s="41">
        <f t="shared" si="1"/>
        <v>3.3808922827935184E-2</v>
      </c>
      <c r="E31" s="78">
        <v>2000000</v>
      </c>
      <c r="F31" s="41">
        <f t="shared" si="0"/>
        <v>4.3135055859897339E-2</v>
      </c>
      <c r="G31" s="78">
        <f t="shared" si="2"/>
        <v>-349685.04999999981</v>
      </c>
      <c r="H31" s="41">
        <f t="shared" si="3"/>
        <v>-17.484252499999982</v>
      </c>
      <c r="I31" s="78">
        <v>1846612.3000000003</v>
      </c>
      <c r="J31" s="41">
        <f t="shared" si="4"/>
        <v>4.4118221999235485E-2</v>
      </c>
      <c r="K31" s="78">
        <f t="shared" si="6"/>
        <v>-196297.35000000009</v>
      </c>
      <c r="L31" s="41">
        <f t="shared" si="5"/>
        <v>-10.630133352842947</v>
      </c>
      <c r="M31" s="74" t="s">
        <v>108</v>
      </c>
    </row>
    <row r="32" spans="1:16" ht="15" customHeight="1">
      <c r="A32" s="21">
        <v>7152</v>
      </c>
      <c r="B32" s="22" t="s">
        <v>28</v>
      </c>
      <c r="C32" s="84">
        <v>2527144.2899999996</v>
      </c>
      <c r="D32" s="41">
        <f t="shared" si="1"/>
        <v>5.1771951939032626E-2</v>
      </c>
      <c r="E32" s="78">
        <v>2500000</v>
      </c>
      <c r="F32" s="41">
        <f t="shared" si="0"/>
        <v>5.3918819824871671E-2</v>
      </c>
      <c r="G32" s="78">
        <f t="shared" si="2"/>
        <v>27144.289999999572</v>
      </c>
      <c r="H32" s="41">
        <f t="shared" si="3"/>
        <v>1.0857715999999868</v>
      </c>
      <c r="I32" s="78">
        <v>1425342.67</v>
      </c>
      <c r="J32" s="41">
        <f t="shared" si="4"/>
        <v>3.4053485043960247E-2</v>
      </c>
      <c r="K32" s="78">
        <f t="shared" si="6"/>
        <v>1101801.6199999996</v>
      </c>
      <c r="L32" s="41">
        <f t="shared" si="5"/>
        <v>77.300823387263051</v>
      </c>
      <c r="M32" s="74" t="s">
        <v>109</v>
      </c>
      <c r="P32" s="80"/>
    </row>
    <row r="33" spans="1:16384">
      <c r="A33" s="21">
        <v>7153</v>
      </c>
      <c r="B33" s="22" t="s">
        <v>29</v>
      </c>
      <c r="C33" s="84">
        <v>1881735.7</v>
      </c>
      <c r="D33" s="41">
        <f t="shared" si="1"/>
        <v>3.8549888349415112E-2</v>
      </c>
      <c r="E33" s="78">
        <v>2500000</v>
      </c>
      <c r="F33" s="41">
        <f t="shared" si="0"/>
        <v>5.3918819824871671E-2</v>
      </c>
      <c r="G33" s="78">
        <f t="shared" si="2"/>
        <v>-618264.30000000005</v>
      </c>
      <c r="H33" s="41">
        <f t="shared" si="3"/>
        <v>-24.730572000000009</v>
      </c>
      <c r="I33" s="78">
        <v>1188576.9100000001</v>
      </c>
      <c r="J33" s="41">
        <f t="shared" si="4"/>
        <v>2.8396810732033644E-2</v>
      </c>
      <c r="K33" s="78">
        <f t="shared" si="6"/>
        <v>693158.7899999998</v>
      </c>
      <c r="L33" s="41">
        <f t="shared" si="5"/>
        <v>58.318379245647634</v>
      </c>
      <c r="M33" s="74" t="s">
        <v>110</v>
      </c>
    </row>
    <row r="34" spans="1:16384" s="3" customFormat="1" ht="15" customHeight="1">
      <c r="A34" s="21">
        <v>7155</v>
      </c>
      <c r="B34" s="22" t="s">
        <v>26</v>
      </c>
      <c r="C34" s="84">
        <v>5488131.29</v>
      </c>
      <c r="D34" s="41">
        <f t="shared" si="1"/>
        <v>0.1124317556798394</v>
      </c>
      <c r="E34" s="78">
        <v>6000000</v>
      </c>
      <c r="F34" s="41">
        <f t="shared" si="0"/>
        <v>0.12940516757969203</v>
      </c>
      <c r="G34" s="78">
        <f t="shared" si="2"/>
        <v>-511868.70999999996</v>
      </c>
      <c r="H34" s="41">
        <f t="shared" si="3"/>
        <v>-8.5311451666666613</v>
      </c>
      <c r="I34" s="78">
        <v>6431652.7400000002</v>
      </c>
      <c r="J34" s="41">
        <f t="shared" si="4"/>
        <v>0.15366142823012233</v>
      </c>
      <c r="K34" s="78">
        <f t="shared" si="6"/>
        <v>-943521.45000000019</v>
      </c>
      <c r="L34" s="41">
        <f t="shared" si="5"/>
        <v>-14.66996879561006</v>
      </c>
      <c r="M34" s="74" t="s">
        <v>107</v>
      </c>
    </row>
    <row r="35" spans="1:16384" ht="15" customHeight="1">
      <c r="A35" s="18">
        <v>73</v>
      </c>
      <c r="B35" s="19" t="s">
        <v>61</v>
      </c>
      <c r="C35" s="20">
        <v>5106448.6499999985</v>
      </c>
      <c r="D35" s="40">
        <f t="shared" si="1"/>
        <v>0.10461247311167104</v>
      </c>
      <c r="E35" s="20">
        <v>4500000</v>
      </c>
      <c r="F35" s="40">
        <f t="shared" si="0"/>
        <v>9.7053875684769017E-2</v>
      </c>
      <c r="G35" s="20">
        <f t="shared" si="2"/>
        <v>606448.64999999851</v>
      </c>
      <c r="H35" s="40">
        <f t="shared" si="3"/>
        <v>13.476636666666636</v>
      </c>
      <c r="I35" s="20">
        <v>159039.53000000003</v>
      </c>
      <c r="J35" s="40">
        <f t="shared" si="4"/>
        <v>3.7996829606269118E-3</v>
      </c>
      <c r="K35" s="20">
        <f t="shared" si="6"/>
        <v>4947409.1199999982</v>
      </c>
      <c r="L35" s="40">
        <f t="shared" si="5"/>
        <v>3110.8046659846123</v>
      </c>
      <c r="M35" s="73" t="s">
        <v>111</v>
      </c>
    </row>
    <row r="36" spans="1:16384" ht="15" customHeight="1">
      <c r="A36" s="18">
        <v>74</v>
      </c>
      <c r="B36" s="19" t="s">
        <v>50</v>
      </c>
      <c r="C36" s="20">
        <v>9622354.9299999978</v>
      </c>
      <c r="D36" s="40">
        <f t="shared" si="1"/>
        <v>0.19712689099215369</v>
      </c>
      <c r="E36" s="20">
        <v>8000000</v>
      </c>
      <c r="F36" s="40">
        <f t="shared" si="0"/>
        <v>0.17254022343958936</v>
      </c>
      <c r="G36" s="20">
        <f t="shared" si="2"/>
        <v>1622354.9299999978</v>
      </c>
      <c r="H36" s="40">
        <f t="shared" si="3"/>
        <v>20.279436624999974</v>
      </c>
      <c r="I36" s="20">
        <v>7505762.709999999</v>
      </c>
      <c r="J36" s="40">
        <f t="shared" si="4"/>
        <v>0.17932345924120793</v>
      </c>
      <c r="K36" s="20">
        <f t="shared" si="6"/>
        <v>2116592.2199999988</v>
      </c>
      <c r="L36" s="40">
        <f t="shared" si="5"/>
        <v>28.199562146829436</v>
      </c>
      <c r="M36" s="73" t="s">
        <v>112</v>
      </c>
    </row>
    <row r="37" spans="1:16384" s="34" customFormat="1" ht="15" customHeight="1">
      <c r="A37" s="31"/>
      <c r="B37" s="32" t="s">
        <v>75</v>
      </c>
      <c r="C37" s="33">
        <f>+C38+C48+C49++C50+C51+C52+C53+C54</f>
        <v>276557840.08999997</v>
      </c>
      <c r="D37" s="43">
        <f t="shared" si="1"/>
        <v>5.6656595597484278</v>
      </c>
      <c r="E37" s="33">
        <f>+E38+E48+E49++E50+E51+E52+E53+E54</f>
        <v>277800000</v>
      </c>
      <c r="F37" s="43">
        <f t="shared" si="0"/>
        <v>5.9914592589397397</v>
      </c>
      <c r="G37" s="33">
        <f t="shared" si="2"/>
        <v>-1242159.9100000262</v>
      </c>
      <c r="H37" s="43">
        <f t="shared" si="3"/>
        <v>-0.447141796256318</v>
      </c>
      <c r="I37" s="33">
        <f>+I38+I48+I49++I50+I51+I52+I53+I54</f>
        <v>268605038.29029602</v>
      </c>
      <c r="J37" s="43">
        <f t="shared" si="4"/>
        <v>6.417360433158831</v>
      </c>
      <c r="K37" s="33">
        <f t="shared" si="6"/>
        <v>7952801.7997039557</v>
      </c>
      <c r="L37" s="43">
        <f t="shared" si="5"/>
        <v>2.9607790867678858</v>
      </c>
      <c r="M37" s="72" t="s">
        <v>113</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72</v>
      </c>
      <c r="C38" s="69">
        <f>SUM(C39:C47)</f>
        <v>92299428.969999984</v>
      </c>
      <c r="D38" s="40">
        <f t="shared" si="1"/>
        <v>1.8908780236822156</v>
      </c>
      <c r="E38" s="69">
        <f>SUM(E39:E47)</f>
        <v>86800000</v>
      </c>
      <c r="F38" s="40">
        <f t="shared" si="0"/>
        <v>1.8720614243195446</v>
      </c>
      <c r="G38" s="20">
        <f t="shared" si="2"/>
        <v>5499428.9699999839</v>
      </c>
      <c r="H38" s="40">
        <f t="shared" si="3"/>
        <v>6.3357476612902985</v>
      </c>
      <c r="I38" s="69">
        <f>SUM(I39:I47)</f>
        <v>86314101.420596018</v>
      </c>
      <c r="J38" s="40">
        <f t="shared" si="4"/>
        <v>2.0621679429614876</v>
      </c>
      <c r="K38" s="20">
        <f t="shared" si="6"/>
        <v>5985327.5494039655</v>
      </c>
      <c r="L38" s="40">
        <f t="shared" si="5"/>
        <v>6.9343565546009103</v>
      </c>
      <c r="M38" s="73" t="s">
        <v>114</v>
      </c>
    </row>
    <row r="39" spans="1:16384" ht="15" customHeight="1">
      <c r="A39" s="21">
        <v>411</v>
      </c>
      <c r="B39" s="22" t="s">
        <v>30</v>
      </c>
      <c r="C39" s="23">
        <v>52157471.949999996</v>
      </c>
      <c r="D39" s="41">
        <f t="shared" si="1"/>
        <v>1.0685160090549648</v>
      </c>
      <c r="E39" s="23">
        <v>50000000</v>
      </c>
      <c r="F39" s="41">
        <f t="shared" si="0"/>
        <v>1.0783763964974336</v>
      </c>
      <c r="G39" s="23">
        <f t="shared" si="2"/>
        <v>2157471.9499999955</v>
      </c>
      <c r="H39" s="41">
        <f t="shared" si="3"/>
        <v>4.3149439000000029</v>
      </c>
      <c r="I39" s="23">
        <v>49693247.650000006</v>
      </c>
      <c r="J39" s="41">
        <f t="shared" si="4"/>
        <v>1.187243110904052</v>
      </c>
      <c r="K39" s="23">
        <f t="shared" si="6"/>
        <v>2464224.2999999896</v>
      </c>
      <c r="L39" s="41">
        <f t="shared" si="5"/>
        <v>4.9588715097794278</v>
      </c>
      <c r="M39" s="74" t="s">
        <v>115</v>
      </c>
    </row>
    <row r="40" spans="1:16384" ht="15" customHeight="1">
      <c r="A40" s="21">
        <v>412</v>
      </c>
      <c r="B40" s="22" t="s">
        <v>31</v>
      </c>
      <c r="C40" s="23">
        <v>4080459.2299999991</v>
      </c>
      <c r="D40" s="41">
        <f t="shared" si="1"/>
        <v>8.3593699014606754E-2</v>
      </c>
      <c r="E40" s="23">
        <v>3500000</v>
      </c>
      <c r="F40" s="41">
        <f t="shared" si="0"/>
        <v>7.548634775482034E-2</v>
      </c>
      <c r="G40" s="23">
        <f t="shared" si="2"/>
        <v>580459.22999999905</v>
      </c>
      <c r="H40" s="41">
        <f t="shared" si="3"/>
        <v>16.584549428571393</v>
      </c>
      <c r="I40" s="23">
        <v>4319115.25</v>
      </c>
      <c r="J40" s="41">
        <f t="shared" si="4"/>
        <v>0.10318987122515291</v>
      </c>
      <c r="K40" s="23">
        <f t="shared" si="6"/>
        <v>-238656.02000000095</v>
      </c>
      <c r="L40" s="41">
        <f t="shared" si="5"/>
        <v>-5.5255765633945799</v>
      </c>
      <c r="M40" s="74" t="s">
        <v>116</v>
      </c>
    </row>
    <row r="41" spans="1:16384" ht="15" customHeight="1">
      <c r="A41" s="21">
        <v>413</v>
      </c>
      <c r="B41" s="22" t="s">
        <v>76</v>
      </c>
      <c r="C41" s="23">
        <v>8863213.9100000001</v>
      </c>
      <c r="D41" s="41">
        <f t="shared" si="1"/>
        <v>0.1815748655071395</v>
      </c>
      <c r="E41" s="23">
        <v>9000000</v>
      </c>
      <c r="F41" s="41">
        <f t="shared" si="0"/>
        <v>0.19410775136953803</v>
      </c>
      <c r="G41" s="23">
        <f t="shared" si="2"/>
        <v>-136786.08999999985</v>
      </c>
      <c r="H41" s="41">
        <f t="shared" si="3"/>
        <v>-1.5198454444444423</v>
      </c>
      <c r="I41" s="23">
        <v>7797562.7199999979</v>
      </c>
      <c r="J41" s="41">
        <f t="shared" si="4"/>
        <v>0.18629498088685012</v>
      </c>
      <c r="K41" s="23">
        <f t="shared" si="6"/>
        <v>1065651.1900000023</v>
      </c>
      <c r="L41" s="41">
        <f t="shared" si="5"/>
        <v>13.666465128478023</v>
      </c>
      <c r="M41" s="74" t="s">
        <v>117</v>
      </c>
    </row>
    <row r="42" spans="1:16384" ht="15" customHeight="1">
      <c r="A42" s="21">
        <v>414</v>
      </c>
      <c r="B42" s="22" t="s">
        <v>77</v>
      </c>
      <c r="C42" s="23">
        <v>7240489.6800000006</v>
      </c>
      <c r="D42" s="41">
        <f t="shared" si="1"/>
        <v>0.14833117571138837</v>
      </c>
      <c r="E42" s="23">
        <v>6000000</v>
      </c>
      <c r="F42" s="41">
        <f t="shared" si="0"/>
        <v>0.12940516757969203</v>
      </c>
      <c r="G42" s="23">
        <f t="shared" si="2"/>
        <v>1240489.6800000006</v>
      </c>
      <c r="H42" s="41">
        <f t="shared" si="3"/>
        <v>20.674828000000005</v>
      </c>
      <c r="I42" s="23">
        <v>6833384.4505960001</v>
      </c>
      <c r="J42" s="41">
        <f t="shared" si="4"/>
        <v>0.16325937620881117</v>
      </c>
      <c r="K42" s="23">
        <f t="shared" si="6"/>
        <v>407105.22940400057</v>
      </c>
      <c r="L42" s="41">
        <f t="shared" si="5"/>
        <v>5.9575929372522438</v>
      </c>
      <c r="M42" s="74" t="s">
        <v>118</v>
      </c>
    </row>
    <row r="43" spans="1:16384" ht="15.75" customHeight="1">
      <c r="A43" s="21">
        <v>415</v>
      </c>
      <c r="B43" s="22" t="s">
        <v>32</v>
      </c>
      <c r="C43" s="23">
        <v>6962753.3799999999</v>
      </c>
      <c r="D43" s="41">
        <f t="shared" si="1"/>
        <v>0.14264137381435274</v>
      </c>
      <c r="E43" s="23">
        <v>6000000</v>
      </c>
      <c r="F43" s="41">
        <f t="shared" si="0"/>
        <v>0.12940516757969203</v>
      </c>
      <c r="G43" s="23">
        <f t="shared" si="2"/>
        <v>962753.37999999989</v>
      </c>
      <c r="H43" s="41">
        <f t="shared" si="3"/>
        <v>16.045889666666667</v>
      </c>
      <c r="I43" s="23">
        <v>6315070.1899999995</v>
      </c>
      <c r="J43" s="41">
        <f t="shared" si="4"/>
        <v>0.15087610354548928</v>
      </c>
      <c r="K43" s="23">
        <f t="shared" si="6"/>
        <v>647683.19000000041</v>
      </c>
      <c r="L43" s="41">
        <f t="shared" si="5"/>
        <v>10.256151879762413</v>
      </c>
      <c r="M43" s="74" t="s">
        <v>119</v>
      </c>
    </row>
    <row r="44" spans="1:16384" ht="15" customHeight="1">
      <c r="A44" s="21">
        <v>416</v>
      </c>
      <c r="B44" s="22" t="s">
        <v>33</v>
      </c>
      <c r="C44" s="23">
        <v>2536212.3899999997</v>
      </c>
      <c r="D44" s="41">
        <f t="shared" si="1"/>
        <v>5.195772417183947E-2</v>
      </c>
      <c r="E44" s="23">
        <v>3000000</v>
      </c>
      <c r="F44" s="41">
        <f t="shared" si="0"/>
        <v>6.4702583789846016E-2</v>
      </c>
      <c r="G44" s="23">
        <f t="shared" si="2"/>
        <v>-463787.61000000034</v>
      </c>
      <c r="H44" s="41">
        <f t="shared" si="3"/>
        <v>-15.459587000000013</v>
      </c>
      <c r="I44" s="23">
        <v>2539180.5499999998</v>
      </c>
      <c r="J44" s="41">
        <f t="shared" si="4"/>
        <v>6.066467292622324E-2</v>
      </c>
      <c r="K44" s="23">
        <f t="shared" si="6"/>
        <v>-2968.160000000149</v>
      </c>
      <c r="L44" s="41">
        <f t="shared" si="5"/>
        <v>-0.11689440516548188</v>
      </c>
      <c r="M44" s="74" t="s">
        <v>120</v>
      </c>
    </row>
    <row r="45" spans="1:16384" ht="15" customHeight="1">
      <c r="A45" s="21">
        <v>417</v>
      </c>
      <c r="B45" s="22" t="s">
        <v>34</v>
      </c>
      <c r="C45" s="23">
        <v>649354.86</v>
      </c>
      <c r="D45" s="41">
        <f t="shared" si="1"/>
        <v>1.3302908241656934E-2</v>
      </c>
      <c r="E45" s="23">
        <v>800000</v>
      </c>
      <c r="F45" s="41">
        <f t="shared" si="0"/>
        <v>1.7254022343958935E-2</v>
      </c>
      <c r="G45" s="23">
        <f t="shared" si="2"/>
        <v>-150645.14000000001</v>
      </c>
      <c r="H45" s="41">
        <f t="shared" si="3"/>
        <v>-18.83064250000001</v>
      </c>
      <c r="I45" s="23">
        <v>630614.75999999989</v>
      </c>
      <c r="J45" s="41">
        <f t="shared" si="4"/>
        <v>1.5066293004587153E-2</v>
      </c>
      <c r="K45" s="23">
        <f t="shared" si="6"/>
        <v>18740.100000000093</v>
      </c>
      <c r="L45" s="41">
        <f t="shared" si="5"/>
        <v>2.9717192157062868</v>
      </c>
      <c r="M45" s="74" t="s">
        <v>121</v>
      </c>
    </row>
    <row r="46" spans="1:16384" ht="15" customHeight="1">
      <c r="A46" s="21">
        <v>418</v>
      </c>
      <c r="B46" s="22" t="s">
        <v>35</v>
      </c>
      <c r="C46" s="23">
        <v>3239177.75</v>
      </c>
      <c r="D46" s="41">
        <f t="shared" si="1"/>
        <v>6.6358915657714138E-2</v>
      </c>
      <c r="E46" s="23">
        <v>3000000</v>
      </c>
      <c r="F46" s="41">
        <f t="shared" si="0"/>
        <v>6.4702583789846016E-2</v>
      </c>
      <c r="G46" s="23">
        <f t="shared" si="2"/>
        <v>239177.75</v>
      </c>
      <c r="H46" s="41">
        <f t="shared" si="3"/>
        <v>7.9725916666666592</v>
      </c>
      <c r="I46" s="23">
        <v>1830612.54</v>
      </c>
      <c r="J46" s="41">
        <f t="shared" si="4"/>
        <v>4.3735964736238531E-2</v>
      </c>
      <c r="K46" s="23">
        <f t="shared" si="6"/>
        <v>1408565.21</v>
      </c>
      <c r="L46" s="41">
        <f t="shared" si="5"/>
        <v>76.945021364269678</v>
      </c>
      <c r="M46" s="74" t="s">
        <v>122</v>
      </c>
    </row>
    <row r="47" spans="1:16384" ht="15" customHeight="1">
      <c r="A47" s="21">
        <v>419</v>
      </c>
      <c r="B47" s="22" t="s">
        <v>36</v>
      </c>
      <c r="C47" s="23">
        <v>6570295.8199999994</v>
      </c>
      <c r="D47" s="41">
        <f t="shared" si="1"/>
        <v>0.13460135250855304</v>
      </c>
      <c r="E47" s="23">
        <v>5500000</v>
      </c>
      <c r="F47" s="41">
        <f t="shared" si="0"/>
        <v>0.11862140361471767</v>
      </c>
      <c r="G47" s="23">
        <f t="shared" si="2"/>
        <v>1070295.8199999994</v>
      </c>
      <c r="H47" s="41">
        <f t="shared" si="3"/>
        <v>19.459923999999987</v>
      </c>
      <c r="I47" s="23">
        <v>6355313.3099999996</v>
      </c>
      <c r="J47" s="41">
        <f t="shared" si="4"/>
        <v>0.15183756952408256</v>
      </c>
      <c r="K47" s="23">
        <f t="shared" si="6"/>
        <v>214982.50999999978</v>
      </c>
      <c r="L47" s="41">
        <f t="shared" si="5"/>
        <v>3.3827208748580091</v>
      </c>
      <c r="M47" s="74" t="s">
        <v>123</v>
      </c>
    </row>
    <row r="48" spans="1:16384" ht="15" customHeight="1">
      <c r="A48" s="18">
        <v>42</v>
      </c>
      <c r="B48" s="19" t="s">
        <v>37</v>
      </c>
      <c r="C48" s="20">
        <v>437241.31</v>
      </c>
      <c r="D48" s="40">
        <f t="shared" si="1"/>
        <v>8.9574766967815949E-3</v>
      </c>
      <c r="E48" s="20">
        <v>500000</v>
      </c>
      <c r="F48" s="40">
        <f t="shared" si="0"/>
        <v>1.0783763964974335E-2</v>
      </c>
      <c r="G48" s="20">
        <f t="shared" si="2"/>
        <v>-62758.69</v>
      </c>
      <c r="H48" s="40">
        <f t="shared" si="3"/>
        <v>-12.551738</v>
      </c>
      <c r="I48" s="20">
        <v>476428.55000000005</v>
      </c>
      <c r="J48" s="40">
        <f t="shared" si="4"/>
        <v>1.1382562834480124E-2</v>
      </c>
      <c r="K48" s="20">
        <f t="shared" si="6"/>
        <v>-39187.240000000049</v>
      </c>
      <c r="L48" s="40">
        <f t="shared" si="5"/>
        <v>-8.2252081660513596</v>
      </c>
      <c r="M48" s="73" t="s">
        <v>124</v>
      </c>
    </row>
    <row r="49" spans="1:16384" ht="15" customHeight="1">
      <c r="A49" s="18">
        <v>43</v>
      </c>
      <c r="B49" s="19" t="s">
        <v>177</v>
      </c>
      <c r="C49" s="20">
        <v>60376331.479999997</v>
      </c>
      <c r="D49" s="40">
        <f t="shared" si="1"/>
        <v>1.236890407883146</v>
      </c>
      <c r="E49" s="20">
        <v>55000000</v>
      </c>
      <c r="F49" s="40">
        <f t="shared" si="0"/>
        <v>1.1862140361471767</v>
      </c>
      <c r="G49" s="20">
        <f t="shared" si="2"/>
        <v>5376331.4799999967</v>
      </c>
      <c r="H49" s="40">
        <f t="shared" si="3"/>
        <v>9.7751481454545512</v>
      </c>
      <c r="I49" s="20">
        <v>53319438.689999998</v>
      </c>
      <c r="J49" s="40">
        <f t="shared" si="4"/>
        <v>1.2738780268061927</v>
      </c>
      <c r="K49" s="20">
        <f t="shared" si="6"/>
        <v>7056892.7899999991</v>
      </c>
      <c r="L49" s="40">
        <f t="shared" si="5"/>
        <v>13.23512205563317</v>
      </c>
      <c r="M49" s="73" t="s">
        <v>130</v>
      </c>
    </row>
    <row r="50" spans="1:16384" ht="15" customHeight="1">
      <c r="A50" s="18">
        <v>44</v>
      </c>
      <c r="B50" s="19" t="s">
        <v>67</v>
      </c>
      <c r="C50" s="20">
        <v>78083841.63000001</v>
      </c>
      <c r="D50" s="40">
        <f t="shared" si="1"/>
        <v>1.5996525849671195</v>
      </c>
      <c r="E50" s="20">
        <v>80000000</v>
      </c>
      <c r="F50" s="40">
        <f t="shared" si="0"/>
        <v>1.7254022343958935</v>
      </c>
      <c r="G50" s="20">
        <f t="shared" si="2"/>
        <v>-1916158.3699999899</v>
      </c>
      <c r="H50" s="40">
        <f t="shared" si="3"/>
        <v>-2.395197962499978</v>
      </c>
      <c r="I50" s="20">
        <v>85078648.079999998</v>
      </c>
      <c r="J50" s="40">
        <f t="shared" si="4"/>
        <v>2.0326511869266053</v>
      </c>
      <c r="K50" s="20">
        <f t="shared" si="6"/>
        <v>-6994806.4499999881</v>
      </c>
      <c r="L50" s="40">
        <f t="shared" si="5"/>
        <v>-8.2215768678208434</v>
      </c>
      <c r="M50" s="73" t="s">
        <v>131</v>
      </c>
    </row>
    <row r="51" spans="1:16384" ht="15" customHeight="1">
      <c r="A51" s="18">
        <v>45</v>
      </c>
      <c r="B51" s="19" t="s">
        <v>44</v>
      </c>
      <c r="C51" s="20">
        <v>2621091.8199999998</v>
      </c>
      <c r="D51" s="40">
        <f t="shared" si="1"/>
        <v>5.3696593530411979E-2</v>
      </c>
      <c r="E51" s="20">
        <v>3000000</v>
      </c>
      <c r="F51" s="40">
        <f t="shared" si="0"/>
        <v>6.4702583789846016E-2</v>
      </c>
      <c r="G51" s="20">
        <f t="shared" si="2"/>
        <v>-378908.18000000017</v>
      </c>
      <c r="H51" s="40">
        <f t="shared" si="3"/>
        <v>-12.63027266666667</v>
      </c>
      <c r="I51" s="20">
        <v>2902991.5799999996</v>
      </c>
      <c r="J51" s="40">
        <f t="shared" si="4"/>
        <v>6.9356641341743117E-2</v>
      </c>
      <c r="K51" s="20">
        <f t="shared" si="6"/>
        <v>-281899.75999999978</v>
      </c>
      <c r="L51" s="40">
        <f t="shared" si="5"/>
        <v>-9.7106640591771907</v>
      </c>
      <c r="M51" s="73" t="s">
        <v>132</v>
      </c>
    </row>
    <row r="52" spans="1:16384" ht="15" customHeight="1">
      <c r="A52" s="18">
        <v>462</v>
      </c>
      <c r="B52" s="19" t="s">
        <v>45</v>
      </c>
      <c r="C52" s="20"/>
      <c r="D52" s="40">
        <f t="shared" si="1"/>
        <v>0</v>
      </c>
      <c r="E52" s="20"/>
      <c r="F52" s="40">
        <f t="shared" si="0"/>
        <v>0</v>
      </c>
      <c r="G52" s="20">
        <f t="shared" si="2"/>
        <v>0</v>
      </c>
      <c r="H52" s="40" t="e">
        <f t="shared" si="3"/>
        <v>#DIV/0!</v>
      </c>
      <c r="I52" s="20"/>
      <c r="J52" s="40">
        <f t="shared" si="4"/>
        <v>0</v>
      </c>
      <c r="K52" s="20">
        <f t="shared" si="6"/>
        <v>0</v>
      </c>
      <c r="L52" s="40" t="e">
        <f t="shared" si="5"/>
        <v>#DIV/0!</v>
      </c>
      <c r="M52" s="73" t="s">
        <v>133</v>
      </c>
    </row>
    <row r="53" spans="1:16384" ht="15" customHeight="1">
      <c r="A53" s="18">
        <v>463</v>
      </c>
      <c r="B53" s="19" t="s">
        <v>46</v>
      </c>
      <c r="C53" s="20">
        <v>40319087.25</v>
      </c>
      <c r="D53" s="40">
        <f>+C53/$C$2*100</f>
        <v>0.82599076577960784</v>
      </c>
      <c r="E53" s="20">
        <v>50000000</v>
      </c>
      <c r="F53" s="40">
        <f>+E53/$E$2*100</f>
        <v>1.0783763964974336</v>
      </c>
      <c r="G53" s="20">
        <f>+C53-E53</f>
        <v>-9680912.75</v>
      </c>
      <c r="H53" s="40">
        <f>+C53/E53*100-100</f>
        <v>-19.361825499999995</v>
      </c>
      <c r="I53" s="20">
        <v>37989049.149699993</v>
      </c>
      <c r="J53" s="40">
        <v>0</v>
      </c>
      <c r="K53" s="20">
        <f>+C53-I53</f>
        <v>2330038.1003000066</v>
      </c>
      <c r="L53" s="40">
        <f>+C53/I53*100-100</f>
        <v>6.1334467496626104</v>
      </c>
      <c r="M53" s="73" t="s">
        <v>134</v>
      </c>
    </row>
    <row r="54" spans="1:16384" ht="15" customHeight="1">
      <c r="A54" s="18">
        <v>47</v>
      </c>
      <c r="B54" s="19" t="s">
        <v>47</v>
      </c>
      <c r="C54" s="20">
        <v>2420817.6300000004</v>
      </c>
      <c r="D54" s="40">
        <f t="shared" si="1"/>
        <v>4.9593707209145112E-2</v>
      </c>
      <c r="E54" s="20">
        <v>2500000</v>
      </c>
      <c r="F54" s="40">
        <f t="shared" si="0"/>
        <v>5.3918819824871671E-2</v>
      </c>
      <c r="G54" s="20">
        <f t="shared" si="2"/>
        <v>-79182.369999999646</v>
      </c>
      <c r="H54" s="40">
        <f t="shared" si="3"/>
        <v>-3.1672947999999934</v>
      </c>
      <c r="I54" s="20">
        <v>2524380.8199999998</v>
      </c>
      <c r="J54" s="40">
        <f t="shared" si="4"/>
        <v>6.0311086104740064E-2</v>
      </c>
      <c r="K54" s="20">
        <f t="shared" si="6"/>
        <v>-103563.18999999948</v>
      </c>
      <c r="L54" s="40">
        <f t="shared" si="5"/>
        <v>-4.1025184940202308</v>
      </c>
      <c r="M54" s="73" t="s">
        <v>135</v>
      </c>
    </row>
    <row r="55" spans="1:16384" s="34" customFormat="1" ht="15" customHeight="1">
      <c r="A55" s="31"/>
      <c r="B55" s="32" t="s">
        <v>80</v>
      </c>
      <c r="C55" s="33">
        <f>+C6-C37</f>
        <v>6039581.7900000215</v>
      </c>
      <c r="D55" s="43">
        <f t="shared" si="1"/>
        <v>0.12372896134226583</v>
      </c>
      <c r="E55" s="33">
        <f>+E6-E37</f>
        <v>-1930000</v>
      </c>
      <c r="F55" s="43">
        <f t="shared" si="0"/>
        <v>-4.1625328904800932E-2</v>
      </c>
      <c r="G55" s="33">
        <f t="shared" si="2"/>
        <v>7969581.7900000215</v>
      </c>
      <c r="H55" s="43">
        <f t="shared" si="3"/>
        <v>-412.93169896373166</v>
      </c>
      <c r="I55" s="33">
        <f>+I6-I37</f>
        <v>-38449819.210296005</v>
      </c>
      <c r="J55" s="43">
        <f t="shared" si="4"/>
        <v>-0.91862144520011479</v>
      </c>
      <c r="K55" s="33">
        <f t="shared" si="6"/>
        <v>44489401.000296026</v>
      </c>
      <c r="L55" s="43">
        <f t="shared" si="5"/>
        <v>-115.70769879818513</v>
      </c>
      <c r="M55" s="72" t="s">
        <v>137</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58</v>
      </c>
      <c r="C56" s="20"/>
      <c r="D56" s="40">
        <f>+C56/$C$2*100</f>
        <v>0</v>
      </c>
      <c r="E56" s="20"/>
      <c r="F56" s="40">
        <f>+E56/$E$2*100</f>
        <v>0</v>
      </c>
      <c r="G56" s="20">
        <f>+C56-E56</f>
        <v>0</v>
      </c>
      <c r="H56" s="40" t="e">
        <f>+C56/E56*100-100</f>
        <v>#DIV/0!</v>
      </c>
      <c r="I56" s="20"/>
      <c r="J56" s="40">
        <f t="shared" si="4"/>
        <v>0</v>
      </c>
      <c r="K56" s="20">
        <f>+C56-I56</f>
        <v>0</v>
      </c>
      <c r="L56" s="40" t="e">
        <f>+C56/I56*100-100</f>
        <v>#DIV/0!</v>
      </c>
      <c r="M56" s="73" t="s">
        <v>136</v>
      </c>
    </row>
    <row r="57" spans="1:16384" s="34" customFormat="1" ht="15" hidden="1" customHeight="1">
      <c r="A57" s="31"/>
      <c r="B57" s="32" t="s">
        <v>60</v>
      </c>
      <c r="C57" s="33">
        <f>+C55-C56</f>
        <v>6039581.7900000215</v>
      </c>
      <c r="D57" s="43">
        <f t="shared" si="1"/>
        <v>0.12372896134226583</v>
      </c>
      <c r="E57" s="33">
        <f>+E55-E56</f>
        <v>-1930000</v>
      </c>
      <c r="F57" s="43">
        <f t="shared" si="0"/>
        <v>-4.1625328904800932E-2</v>
      </c>
      <c r="G57" s="33">
        <f t="shared" si="2"/>
        <v>7969581.7900000215</v>
      </c>
      <c r="H57" s="43">
        <f t="shared" si="3"/>
        <v>-412.93169896373166</v>
      </c>
      <c r="I57" s="33">
        <f>+I55-I56</f>
        <v>-38449819.210296005</v>
      </c>
      <c r="J57" s="43">
        <f t="shared" si="4"/>
        <v>-0.91862144520011479</v>
      </c>
      <c r="K57" s="33">
        <f t="shared" si="6"/>
        <v>44489401.000296026</v>
      </c>
      <c r="L57" s="43">
        <f t="shared" si="5"/>
        <v>-115.70769879818513</v>
      </c>
      <c r="M57" s="72" t="s">
        <v>140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78</v>
      </c>
      <c r="C58" s="33">
        <f>+C57+C44</f>
        <v>8575794.1800000221</v>
      </c>
      <c r="D58" s="43">
        <f t="shared" si="1"/>
        <v>0.1756866855141053</v>
      </c>
      <c r="E58" s="33">
        <f>+E57+E44</f>
        <v>1070000</v>
      </c>
      <c r="F58" s="43">
        <f t="shared" si="0"/>
        <v>2.3077254885045077E-2</v>
      </c>
      <c r="G58" s="33">
        <f t="shared" si="2"/>
        <v>7505794.1800000221</v>
      </c>
      <c r="H58" s="43">
        <f t="shared" si="3"/>
        <v>701.47609158878709</v>
      </c>
      <c r="I58" s="33">
        <f>+I57+I44</f>
        <v>-35910638.660296008</v>
      </c>
      <c r="J58" s="43">
        <f t="shared" si="4"/>
        <v>-0.85795677227389167</v>
      </c>
      <c r="K58" s="33">
        <f t="shared" si="6"/>
        <v>44486432.84029603</v>
      </c>
      <c r="L58" s="43">
        <f t="shared" si="5"/>
        <v>-123.88092916175758</v>
      </c>
      <c r="M58" s="72" t="s">
        <v>139</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79</v>
      </c>
      <c r="C59" s="33">
        <f>+C6-(C37-C50)</f>
        <v>84123423.420000017</v>
      </c>
      <c r="D59" s="43">
        <f t="shared" si="1"/>
        <v>1.7233815463093851</v>
      </c>
      <c r="E59" s="33">
        <f>+E6-(E37-E50)</f>
        <v>78070000</v>
      </c>
      <c r="F59" s="43">
        <f t="shared" si="0"/>
        <v>1.6837769054910925</v>
      </c>
      <c r="G59" s="33">
        <f t="shared" si="2"/>
        <v>6053423.4200000167</v>
      </c>
      <c r="H59" s="43">
        <f t="shared" si="3"/>
        <v>7.7538406814397547</v>
      </c>
      <c r="I59" s="33">
        <f>+I6-(I37-I50)</f>
        <v>46628828.869703978</v>
      </c>
      <c r="J59" s="43">
        <f t="shared" si="4"/>
        <v>1.1140297417264904</v>
      </c>
      <c r="K59" s="33">
        <f t="shared" si="6"/>
        <v>37494594.550296038</v>
      </c>
      <c r="L59" s="43">
        <f t="shared" si="5"/>
        <v>80.410757591763797</v>
      </c>
      <c r="M59" s="72" t="s">
        <v>138</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10910411.02</v>
      </c>
      <c r="D60" s="43">
        <f t="shared" si="1"/>
        <v>0.22351445352672442</v>
      </c>
      <c r="E60" s="33">
        <f>+E61+E62</f>
        <v>14000000</v>
      </c>
      <c r="F60" s="43">
        <f t="shared" si="0"/>
        <v>0.30194539101928136</v>
      </c>
      <c r="G60" s="33">
        <f t="shared" si="2"/>
        <v>-3089588.9800000004</v>
      </c>
      <c r="H60" s="43">
        <f t="shared" si="3"/>
        <v>-22.068492714285711</v>
      </c>
      <c r="I60" s="33">
        <f>+I61+I62+I63</f>
        <v>12912107.91</v>
      </c>
      <c r="J60" s="43">
        <f t="shared" si="4"/>
        <v>0.30848881665711009</v>
      </c>
      <c r="K60" s="33">
        <f t="shared" si="6"/>
        <v>-2001696.8900000006</v>
      </c>
      <c r="L60" s="43">
        <f t="shared" si="5"/>
        <v>-15.502479563772482</v>
      </c>
      <c r="M60" s="72" t="s">
        <v>141</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53</v>
      </c>
      <c r="C61" s="23">
        <v>7952561.9100000001</v>
      </c>
      <c r="D61" s="41">
        <f t="shared" si="1"/>
        <v>0.16291893368569849</v>
      </c>
      <c r="E61" s="23">
        <v>10000000</v>
      </c>
      <c r="F61" s="41">
        <f t="shared" si="0"/>
        <v>0.21567527929948668</v>
      </c>
      <c r="G61" s="23">
        <f t="shared" si="2"/>
        <v>-2047438.0899999999</v>
      </c>
      <c r="H61" s="41">
        <f t="shared" si="3"/>
        <v>-20.4743809</v>
      </c>
      <c r="I61" s="23">
        <v>9954887.4000000004</v>
      </c>
      <c r="J61" s="41">
        <f t="shared" si="4"/>
        <v>0.23783656823394497</v>
      </c>
      <c r="K61" s="23">
        <f t="shared" si="6"/>
        <v>-2002325.4900000002</v>
      </c>
      <c r="L61" s="41">
        <f t="shared" si="5"/>
        <v>-20.113994358188322</v>
      </c>
      <c r="M61" s="74" t="s">
        <v>142</v>
      </c>
    </row>
    <row r="62" spans="1:16384" ht="15" customHeight="1">
      <c r="A62" s="21">
        <v>4612</v>
      </c>
      <c r="B62" s="22" t="s">
        <v>54</v>
      </c>
      <c r="C62" s="23">
        <v>2957849.1100000003</v>
      </c>
      <c r="D62" s="41">
        <f t="shared" si="1"/>
        <v>6.0595519841025958E-2</v>
      </c>
      <c r="E62" s="23">
        <v>4000000</v>
      </c>
      <c r="F62" s="41">
        <f t="shared" si="0"/>
        <v>8.6270111719794679E-2</v>
      </c>
      <c r="G62" s="23">
        <f t="shared" si="2"/>
        <v>-1042150.8899999997</v>
      </c>
      <c r="H62" s="41">
        <f t="shared" si="3"/>
        <v>-26.053772249999994</v>
      </c>
      <c r="I62" s="23">
        <v>2957220.51</v>
      </c>
      <c r="J62" s="41">
        <f t="shared" si="4"/>
        <v>7.0652248423165129E-2</v>
      </c>
      <c r="K62" s="23">
        <f t="shared" si="6"/>
        <v>628.60000000055879</v>
      </c>
      <c r="L62" s="41">
        <f t="shared" si="5"/>
        <v>2.1256446648962424E-2</v>
      </c>
      <c r="M62" s="74" t="s">
        <v>143</v>
      </c>
    </row>
    <row r="63" spans="1:16384" ht="15" hidden="1" customHeight="1">
      <c r="A63" s="21">
        <v>463</v>
      </c>
      <c r="B63" s="22" t="s">
        <v>46</v>
      </c>
      <c r="C63" s="23"/>
      <c r="D63" s="41"/>
      <c r="E63" s="23"/>
      <c r="F63" s="41"/>
      <c r="G63" s="23"/>
      <c r="H63" s="41"/>
      <c r="I63" s="23"/>
      <c r="J63" s="41">
        <f t="shared" si="4"/>
        <v>0</v>
      </c>
      <c r="K63" s="23"/>
      <c r="L63" s="41"/>
      <c r="M63" s="74"/>
    </row>
    <row r="64" spans="1:16384" s="34" customFormat="1" ht="15" customHeight="1">
      <c r="A64" s="31">
        <v>4418</v>
      </c>
      <c r="B64" s="32" t="s">
        <v>65</v>
      </c>
      <c r="C64" s="33">
        <v>0</v>
      </c>
      <c r="D64" s="43">
        <f t="shared" si="1"/>
        <v>0</v>
      </c>
      <c r="E64" s="33">
        <v>0</v>
      </c>
      <c r="F64" s="43">
        <f t="shared" ref="F64:F71" si="25">+E64/$E$2*100</f>
        <v>0</v>
      </c>
      <c r="G64" s="33">
        <f t="shared" si="2"/>
        <v>0</v>
      </c>
      <c r="H64" s="43" t="e">
        <f t="shared" si="3"/>
        <v>#DIV/0!</v>
      </c>
      <c r="I64" s="33">
        <v>0</v>
      </c>
      <c r="J64" s="43">
        <f t="shared" si="4"/>
        <v>0</v>
      </c>
      <c r="K64" s="33">
        <f t="shared" si="6"/>
        <v>0</v>
      </c>
      <c r="L64" s="43" t="e">
        <f t="shared" si="5"/>
        <v>#DIV/0!</v>
      </c>
      <c r="M64" s="72" t="s">
        <v>144</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c r="B65" s="32" t="s">
        <v>55</v>
      </c>
      <c r="C65" s="33">
        <f>+C57-C60-C64</f>
        <v>-4870829.2299999781</v>
      </c>
      <c r="D65" s="43">
        <f t="shared" si="1"/>
        <v>-9.9785492184458618E-2</v>
      </c>
      <c r="E65" s="33">
        <f>+E57-E60-E64</f>
        <v>-15930000</v>
      </c>
      <c r="F65" s="43">
        <f t="shared" si="25"/>
        <v>-0.34357071992408234</v>
      </c>
      <c r="G65" s="33">
        <f t="shared" ref="G65:G71" si="26">+C65-E65</f>
        <v>11059170.770000022</v>
      </c>
      <c r="H65" s="43">
        <f t="shared" ref="H65:H71" si="27">+C65/E65*100-100</f>
        <v>-69.423545323289531</v>
      </c>
      <c r="I65" s="33">
        <f>+I57-I60-I64</f>
        <v>-51361927.120296001</v>
      </c>
      <c r="J65" s="43">
        <f t="shared" si="4"/>
        <v>-1.2271102618572247</v>
      </c>
      <c r="K65" s="33">
        <f t="shared" ref="K65:K71" si="28">+C65-I65</f>
        <v>46491097.890296027</v>
      </c>
      <c r="L65" s="43">
        <f t="shared" ref="L65:L71" si="29">+C65/I65*100-100</f>
        <v>-90.516654060522512</v>
      </c>
      <c r="M65" s="72" t="s">
        <v>145</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48</v>
      </c>
      <c r="C66" s="33">
        <f>+SUM(C67:C71)</f>
        <v>4870829.2299999781</v>
      </c>
      <c r="D66" s="43">
        <f t="shared" ref="D66:D71" si="30">+C66/$C$2*100</f>
        <v>9.9785492184458618E-2</v>
      </c>
      <c r="E66" s="33">
        <f>+SUM(E67:E71)</f>
        <v>15930000</v>
      </c>
      <c r="F66" s="43">
        <f t="shared" si="25"/>
        <v>0.34357071992408234</v>
      </c>
      <c r="G66" s="33">
        <f t="shared" si="26"/>
        <v>-11059170.770000022</v>
      </c>
      <c r="H66" s="43">
        <f t="shared" si="27"/>
        <v>-69.423545323289531</v>
      </c>
      <c r="I66" s="33">
        <f>+SUM(I67:I71)</f>
        <v>51361927.120296001</v>
      </c>
      <c r="J66" s="43">
        <f t="shared" ref="J66:J71" si="31">+I66/$I$2*100</f>
        <v>1.2271102618572247</v>
      </c>
      <c r="K66" s="33">
        <f t="shared" si="28"/>
        <v>-46491097.890296027</v>
      </c>
      <c r="L66" s="43">
        <f t="shared" si="29"/>
        <v>-90.516654060522512</v>
      </c>
      <c r="M66" s="72" t="s">
        <v>146</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c r="A67" s="21">
        <v>7511</v>
      </c>
      <c r="B67" s="22" t="s">
        <v>56</v>
      </c>
      <c r="C67" s="23">
        <v>7145436.4399999995</v>
      </c>
      <c r="D67" s="41">
        <f t="shared" si="30"/>
        <v>0.14638388216253864</v>
      </c>
      <c r="E67" s="23">
        <v>8000000</v>
      </c>
      <c r="F67" s="41">
        <f t="shared" si="25"/>
        <v>0.17254022343958936</v>
      </c>
      <c r="G67" s="23">
        <f t="shared" si="26"/>
        <v>-854563.56000000052</v>
      </c>
      <c r="H67" s="41">
        <f t="shared" si="27"/>
        <v>-10.682044500000003</v>
      </c>
      <c r="I67" s="70">
        <v>8528063.2599999998</v>
      </c>
      <c r="J67" s="41">
        <f t="shared" si="31"/>
        <v>0.20374768874235472</v>
      </c>
      <c r="K67" s="23">
        <f t="shared" si="28"/>
        <v>-1382626.8200000003</v>
      </c>
      <c r="L67" s="41">
        <f t="shared" si="29"/>
        <v>-16.212670777022367</v>
      </c>
      <c r="M67" s="74" t="s">
        <v>147</v>
      </c>
    </row>
    <row r="68" spans="1:16384" ht="15" customHeight="1">
      <c r="A68" s="21">
        <v>7512</v>
      </c>
      <c r="B68" s="22" t="s">
        <v>49</v>
      </c>
      <c r="C68" s="23">
        <v>2248312.19</v>
      </c>
      <c r="D68" s="41">
        <f t="shared" si="30"/>
        <v>4.6059701104214035E-2</v>
      </c>
      <c r="E68" s="23">
        <v>3000000</v>
      </c>
      <c r="F68" s="41">
        <f t="shared" si="25"/>
        <v>6.4702583789846016E-2</v>
      </c>
      <c r="G68" s="23">
        <f t="shared" si="26"/>
        <v>-751687.81</v>
      </c>
      <c r="H68" s="41">
        <f t="shared" si="27"/>
        <v>-25.056260333333341</v>
      </c>
      <c r="I68" s="70">
        <v>7933094.0000000009</v>
      </c>
      <c r="J68" s="41">
        <f t="shared" si="31"/>
        <v>0.18953301796636088</v>
      </c>
      <c r="K68" s="23">
        <f t="shared" si="28"/>
        <v>-5684781.8100000005</v>
      </c>
      <c r="L68" s="41">
        <f t="shared" si="29"/>
        <v>-71.659075387232278</v>
      </c>
      <c r="M68" s="74" t="s">
        <v>148</v>
      </c>
    </row>
    <row r="69" spans="1:16384" ht="15" customHeight="1">
      <c r="A69" s="18">
        <v>72</v>
      </c>
      <c r="B69" s="19" t="s">
        <v>176</v>
      </c>
      <c r="C69" s="20">
        <v>8283251.7000000002</v>
      </c>
      <c r="D69" s="40">
        <f t="shared" si="30"/>
        <v>0.16969355909286463</v>
      </c>
      <c r="E69" s="20">
        <v>9000000</v>
      </c>
      <c r="F69" s="40">
        <f t="shared" si="25"/>
        <v>0.19410775136953803</v>
      </c>
      <c r="G69" s="20">
        <f t="shared" si="26"/>
        <v>-716748.29999999981</v>
      </c>
      <c r="H69" s="40">
        <f t="shared" si="27"/>
        <v>-7.96387</v>
      </c>
      <c r="I69" s="69">
        <v>11733509.349999998</v>
      </c>
      <c r="J69" s="40">
        <f t="shared" si="31"/>
        <v>0.28033040304854734</v>
      </c>
      <c r="K69" s="20">
        <f t="shared" si="28"/>
        <v>-3450257.6499999976</v>
      </c>
      <c r="L69" s="40">
        <f t="shared" si="29"/>
        <v>-29.40516385236441</v>
      </c>
      <c r="M69" s="73" t="s">
        <v>149</v>
      </c>
    </row>
    <row r="70" spans="1:16384" ht="15" customHeight="1">
      <c r="A70" s="28"/>
      <c r="B70" s="29" t="s">
        <v>155</v>
      </c>
      <c r="C70" s="30">
        <v>8861339.7799999993</v>
      </c>
      <c r="D70" s="40">
        <f t="shared" si="30"/>
        <v>0.18153647143179069</v>
      </c>
      <c r="E70" s="30">
        <v>8000000</v>
      </c>
      <c r="F70" s="40">
        <f t="shared" ref="F70" si="32">+E70/$E$2*100</f>
        <v>0.17254022343958936</v>
      </c>
      <c r="G70" s="20">
        <f t="shared" ref="G70" si="33">+C70-E70</f>
        <v>861339.77999999933</v>
      </c>
      <c r="H70" s="40">
        <f t="shared" ref="H70" si="34">+C70/E70*100-100</f>
        <v>10.766747249999995</v>
      </c>
      <c r="I70" s="71">
        <v>6949430.8700000001</v>
      </c>
      <c r="J70" s="40">
        <f t="shared" ref="J70" si="35">+I70/$I$2*100</f>
        <v>0.16603189196292048</v>
      </c>
      <c r="K70" s="20">
        <f t="shared" ref="K70" si="36">+C70-I70</f>
        <v>1911908.9099999992</v>
      </c>
      <c r="L70" s="40">
        <f t="shared" ref="L70" si="37">+C70/I70*100-100</f>
        <v>27.511733633519825</v>
      </c>
      <c r="M70" s="76" t="s">
        <v>156</v>
      </c>
    </row>
    <row r="71" spans="1:16384" ht="15" customHeight="1" thickBot="1">
      <c r="A71" s="24"/>
      <c r="B71" s="25" t="s">
        <v>51</v>
      </c>
      <c r="C71" s="26">
        <f>+-C65-SUM(C67:C70)</f>
        <v>-21667510.880000021</v>
      </c>
      <c r="D71" s="42">
        <f t="shared" si="30"/>
        <v>-0.44388812160694946</v>
      </c>
      <c r="E71" s="26">
        <f>+-E65-SUM(E67:E70)</f>
        <v>-12070000</v>
      </c>
      <c r="F71" s="42">
        <f t="shared" si="25"/>
        <v>-0.26032006211448044</v>
      </c>
      <c r="G71" s="26">
        <f t="shared" si="26"/>
        <v>-9597510.8800000213</v>
      </c>
      <c r="H71" s="42">
        <f t="shared" si="27"/>
        <v>79.515417398508873</v>
      </c>
      <c r="I71" s="26">
        <f>+-I65-SUM(I67:I70)</f>
        <v>16217829.640296005</v>
      </c>
      <c r="J71" s="42">
        <f t="shared" si="31"/>
        <v>0.38746726013704141</v>
      </c>
      <c r="K71" s="26">
        <f t="shared" si="28"/>
        <v>-37885340.520296022</v>
      </c>
      <c r="L71" s="42">
        <f t="shared" si="29"/>
        <v>-233.60302432924402</v>
      </c>
      <c r="M71" s="77" t="s">
        <v>150</v>
      </c>
    </row>
    <row r="72" spans="1:16384" ht="13.5" customHeight="1"/>
    <row r="76" spans="1:16384">
      <c r="G76" s="88"/>
    </row>
    <row r="78" spans="1:16384">
      <c r="J78" s="89"/>
    </row>
  </sheetData>
  <sheetProtection algorithmName="SHA-512" hashValue="RjDoXG2yAf0bQK0eXnRm3lpBWPd/ny3tvt0tvo+Lazn59g/jF+x7blQZ4YTPSmW4Zz9rEZEZrcVffQ8JhZ+01Q==" saltValue="78Gn3Qr7aM0uw3A3uI2s9A=="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41" bottom="0.19685039370078741"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C62"/>
  <sheetViews>
    <sheetView tabSelected="1" zoomScale="90" zoomScaleNormal="90" zoomScaleSheetLayoutView="90" workbookViewId="0">
      <pane ySplit="5" topLeftCell="A6" activePane="bottomLeft" state="frozen"/>
      <selection pane="bottomLeft" activeCell="A45" sqref="A45"/>
    </sheetView>
  </sheetViews>
  <sheetFormatPr defaultColWidth="9.109375" defaultRowHeight="13.2"/>
  <cols>
    <col min="1" max="1" width="12.6640625" style="4" customWidth="1"/>
    <col min="2" max="2" width="61.33203125" style="4" customWidth="1"/>
    <col min="3" max="3" width="9.109375" style="6"/>
    <col min="4" max="4" width="9.109375" style="4"/>
    <col min="5" max="5" width="9.109375" style="6"/>
    <col min="6" max="6" width="10" style="7" customWidth="1"/>
    <col min="7" max="7" width="10.88671875" style="6" customWidth="1"/>
    <col min="8" max="8" width="11.44140625" style="7" customWidth="1"/>
    <col min="9" max="9" width="9.109375" style="6"/>
    <col min="10" max="10" width="11.88671875" style="7" customWidth="1"/>
    <col min="11" max="11" width="11.33203125" style="6" customWidth="1"/>
    <col min="12" max="12" width="11.6640625" style="7" customWidth="1"/>
    <col min="13" max="13" width="53.88671875" style="4" customWidth="1"/>
    <col min="14" max="16384" width="9.109375" style="1"/>
  </cols>
  <sheetData>
    <row r="1" spans="1:16331" ht="18.75" customHeight="1" thickBot="1">
      <c r="B1" s="5"/>
      <c r="M1" s="5"/>
    </row>
    <row r="2" spans="1:16331" ht="15.75" customHeight="1" thickBot="1">
      <c r="A2" s="8" t="s">
        <v>59</v>
      </c>
      <c r="B2" s="8"/>
      <c r="C2" s="98">
        <f>'Centralna država-ek klas'!C2:D2</f>
        <v>4881300000</v>
      </c>
      <c r="D2" s="99"/>
      <c r="E2" s="98">
        <f>'Centralna država-ek klas'!E2:F2</f>
        <v>4636600000</v>
      </c>
      <c r="F2" s="99"/>
      <c r="G2" s="9"/>
      <c r="H2" s="10"/>
      <c r="I2" s="98">
        <f>'Centralna država-ek klas'!I2:J2</f>
        <v>4185600000</v>
      </c>
      <c r="J2" s="99"/>
      <c r="K2" s="9"/>
      <c r="L2" s="10"/>
      <c r="M2" s="8" t="s">
        <v>81</v>
      </c>
    </row>
    <row r="3" spans="1:16331" ht="15" customHeight="1" thickBot="1">
      <c r="A3" s="8"/>
      <c r="B3" s="8"/>
      <c r="C3" s="11"/>
      <c r="D3" s="8"/>
      <c r="E3" s="11"/>
      <c r="F3" s="10"/>
      <c r="G3" s="11"/>
      <c r="H3" s="10"/>
      <c r="I3" s="11"/>
      <c r="J3" s="10"/>
      <c r="K3" s="11"/>
      <c r="L3" s="10"/>
      <c r="M3" s="8"/>
    </row>
    <row r="4" spans="1:16331" ht="15" customHeight="1">
      <c r="A4" s="92" t="s">
        <v>73</v>
      </c>
      <c r="B4" s="102" t="s">
        <v>74</v>
      </c>
      <c r="C4" s="96" t="s">
        <v>184</v>
      </c>
      <c r="D4" s="97"/>
      <c r="E4" s="94" t="s">
        <v>185</v>
      </c>
      <c r="F4" s="95"/>
      <c r="G4" s="94" t="s">
        <v>175</v>
      </c>
      <c r="H4" s="95"/>
      <c r="I4" s="94" t="s">
        <v>187</v>
      </c>
      <c r="J4" s="95"/>
      <c r="K4" s="94" t="s">
        <v>175</v>
      </c>
      <c r="L4" s="95"/>
      <c r="M4" s="100" t="s">
        <v>151</v>
      </c>
    </row>
    <row r="5" spans="1:16331" ht="24" customHeight="1">
      <c r="A5" s="93"/>
      <c r="B5" s="103"/>
      <c r="C5" s="12" t="s">
        <v>63</v>
      </c>
      <c r="D5" s="13" t="s">
        <v>57</v>
      </c>
      <c r="E5" s="12" t="s">
        <v>63</v>
      </c>
      <c r="F5" s="13" t="s">
        <v>57</v>
      </c>
      <c r="G5" s="12" t="s">
        <v>66</v>
      </c>
      <c r="H5" s="13" t="s">
        <v>64</v>
      </c>
      <c r="I5" s="12" t="s">
        <v>63</v>
      </c>
      <c r="J5" s="14" t="s">
        <v>57</v>
      </c>
      <c r="K5" s="12" t="s">
        <v>63</v>
      </c>
      <c r="L5" s="14" t="s">
        <v>64</v>
      </c>
      <c r="M5" s="101"/>
    </row>
    <row r="6" spans="1:16331" s="38" customFormat="1" ht="15" customHeight="1">
      <c r="A6" s="35"/>
      <c r="B6" s="36" t="s">
        <v>52</v>
      </c>
      <c r="C6" s="37">
        <f>+C7+C17+C22+C23+C24+C25+C26</f>
        <v>2193979461.4200001</v>
      </c>
      <c r="D6" s="44">
        <f>+C6/$C$2*100</f>
        <v>44.946622035523326</v>
      </c>
      <c r="E6" s="37">
        <f>+E7+E17+E22+E23+E24+E25+E26</f>
        <v>2156075845.3398995</v>
      </c>
      <c r="F6" s="44">
        <f t="shared" ref="F6:F52" si="0">+E6/$E$2*100</f>
        <v>46.50122601345597</v>
      </c>
      <c r="G6" s="37">
        <f>+C6-E6</f>
        <v>37903616.080100536</v>
      </c>
      <c r="H6" s="44">
        <f>+C6/E6*100-100</f>
        <v>1.7579908499983645</v>
      </c>
      <c r="I6" s="37">
        <f>+I7+I17+I22+I23+I24+I25+I26</f>
        <v>1868684259.5999999</v>
      </c>
      <c r="J6" s="44">
        <f>+I6/$I$2*100</f>
        <v>44.645552838302748</v>
      </c>
      <c r="K6" s="37">
        <f>+C6-I6</f>
        <v>325295201.82000017</v>
      </c>
      <c r="L6" s="44">
        <f>+C6/I6*100-100</f>
        <v>17.407713483369889</v>
      </c>
      <c r="M6" s="81"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row>
    <row r="7" spans="1:16331" ht="15" customHeight="1">
      <c r="A7" s="18">
        <v>711</v>
      </c>
      <c r="B7" s="19" t="s">
        <v>1</v>
      </c>
      <c r="C7" s="20">
        <f>+SUM(C8:C16)</f>
        <v>1378542569.6500001</v>
      </c>
      <c r="D7" s="40">
        <f t="shared" ref="D7:D55" si="1">+C7/$C$2*100</f>
        <v>28.241299851473993</v>
      </c>
      <c r="E7" s="20">
        <f>+SUM(E8:E16)</f>
        <v>1288088585.2469258</v>
      </c>
      <c r="F7" s="40">
        <f t="shared" si="0"/>
        <v>27.780886538561138</v>
      </c>
      <c r="G7" s="20">
        <f t="shared" ref="G7:G54" si="2">+C7-E7</f>
        <v>90453984.403074265</v>
      </c>
      <c r="H7" s="40">
        <f t="shared" ref="H7:H54" si="3">+C7/E7*100-100</f>
        <v>7.0223418978388281</v>
      </c>
      <c r="I7" s="20">
        <f>+SUM(I8:I16)</f>
        <v>1128281990.8600001</v>
      </c>
      <c r="J7" s="40">
        <f t="shared" ref="J7:J55" si="4">+I7/$I$2*100</f>
        <v>26.956278451357036</v>
      </c>
      <c r="K7" s="20">
        <f t="shared" ref="K7:K54" si="5">+C7-I7</f>
        <v>250260578.78999996</v>
      </c>
      <c r="L7" s="40">
        <f t="shared" ref="L7:L54" si="6">+C7/I7*100-100</f>
        <v>22.180676534528928</v>
      </c>
      <c r="M7" s="73" t="s">
        <v>82</v>
      </c>
    </row>
    <row r="8" spans="1:16331" ht="15" customHeight="1">
      <c r="A8" s="21">
        <v>7111</v>
      </c>
      <c r="B8" s="22" t="s">
        <v>2</v>
      </c>
      <c r="C8" s="23">
        <f>+'Centralna država-ek klas'!C8+'Lokalna država-ek klas '!C8</f>
        <v>184614655.44</v>
      </c>
      <c r="D8" s="41">
        <f t="shared" si="1"/>
        <v>3.7820796804130046</v>
      </c>
      <c r="E8" s="23">
        <f>+'Centralna država-ek klas'!E8+'Lokalna država-ek klas '!E8</f>
        <v>204959583.58430818</v>
      </c>
      <c r="F8" s="41">
        <f t="shared" si="0"/>
        <v>4.4204715434652151</v>
      </c>
      <c r="G8" s="23">
        <f t="shared" si="2"/>
        <v>-20344928.14430818</v>
      </c>
      <c r="H8" s="41">
        <f t="shared" si="3"/>
        <v>-9.9263121970285795</v>
      </c>
      <c r="I8" s="23">
        <f>+'Centralna država-ek klas'!I8+'Lokalna država-ek klas '!I8</f>
        <v>168017736.09</v>
      </c>
      <c r="J8" s="41">
        <f t="shared" si="4"/>
        <v>4.0141852085722478</v>
      </c>
      <c r="K8" s="23">
        <f t="shared" si="5"/>
        <v>16596919.349999994</v>
      </c>
      <c r="L8" s="41">
        <f t="shared" si="6"/>
        <v>9.8780758128473707</v>
      </c>
      <c r="M8" s="74" t="s">
        <v>83</v>
      </c>
    </row>
    <row r="9" spans="1:16331" ht="15" customHeight="1">
      <c r="A9" s="21">
        <v>7112</v>
      </c>
      <c r="B9" s="22" t="s">
        <v>3</v>
      </c>
      <c r="C9" s="23">
        <f>+'Centralna država-ek klas'!C9</f>
        <v>74713724.469999999</v>
      </c>
      <c r="D9" s="41">
        <f t="shared" si="1"/>
        <v>1.5306111992706861</v>
      </c>
      <c r="E9" s="23">
        <f>+'Centralna država-ek klas'!E9</f>
        <v>60015792.830110021</v>
      </c>
      <c r="F9" s="41">
        <f t="shared" si="0"/>
        <v>1.2943922881014109</v>
      </c>
      <c r="G9" s="23">
        <f t="shared" si="2"/>
        <v>14697931.639889978</v>
      </c>
      <c r="H9" s="41">
        <f t="shared" si="3"/>
        <v>24.490106598268582</v>
      </c>
      <c r="I9" s="23">
        <f>+'Centralna država-ek klas'!I9</f>
        <v>78425356.609999999</v>
      </c>
      <c r="J9" s="41">
        <f t="shared" si="4"/>
        <v>1.8736944908734712</v>
      </c>
      <c r="K9" s="23">
        <f t="shared" si="5"/>
        <v>-3711632.1400000006</v>
      </c>
      <c r="L9" s="41">
        <f t="shared" si="6"/>
        <v>-4.7326939913802448</v>
      </c>
      <c r="M9" s="74" t="s">
        <v>84</v>
      </c>
    </row>
    <row r="10" spans="1:16331" ht="15" customHeight="1">
      <c r="A10" s="21">
        <v>71131</v>
      </c>
      <c r="B10" s="22" t="s">
        <v>68</v>
      </c>
      <c r="C10" s="23">
        <f>+'Lokalna država-ek klas '!C9</f>
        <v>80254920.920000002</v>
      </c>
      <c r="D10" s="41">
        <f t="shared" si="1"/>
        <v>1.6441300661708971</v>
      </c>
      <c r="E10" s="23">
        <f>+'Lokalna država-ek klas '!E9</f>
        <v>75000000</v>
      </c>
      <c r="F10" s="41">
        <f t="shared" si="0"/>
        <v>1.6175645947461501</v>
      </c>
      <c r="G10" s="23">
        <f t="shared" si="2"/>
        <v>5254920.9200000018</v>
      </c>
      <c r="H10" s="41">
        <f t="shared" si="3"/>
        <v>7.0065612266666761</v>
      </c>
      <c r="I10" s="23">
        <f>+'Lokalna država-ek klas '!I9</f>
        <v>56358707.179999992</v>
      </c>
      <c r="J10" s="41">
        <f t="shared" si="4"/>
        <v>1.3464905193998469</v>
      </c>
      <c r="K10" s="23">
        <f t="shared" si="5"/>
        <v>23896213.74000001</v>
      </c>
      <c r="L10" s="41">
        <f t="shared" si="6"/>
        <v>42.400216285443918</v>
      </c>
      <c r="M10" s="74" t="s">
        <v>153</v>
      </c>
    </row>
    <row r="11" spans="1:16331" ht="15" customHeight="1">
      <c r="A11" s="21">
        <v>71132</v>
      </c>
      <c r="B11" s="22" t="s">
        <v>4</v>
      </c>
      <c r="C11" s="23">
        <f>+'Centralna država-ek klas'!C10+'Lokalna država-ek klas '!C10</f>
        <v>20642088.000000004</v>
      </c>
      <c r="D11" s="41">
        <f t="shared" si="1"/>
        <v>0.42288095384426289</v>
      </c>
      <c r="E11" s="23">
        <f>+'Centralna država-ek klas'!E10+'Lokalna država-ek klas '!E10</f>
        <v>21609075.027959999</v>
      </c>
      <c r="F11" s="41">
        <f t="shared" si="0"/>
        <v>0.46605432920588358</v>
      </c>
      <c r="G11" s="23">
        <f t="shared" si="2"/>
        <v>-966987.02795999497</v>
      </c>
      <c r="H11" s="41">
        <f t="shared" si="3"/>
        <v>-4.4749117058865693</v>
      </c>
      <c r="I11" s="23">
        <f>+'Centralna država-ek klas'!I10+'Lokalna država-ek klas '!I10</f>
        <v>15511046.919999996</v>
      </c>
      <c r="J11" s="41">
        <f t="shared" si="4"/>
        <v>0.37058120508409781</v>
      </c>
      <c r="K11" s="23">
        <f t="shared" si="5"/>
        <v>5131041.0800000075</v>
      </c>
      <c r="L11" s="41">
        <f t="shared" si="6"/>
        <v>33.079914634156808</v>
      </c>
      <c r="M11" s="74" t="s">
        <v>85</v>
      </c>
    </row>
    <row r="12" spans="1:16331" ht="15" customHeight="1">
      <c r="A12" s="21">
        <v>7114</v>
      </c>
      <c r="B12" s="22" t="s">
        <v>5</v>
      </c>
      <c r="C12" s="23">
        <f>+'Centralna država-ek klas'!C11</f>
        <v>691948121.63999999</v>
      </c>
      <c r="D12" s="41">
        <f t="shared" si="1"/>
        <v>14.175488530514412</v>
      </c>
      <c r="E12" s="23">
        <f>+'Centralna država-ek klas'!E11</f>
        <v>611810518.84138763</v>
      </c>
      <c r="F12" s="41">
        <f t="shared" si="0"/>
        <v>13.195240452948015</v>
      </c>
      <c r="G12" s="23">
        <f t="shared" si="2"/>
        <v>80137602.798612356</v>
      </c>
      <c r="H12" s="41">
        <f t="shared" si="3"/>
        <v>13.098434945246183</v>
      </c>
      <c r="I12" s="23">
        <f>+'Centralna država-ek klas'!I11</f>
        <v>529780411.99000001</v>
      </c>
      <c r="J12" s="41">
        <f t="shared" si="4"/>
        <v>12.657215500525613</v>
      </c>
      <c r="K12" s="23">
        <f t="shared" si="5"/>
        <v>162167709.64999998</v>
      </c>
      <c r="L12" s="41">
        <f t="shared" si="6"/>
        <v>30.610363459995398</v>
      </c>
      <c r="M12" s="74" t="s">
        <v>86</v>
      </c>
    </row>
    <row r="13" spans="1:16331" ht="15" customHeight="1">
      <c r="A13" s="21">
        <v>7115</v>
      </c>
      <c r="B13" s="22" t="s">
        <v>6</v>
      </c>
      <c r="C13" s="23">
        <f>+'Centralna država-ek klas'!C12</f>
        <v>248717895.15999997</v>
      </c>
      <c r="D13" s="41">
        <f t="shared" si="1"/>
        <v>5.0953208194538337</v>
      </c>
      <c r="E13" s="23">
        <f>+'Centralna država-ek klas'!E12</f>
        <v>240968307.65850002</v>
      </c>
      <c r="F13" s="41">
        <f t="shared" si="0"/>
        <v>5.1970907056571622</v>
      </c>
      <c r="G13" s="23">
        <f t="shared" si="2"/>
        <v>7749587.5014999509</v>
      </c>
      <c r="H13" s="41">
        <f t="shared" si="3"/>
        <v>3.2160193914307911</v>
      </c>
      <c r="I13" s="23">
        <f>+'Centralna država-ek klas'!I12</f>
        <v>205392597.77000004</v>
      </c>
      <c r="J13" s="41">
        <f t="shared" si="4"/>
        <v>4.9071243733276004</v>
      </c>
      <c r="K13" s="23">
        <f t="shared" si="5"/>
        <v>43325297.389999926</v>
      </c>
      <c r="L13" s="41">
        <f t="shared" si="6"/>
        <v>21.093894259283815</v>
      </c>
      <c r="M13" s="74" t="s">
        <v>87</v>
      </c>
    </row>
    <row r="14" spans="1:16331" ht="15" customHeight="1">
      <c r="A14" s="21">
        <v>7116</v>
      </c>
      <c r="B14" s="22" t="s">
        <v>7</v>
      </c>
      <c r="C14" s="23">
        <f>+'Centralna država-ek klas'!C13</f>
        <v>28296642.069999997</v>
      </c>
      <c r="D14" s="41">
        <f t="shared" si="1"/>
        <v>0.57969479585356354</v>
      </c>
      <c r="E14" s="23">
        <f>+'Centralna država-ek klas'!E13</f>
        <v>24784772.073620006</v>
      </c>
      <c r="F14" s="41">
        <f t="shared" si="0"/>
        <v>0.53454626393521121</v>
      </c>
      <c r="G14" s="23">
        <f t="shared" si="2"/>
        <v>3511869.9963799901</v>
      </c>
      <c r="H14" s="41">
        <f t="shared" si="3"/>
        <v>14.169466581933563</v>
      </c>
      <c r="I14" s="23">
        <f>+'Centralna država-ek klas'!I13</f>
        <v>22637911.669999998</v>
      </c>
      <c r="J14" s="41">
        <f t="shared" si="4"/>
        <v>0.5408522474675076</v>
      </c>
      <c r="K14" s="23">
        <f t="shared" si="5"/>
        <v>5658730.3999999985</v>
      </c>
      <c r="L14" s="41">
        <f t="shared" si="6"/>
        <v>24.996697939673524</v>
      </c>
      <c r="M14" s="74" t="s">
        <v>88</v>
      </c>
    </row>
    <row r="15" spans="1:16331" ht="15" customHeight="1">
      <c r="A15" s="21"/>
      <c r="B15" s="22" t="s">
        <v>163</v>
      </c>
      <c r="C15" s="23">
        <f>+'Lokalna država-ek klas '!C11</f>
        <v>38099276.659999996</v>
      </c>
      <c r="D15" s="41">
        <f t="shared" si="1"/>
        <v>0.78051495831028606</v>
      </c>
      <c r="E15" s="23">
        <f>+'Lokalna država-ek klas '!E11</f>
        <v>38000000</v>
      </c>
      <c r="F15" s="41">
        <f t="shared" si="0"/>
        <v>0.81956606133804943</v>
      </c>
      <c r="G15" s="23">
        <f t="shared" si="2"/>
        <v>99276.659999996424</v>
      </c>
      <c r="H15" s="41">
        <f t="shared" si="3"/>
        <v>0.26125436842103511</v>
      </c>
      <c r="I15" s="23">
        <f>+'Lokalna država-ek klas '!I11</f>
        <v>42176145.989999995</v>
      </c>
      <c r="J15" s="41">
        <f t="shared" si="4"/>
        <v>1.0076487478497704</v>
      </c>
      <c r="K15" s="23">
        <f t="shared" si="5"/>
        <v>-4076869.3299999982</v>
      </c>
      <c r="L15" s="41">
        <f t="shared" si="6"/>
        <v>-9.6662917730003812</v>
      </c>
      <c r="M15" s="74" t="s">
        <v>164</v>
      </c>
    </row>
    <row r="16" spans="1:16331" ht="15" customHeight="1">
      <c r="A16" s="21">
        <v>7118</v>
      </c>
      <c r="B16" s="22" t="s">
        <v>62</v>
      </c>
      <c r="C16" s="23">
        <f>+'Centralna država-ek klas'!C14</f>
        <v>11255245.290000003</v>
      </c>
      <c r="D16" s="41">
        <f t="shared" si="1"/>
        <v>0.23057884764304598</v>
      </c>
      <c r="E16" s="23">
        <f>+'Centralna država-ek klas'!E14</f>
        <v>10940535.231040001</v>
      </c>
      <c r="F16" s="41">
        <f t="shared" si="0"/>
        <v>0.23596029916404263</v>
      </c>
      <c r="G16" s="23">
        <f t="shared" si="2"/>
        <v>314710.05896000192</v>
      </c>
      <c r="H16" s="41">
        <f t="shared" si="3"/>
        <v>2.8765508479614539</v>
      </c>
      <c r="I16" s="23">
        <f>+'Centralna država-ek klas'!I14</f>
        <v>9982076.6400000006</v>
      </c>
      <c r="J16" s="41">
        <f t="shared" si="4"/>
        <v>0.23848615825688071</v>
      </c>
      <c r="K16" s="23">
        <f t="shared" si="5"/>
        <v>1273168.6500000022</v>
      </c>
      <c r="L16" s="41">
        <f t="shared" si="6"/>
        <v>12.754546933632867</v>
      </c>
      <c r="M16" s="74" t="s">
        <v>89</v>
      </c>
    </row>
    <row r="17" spans="1:16331" ht="15" customHeight="1">
      <c r="A17" s="18">
        <v>712</v>
      </c>
      <c r="B17" s="19" t="s">
        <v>8</v>
      </c>
      <c r="C17" s="20">
        <f>+SUM(C18:C21)</f>
        <v>554476128.66000009</v>
      </c>
      <c r="D17" s="40">
        <f t="shared" si="1"/>
        <v>11.359189737569912</v>
      </c>
      <c r="E17" s="20">
        <f>+SUM(E18:E21)</f>
        <v>581841303.53317404</v>
      </c>
      <c r="F17" s="40">
        <f t="shared" si="0"/>
        <v>12.548878564749472</v>
      </c>
      <c r="G17" s="20">
        <f t="shared" si="2"/>
        <v>-27365174.873173952</v>
      </c>
      <c r="H17" s="40">
        <f t="shared" si="3"/>
        <v>-4.7032025239531237</v>
      </c>
      <c r="I17" s="20">
        <f>+SUM(I18:I21)</f>
        <v>531020571.38999993</v>
      </c>
      <c r="J17" s="40">
        <f t="shared" si="4"/>
        <v>12.686844691083715</v>
      </c>
      <c r="K17" s="20">
        <f t="shared" si="5"/>
        <v>23455557.27000016</v>
      </c>
      <c r="L17" s="40">
        <f t="shared" si="6"/>
        <v>4.4170713026433077</v>
      </c>
      <c r="M17" s="73" t="s">
        <v>90</v>
      </c>
    </row>
    <row r="18" spans="1:16331" ht="15" customHeight="1">
      <c r="A18" s="21">
        <v>7121</v>
      </c>
      <c r="B18" s="22" t="s">
        <v>9</v>
      </c>
      <c r="C18" s="23">
        <f>+'Centralna država-ek klas'!C16</f>
        <v>343738250.03000003</v>
      </c>
      <c r="D18" s="41">
        <f t="shared" si="1"/>
        <v>7.0419406721570086</v>
      </c>
      <c r="E18" s="23">
        <f>+'Centralna država-ek klas'!E16</f>
        <v>362034940.39566004</v>
      </c>
      <c r="F18" s="41">
        <f t="shared" si="0"/>
        <v>7.8081986886007</v>
      </c>
      <c r="G18" s="23">
        <f t="shared" si="2"/>
        <v>-18296690.365660012</v>
      </c>
      <c r="H18" s="41">
        <f t="shared" si="3"/>
        <v>-5.0538465557119849</v>
      </c>
      <c r="I18" s="23">
        <f>+'Centralna država-ek klas'!I16</f>
        <v>330807303.88</v>
      </c>
      <c r="J18" s="41">
        <f t="shared" si="4"/>
        <v>7.9034619619648323</v>
      </c>
      <c r="K18" s="23">
        <f t="shared" si="5"/>
        <v>12930946.150000036</v>
      </c>
      <c r="L18" s="41">
        <f t="shared" si="6"/>
        <v>3.9089058791430773</v>
      </c>
      <c r="M18" s="74" t="s">
        <v>91</v>
      </c>
    </row>
    <row r="19" spans="1:16331" ht="15" customHeight="1">
      <c r="A19" s="21">
        <v>7122</v>
      </c>
      <c r="B19" s="22" t="s">
        <v>10</v>
      </c>
      <c r="C19" s="23">
        <f>+'Centralna država-ek klas'!C17</f>
        <v>180566476.64000002</v>
      </c>
      <c r="D19" s="41">
        <f t="shared" si="1"/>
        <v>3.6991472894515804</v>
      </c>
      <c r="E19" s="23">
        <f>+'Centralna država-ek klas'!E17</f>
        <v>187402274.12378716</v>
      </c>
      <c r="F19" s="41">
        <f t="shared" si="0"/>
        <v>4.0418037813006764</v>
      </c>
      <c r="G19" s="23">
        <f t="shared" si="2"/>
        <v>-6835797.4837871492</v>
      </c>
      <c r="H19" s="41">
        <f t="shared" si="3"/>
        <v>-3.6476598353720249</v>
      </c>
      <c r="I19" s="23">
        <f>+'Centralna država-ek klas'!I17</f>
        <v>171561649.05999997</v>
      </c>
      <c r="J19" s="41">
        <f t="shared" si="4"/>
        <v>4.0988543831230881</v>
      </c>
      <c r="K19" s="23">
        <f t="shared" si="5"/>
        <v>9004827.5800000429</v>
      </c>
      <c r="L19" s="41">
        <f t="shared" si="6"/>
        <v>5.2487415627782781</v>
      </c>
      <c r="M19" s="74" t="s">
        <v>92</v>
      </c>
    </row>
    <row r="20" spans="1:16331" ht="15" customHeight="1">
      <c r="A20" s="21">
        <v>7123</v>
      </c>
      <c r="B20" s="22" t="s">
        <v>11</v>
      </c>
      <c r="C20" s="23">
        <f>+'Centralna država-ek klas'!C18</f>
        <v>16358834.440000001</v>
      </c>
      <c r="D20" s="41">
        <f t="shared" si="1"/>
        <v>0.33513274004875754</v>
      </c>
      <c r="E20" s="23">
        <f>+'Centralna država-ek klas'!E18</f>
        <v>17498483.923017729</v>
      </c>
      <c r="F20" s="41">
        <f t="shared" si="0"/>
        <v>0.37739904074144265</v>
      </c>
      <c r="G20" s="23">
        <f t="shared" si="2"/>
        <v>-1139649.4830177277</v>
      </c>
      <c r="H20" s="41">
        <f t="shared" si="3"/>
        <v>-6.5128469873816783</v>
      </c>
      <c r="I20" s="23">
        <f>+'Centralna država-ek klas'!I18</f>
        <v>15419628.560000002</v>
      </c>
      <c r="J20" s="41">
        <f t="shared" si="4"/>
        <v>0.3683970890672783</v>
      </c>
      <c r="K20" s="23">
        <f t="shared" si="5"/>
        <v>939205.87999999896</v>
      </c>
      <c r="L20" s="41">
        <f t="shared" si="6"/>
        <v>6.0909760332125558</v>
      </c>
      <c r="M20" s="74" t="s">
        <v>93</v>
      </c>
    </row>
    <row r="21" spans="1:16331" ht="15" customHeight="1">
      <c r="A21" s="21">
        <v>7124</v>
      </c>
      <c r="B21" s="22" t="s">
        <v>12</v>
      </c>
      <c r="C21" s="23">
        <f>+'Centralna država-ek klas'!C19</f>
        <v>13812567.550000001</v>
      </c>
      <c r="D21" s="41">
        <f t="shared" si="1"/>
        <v>0.28296903591256428</v>
      </c>
      <c r="E21" s="23">
        <f>+'Centralna država-ek klas'!E19</f>
        <v>14905605.09070906</v>
      </c>
      <c r="F21" s="41">
        <f t="shared" si="0"/>
        <v>0.32147705410665273</v>
      </c>
      <c r="G21" s="23">
        <f t="shared" si="2"/>
        <v>-1093037.5407090597</v>
      </c>
      <c r="H21" s="41">
        <f t="shared" si="3"/>
        <v>-7.3330638646153972</v>
      </c>
      <c r="I21" s="23">
        <f>+'Centralna država-ek klas'!I19</f>
        <v>13231989.889999999</v>
      </c>
      <c r="J21" s="41">
        <f t="shared" si="4"/>
        <v>0.31613125692851679</v>
      </c>
      <c r="K21" s="23">
        <f t="shared" si="5"/>
        <v>580577.66000000201</v>
      </c>
      <c r="L21" s="41">
        <f t="shared" si="6"/>
        <v>4.387682161386536</v>
      </c>
      <c r="M21" s="74" t="s">
        <v>94</v>
      </c>
    </row>
    <row r="22" spans="1:16331" ht="15" customHeight="1">
      <c r="A22" s="18">
        <v>713</v>
      </c>
      <c r="B22" s="19" t="s">
        <v>13</v>
      </c>
      <c r="C22" s="20">
        <f>+'Centralna država-ek klas'!C20+'Lokalna država-ek klas '!C12</f>
        <v>16063944.350000001</v>
      </c>
      <c r="D22" s="40">
        <f t="shared" si="1"/>
        <v>0.32909151967713524</v>
      </c>
      <c r="E22" s="20">
        <f>+'Centralna država-ek klas'!E20+'Lokalna država-ek klas '!E12</f>
        <v>16647235.973280001</v>
      </c>
      <c r="F22" s="40">
        <f t="shared" si="0"/>
        <v>0.35903972681016261</v>
      </c>
      <c r="G22" s="20">
        <f t="shared" si="2"/>
        <v>-583291.62327999994</v>
      </c>
      <c r="H22" s="40">
        <f t="shared" si="3"/>
        <v>-3.5038346558925753</v>
      </c>
      <c r="I22" s="20">
        <f>+'Centralna država-ek klas'!I20+'Lokalna država-ek klas '!I12</f>
        <v>13356583.25</v>
      </c>
      <c r="J22" s="40">
        <f t="shared" si="4"/>
        <v>0.31910797137805808</v>
      </c>
      <c r="K22" s="20">
        <f t="shared" si="5"/>
        <v>2707361.1000000015</v>
      </c>
      <c r="L22" s="40">
        <f t="shared" si="6"/>
        <v>20.26986280342318</v>
      </c>
      <c r="M22" s="73" t="s">
        <v>95</v>
      </c>
    </row>
    <row r="23" spans="1:16331" ht="15" customHeight="1">
      <c r="A23" s="18">
        <v>714</v>
      </c>
      <c r="B23" s="19" t="s">
        <v>19</v>
      </c>
      <c r="C23" s="20">
        <f>+'Centralna država-ek klas'!C25+'Lokalna država-ek klas '!C19</f>
        <v>109325891.03</v>
      </c>
      <c r="D23" s="40">
        <f t="shared" si="1"/>
        <v>2.2396880140536335</v>
      </c>
      <c r="E23" s="20">
        <f>+'Centralna država-ek klas'!E25+'Lokalna država-ek klas '!E19</f>
        <v>104043371.61319998</v>
      </c>
      <c r="F23" s="40">
        <f t="shared" si="0"/>
        <v>2.243958323193719</v>
      </c>
      <c r="G23" s="20">
        <f t="shared" si="2"/>
        <v>5282519.4168000221</v>
      </c>
      <c r="H23" s="40">
        <f t="shared" si="3"/>
        <v>5.0772282125177099</v>
      </c>
      <c r="I23" s="20">
        <f>+'Centralna država-ek klas'!I25+'Lokalna država-ek klas '!I19</f>
        <v>74518720.300000012</v>
      </c>
      <c r="J23" s="40">
        <f t="shared" si="4"/>
        <v>1.780359334384557</v>
      </c>
      <c r="K23" s="20">
        <f t="shared" si="5"/>
        <v>34807170.729999989</v>
      </c>
      <c r="L23" s="40">
        <f t="shared" si="6"/>
        <v>46.70929746226463</v>
      </c>
      <c r="M23" s="73" t="s">
        <v>100</v>
      </c>
    </row>
    <row r="24" spans="1:16331" ht="15" customHeight="1">
      <c r="A24" s="18">
        <v>715</v>
      </c>
      <c r="B24" s="19" t="s">
        <v>26</v>
      </c>
      <c r="C24" s="20">
        <f>+'Centralna država-ek klas'!C32+'Lokalna država-ek klas '!C30</f>
        <v>70863398.329999998</v>
      </c>
      <c r="D24" s="40">
        <f t="shared" si="1"/>
        <v>1.4517320863294614</v>
      </c>
      <c r="E24" s="20">
        <f>+'Centralna država-ek klas'!E32+'Lokalna država-ek klas '!E30</f>
        <v>78824742.103319898</v>
      </c>
      <c r="F24" s="40">
        <f t="shared" si="0"/>
        <v>1.7000548268843527</v>
      </c>
      <c r="G24" s="20">
        <f t="shared" si="2"/>
        <v>-7961343.7733199</v>
      </c>
      <c r="H24" s="40">
        <f t="shared" si="3"/>
        <v>-10.100056861441459</v>
      </c>
      <c r="I24" s="20">
        <f>+'Centralna država-ek klas'!I32+'Lokalna država-ek klas '!I30</f>
        <v>48507189.989999995</v>
      </c>
      <c r="J24" s="40">
        <f t="shared" si="4"/>
        <v>1.1589064886754585</v>
      </c>
      <c r="K24" s="20">
        <f t="shared" si="5"/>
        <v>22356208.340000004</v>
      </c>
      <c r="L24" s="40">
        <f t="shared" si="6"/>
        <v>46.088442444530074</v>
      </c>
      <c r="M24" s="73" t="s">
        <v>107</v>
      </c>
    </row>
    <row r="25" spans="1:16331" ht="15" customHeight="1">
      <c r="A25" s="18">
        <v>73</v>
      </c>
      <c r="B25" s="19" t="s">
        <v>61</v>
      </c>
      <c r="C25" s="20">
        <f>+'Centralna država-ek klas'!C37+'Lokalna država-ek klas '!C35</f>
        <v>15207993.779999999</v>
      </c>
      <c r="D25" s="40">
        <f t="shared" si="1"/>
        <v>0.31155622026919061</v>
      </c>
      <c r="E25" s="20">
        <f>+'Centralna država-ek klas'!E37+'Lokalna država-ek klas '!E35</f>
        <v>13730506.670000002</v>
      </c>
      <c r="F25" s="40">
        <f t="shared" si="0"/>
        <v>0.29613308609757155</v>
      </c>
      <c r="G25" s="20">
        <f t="shared" si="2"/>
        <v>1477487.1099999975</v>
      </c>
      <c r="H25" s="40">
        <f t="shared" si="3"/>
        <v>10.760616090214526</v>
      </c>
      <c r="I25" s="20">
        <f>+'Centralna država-ek klas'!I37+'Lokalna država-ek klas '!I35</f>
        <v>7573954.2800000003</v>
      </c>
      <c r="J25" s="40">
        <f t="shared" si="4"/>
        <v>0.18095265386085629</v>
      </c>
      <c r="K25" s="20">
        <f t="shared" si="5"/>
        <v>7634039.4999999991</v>
      </c>
      <c r="L25" s="40">
        <f t="shared" si="6"/>
        <v>100.79331374046791</v>
      </c>
      <c r="M25" s="73" t="s">
        <v>111</v>
      </c>
    </row>
    <row r="26" spans="1:16331" ht="15" customHeight="1">
      <c r="A26" s="18">
        <v>74</v>
      </c>
      <c r="B26" s="19" t="s">
        <v>50</v>
      </c>
      <c r="C26" s="20">
        <f>+'Centralna država-ek klas'!C38+'Lokalna država-ek klas '!C36</f>
        <v>49499535.619999997</v>
      </c>
      <c r="D26" s="40">
        <f t="shared" si="1"/>
        <v>1.0140646061500009</v>
      </c>
      <c r="E26" s="20">
        <f>+'Centralna država-ek klas'!E38+'Lokalna država-ek klas '!E36</f>
        <v>72900100.200000003</v>
      </c>
      <c r="F26" s="40">
        <f t="shared" si="0"/>
        <v>1.5722749471595565</v>
      </c>
      <c r="G26" s="20">
        <f t="shared" si="2"/>
        <v>-23400564.580000006</v>
      </c>
      <c r="H26" s="40">
        <f t="shared" si="3"/>
        <v>-32.09949576996604</v>
      </c>
      <c r="I26" s="20">
        <f>+'Centralna država-ek klas'!I38+'Lokalna država-ek klas '!I36</f>
        <v>65425249.530000001</v>
      </c>
      <c r="J26" s="40">
        <f t="shared" si="4"/>
        <v>1.5631032475630735</v>
      </c>
      <c r="K26" s="20">
        <f t="shared" si="5"/>
        <v>-15925713.910000004</v>
      </c>
      <c r="L26" s="40">
        <f t="shared" si="6"/>
        <v>-24.341846648513652</v>
      </c>
      <c r="M26" s="73" t="s">
        <v>112</v>
      </c>
    </row>
    <row r="27" spans="1:16331" s="38" customFormat="1" ht="15" customHeight="1">
      <c r="A27" s="35"/>
      <c r="B27" s="36" t="s">
        <v>75</v>
      </c>
      <c r="C27" s="37">
        <f>+C28+C38+C39+C40+C41+C42+C43+C44</f>
        <v>2287458225.9500003</v>
      </c>
      <c r="D27" s="44">
        <f t="shared" si="1"/>
        <v>46.861660335361485</v>
      </c>
      <c r="E27" s="37">
        <f>+E28+E38+E39+E40+E41+E42+E43+E44</f>
        <v>2333335193.0642824</v>
      </c>
      <c r="F27" s="44">
        <f t="shared" si="0"/>
        <v>50.32427194634608</v>
      </c>
      <c r="G27" s="37">
        <f>+C27-E27</f>
        <v>-45876967.114282131</v>
      </c>
      <c r="H27" s="44">
        <f t="shared" si="3"/>
        <v>-1.9661541663901971</v>
      </c>
      <c r="I27" s="37">
        <f>+I28+I38+I39+I40+I41+I42+I43+I44</f>
        <v>2333286349.6702962</v>
      </c>
      <c r="J27" s="44">
        <f t="shared" si="4"/>
        <v>55.745564546786511</v>
      </c>
      <c r="K27" s="37">
        <f t="shared" si="5"/>
        <v>-45828123.720295906</v>
      </c>
      <c r="L27" s="44">
        <f t="shared" si="6"/>
        <v>-1.9641019940296474</v>
      </c>
      <c r="M27" s="81" t="s">
        <v>113</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row>
    <row r="28" spans="1:16331" ht="15" customHeight="1">
      <c r="A28" s="18">
        <v>41</v>
      </c>
      <c r="B28" s="19" t="s">
        <v>72</v>
      </c>
      <c r="C28" s="20">
        <f>+SUM(C29:C37)</f>
        <v>968090360.32000005</v>
      </c>
      <c r="D28" s="40">
        <f t="shared" si="1"/>
        <v>19.832633936041631</v>
      </c>
      <c r="E28" s="20">
        <f>+SUM(E29:E37)</f>
        <v>960424942.44428289</v>
      </c>
      <c r="F28" s="40">
        <f t="shared" si="0"/>
        <v>20.713991770786414</v>
      </c>
      <c r="G28" s="20">
        <f t="shared" si="2"/>
        <v>7665417.8757171631</v>
      </c>
      <c r="H28" s="40">
        <f t="shared" si="3"/>
        <v>0.79812773877037557</v>
      </c>
      <c r="I28" s="20">
        <f>+SUM(I29:I37)</f>
        <v>944329967.23059595</v>
      </c>
      <c r="J28" s="40">
        <f t="shared" si="4"/>
        <v>22.561400210975631</v>
      </c>
      <c r="K28" s="20">
        <f t="shared" si="5"/>
        <v>23760393.089404106</v>
      </c>
      <c r="L28" s="40">
        <f t="shared" si="6"/>
        <v>2.5161113079028326</v>
      </c>
      <c r="M28" s="73" t="s">
        <v>114</v>
      </c>
    </row>
    <row r="29" spans="1:16331" ht="15" customHeight="1">
      <c r="A29" s="21">
        <v>411</v>
      </c>
      <c r="B29" s="22" t="s">
        <v>30</v>
      </c>
      <c r="C29" s="23">
        <f>+'Centralna država-ek klas'!C41+'Lokalna država-ek klas '!C39</f>
        <v>587288881.99000001</v>
      </c>
      <c r="D29" s="41">
        <f t="shared" si="1"/>
        <v>12.031403150595128</v>
      </c>
      <c r="E29" s="23">
        <f>+'Centralna država-ek klas'!E41+'Lokalna država-ek klas '!E39</f>
        <v>572945469.48000002</v>
      </c>
      <c r="F29" s="41">
        <f t="shared" si="0"/>
        <v>12.357017415347453</v>
      </c>
      <c r="G29" s="23">
        <f t="shared" si="2"/>
        <v>14343412.50999999</v>
      </c>
      <c r="H29" s="41">
        <f t="shared" si="3"/>
        <v>2.5034515977616394</v>
      </c>
      <c r="I29" s="23">
        <f>+'Centralna država-ek klas'!I41+'Lokalna država-ek klas '!I39</f>
        <v>548840217.75</v>
      </c>
      <c r="J29" s="41">
        <f t="shared" si="4"/>
        <v>13.112581654959863</v>
      </c>
      <c r="K29" s="23">
        <f t="shared" si="5"/>
        <v>38448664.24000001</v>
      </c>
      <c r="L29" s="41">
        <f t="shared" si="6"/>
        <v>7.0054385587161221</v>
      </c>
      <c r="M29" s="74" t="s">
        <v>115</v>
      </c>
    </row>
    <row r="30" spans="1:16331" ht="15" customHeight="1">
      <c r="A30" s="21">
        <v>412</v>
      </c>
      <c r="B30" s="22" t="s">
        <v>31</v>
      </c>
      <c r="C30" s="23">
        <f>+'Centralna država-ek klas'!C42+'Lokalna država-ek klas '!C40</f>
        <v>15355629.489999998</v>
      </c>
      <c r="D30" s="41">
        <f t="shared" si="1"/>
        <v>0.31458073648413332</v>
      </c>
      <c r="E30" s="23">
        <f>+'Centralna država-ek klas'!E42+'Lokalna država-ek klas '!E40</f>
        <v>16000013.919999998</v>
      </c>
      <c r="F30" s="41">
        <f t="shared" si="0"/>
        <v>0.34508074709916747</v>
      </c>
      <c r="G30" s="23">
        <f t="shared" si="2"/>
        <v>-644384.4299999997</v>
      </c>
      <c r="H30" s="41">
        <f t="shared" si="3"/>
        <v>-4.027399183662709</v>
      </c>
      <c r="I30" s="23">
        <f>+'Centralna država-ek klas'!I42+'Lokalna država-ek klas '!I40</f>
        <v>17238761.780000001</v>
      </c>
      <c r="J30" s="41">
        <f t="shared" si="4"/>
        <v>0.41185879634938843</v>
      </c>
      <c r="K30" s="23">
        <f t="shared" si="5"/>
        <v>-1883132.2900000028</v>
      </c>
      <c r="L30" s="41">
        <f t="shared" si="6"/>
        <v>-10.923825701824867</v>
      </c>
      <c r="M30" s="74" t="s">
        <v>116</v>
      </c>
    </row>
    <row r="31" spans="1:16331" ht="15" customHeight="1">
      <c r="A31" s="21">
        <v>413</v>
      </c>
      <c r="B31" s="22" t="s">
        <v>76</v>
      </c>
      <c r="C31" s="23">
        <f>+'Centralna država-ek klas'!C43+'Lokalna država-ek klas '!C41</f>
        <v>44317572.129999995</v>
      </c>
      <c r="D31" s="41">
        <f t="shared" si="1"/>
        <v>0.90790510990924544</v>
      </c>
      <c r="E31" s="23">
        <f>+'Centralna država-ek klas'!E43+'Lokalna država-ek klas '!E41</f>
        <v>40960175.780000001</v>
      </c>
      <c r="F31" s="41">
        <f t="shared" si="0"/>
        <v>0.88340973515075705</v>
      </c>
      <c r="G31" s="23">
        <f t="shared" si="2"/>
        <v>3357396.349999994</v>
      </c>
      <c r="H31" s="41">
        <f t="shared" si="3"/>
        <v>8.196733256304384</v>
      </c>
      <c r="I31" s="23">
        <f>+'Centralna država-ek klas'!I43+'Lokalna država-ek klas '!I41</f>
        <v>47726251.840000004</v>
      </c>
      <c r="J31" s="41">
        <f t="shared" si="4"/>
        <v>1.1402487538226302</v>
      </c>
      <c r="K31" s="23">
        <f t="shared" si="5"/>
        <v>-3408679.7100000083</v>
      </c>
      <c r="L31" s="41">
        <f t="shared" si="6"/>
        <v>-7.1421483535464887</v>
      </c>
      <c r="M31" s="74" t="s">
        <v>117</v>
      </c>
    </row>
    <row r="32" spans="1:16331" ht="15" customHeight="1">
      <c r="A32" s="21">
        <v>414</v>
      </c>
      <c r="B32" s="22" t="s">
        <v>77</v>
      </c>
      <c r="C32" s="23">
        <f>+'Centralna država-ek klas'!C44+'Lokalna država-ek klas '!C42</f>
        <v>67001775.729999997</v>
      </c>
      <c r="D32" s="41">
        <f t="shared" si="1"/>
        <v>1.3726215502017904</v>
      </c>
      <c r="E32" s="23">
        <f>+'Centralna država-ek klas'!E44+'Lokalna država-ek klas '!E42</f>
        <v>68745861.530000001</v>
      </c>
      <c r="F32" s="41">
        <f t="shared" si="0"/>
        <v>1.4826782886166587</v>
      </c>
      <c r="G32" s="23">
        <f t="shared" si="2"/>
        <v>-1744085.8000000045</v>
      </c>
      <c r="H32" s="41">
        <f t="shared" si="3"/>
        <v>-2.5370047900831025</v>
      </c>
      <c r="I32" s="23">
        <f>+'Centralna država-ek klas'!I44+'Lokalna država-ek klas '!I42</f>
        <v>81079339.740595996</v>
      </c>
      <c r="J32" s="41">
        <f t="shared" si="4"/>
        <v>1.9371019624568997</v>
      </c>
      <c r="K32" s="23">
        <f t="shared" si="5"/>
        <v>-14077564.010596</v>
      </c>
      <c r="L32" s="41">
        <f t="shared" si="6"/>
        <v>-17.362701837034621</v>
      </c>
      <c r="M32" s="74" t="s">
        <v>118</v>
      </c>
    </row>
    <row r="33" spans="1:16331" ht="15.75" customHeight="1">
      <c r="A33" s="21">
        <v>415</v>
      </c>
      <c r="B33" s="22" t="s">
        <v>32</v>
      </c>
      <c r="C33" s="23">
        <f>+'Centralna država-ek klas'!C45+'Lokalna država-ek klas '!C43</f>
        <v>28661329.459999997</v>
      </c>
      <c r="D33" s="41">
        <f t="shared" si="1"/>
        <v>0.58716590785241629</v>
      </c>
      <c r="E33" s="23">
        <f>+'Centralna država-ek klas'!E45+'Lokalna država-ek klas '!E43</f>
        <v>29341474.300000004</v>
      </c>
      <c r="F33" s="41">
        <f t="shared" si="0"/>
        <v>0.63282306647112119</v>
      </c>
      <c r="G33" s="23">
        <f t="shared" si="2"/>
        <v>-680144.8400000073</v>
      </c>
      <c r="H33" s="41">
        <f t="shared" si="3"/>
        <v>-2.318032260567108</v>
      </c>
      <c r="I33" s="23">
        <f>+'Centralna država-ek klas'!I45+'Lokalna država-ek klas '!I43</f>
        <v>30678753.980000004</v>
      </c>
      <c r="J33" s="41">
        <f t="shared" si="4"/>
        <v>0.73295952742737014</v>
      </c>
      <c r="K33" s="23">
        <f t="shared" si="5"/>
        <v>-2017424.520000007</v>
      </c>
      <c r="L33" s="41">
        <f t="shared" si="6"/>
        <v>-6.5759662902711113</v>
      </c>
      <c r="M33" s="74" t="s">
        <v>119</v>
      </c>
    </row>
    <row r="34" spans="1:16331" ht="15" customHeight="1">
      <c r="A34" s="21">
        <v>416</v>
      </c>
      <c r="B34" s="22" t="s">
        <v>33</v>
      </c>
      <c r="C34" s="23">
        <f>+'Centralna država-ek klas'!C46+'Lokalna država-ek klas '!C44</f>
        <v>116595114.57000002</v>
      </c>
      <c r="D34" s="41">
        <f t="shared" si="1"/>
        <v>2.3886078415586014</v>
      </c>
      <c r="E34" s="23">
        <f>+'Centralna država-ek klas'!E46+'Lokalna država-ek klas '!E44</f>
        <v>116075389.33428293</v>
      </c>
      <c r="F34" s="41">
        <f t="shared" si="0"/>
        <v>2.5034592014468129</v>
      </c>
      <c r="G34" s="23">
        <f t="shared" si="2"/>
        <v>519725.23571708798</v>
      </c>
      <c r="H34" s="41">
        <f t="shared" si="3"/>
        <v>0.44774800127555636</v>
      </c>
      <c r="I34" s="23">
        <f>+'Centralna država-ek klas'!I46+'Lokalna država-ek klas '!I44</f>
        <v>113648088.90000001</v>
      </c>
      <c r="J34" s="41">
        <f t="shared" si="4"/>
        <v>2.7152161912270643</v>
      </c>
      <c r="K34" s="23">
        <f t="shared" si="5"/>
        <v>2947025.6700000167</v>
      </c>
      <c r="L34" s="41">
        <f t="shared" si="6"/>
        <v>2.5931150259756066</v>
      </c>
      <c r="M34" s="74" t="s">
        <v>120</v>
      </c>
    </row>
    <row r="35" spans="1:16331" ht="15" customHeight="1">
      <c r="A35" s="21">
        <v>417</v>
      </c>
      <c r="B35" s="22" t="s">
        <v>34</v>
      </c>
      <c r="C35" s="23">
        <f>+'Centralna država-ek klas'!C47+'Lokalna država-ek klas '!C45</f>
        <v>11840385.549999999</v>
      </c>
      <c r="D35" s="41">
        <f t="shared" si="1"/>
        <v>0.24256623338045191</v>
      </c>
      <c r="E35" s="23">
        <f>+'Centralna država-ek klas'!E47+'Lokalna država-ek klas '!E45</f>
        <v>11675348.66</v>
      </c>
      <c r="F35" s="41">
        <f t="shared" si="0"/>
        <v>0.25180840831643875</v>
      </c>
      <c r="G35" s="23">
        <f t="shared" si="2"/>
        <v>165036.88999999873</v>
      </c>
      <c r="H35" s="41">
        <f t="shared" si="3"/>
        <v>1.4135499915768577</v>
      </c>
      <c r="I35" s="23">
        <f>+'Centralna država-ek klas'!I47+'Lokalna država-ek klas '!I45</f>
        <v>12000219.560000001</v>
      </c>
      <c r="J35" s="41">
        <f t="shared" si="4"/>
        <v>0.2867024933103976</v>
      </c>
      <c r="K35" s="23">
        <f t="shared" si="5"/>
        <v>-159834.01000000164</v>
      </c>
      <c r="L35" s="41">
        <f t="shared" si="6"/>
        <v>-1.3319257135325415</v>
      </c>
      <c r="M35" s="74" t="s">
        <v>121</v>
      </c>
    </row>
    <row r="36" spans="1:16331" ht="15" customHeight="1">
      <c r="A36" s="21">
        <v>418</v>
      </c>
      <c r="B36" s="22" t="s">
        <v>35</v>
      </c>
      <c r="C36" s="23">
        <f>+'Centralna država-ek klas'!C48+'Lokalna država-ek klas '!C46</f>
        <v>51757951.119999997</v>
      </c>
      <c r="D36" s="41">
        <f t="shared" si="1"/>
        <v>1.0603312871571098</v>
      </c>
      <c r="E36" s="23">
        <f>+'Centralna država-ek klas'!E48+'Lokalna država-ek klas '!E46</f>
        <v>53771447.940000013</v>
      </c>
      <c r="F36" s="41">
        <f t="shared" si="0"/>
        <v>1.1597172052797311</v>
      </c>
      <c r="G36" s="23">
        <f t="shared" si="2"/>
        <v>-2013496.8200000152</v>
      </c>
      <c r="H36" s="41">
        <f t="shared" si="3"/>
        <v>-3.7445464035983207</v>
      </c>
      <c r="I36" s="23">
        <f>+'Centralna država-ek klas'!I48+'Lokalna država-ek klas '!I46</f>
        <v>38154864.859999999</v>
      </c>
      <c r="J36" s="41">
        <f t="shared" si="4"/>
        <v>0.9115745618310398</v>
      </c>
      <c r="K36" s="23">
        <f t="shared" si="5"/>
        <v>13603086.259999998</v>
      </c>
      <c r="L36" s="41">
        <f t="shared" si="6"/>
        <v>35.652298363297092</v>
      </c>
      <c r="M36" s="74" t="s">
        <v>122</v>
      </c>
    </row>
    <row r="37" spans="1:16331" ht="15" customHeight="1">
      <c r="A37" s="21">
        <v>419</v>
      </c>
      <c r="B37" s="22" t="s">
        <v>36</v>
      </c>
      <c r="C37" s="23">
        <f>+'Centralna država-ek klas'!C49+'Lokalna država-ek klas '!C47</f>
        <v>45271720.280000001</v>
      </c>
      <c r="D37" s="41">
        <f t="shared" si="1"/>
        <v>0.92745211890275137</v>
      </c>
      <c r="E37" s="23">
        <f>+'Centralna država-ek klas'!E49+'Lokalna država-ek klas '!E47</f>
        <v>50909761.499999993</v>
      </c>
      <c r="F37" s="41">
        <f t="shared" si="0"/>
        <v>1.0979977030582753</v>
      </c>
      <c r="G37" s="23">
        <f t="shared" si="2"/>
        <v>-5638041.2199999914</v>
      </c>
      <c r="H37" s="41">
        <f t="shared" si="3"/>
        <v>-11.074577947099584</v>
      </c>
      <c r="I37" s="23">
        <f>+'Centralna država-ek klas'!I49+'Lokalna država-ek klas '!I47</f>
        <v>54963468.820000008</v>
      </c>
      <c r="J37" s="41">
        <f t="shared" si="4"/>
        <v>1.3131562695909786</v>
      </c>
      <c r="K37" s="23">
        <f t="shared" si="5"/>
        <v>-9691748.5400000066</v>
      </c>
      <c r="L37" s="41">
        <f t="shared" si="6"/>
        <v>-17.633072926564253</v>
      </c>
      <c r="M37" s="74" t="s">
        <v>123</v>
      </c>
    </row>
    <row r="38" spans="1:16331" ht="15" customHeight="1">
      <c r="A38" s="18">
        <v>42</v>
      </c>
      <c r="B38" s="19" t="s">
        <v>37</v>
      </c>
      <c r="C38" s="20">
        <f>+'Centralna država-ek klas'!C50+'Lokalna država-ek klas '!C48</f>
        <v>567842791.61000001</v>
      </c>
      <c r="D38" s="40">
        <f t="shared" si="1"/>
        <v>11.63302381763055</v>
      </c>
      <c r="E38" s="20">
        <f>+'Centralna država-ek klas'!E50+'Lokalna država-ek klas '!E48</f>
        <v>599751821.86999989</v>
      </c>
      <c r="F38" s="40">
        <f t="shared" si="0"/>
        <v>12.935164169218821</v>
      </c>
      <c r="G38" s="20">
        <f t="shared" si="2"/>
        <v>-31909030.259999871</v>
      </c>
      <c r="H38" s="40">
        <f t="shared" si="3"/>
        <v>-5.3203723767789342</v>
      </c>
      <c r="I38" s="20">
        <f>+'Centralna država-ek klas'!I50+'Lokalna država-ek klas '!I48</f>
        <v>559155397.05000007</v>
      </c>
      <c r="J38" s="40">
        <f t="shared" si="4"/>
        <v>13.359026114535553</v>
      </c>
      <c r="K38" s="20">
        <f t="shared" si="5"/>
        <v>8687394.5599999428</v>
      </c>
      <c r="L38" s="40">
        <f t="shared" si="6"/>
        <v>1.5536637231497821</v>
      </c>
      <c r="M38" s="73" t="s">
        <v>124</v>
      </c>
    </row>
    <row r="39" spans="1:16331" ht="15" customHeight="1">
      <c r="A39" s="18">
        <v>43</v>
      </c>
      <c r="B39" s="19" t="s">
        <v>43</v>
      </c>
      <c r="C39" s="20">
        <f>+'Centralna država-ek klas'!C56+'Lokalna država-ek klas '!C49</f>
        <v>317442811.94</v>
      </c>
      <c r="D39" s="40">
        <f t="shared" si="1"/>
        <v>6.5032432331551027</v>
      </c>
      <c r="E39" s="20">
        <f>+'Centralna država-ek klas'!E56+'Lokalna država-ek klas '!E49</f>
        <v>315045759.37999994</v>
      </c>
      <c r="F39" s="40">
        <f t="shared" si="0"/>
        <v>6.7947582146400372</v>
      </c>
      <c r="G39" s="20">
        <f t="shared" si="2"/>
        <v>2397052.560000062</v>
      </c>
      <c r="H39" s="40">
        <f t="shared" si="3"/>
        <v>0.76085853836515582</v>
      </c>
      <c r="I39" s="20">
        <f>+'Centralna država-ek klas'!I56+'Lokalna država-ek klas '!I49</f>
        <v>334568341.19</v>
      </c>
      <c r="J39" s="40">
        <f t="shared" si="4"/>
        <v>7.9933185490730123</v>
      </c>
      <c r="K39" s="20">
        <f t="shared" si="5"/>
        <v>-17125529.25</v>
      </c>
      <c r="L39" s="40">
        <f t="shared" si="6"/>
        <v>-5.1186938934770581</v>
      </c>
      <c r="M39" s="73" t="s">
        <v>130</v>
      </c>
    </row>
    <row r="40" spans="1:16331" ht="15" customHeight="1">
      <c r="A40" s="18">
        <v>44</v>
      </c>
      <c r="B40" s="19" t="s">
        <v>67</v>
      </c>
      <c r="C40" s="20">
        <f>+'Centralna država-ek klas'!C57+'Lokalna država-ek klas '!C50</f>
        <v>282252125.75</v>
      </c>
      <c r="D40" s="40">
        <f t="shared" si="1"/>
        <v>5.7823146651506772</v>
      </c>
      <c r="E40" s="20">
        <f>+'Centralna država-ek klas'!E57+'Lokalna država-ek klas '!E50</f>
        <v>315554725.5</v>
      </c>
      <c r="F40" s="40">
        <f t="shared" si="0"/>
        <v>6.8057353556485358</v>
      </c>
      <c r="G40" s="20">
        <f t="shared" si="2"/>
        <v>-33302599.75</v>
      </c>
      <c r="H40" s="40">
        <f t="shared" si="3"/>
        <v>-10.553668526824197</v>
      </c>
      <c r="I40" s="20">
        <f>+'Centralna država-ek klas'!I57+'Lokalna država-ek klas '!I50</f>
        <v>315015561.75</v>
      </c>
      <c r="J40" s="40">
        <f t="shared" si="4"/>
        <v>7.5261745448681197</v>
      </c>
      <c r="K40" s="20">
        <f t="shared" si="5"/>
        <v>-32763436</v>
      </c>
      <c r="L40" s="40">
        <f t="shared" si="6"/>
        <v>-10.400576980384685</v>
      </c>
      <c r="M40" s="73" t="s">
        <v>131</v>
      </c>
    </row>
    <row r="41" spans="1:16331" ht="15" customHeight="1">
      <c r="A41" s="18">
        <v>45</v>
      </c>
      <c r="B41" s="19" t="s">
        <v>44</v>
      </c>
      <c r="C41" s="20">
        <f>+'Centralna država-ek klas'!C58+'Lokalna država-ek klas '!C51</f>
        <v>3936614.82</v>
      </c>
      <c r="D41" s="40">
        <f t="shared" si="1"/>
        <v>8.0646852682686981E-2</v>
      </c>
      <c r="E41" s="20">
        <f>+'Centralna država-ek klas'!E58+'Lokalna država-ek klas '!E51</f>
        <v>4554001</v>
      </c>
      <c r="F41" s="40">
        <f t="shared" si="0"/>
        <v>9.8218543760514185E-2</v>
      </c>
      <c r="G41" s="20">
        <f t="shared" si="2"/>
        <v>-617386.18000000017</v>
      </c>
      <c r="H41" s="40">
        <f t="shared" si="3"/>
        <v>-13.557005806542421</v>
      </c>
      <c r="I41" s="20">
        <f>+'Centralna država-ek klas'!I58+'Lokalna država-ek klas '!I51</f>
        <v>4514458.58</v>
      </c>
      <c r="J41" s="40">
        <f t="shared" si="4"/>
        <v>0.10785690414755351</v>
      </c>
      <c r="K41" s="20">
        <f t="shared" si="5"/>
        <v>-577843.76000000024</v>
      </c>
      <c r="L41" s="40">
        <f t="shared" si="6"/>
        <v>-12.799846310695358</v>
      </c>
      <c r="M41" s="73" t="s">
        <v>132</v>
      </c>
    </row>
    <row r="42" spans="1:16331" ht="15" customHeight="1">
      <c r="A42" s="18">
        <v>462</v>
      </c>
      <c r="B42" s="19" t="s">
        <v>45</v>
      </c>
      <c r="C42" s="20">
        <f>+'Centralna država-ek klas'!C59+'Lokalna država-ek klas '!C52</f>
        <v>7711252.0800000001</v>
      </c>
      <c r="D42" s="40">
        <f t="shared" si="1"/>
        <v>0.15797537705119538</v>
      </c>
      <c r="E42" s="20">
        <f>+'Centralna država-ek klas'!E59+'Lokalna država-ek klas '!E52</f>
        <v>3860000</v>
      </c>
      <c r="F42" s="40">
        <f t="shared" si="0"/>
        <v>8.3250657809601863E-2</v>
      </c>
      <c r="G42" s="20">
        <f t="shared" si="2"/>
        <v>3851252.08</v>
      </c>
      <c r="H42" s="40">
        <f t="shared" si="3"/>
        <v>99.773369948186541</v>
      </c>
      <c r="I42" s="20">
        <f>+'Centralna država-ek klas'!I59+'Lokalna država-ek klas '!I52</f>
        <v>0</v>
      </c>
      <c r="J42" s="40">
        <f t="shared" si="4"/>
        <v>0</v>
      </c>
      <c r="K42" s="20">
        <f t="shared" si="5"/>
        <v>7711252.0800000001</v>
      </c>
      <c r="L42" s="40" t="e">
        <f t="shared" si="6"/>
        <v>#DIV/0!</v>
      </c>
      <c r="M42" s="73" t="s">
        <v>133</v>
      </c>
    </row>
    <row r="43" spans="1:16331" ht="15" customHeight="1">
      <c r="A43" s="18">
        <v>463</v>
      </c>
      <c r="B43" s="19" t="s">
        <v>46</v>
      </c>
      <c r="C43" s="20">
        <f>+'Centralna država-ek klas'!C60+'Lokalna država-ek klas '!C53</f>
        <v>66531286.379999995</v>
      </c>
      <c r="D43" s="40">
        <f t="shared" si="1"/>
        <v>1.3629829426587179</v>
      </c>
      <c r="E43" s="20">
        <f>+'Centralna država-ek klas'!E60+'Lokalna država-ek klas '!E53</f>
        <v>60430891.869999997</v>
      </c>
      <c r="F43" s="40">
        <f t="shared" si="0"/>
        <v>1.3033449482379329</v>
      </c>
      <c r="G43" s="20">
        <f t="shared" si="2"/>
        <v>6100394.5099999979</v>
      </c>
      <c r="H43" s="40">
        <f t="shared" si="3"/>
        <v>10.094827862417247</v>
      </c>
      <c r="I43" s="20">
        <f>+'Centralna država-ek klas'!I60+'Lokalna država-ek klas '!I53</f>
        <v>56764533.849699996</v>
      </c>
      <c r="J43" s="40">
        <f t="shared" si="4"/>
        <v>1.3561863018372513</v>
      </c>
      <c r="K43" s="20">
        <f t="shared" si="5"/>
        <v>9766752.5302999988</v>
      </c>
      <c r="L43" s="40">
        <f t="shared" si="6"/>
        <v>17.205730176804096</v>
      </c>
      <c r="M43" s="73" t="s">
        <v>134</v>
      </c>
    </row>
    <row r="44" spans="1:16331" ht="15" customHeight="1">
      <c r="A44" s="18">
        <v>47</v>
      </c>
      <c r="B44" s="19" t="s">
        <v>47</v>
      </c>
      <c r="C44" s="20">
        <f>+'Centralna država-ek klas'!C61+'Lokalna država-ek klas '!C54</f>
        <v>73650983.049999997</v>
      </c>
      <c r="D44" s="40">
        <f t="shared" si="1"/>
        <v>1.5088395109909245</v>
      </c>
      <c r="E44" s="20">
        <f>+'Centralna država-ek klas'!E61+'Lokalna država-ek klas '!E54</f>
        <v>73713051</v>
      </c>
      <c r="F44" s="40">
        <f t="shared" si="0"/>
        <v>1.5898082862442307</v>
      </c>
      <c r="G44" s="20">
        <f t="shared" si="2"/>
        <v>-62067.95000000298</v>
      </c>
      <c r="H44" s="40">
        <f t="shared" si="3"/>
        <v>-8.4202117749825334E-2</v>
      </c>
      <c r="I44" s="20">
        <f>+'Centralna država-ek klas'!I61+'Lokalna država-ek klas '!I54</f>
        <v>118938090.01999998</v>
      </c>
      <c r="J44" s="40">
        <f t="shared" si="4"/>
        <v>2.8416019213493882</v>
      </c>
      <c r="K44" s="20">
        <f t="shared" si="5"/>
        <v>-45287106.969999984</v>
      </c>
      <c r="L44" s="40">
        <f t="shared" si="6"/>
        <v>-38.076201629254982</v>
      </c>
      <c r="M44" s="73" t="s">
        <v>135</v>
      </c>
    </row>
    <row r="45" spans="1:16331" s="38" customFormat="1" ht="15" customHeight="1">
      <c r="A45" s="35"/>
      <c r="B45" s="36" t="s">
        <v>80</v>
      </c>
      <c r="C45" s="37">
        <f>+C6-C27</f>
        <v>-93478764.53000021</v>
      </c>
      <c r="D45" s="44">
        <f t="shared" si="1"/>
        <v>-1.9150382998381621</v>
      </c>
      <c r="E45" s="37">
        <f>+E6-E27</f>
        <v>-177259347.72438288</v>
      </c>
      <c r="F45" s="44">
        <f t="shared" si="0"/>
        <v>-3.823045932890111</v>
      </c>
      <c r="G45" s="37">
        <f>C45-E45</f>
        <v>83780583.194382668</v>
      </c>
      <c r="H45" s="44">
        <f t="shared" si="3"/>
        <v>-47.26440905370557</v>
      </c>
      <c r="I45" s="37">
        <f>+I6-I27</f>
        <v>-464602090.07029629</v>
      </c>
      <c r="J45" s="44">
        <f t="shared" si="4"/>
        <v>-11.100011708483761</v>
      </c>
      <c r="K45" s="37">
        <f t="shared" si="5"/>
        <v>371123325.54029608</v>
      </c>
      <c r="L45" s="44">
        <f t="shared" si="6"/>
        <v>-79.879822642240697</v>
      </c>
      <c r="M45" s="81" t="s">
        <v>137</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row>
    <row r="46" spans="1:16331" ht="15" hidden="1" customHeight="1">
      <c r="A46" s="18"/>
      <c r="B46" s="19" t="s">
        <v>58</v>
      </c>
      <c r="C46" s="20">
        <f>+'Centralna država-ek klas'!C63+'Lokalna država-ek klas '!C56</f>
        <v>0</v>
      </c>
      <c r="D46" s="40">
        <f t="shared" si="1"/>
        <v>0</v>
      </c>
      <c r="E46" s="20">
        <f>+'Centralna država-ek klas'!E63+'Lokalna država-ek klas '!E56</f>
        <v>0</v>
      </c>
      <c r="F46" s="40">
        <f t="shared" si="0"/>
        <v>0</v>
      </c>
      <c r="G46" s="20">
        <f t="shared" si="2"/>
        <v>0</v>
      </c>
      <c r="H46" s="40" t="e">
        <f t="shared" si="3"/>
        <v>#DIV/0!</v>
      </c>
      <c r="I46" s="20">
        <f>+'Centralna država-ek klas'!I63+'Lokalna država-ek klas '!I56</f>
        <v>0</v>
      </c>
      <c r="J46" s="40">
        <f t="shared" si="4"/>
        <v>0</v>
      </c>
      <c r="K46" s="20">
        <f t="shared" si="5"/>
        <v>0</v>
      </c>
      <c r="L46" s="40" t="e">
        <f t="shared" si="6"/>
        <v>#DIV/0!</v>
      </c>
      <c r="M46" s="73" t="s">
        <v>136</v>
      </c>
    </row>
    <row r="47" spans="1:16331" s="38" customFormat="1" ht="15" hidden="1" customHeight="1">
      <c r="A47" s="35"/>
      <c r="B47" s="36" t="s">
        <v>60</v>
      </c>
      <c r="C47" s="37">
        <f>+C45-C46</f>
        <v>-93478764.53000021</v>
      </c>
      <c r="D47" s="44">
        <f t="shared" si="1"/>
        <v>-1.9150382998381621</v>
      </c>
      <c r="E47" s="37">
        <f>+E45-E46</f>
        <v>-177259347.72438288</v>
      </c>
      <c r="F47" s="44">
        <f t="shared" si="0"/>
        <v>-3.823045932890111</v>
      </c>
      <c r="G47" s="37">
        <f t="shared" si="2"/>
        <v>83780583.194382668</v>
      </c>
      <c r="H47" s="44">
        <f t="shared" si="3"/>
        <v>-47.26440905370557</v>
      </c>
      <c r="I47" s="37">
        <f>+I45-I46</f>
        <v>-464602090.07029629</v>
      </c>
      <c r="J47" s="44">
        <f t="shared" si="4"/>
        <v>-11.100011708483761</v>
      </c>
      <c r="K47" s="37">
        <f t="shared" si="5"/>
        <v>371123325.54029608</v>
      </c>
      <c r="L47" s="44">
        <f t="shared" si="6"/>
        <v>-79.879822642240697</v>
      </c>
      <c r="M47" s="81" t="s">
        <v>140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row>
    <row r="48" spans="1:16331" s="38" customFormat="1" ht="15" customHeight="1">
      <c r="A48" s="35"/>
      <c r="B48" s="36" t="s">
        <v>78</v>
      </c>
      <c r="C48" s="37">
        <f>+C47+C34</f>
        <v>23116350.039999813</v>
      </c>
      <c r="D48" s="44">
        <f t="shared" si="1"/>
        <v>0.47356954172043952</v>
      </c>
      <c r="E48" s="37">
        <f>+E47+E34</f>
        <v>-61183958.390099943</v>
      </c>
      <c r="F48" s="44">
        <f t="shared" si="0"/>
        <v>-1.3195867314432979</v>
      </c>
      <c r="G48" s="37">
        <f t="shared" si="2"/>
        <v>84300308.430099756</v>
      </c>
      <c r="H48" s="44">
        <f t="shared" si="3"/>
        <v>-137.78171705173659</v>
      </c>
      <c r="I48" s="37">
        <f>+I47+I34</f>
        <v>-350954001.17029631</v>
      </c>
      <c r="J48" s="44">
        <f t="shared" si="4"/>
        <v>-8.3847955172566984</v>
      </c>
      <c r="K48" s="37">
        <f t="shared" si="5"/>
        <v>374070351.21029615</v>
      </c>
      <c r="L48" s="44">
        <f t="shared" si="6"/>
        <v>-106.58671790688116</v>
      </c>
      <c r="M48" s="81" t="s">
        <v>139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row>
    <row r="49" spans="1:16331" s="38" customFormat="1" ht="15" customHeight="1">
      <c r="A49" s="35"/>
      <c r="B49" s="36" t="s">
        <v>79</v>
      </c>
      <c r="C49" s="37">
        <f>+C6-(C27-C40)</f>
        <v>188773361.21999979</v>
      </c>
      <c r="D49" s="44">
        <f t="shared" si="1"/>
        <v>3.8672763653125148</v>
      </c>
      <c r="E49" s="37">
        <f>+E6-(E27-E40)</f>
        <v>138295377.77561712</v>
      </c>
      <c r="F49" s="44">
        <f t="shared" si="0"/>
        <v>2.9826894227584244</v>
      </c>
      <c r="G49" s="37">
        <f t="shared" si="2"/>
        <v>50477983.444382668</v>
      </c>
      <c r="H49" s="44">
        <f t="shared" si="3"/>
        <v>36.500123327536414</v>
      </c>
      <c r="I49" s="37">
        <f>+I6-(I27-I40)</f>
        <v>-149586528.32029629</v>
      </c>
      <c r="J49" s="44">
        <f t="shared" si="4"/>
        <v>-3.5738371636156416</v>
      </c>
      <c r="K49" s="37">
        <f t="shared" si="5"/>
        <v>338359889.54029608</v>
      </c>
      <c r="L49" s="44">
        <f t="shared" si="6"/>
        <v>-226.19676607227373</v>
      </c>
      <c r="M49" s="81" t="s">
        <v>138</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row>
    <row r="50" spans="1:16331" s="38" customFormat="1" ht="15" customHeight="1">
      <c r="A50" s="35"/>
      <c r="B50" s="36" t="s">
        <v>0</v>
      </c>
      <c r="C50" s="37">
        <f>+C51+C52+C53</f>
        <v>448507842.76999998</v>
      </c>
      <c r="D50" s="44">
        <f t="shared" si="1"/>
        <v>9.1882867836437008</v>
      </c>
      <c r="E50" s="37">
        <f>+E51+E52+E53</f>
        <v>449909894.17733204</v>
      </c>
      <c r="F50" s="44">
        <f t="shared" si="0"/>
        <v>9.7034442086298593</v>
      </c>
      <c r="G50" s="37">
        <f t="shared" si="2"/>
        <v>-1402051.4073320627</v>
      </c>
      <c r="H50" s="44">
        <f t="shared" si="3"/>
        <v>-0.31162937856606732</v>
      </c>
      <c r="I50" s="37">
        <f>+I51+I52+I53</f>
        <v>678758137.53999996</v>
      </c>
      <c r="J50" s="44">
        <f t="shared" si="4"/>
        <v>16.216507490921252</v>
      </c>
      <c r="K50" s="37">
        <f t="shared" si="5"/>
        <v>-230250294.76999998</v>
      </c>
      <c r="L50" s="44">
        <f t="shared" si="6"/>
        <v>-33.922288667431417</v>
      </c>
      <c r="M50" s="81" t="s">
        <v>141</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row>
    <row r="51" spans="1:16331">
      <c r="A51" s="21">
        <v>4611</v>
      </c>
      <c r="B51" s="22" t="s">
        <v>53</v>
      </c>
      <c r="C51" s="23">
        <f>+'Centralna država-ek klas'!C68+'Lokalna država-ek klas '!C61</f>
        <v>93261660.689999998</v>
      </c>
      <c r="D51" s="41">
        <f t="shared" si="1"/>
        <v>1.9105906354864484</v>
      </c>
      <c r="E51" s="23">
        <f>+'Centralna država-ek klas'!E68+'Lokalna država-ek klas '!E61</f>
        <v>95893831.950000018</v>
      </c>
      <c r="F51" s="41">
        <f t="shared" si="0"/>
        <v>2.0681928988914291</v>
      </c>
      <c r="G51" s="23">
        <f t="shared" si="2"/>
        <v>-2632171.2600000203</v>
      </c>
      <c r="H51" s="41">
        <f t="shared" si="3"/>
        <v>-2.7448806732141691</v>
      </c>
      <c r="I51" s="23">
        <f>+'Centralna država-ek klas'!I68+'Lokalna država-ek klas '!I61</f>
        <v>254149103.09</v>
      </c>
      <c r="J51" s="41">
        <f t="shared" si="4"/>
        <v>6.0719873635798924</v>
      </c>
      <c r="K51" s="23">
        <f t="shared" si="5"/>
        <v>-160887442.40000001</v>
      </c>
      <c r="L51" s="41">
        <f t="shared" si="6"/>
        <v>-63.304351832800329</v>
      </c>
      <c r="M51" s="74" t="s">
        <v>142</v>
      </c>
    </row>
    <row r="52" spans="1:16331" ht="15" customHeight="1">
      <c r="A52" s="21">
        <v>4612</v>
      </c>
      <c r="B52" s="22" t="s">
        <v>54</v>
      </c>
      <c r="C52" s="23">
        <f>+'Centralna država-ek klas'!C69+'Lokalna država-ek klas '!C62</f>
        <v>355246182.07999998</v>
      </c>
      <c r="D52" s="41">
        <f t="shared" si="1"/>
        <v>7.2776961481572533</v>
      </c>
      <c r="E52" s="23">
        <f>+'Centralna država-ek klas'!E69+'Lokalna država-ek klas '!E62</f>
        <v>354016062.22733206</v>
      </c>
      <c r="F52" s="41">
        <f t="shared" si="0"/>
        <v>7.6352513097384307</v>
      </c>
      <c r="G52" s="23">
        <f t="shared" si="2"/>
        <v>1230119.8526679277</v>
      </c>
      <c r="H52" s="41">
        <f t="shared" si="3"/>
        <v>0.34747571760685503</v>
      </c>
      <c r="I52" s="23">
        <f>+'Centralna država-ek klas'!I69+'Lokalna država-ek klas '!I62</f>
        <v>424609034.44999999</v>
      </c>
      <c r="J52" s="41">
        <f t="shared" si="4"/>
        <v>10.144520127341361</v>
      </c>
      <c r="K52" s="23">
        <f t="shared" si="5"/>
        <v>-69362852.370000005</v>
      </c>
      <c r="L52" s="41">
        <f t="shared" si="6"/>
        <v>-16.33569866450118</v>
      </c>
      <c r="M52" s="74" t="s">
        <v>143</v>
      </c>
    </row>
    <row r="53" spans="1:16331" ht="15" hidden="1" customHeight="1">
      <c r="A53" s="18">
        <v>463</v>
      </c>
      <c r="B53" s="19" t="s">
        <v>46</v>
      </c>
      <c r="C53" s="20">
        <v>0</v>
      </c>
      <c r="D53" s="40">
        <f t="shared" ref="D53" si="7">+C53/$C$2*100</f>
        <v>0</v>
      </c>
      <c r="E53" s="20">
        <v>0</v>
      </c>
      <c r="F53" s="40">
        <f t="shared" ref="F53" si="8">+E53/$E$2*100</f>
        <v>0</v>
      </c>
      <c r="G53" s="20">
        <f t="shared" ref="G53" si="9">+C53-E53</f>
        <v>0</v>
      </c>
      <c r="H53" s="40" t="e">
        <f t="shared" ref="H53" si="10">+C53/E53*100-100</f>
        <v>#DIV/0!</v>
      </c>
      <c r="I53" s="20">
        <f>+'Lokalna država-ek klas '!I63</f>
        <v>0</v>
      </c>
      <c r="J53" s="40">
        <f t="shared" ref="J53" si="11">+I53/$I$2*100</f>
        <v>0</v>
      </c>
      <c r="K53" s="20">
        <f t="shared" ref="K53" si="12">+C53-I53</f>
        <v>0</v>
      </c>
      <c r="L53" s="40" t="e">
        <f t="shared" ref="L53" si="13">+C53/I53*100-100</f>
        <v>#DIV/0!</v>
      </c>
      <c r="M53" s="73" t="s">
        <v>134</v>
      </c>
    </row>
    <row r="54" spans="1:16331" s="38" customFormat="1" ht="15" customHeight="1">
      <c r="A54" s="35">
        <v>4418</v>
      </c>
      <c r="B54" s="36" t="s">
        <v>65</v>
      </c>
      <c r="C54" s="37">
        <f>+'Centralna država-ek klas'!C70+'Lokalna država-ek klas '!C64</f>
        <v>506343.98</v>
      </c>
      <c r="D54" s="44">
        <f t="shared" si="1"/>
        <v>1.0373137893593919E-2</v>
      </c>
      <c r="E54" s="37">
        <f>+'Centralna država-ek klas'!E70+'Lokalna država-ek klas '!E64</f>
        <v>590000</v>
      </c>
      <c r="F54" s="44">
        <f t="shared" ref="F54:F61" si="14">+E54/$E$2*100</f>
        <v>1.2724841478669716E-2</v>
      </c>
      <c r="G54" s="37">
        <f t="shared" si="2"/>
        <v>-83656.020000000019</v>
      </c>
      <c r="H54" s="44">
        <f t="shared" si="3"/>
        <v>-14.17898644067796</v>
      </c>
      <c r="I54" s="37">
        <f>+'Centralna država-ek klas'!I70+'Lokalna država-ek klas '!I64</f>
        <v>940769.61</v>
      </c>
      <c r="J54" s="44">
        <f t="shared" si="4"/>
        <v>2.2476338159403669E-2</v>
      </c>
      <c r="K54" s="37">
        <f t="shared" si="5"/>
        <v>-434425.63</v>
      </c>
      <c r="L54" s="44">
        <f t="shared" si="6"/>
        <v>-46.177685310221705</v>
      </c>
      <c r="M54" s="81" t="s">
        <v>144</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row>
    <row r="55" spans="1:16331" s="38" customFormat="1" ht="15" customHeight="1">
      <c r="A55" s="35"/>
      <c r="B55" s="36" t="s">
        <v>55</v>
      </c>
      <c r="C55" s="37">
        <f>+C47-C50-C54</f>
        <v>-542492951.28000021</v>
      </c>
      <c r="D55" s="44">
        <f t="shared" si="1"/>
        <v>-11.113698221375458</v>
      </c>
      <c r="E55" s="37">
        <f>+E47-E50-E54</f>
        <v>-627759241.90171492</v>
      </c>
      <c r="F55" s="44">
        <f t="shared" si="14"/>
        <v>-13.53921498299864</v>
      </c>
      <c r="G55" s="37">
        <f t="shared" ref="G55:G61" si="15">+C55-E55</f>
        <v>85266290.621714711</v>
      </c>
      <c r="H55" s="44">
        <f t="shared" ref="H55:H61" si="16">+C55/E55*100-100</f>
        <v>-13.58264202744536</v>
      </c>
      <c r="I55" s="37">
        <f>+I47-I50-I54</f>
        <v>-1144300997.2202961</v>
      </c>
      <c r="J55" s="44">
        <f t="shared" si="4"/>
        <v>-27.338995537564415</v>
      </c>
      <c r="K55" s="37">
        <f t="shared" ref="K55:K61" si="17">+C55-I55</f>
        <v>601808045.94029593</v>
      </c>
      <c r="L55" s="44">
        <f t="shared" ref="L55:L61" si="18">+C55/I55*100-100</f>
        <v>-52.591761031598431</v>
      </c>
      <c r="M55" s="81" t="s">
        <v>145</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row>
    <row r="56" spans="1:16331" s="38" customFormat="1" ht="15" customHeight="1">
      <c r="A56" s="35"/>
      <c r="B56" s="36" t="s">
        <v>48</v>
      </c>
      <c r="C56" s="37">
        <f>+SUM(C57:C61)</f>
        <v>542492951.28000021</v>
      </c>
      <c r="D56" s="44">
        <f t="shared" ref="D56:D61" si="19">+C56/$C$2*100</f>
        <v>11.113698221375458</v>
      </c>
      <c r="E56" s="37">
        <f>+SUM(E57:E61)</f>
        <v>627759241.90171492</v>
      </c>
      <c r="F56" s="44">
        <f t="shared" si="14"/>
        <v>13.53921498299864</v>
      </c>
      <c r="G56" s="37">
        <f t="shared" si="15"/>
        <v>-85266290.621714711</v>
      </c>
      <c r="H56" s="44">
        <f t="shared" si="16"/>
        <v>-13.58264202744536</v>
      </c>
      <c r="I56" s="37">
        <f>+SUM(I57:I61)</f>
        <v>1144300997.2202961</v>
      </c>
      <c r="J56" s="44">
        <f t="shared" ref="J56:J61" si="20">+I56/$I$2*100</f>
        <v>27.338995537564415</v>
      </c>
      <c r="K56" s="37">
        <f t="shared" si="17"/>
        <v>-601808045.94029593</v>
      </c>
      <c r="L56" s="44">
        <f t="shared" si="18"/>
        <v>-52.591761031598431</v>
      </c>
      <c r="M56" s="81" t="s">
        <v>146</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row>
    <row r="57" spans="1:16331">
      <c r="A57" s="21">
        <v>7511</v>
      </c>
      <c r="B57" s="22" t="s">
        <v>56</v>
      </c>
      <c r="C57" s="23">
        <f>+'Centralna država-ek klas'!C73+'Lokalna država-ek klas '!C67</f>
        <v>7145436.4399999995</v>
      </c>
      <c r="D57" s="41">
        <f t="shared" si="19"/>
        <v>0.14638388216253864</v>
      </c>
      <c r="E57" s="23">
        <f>+'Centralna država-ek klas'!E73+'Lokalna država-ek klas '!E67</f>
        <v>8000000</v>
      </c>
      <c r="F57" s="41">
        <f t="shared" si="14"/>
        <v>0.17254022343958936</v>
      </c>
      <c r="G57" s="23">
        <f t="shared" si="15"/>
        <v>-854563.56000000052</v>
      </c>
      <c r="H57" s="41">
        <f t="shared" si="16"/>
        <v>-10.682044500000003</v>
      </c>
      <c r="I57" s="23">
        <f>+'Centralna država-ek klas'!I73+'Lokalna država-ek klas '!I67</f>
        <v>176128063.25999999</v>
      </c>
      <c r="J57" s="41">
        <f t="shared" si="20"/>
        <v>4.2079525817087156</v>
      </c>
      <c r="K57" s="23">
        <f t="shared" si="17"/>
        <v>-168982626.81999999</v>
      </c>
      <c r="L57" s="41">
        <f t="shared" si="18"/>
        <v>-95.943044902814876</v>
      </c>
      <c r="M57" s="74" t="s">
        <v>147</v>
      </c>
    </row>
    <row r="58" spans="1:16331" ht="15" customHeight="1">
      <c r="A58" s="21">
        <v>7512</v>
      </c>
      <c r="B58" s="22" t="s">
        <v>49</v>
      </c>
      <c r="C58" s="23">
        <f>+'Centralna država-ek klas'!C74+'Lokalna država-ek klas '!C68</f>
        <v>125826015.81999999</v>
      </c>
      <c r="D58" s="41">
        <f t="shared" si="19"/>
        <v>2.5777152770778278</v>
      </c>
      <c r="E58" s="23">
        <f>+'Centralna država-ek klas'!E74+'Lokalna država-ek klas '!E68</f>
        <v>168000000</v>
      </c>
      <c r="F58" s="41">
        <f t="shared" si="14"/>
        <v>3.6233446922313761</v>
      </c>
      <c r="G58" s="23">
        <f t="shared" si="15"/>
        <v>-42173984.180000007</v>
      </c>
      <c r="H58" s="41">
        <f t="shared" si="16"/>
        <v>-25.103562011904771</v>
      </c>
      <c r="I58" s="23">
        <f>+'Centralna država-ek klas'!I74+'Lokalna država-ek klas '!I68</f>
        <v>1192501483.01</v>
      </c>
      <c r="J58" s="41">
        <f t="shared" si="20"/>
        <v>28.490574422066135</v>
      </c>
      <c r="K58" s="23">
        <f t="shared" si="17"/>
        <v>-1066675467.1900001</v>
      </c>
      <c r="L58" s="41">
        <f t="shared" si="18"/>
        <v>-89.448565254409431</v>
      </c>
      <c r="M58" s="74" t="s">
        <v>148</v>
      </c>
    </row>
    <row r="59" spans="1:16331" ht="15" customHeight="1">
      <c r="A59" s="18">
        <v>72</v>
      </c>
      <c r="B59" s="19" t="s">
        <v>176</v>
      </c>
      <c r="C59" s="20">
        <f>+'Centralna država-ek klas'!C75+'Lokalna država-ek klas '!C69</f>
        <v>12736829.940000001</v>
      </c>
      <c r="D59" s="40">
        <f t="shared" si="19"/>
        <v>0.26093110318972407</v>
      </c>
      <c r="E59" s="20">
        <f>+'Centralna država-ek klas'!E75+'Lokalna država-ek klas '!E69</f>
        <v>15000000</v>
      </c>
      <c r="F59" s="40">
        <f t="shared" si="14"/>
        <v>0.32351291894923007</v>
      </c>
      <c r="G59" s="20">
        <f t="shared" si="15"/>
        <v>-2263170.0599999987</v>
      </c>
      <c r="H59" s="40">
        <f t="shared" si="16"/>
        <v>-15.087800399999992</v>
      </c>
      <c r="I59" s="20">
        <f>+'Centralna država-ek klas'!I75+'Lokalna država-ek klas '!I69</f>
        <v>20280760.309999999</v>
      </c>
      <c r="J59" s="40">
        <f t="shared" si="20"/>
        <v>0.48453651352255345</v>
      </c>
      <c r="K59" s="20">
        <f t="shared" si="17"/>
        <v>-7543930.3699999973</v>
      </c>
      <c r="L59" s="40">
        <f t="shared" si="18"/>
        <v>-37.1974731454237</v>
      </c>
      <c r="M59" s="73" t="s">
        <v>149</v>
      </c>
    </row>
    <row r="60" spans="1:16331" ht="15" customHeight="1">
      <c r="A60" s="28"/>
      <c r="B60" s="29" t="s">
        <v>155</v>
      </c>
      <c r="C60" s="30">
        <f>+'Lokalna država-ek klas '!C70</f>
        <v>8861339.7799999993</v>
      </c>
      <c r="D60" s="40">
        <f t="shared" si="19"/>
        <v>0.18153647143179069</v>
      </c>
      <c r="E60" s="30">
        <f>+'Lokalna država-ek klas '!E70</f>
        <v>8000000</v>
      </c>
      <c r="F60" s="40">
        <f t="shared" si="14"/>
        <v>0.17254022343958936</v>
      </c>
      <c r="G60" s="20">
        <f t="shared" si="15"/>
        <v>861339.77999999933</v>
      </c>
      <c r="H60" s="40">
        <f t="shared" si="16"/>
        <v>10.766747249999995</v>
      </c>
      <c r="I60" s="30">
        <f>+'Lokalna država-ek klas '!I70</f>
        <v>6949430.8700000001</v>
      </c>
      <c r="J60" s="40">
        <f t="shared" si="20"/>
        <v>0.16603189196292048</v>
      </c>
      <c r="K60" s="20">
        <f t="shared" si="17"/>
        <v>1911908.9099999992</v>
      </c>
      <c r="L60" s="40">
        <f t="shared" si="18"/>
        <v>27.511733633519825</v>
      </c>
      <c r="M60" s="76" t="s">
        <v>156</v>
      </c>
    </row>
    <row r="61" spans="1:16331" ht="15" customHeight="1" thickBot="1">
      <c r="A61" s="24"/>
      <c r="B61" s="25" t="s">
        <v>51</v>
      </c>
      <c r="C61" s="26">
        <f>+-C55-SUM(C57:C60)</f>
        <v>387923329.30000019</v>
      </c>
      <c r="D61" s="42">
        <f t="shared" si="19"/>
        <v>7.9471314875135759</v>
      </c>
      <c r="E61" s="26">
        <f>+-E55-SUM(E57:E60)</f>
        <v>428759241.90171492</v>
      </c>
      <c r="F61" s="42">
        <f t="shared" si="14"/>
        <v>9.2472769249388556</v>
      </c>
      <c r="G61" s="26">
        <f t="shared" si="15"/>
        <v>-40835912.60171473</v>
      </c>
      <c r="H61" s="42">
        <f t="shared" si="16"/>
        <v>-9.5242058038426052</v>
      </c>
      <c r="I61" s="26">
        <f>+-I55-SUM(I57:I60)</f>
        <v>-251558740.22970366</v>
      </c>
      <c r="J61" s="42">
        <f t="shared" si="20"/>
        <v>-6.0100998716959015</v>
      </c>
      <c r="K61" s="26">
        <f t="shared" si="17"/>
        <v>639482069.52970386</v>
      </c>
      <c r="L61" s="42">
        <f t="shared" si="18"/>
        <v>-254.20785179071063</v>
      </c>
      <c r="M61" s="77" t="s">
        <v>150</v>
      </c>
    </row>
    <row r="62" spans="1:16331" ht="13.5" customHeight="1"/>
  </sheetData>
  <sheetProtection algorithmName="SHA-512" hashValue="Zu3ZhYoXLOKV3GJKw1+Sead72UMSjKOIQOvGhpGnFtwObxYY357vmEWwvhgO0DJG2XBY3Uqj9SID8N+vRbwnwA==" saltValue="q8OMBdmEGLhsIRDgq/yYtg=="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G13" sqref="G13"/>
    </sheetView>
  </sheetViews>
  <sheetFormatPr defaultRowHeight="13.2"/>
  <cols>
    <col min="2" max="2" width="28.5546875" customWidth="1"/>
    <col min="3" max="3" width="13.5546875" customWidth="1"/>
    <col min="4" max="4" width="13.44140625" customWidth="1"/>
  </cols>
  <sheetData>
    <row r="3" spans="2:4" ht="13.8" thickBot="1"/>
    <row r="4" spans="2:4" ht="12.75" customHeight="1">
      <c r="B4" s="102"/>
      <c r="C4" s="102" t="s">
        <v>178</v>
      </c>
      <c r="D4" s="104" t="s">
        <v>179</v>
      </c>
    </row>
    <row r="5" spans="2:4">
      <c r="B5" s="103"/>
      <c r="C5" s="103"/>
      <c r="D5" s="105"/>
    </row>
    <row r="6" spans="2:4">
      <c r="B6" s="22" t="s">
        <v>182</v>
      </c>
      <c r="C6" s="23">
        <v>51122438.960000001</v>
      </c>
      <c r="D6" s="23">
        <v>50118940.61699906</v>
      </c>
    </row>
    <row r="7" spans="2:4">
      <c r="B7" s="22" t="s">
        <v>181</v>
      </c>
      <c r="C7" s="23">
        <v>59697131.339999996</v>
      </c>
      <c r="D7" s="23">
        <v>57763326.64507816</v>
      </c>
    </row>
    <row r="8" spans="2:4">
      <c r="B8" s="22" t="s">
        <v>180</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nevena cobeljic</cp:lastModifiedBy>
  <cp:lastPrinted>2021-11-22T13:14:22Z</cp:lastPrinted>
  <dcterms:created xsi:type="dcterms:W3CDTF">2008-03-17T08:49:23Z</dcterms:created>
  <dcterms:modified xsi:type="dcterms:W3CDTF">2022-04-08T11:30:47Z</dcterms:modified>
</cp:coreProperties>
</file>