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OBJAVA\"/>
    </mc:Choice>
  </mc:AlternateContent>
  <xr:revisionPtr revIDLastSave="0" documentId="13_ncr:1_{BF81BB8F-0CB8-421D-9021-31282FEE11C8}" xr6:coauthVersionLast="36" xr6:coauthVersionMax="36" xr10:uidLastSave="{00000000-0000-0000-0000-000000000000}"/>
  <workbookProtection workbookAlgorithmName="SHA-512" workbookHashValue="1MWtNqJ3JTKtRO70rskXT8GWRbuxEHa4HXxeqKmr1J3u+nWSyZHlZORTBqJmHXSnghEGLvErE/5eKeh7HrsGCw==" workbookSaltValue="OLXm7BiwE0ttpW/G5uGen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2025'!$B$3:$Q$107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9" i="1" l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8" i="1" l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45" i="3" l="1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G46" i="3"/>
  <c r="I46" i="3"/>
  <c r="J46" i="3" s="1"/>
  <c r="I62" i="3"/>
  <c r="J62" i="3" s="1"/>
  <c r="G62" i="3"/>
  <c r="G39" i="3"/>
  <c r="I39" i="3"/>
  <c r="J39" i="3" s="1"/>
  <c r="G87" i="3"/>
  <c r="I87" i="3"/>
  <c r="J87" i="3" s="1"/>
  <c r="I41" i="3"/>
  <c r="J41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G43" i="3" l="1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<sst xmlns="http://schemas.openxmlformats.org/spreadsheetml/2006/main" count="389" uniqueCount="160">
  <si>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</si>
  <si>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</si>
  <si>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</si>
  <si>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</si>
  <si>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</si>
  <si>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</si>
  <si>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</si>
  <si>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</si>
  <si>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</si>
  <si>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</si>
  <si>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</si>
  <si>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</si>
  <si>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</si>
  <si>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</si>
  <si>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</si>
  <si>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</si>
  <si>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</si>
  <si>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</si>
  <si>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</si>
  <si>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</si>
  <si>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</si>
  <si>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</si>
  <si>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</si>
  <si>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</si>
  <si>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</si>
  <si>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</si>
  <si>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</si>
  <si>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</si>
  <si>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</si>
  <si>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</si>
  <si>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</si>
  <si>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</si>
  <si>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</si>
  <si>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</si>
  <si>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</si>
  <si>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</si>
  <si>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</si>
  <si>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</si>
  <si>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</si>
  <si>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</si>
  <si>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</si>
  <si>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</si>
  <si>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</si>
  <si>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</si>
  <si>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</si>
  <si>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</si>
  <si>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</si>
  <si>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</si>
  <si>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</si>
  <si>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</si>
  <si>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</si>
  <si>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</si>
  <si>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</si>
  <si>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</si>
  <si>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</si>
  <si>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</si>
  <si>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</si>
  <si>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</si>
  <si>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</si>
  <si>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</si>
  <si>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</si>
  <si>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</si>
  <si>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</si>
  <si>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</si>
  <si>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</si>
  <si>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</si>
  <si>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</si>
  <si>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</si>
  <si>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</si>
  <si>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</si>
  <si>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</si>
  <si>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</si>
  <si>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</si>
  <si>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</si>
  <si>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</si>
  <si>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</si>
  <si>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</si>
  <si>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</si>
  <si>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</si>
  <si>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</si>
  <si>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</si>
  <si>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</si>
  <si>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</si>
  <si>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</si>
  <si>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</si>
  <si>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</si>
  <si>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</si>
  <si>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</si>
  <si>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</si>
  <si>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</si>
  <si>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</si>
  <si>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</si>
  <si>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</si>
  <si>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</si>
  <si>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</si>
  <si>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</si>
  <si>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</si>
  <si>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</si>
  <si>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</si>
  <si>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</si>
  <si>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</si>
  <si>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</si>
  <si>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</si>
  <si>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</si>
  <si>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</si>
  <si>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</si>
  <si>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</si>
  <si>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</si>
  <si>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</si>
  <si>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</si>
  <si>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</si>
  <si>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</si>
  <si>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</si>
  <si>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</si>
  <si>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</si>
  <si>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</si>
  <si>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</si>
  <si>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</si>
  <si>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</si>
  <si>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</si>
  <si>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</si>
  <si>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</si>
  <si>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</si>
  <si>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</si>
  <si>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</si>
  <si>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</si>
  <si>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</si>
  <si>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</si>
  <si>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</si>
  <si>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</si>
  <si>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</si>
  <si>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</si>
  <si>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</si>
  <si>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</si>
  <si>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</si>
  <si>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</si>
  <si>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</si>
  <si>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</si>
  <si>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</si>
  <si>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</si>
  <si>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</si>
  <si>
    <t>Ministarstvo energetike i rudarstva</t>
  </si>
  <si>
    <t>Centar za obuku u sudstvu i državnom tužilašt</t>
  </si>
  <si>
    <t>Zaštitnik imovinsko-pravnih interesa Crne Gor</t>
  </si>
  <si>
    <t>Agencija za kontrolu i obezbjeđenje kvaliteta</t>
  </si>
  <si>
    <t>Ministarstvo poljoprivrede, šumarstva i vodop</t>
  </si>
  <si>
    <t>Uprava za bezbjednost hrane, veterinu i fitos</t>
  </si>
  <si>
    <t>Ministarstvo prostornog planiranja, urbanizma</t>
  </si>
  <si>
    <t>Nacionalna komisija za istraživanje nesreća i</t>
  </si>
  <si>
    <t>Uprava pomorske sigurnosti i upravljanja luka</t>
  </si>
  <si>
    <t>Ministarstvo socijalnog staranja, brige o por</t>
  </si>
  <si>
    <t>Ministarstvo regionalno-investicionog razvoja</t>
  </si>
  <si>
    <t>Ministarstvo ekologije, održivog razvoja i ra</t>
  </si>
  <si>
    <t>Ministarstvo rada, zapošljavanja i socijalnog</t>
  </si>
  <si>
    <t>Ministarstvo javnih radova</t>
  </si>
  <si>
    <t>Agencija za zaštitu ličnih podataka i sloboda</t>
  </si>
  <si>
    <t>Javni medijski servis - Radio i Televizija Cr</t>
  </si>
  <si>
    <t>Regionalni ronilački centar za podvodno demin</t>
  </si>
  <si>
    <t>Komisija za zaštitu prava u postupcima javnih</t>
  </si>
  <si>
    <t>Fond za zaštitu i ostvarivanje manjinskih 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</si>
</sst>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S39" sqref="S39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2025'!L4</f>
        <v>Decembar</v>
      </c>
      <c r="K10" s="176"/>
      <c r="L10" s="157" t="s">
        <v>11</v>
      </c>
      <c r="M10" s="175" t="str">
        <f>IF(J10="Januar","-",'Analitika 2025'!F4)</f>
        <v>Januar - Decembar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2025'!$C$9:$C$106,1)))*('Analitika 2025'!$L$9:$L$106))</f>
        <v>426989.77</v>
      </c>
      <c r="K13" s="153">
        <f>IFERROR(J13/J$25,"-")</f>
        <v>8.3484623651258727E-4</v>
      </c>
      <c r="L13" s="146"/>
      <c r="M13" s="158">
        <f>IF($J$10="Januar","-",SUMPRODUCT((D13=VALUE(LEFT('Analitika 2025'!$C$9:$C$106,1)))*('Analitika 2025'!$F$9:$F$106)))</f>
        <v>1862630.79</v>
      </c>
      <c r="N13" s="153">
        <f>IFERROR(M13/M$25,"-")</f>
        <v>4.6458717812675957E-4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2025'!$C$9:$C$106,1)))*('Analitika 2025'!$L$9:$L$106))</f>
        <v>2640659.3000000003</v>
      </c>
      <c r="K15" s="153">
        <f>IFERROR(J15/J$25,"-")</f>
        <v>5.1629913253354127E-3</v>
      </c>
      <c r="L15" s="146"/>
      <c r="M15" s="158">
        <f>IF($J$10="Januar","-",SUMPRODUCT((D15=VALUE(LEFT('Analitika 2025'!$C$9:$C$106,1)))*('Analitika 2025'!$F$9:$F$106)))</f>
        <v>12982215.770000001</v>
      </c>
      <c r="N15" s="153">
        <f>IFERROR(M15/M$25,"-")</f>
        <v>3.2380926068644113E-3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2025'!$C$9:$C$106,1)))*('Analitika 2025'!$L$9:$L$106))</f>
        <v>7322048.719999996</v>
      </c>
      <c r="K17" s="153">
        <f>IFERROR(J17/J$25,"-")</f>
        <v>1.4315998290670531E-2</v>
      </c>
      <c r="L17" s="146"/>
      <c r="M17" s="158">
        <f>IF($J$10="Januar","-",SUMPRODUCT((D17=VALUE(LEFT('Analitika 2025'!$C$9:$C$106,1)))*('Analitika 2025'!$F$9:$F$106)))</f>
        <v>50217647.840000004</v>
      </c>
      <c r="N17" s="153">
        <f>IFERROR(M17/M$25,"-")</f>
        <v>1.252555011299312E-2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2025'!$C$9:$C$106,1)))*('Analitika 2025'!$L$9:$L$106))</f>
        <v>335298993.56999999</v>
      </c>
      <c r="K19" s="153">
        <f>IFERROR(J19/J$25,"-")</f>
        <v>0.6555733241299263</v>
      </c>
      <c r="L19" s="146"/>
      <c r="M19" s="158">
        <f>IF($J$10="Januar","-",SUMPRODUCT((D19=VALUE(LEFT('Analitika 2025'!$C$9:$C$106,1)))*('Analitika 2025'!$F$9:$F$106)))</f>
        <v>2531404690.7999992</v>
      </c>
      <c r="N19" s="153">
        <f>IFERROR(M19/M$25,"-")</f>
        <v>0.63139628546332249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2025'!$C$9:$C$106,1)))*('Analitika 2025'!$L$9:$L$106))</f>
        <v>14425006.189999996</v>
      </c>
      <c r="K21" s="153">
        <f>IFERROR(J21/J$25,"-")</f>
        <v>2.8203631504783524E-2</v>
      </c>
      <c r="L21" s="146"/>
      <c r="M21" s="158">
        <f>IF($J$10="Januar","-",SUMPRODUCT((D21=VALUE(LEFT('Analitika 2025'!$C$9:$C$106,1)))*('Analitika 2025'!$F$9:$F$106)))</f>
        <v>60581267.909999996</v>
      </c>
      <c r="N21" s="153">
        <f>IFERROR(M21/M$25,"-")</f>
        <v>1.5110498793831337E-2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2025'!$C$9:$C$106,1)))*('Analitika 2025'!$L$9:$L$106))</f>
        <v>151345480.59000009</v>
      </c>
      <c r="K23" s="153">
        <f>IFERROR(J23/J$25,"-")</f>
        <v>0.29590920851277164</v>
      </c>
      <c r="L23" s="146"/>
      <c r="M23" s="158">
        <f>IF($J$10="Januar","-",SUMPRODUCT((D23=VALUE(LEFT('Analitika 2025'!$C$9:$C$106,1)))*('Analitika 2025'!$F$9:$F$106)))</f>
        <v>1352168498.4000001</v>
      </c>
      <c r="N23" s="153">
        <f>IFERROR(M23/M$25,"-")</f>
        <v>0.33726498584486186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511459178.1400001</v>
      </c>
      <c r="K25" s="155">
        <f>IFERROR($J25/$J$25,0)</f>
        <v>1</v>
      </c>
      <c r="L25" s="152"/>
      <c r="M25" s="161">
        <f>SUM(M13:M23)</f>
        <v>4009216951.5099993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yWj7yBJIA3awlAgF+bF8YTvTrfTHea94GnR6nv5MIFkUv5ouSvyutHrbpnuo6isFSaLM591Q6tTpyZmfc7a7/w==" saltValue="jk1iLe5uXWV7K5UAPgCnI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D36" sqref="D36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6">
        <v>8124700000</v>
      </c>
      <c r="E4" s="43" t="s">
        <v>14</v>
      </c>
      <c r="F4" s="44" t="str">
        <f>Master!D6</f>
        <v>Januar - Decembar</v>
      </c>
      <c r="G4" s="44"/>
      <c r="H4" s="44"/>
      <c r="I4" s="44"/>
      <c r="J4" s="44"/>
      <c r="K4" s="45" t="s">
        <v>15</v>
      </c>
      <c r="L4" s="46" t="str">
        <f>Master!D4</f>
        <v>Decembar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4026835029.6799989</v>
      </c>
      <c r="F8" s="75">
        <f>SUM(F9:F106)</f>
        <v>4009216951.5099988</v>
      </c>
      <c r="G8" s="76">
        <f t="shared" ref="G8" si="0">IFERROR(F8/E8,0)</f>
        <v>0.99562483239562949</v>
      </c>
      <c r="H8" s="77">
        <f t="shared" ref="H8" si="1">F8/$D$4</f>
        <v>0.49346030641254429</v>
      </c>
      <c r="I8" s="75">
        <f>SUM(I9:I106)</f>
        <v>-17618078.170000099</v>
      </c>
      <c r="J8" s="78">
        <f t="shared" ref="J8:J9" si="2">IFERROR(I8/E8,0)</f>
        <v>-4.3751676043704618E-3</v>
      </c>
      <c r="K8" s="79">
        <f>SUM(K9:K106)</f>
        <v>316498831.70999992</v>
      </c>
      <c r="L8" s="80">
        <f>SUM(L9:L106)</f>
        <v>511459178.13999999</v>
      </c>
      <c r="M8" s="76">
        <f>IFERROR(L8/K8,0)</f>
        <v>1.6159907301289422</v>
      </c>
      <c r="N8" s="77">
        <f>L8/$D$4</f>
        <v>6.2951146274939376E-2</v>
      </c>
      <c r="O8" s="80">
        <f>SUM(O9:O106)</f>
        <v>194960346.43000025</v>
      </c>
      <c r="P8" s="78">
        <f t="shared" ref="P8:P9" si="3">IFERROR(O8/K8,0)</f>
        <v>0.61599073012894279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IFERROR(INDEX('2025'!$C$120:$AC$217,MATCH($C9,'2025'!$C$120:$C$217,0),19),0)</f>
        <v>1676832.58</v>
      </c>
      <c r="F9" s="85">
        <f>IFERROR(INDEX('2025'!$C$8:$AC$105,MATCH($C9,'2025'!$C$8:$C$105,0),19),0)</f>
        <v>1862630.79</v>
      </c>
      <c r="G9" s="86">
        <f t="shared" ref="G9" si="4">IFERROR(F9/E9,0)</f>
        <v>1.1108030773113915</v>
      </c>
      <c r="H9" s="87">
        <f t="shared" ref="H9" si="5">F9/$D$4</f>
        <v>2.2925533127377012E-4</v>
      </c>
      <c r="I9" s="88">
        <f t="shared" ref="I9" si="6">F9-E9</f>
        <v>185798.20999999996</v>
      </c>
      <c r="J9" s="89">
        <f t="shared" si="2"/>
        <v>0.11080307731139143</v>
      </c>
      <c r="K9" s="90">
        <f>VLOOKUP($C9,'2025'!$C$120:$U$217,VLOOKUP($L$4,Master!$D$9:$G$20,4,FALSE),FALSE)</f>
        <v>139805.09000000003</v>
      </c>
      <c r="L9" s="91">
        <f>VLOOKUP($C9,'2025'!$C$8:$U$105,VLOOKUP($L$4,Master!$D$9:$G$20,4,FALSE),FALSE)</f>
        <v>426989.77</v>
      </c>
      <c r="M9" s="86">
        <f>IFERROR(L9/K9,0)</f>
        <v>3.0541790002066445</v>
      </c>
      <c r="N9" s="87">
        <f>L9/$D$4</f>
        <v>5.2554527551786529E-5</v>
      </c>
      <c r="O9" s="88">
        <f>L9-K9</f>
        <v>287184.68</v>
      </c>
      <c r="P9" s="89">
        <f t="shared" si="3"/>
        <v>2.0541790002066445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IFERROR(INDEX('2025'!$C$120:$AC$217,MATCH($C10,'2025'!$C$120:$C$217,0),19),0)</f>
        <v>14493505.959999999</v>
      </c>
      <c r="F10" s="85">
        <f>IFERROR(INDEX('2025'!$C$8:$AC$105,MATCH($C10,'2025'!$C$8:$C$105,0),19),0)</f>
        <v>12553049.420000002</v>
      </c>
      <c r="G10" s="86">
        <f t="shared" ref="G10:G26" si="7">IFERROR(F10/E10,0)</f>
        <v>0.86611544885306702</v>
      </c>
      <c r="H10" s="87">
        <f t="shared" ref="H10:H26" si="8">F10/$D$4</f>
        <v>1.5450477457629207E-3</v>
      </c>
      <c r="I10" s="88">
        <f t="shared" ref="I10:I26" si="9">F10-E10</f>
        <v>-1940456.5399999972</v>
      </c>
      <c r="J10" s="89">
        <f t="shared" ref="J10:J26" si="10">IFERROR(I10/E10,0)</f>
        <v>-0.13388455114693293</v>
      </c>
      <c r="K10" s="90">
        <f>VLOOKUP($C10,'2025'!$C$120:$U$217,VLOOKUP($L$4,Master!$D$9:$G$20,4,FALSE),FALSE)</f>
        <v>1371215.8399999999</v>
      </c>
      <c r="L10" s="91">
        <f>VLOOKUP($C10,'2025'!$C$8:$U$105,VLOOKUP($L$4,Master!$D$9:$G$20,4,FALSE),FALSE)</f>
        <v>2575743.2700000005</v>
      </c>
      <c r="M10" s="91">
        <f t="shared" ref="M10:M26" si="11">IFERROR(L10/K10,0)</f>
        <v>1.8784375113403013</v>
      </c>
      <c r="N10" s="87">
        <f t="shared" ref="N10:N26" si="12">L10/$D$4</f>
        <v>3.1702626189274689E-4</v>
      </c>
      <c r="O10" s="91">
        <f t="shared" ref="O10:O26" si="13">L10-K10</f>
        <v>1204527.4300000006</v>
      </c>
      <c r="P10" s="92">
        <f t="shared" ref="P10:P26" si="14">IFERROR(O10/K10,0)</f>
        <v>0.87843751134030135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IFERROR(INDEX('2025'!$C$120:$AC$217,MATCH($C11,'2025'!$C$120:$C$217,0),19),0)</f>
        <v>525790.24999999988</v>
      </c>
      <c r="F11" s="85">
        <f>IFERROR(INDEX('2025'!$C$8:$AC$105,MATCH($C11,'2025'!$C$8:$C$105,0),19),0)</f>
        <v>385266.35000000003</v>
      </c>
      <c r="G11" s="86">
        <f t="shared" si="7"/>
        <v>0.73273772193379416</v>
      </c>
      <c r="H11" s="87">
        <f t="shared" si="8"/>
        <v>4.7419147783918181E-5</v>
      </c>
      <c r="I11" s="88">
        <f t="shared" si="9"/>
        <v>-140523.89999999985</v>
      </c>
      <c r="J11" s="89">
        <f t="shared" si="10"/>
        <v>-0.26726227806620584</v>
      </c>
      <c r="K11" s="90">
        <f>VLOOKUP($C11,'2025'!$C$120:$U$217,VLOOKUP($L$4,Master!$D$9:$G$20,4,FALSE),FALSE)</f>
        <v>64921.869999999981</v>
      </c>
      <c r="L11" s="91">
        <f>VLOOKUP($C11,'2025'!$C$8:$U$105,VLOOKUP($L$4,Master!$D$9:$G$20,4,FALSE),FALSE)</f>
        <v>58186.030000000006</v>
      </c>
      <c r="M11" s="91">
        <f t="shared" si="11"/>
        <v>0.89624698117906987</v>
      </c>
      <c r="N11" s="87">
        <f t="shared" si="12"/>
        <v>7.161621967580342E-6</v>
      </c>
      <c r="O11" s="91">
        <f t="shared" si="13"/>
        <v>-6735.8399999999747</v>
      </c>
      <c r="P11" s="92">
        <f t="shared" si="14"/>
        <v>-0.10375301882093009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IFERROR(INDEX('2025'!$C$120:$AC$217,MATCH($C12,'2025'!$C$120:$C$217,0),19),0)</f>
        <v>43900.999999999993</v>
      </c>
      <c r="F12" s="85">
        <f>IFERROR(INDEX('2025'!$C$8:$AC$105,MATCH($C12,'2025'!$C$8:$C$105,0),19),0)</f>
        <v>43900</v>
      </c>
      <c r="G12" s="86">
        <f t="shared" si="7"/>
        <v>0.99997722147559298</v>
      </c>
      <c r="H12" s="87">
        <f t="shared" si="8"/>
        <v>5.4032764286681354E-6</v>
      </c>
      <c r="I12" s="88">
        <f t="shared" si="9"/>
        <v>-0.99999999999272404</v>
      </c>
      <c r="J12" s="89">
        <f t="shared" si="10"/>
        <v>-2.2778524407023171E-5</v>
      </c>
      <c r="K12" s="90">
        <f>VLOOKUP($C12,'2025'!$C$120:$U$217,VLOOKUP($L$4,Master!$D$9:$G$20,4,FALSE),FALSE)</f>
        <v>4182.2</v>
      </c>
      <c r="L12" s="91">
        <f>VLOOKUP($C12,'2025'!$C$8:$U$105,VLOOKUP($L$4,Master!$D$9:$G$20,4,FALSE),FALSE)</f>
        <v>6730</v>
      </c>
      <c r="M12" s="91">
        <f t="shared" si="11"/>
        <v>1.6092008990483477</v>
      </c>
      <c r="N12" s="87">
        <f t="shared" si="12"/>
        <v>8.2833827710561623E-7</v>
      </c>
      <c r="O12" s="91">
        <f t="shared" si="13"/>
        <v>2547.8000000000002</v>
      </c>
      <c r="P12" s="92">
        <f t="shared" si="14"/>
        <v>0.60920089904834784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IFERROR(INDEX('2025'!$C$120:$AC$217,MATCH($C13,'2025'!$C$120:$C$217,0),19),0)</f>
        <v>1361322.3</v>
      </c>
      <c r="F13" s="85">
        <f>IFERROR(INDEX('2025'!$C$8:$AC$105,MATCH($C13,'2025'!$C$8:$C$105,0),19),0)</f>
        <v>1092558.47</v>
      </c>
      <c r="G13" s="86">
        <f t="shared" si="7"/>
        <v>0.80257149243790393</v>
      </c>
      <c r="H13" s="87">
        <f t="shared" si="8"/>
        <v>1.3447369995199822E-4</v>
      </c>
      <c r="I13" s="88">
        <f t="shared" si="9"/>
        <v>-268763.83000000007</v>
      </c>
      <c r="J13" s="89">
        <f t="shared" si="10"/>
        <v>-0.19742850756209609</v>
      </c>
      <c r="K13" s="90">
        <f>VLOOKUP($C13,'2025'!$C$120:$U$217,VLOOKUP($L$4,Master!$D$9:$G$20,4,FALSE),FALSE)</f>
        <v>162471.04000000007</v>
      </c>
      <c r="L13" s="91">
        <f>VLOOKUP($C13,'2025'!$C$8:$U$105,VLOOKUP($L$4,Master!$D$9:$G$20,4,FALSE),FALSE)</f>
        <v>125648.83</v>
      </c>
      <c r="M13" s="91">
        <f t="shared" si="11"/>
        <v>0.77336139412907035</v>
      </c>
      <c r="N13" s="87">
        <f t="shared" si="12"/>
        <v>1.5465042401565598E-5</v>
      </c>
      <c r="O13" s="91">
        <f t="shared" si="13"/>
        <v>-36822.210000000065</v>
      </c>
      <c r="P13" s="92">
        <f t="shared" si="14"/>
        <v>-0.22663860587092968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IFERROR(INDEX('2025'!$C$120:$AC$217,MATCH($C14,'2025'!$C$120:$C$217,0),19),0)</f>
        <v>34283995.270000137</v>
      </c>
      <c r="F14" s="85">
        <f>IFERROR(INDEX('2025'!$C$8:$AC$105,MATCH($C14,'2025'!$C$8:$C$105,0),19),0)</f>
        <v>34669436.400000006</v>
      </c>
      <c r="G14" s="86">
        <f t="shared" si="7"/>
        <v>1.0112425966391714</v>
      </c>
      <c r="H14" s="87">
        <f t="shared" si="8"/>
        <v>4.2671651137888176E-3</v>
      </c>
      <c r="I14" s="88">
        <f t="shared" si="9"/>
        <v>385441.12999986857</v>
      </c>
      <c r="J14" s="89">
        <f t="shared" si="10"/>
        <v>1.1242596639171308E-2</v>
      </c>
      <c r="K14" s="90">
        <f>VLOOKUP($C14,'2025'!$C$120:$U$217,VLOOKUP($L$4,Master!$D$9:$G$20,4,FALSE),FALSE)</f>
        <v>3784356.9300000318</v>
      </c>
      <c r="L14" s="91">
        <f>VLOOKUP($C14,'2025'!$C$8:$U$105,VLOOKUP($L$4,Master!$D$9:$G$20,4,FALSE),FALSE)</f>
        <v>5210959.0199999958</v>
      </c>
      <c r="M14" s="91">
        <f t="shared" si="11"/>
        <v>1.3769734505460487</v>
      </c>
      <c r="N14" s="87">
        <f t="shared" si="12"/>
        <v>6.4137248390709763E-4</v>
      </c>
      <c r="O14" s="91">
        <f t="shared" si="13"/>
        <v>1426602.089999964</v>
      </c>
      <c r="P14" s="92">
        <f t="shared" si="14"/>
        <v>0.3769734505460488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IFERROR(INDEX('2025'!$C$120:$AC$217,MATCH($C15,'2025'!$C$120:$C$217,0),19),0)</f>
        <v>15475397.659999972</v>
      </c>
      <c r="F15" s="85">
        <f>IFERROR(INDEX('2025'!$C$8:$AC$105,MATCH($C15,'2025'!$C$8:$C$105,0),19),0)</f>
        <v>13631684.229999997</v>
      </c>
      <c r="G15" s="86">
        <f t="shared" si="7"/>
        <v>0.88086164436565573</v>
      </c>
      <c r="H15" s="87">
        <f t="shared" si="8"/>
        <v>1.6778077012074288E-3</v>
      </c>
      <c r="I15" s="88">
        <f t="shared" si="9"/>
        <v>-1843713.4299999755</v>
      </c>
      <c r="J15" s="89">
        <f t="shared" si="10"/>
        <v>-0.11913835563434425</v>
      </c>
      <c r="K15" s="90">
        <f>VLOOKUP($C15,'2025'!$C$120:$U$217,VLOOKUP($L$4,Master!$D$9:$G$20,4,FALSE),FALSE)</f>
        <v>1105596.7399999963</v>
      </c>
      <c r="L15" s="91">
        <f>VLOOKUP($C15,'2025'!$C$8:$U$105,VLOOKUP($L$4,Master!$D$9:$G$20,4,FALSE),FALSE)</f>
        <v>1783516.3799999997</v>
      </c>
      <c r="M15" s="91">
        <f t="shared" si="11"/>
        <v>1.6131708022221607</v>
      </c>
      <c r="N15" s="87">
        <f t="shared" si="12"/>
        <v>2.1951781358080911E-4</v>
      </c>
      <c r="O15" s="91">
        <f t="shared" si="13"/>
        <v>677919.64000000339</v>
      </c>
      <c r="P15" s="92">
        <f t="shared" si="14"/>
        <v>0.6131708022221608</v>
      </c>
      <c r="Q15" s="81"/>
    </row>
    <row r="16" spans="2:17" s="82" customFormat="1" ht="12.75" x14ac:dyDescent="0.2">
      <c r="B16" s="73"/>
      <c r="C16" s="168">
        <v>30401</v>
      </c>
      <c r="D16" s="83" t="s">
        <v>142</v>
      </c>
      <c r="E16" s="84">
        <f>IFERROR(INDEX('2025'!$C$120:$AC$217,MATCH($C16,'2025'!$C$120:$C$217,0),19),0)</f>
        <v>826274.89999999991</v>
      </c>
      <c r="F16" s="85">
        <f>IFERROR(INDEX('2025'!$C$8:$AC$105,MATCH($C16,'2025'!$C$8:$C$105,0),19),0)</f>
        <v>823968.74</v>
      </c>
      <c r="G16" s="86">
        <f t="shared" si="7"/>
        <v>0.99720896762082456</v>
      </c>
      <c r="H16" s="87">
        <f t="shared" si="8"/>
        <v>1.0141528179502013E-4</v>
      </c>
      <c r="I16" s="88">
        <f t="shared" si="9"/>
        <v>-2306.1599999999162</v>
      </c>
      <c r="J16" s="89">
        <f t="shared" si="10"/>
        <v>-2.7910323791754009E-3</v>
      </c>
      <c r="K16" s="90">
        <f>VLOOKUP($C16,'2025'!$C$120:$U$217,VLOOKUP($L$4,Master!$D$9:$G$20,4,FALSE),FALSE)</f>
        <v>55239.48</v>
      </c>
      <c r="L16" s="91">
        <f>VLOOKUP($C16,'2025'!$C$8:$U$105,VLOOKUP($L$4,Master!$D$9:$G$20,4,FALSE),FALSE)</f>
        <v>201924.49000000008</v>
      </c>
      <c r="M16" s="91">
        <f t="shared" si="11"/>
        <v>3.6554379222976041</v>
      </c>
      <c r="N16" s="87">
        <f t="shared" si="12"/>
        <v>2.4853162578310593E-5</v>
      </c>
      <c r="O16" s="91">
        <f t="shared" si="13"/>
        <v>146685.01000000007</v>
      </c>
      <c r="P16" s="92">
        <f t="shared" si="14"/>
        <v>2.6554379222976041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IFERROR(INDEX('2025'!$C$120:$AC$217,MATCH($C17,'2025'!$C$120:$C$217,0),19),0)</f>
        <v>5931033.5700000003</v>
      </c>
      <c r="F17" s="85">
        <f>IFERROR(INDEX('2025'!$C$8:$AC$105,MATCH($C17,'2025'!$C$8:$C$105,0),19),0)</f>
        <v>8182394.5199999996</v>
      </c>
      <c r="G17" s="86">
        <f t="shared" si="7"/>
        <v>1.3795899860334122</v>
      </c>
      <c r="H17" s="87">
        <f t="shared" si="8"/>
        <v>1.0071011261954287E-3</v>
      </c>
      <c r="I17" s="88">
        <f t="shared" si="9"/>
        <v>2251360.9499999993</v>
      </c>
      <c r="J17" s="89">
        <f t="shared" si="10"/>
        <v>0.37958998603341226</v>
      </c>
      <c r="K17" s="90">
        <f>VLOOKUP($C17,'2025'!$C$120:$U$217,VLOOKUP($L$4,Master!$D$9:$G$20,4,FALSE),FALSE)</f>
        <v>365013.65000000026</v>
      </c>
      <c r="L17" s="91">
        <f>VLOOKUP($C17,'2025'!$C$8:$U$105,VLOOKUP($L$4,Master!$D$9:$G$20,4,FALSE),FALSE)</f>
        <v>947387.25</v>
      </c>
      <c r="M17" s="91">
        <f t="shared" si="11"/>
        <v>2.5954844428420674</v>
      </c>
      <c r="N17" s="87">
        <f t="shared" si="12"/>
        <v>1.1660581313771585E-4</v>
      </c>
      <c r="O17" s="91">
        <f t="shared" si="13"/>
        <v>582373.59999999974</v>
      </c>
      <c r="P17" s="92">
        <f t="shared" si="14"/>
        <v>1.5954844428420671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IFERROR(INDEX('2025'!$C$120:$AC$217,MATCH($C18,'2025'!$C$120:$C$217,0),19),0)</f>
        <v>1317706.1599999999</v>
      </c>
      <c r="F18" s="85">
        <f>IFERROR(INDEX('2025'!$C$8:$AC$105,MATCH($C18,'2025'!$C$8:$C$105,0),19),0)</f>
        <v>1045482.65</v>
      </c>
      <c r="G18" s="86">
        <f t="shared" si="7"/>
        <v>0.79341106669790484</v>
      </c>
      <c r="H18" s="87">
        <f t="shared" si="8"/>
        <v>1.2867953893682229E-4</v>
      </c>
      <c r="I18" s="88">
        <f t="shared" si="9"/>
        <v>-272223.50999999989</v>
      </c>
      <c r="J18" s="89">
        <f t="shared" si="10"/>
        <v>-0.20658893330209513</v>
      </c>
      <c r="K18" s="90">
        <f>VLOOKUP($C18,'2025'!$C$120:$U$217,VLOOKUP($L$4,Master!$D$9:$G$20,4,FALSE),FALSE)</f>
        <v>71453.159999999989</v>
      </c>
      <c r="L18" s="91">
        <f>VLOOKUP($C18,'2025'!$C$8:$U$105,VLOOKUP($L$4,Master!$D$9:$G$20,4,FALSE),FALSE)</f>
        <v>118496.11</v>
      </c>
      <c r="M18" s="91">
        <f t="shared" si="11"/>
        <v>1.658374661106661</v>
      </c>
      <c r="N18" s="87">
        <f t="shared" si="12"/>
        <v>1.4584675126466208E-5</v>
      </c>
      <c r="O18" s="91">
        <f t="shared" si="13"/>
        <v>47042.950000000012</v>
      </c>
      <c r="P18" s="92">
        <f t="shared" si="14"/>
        <v>0.65837466110666087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IFERROR(INDEX('2025'!$C$120:$AC$217,MATCH($C19,'2025'!$C$120:$C$217,0),19),0)</f>
        <v>557552</v>
      </c>
      <c r="F19" s="85">
        <f>IFERROR(INDEX('2025'!$C$8:$AC$105,MATCH($C19,'2025'!$C$8:$C$105,0),19),0)</f>
        <v>550362.33000000007</v>
      </c>
      <c r="G19" s="86">
        <f t="shared" si="7"/>
        <v>0.98710493371021912</v>
      </c>
      <c r="H19" s="87">
        <f t="shared" si="8"/>
        <v>6.7739403301044968E-5</v>
      </c>
      <c r="I19" s="88">
        <f t="shared" si="9"/>
        <v>-7189.6699999999255</v>
      </c>
      <c r="J19" s="89">
        <f t="shared" si="10"/>
        <v>-1.289506628978091E-2</v>
      </c>
      <c r="K19" s="90">
        <f>VLOOKUP($C19,'2025'!$C$120:$U$217,VLOOKUP($L$4,Master!$D$9:$G$20,4,FALSE),FALSE)</f>
        <v>48200.959999999992</v>
      </c>
      <c r="L19" s="91">
        <f>VLOOKUP($C19,'2025'!$C$8:$U$105,VLOOKUP($L$4,Master!$D$9:$G$20,4,FALSE),FALSE)</f>
        <v>76650.75</v>
      </c>
      <c r="M19" s="91">
        <f t="shared" si="11"/>
        <v>1.5902328501341054</v>
      </c>
      <c r="N19" s="87">
        <f t="shared" si="12"/>
        <v>9.4342868044358556E-6</v>
      </c>
      <c r="O19" s="91">
        <f t="shared" si="13"/>
        <v>28449.790000000008</v>
      </c>
      <c r="P19" s="92">
        <f t="shared" si="14"/>
        <v>0.59023285013410554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IFERROR(INDEX('2025'!$C$120:$AC$217,MATCH($C20,'2025'!$C$120:$C$217,0),19),0)</f>
        <v>489145.15000000008</v>
      </c>
      <c r="F20" s="85">
        <f>IFERROR(INDEX('2025'!$C$8:$AC$105,MATCH($C20,'2025'!$C$8:$C$105,0),19),0)</f>
        <v>420195.56000000011</v>
      </c>
      <c r="G20" s="86">
        <f t="shared" si="7"/>
        <v>0.85904063446197931</v>
      </c>
      <c r="H20" s="87">
        <f t="shared" si="8"/>
        <v>5.1718286213644827E-5</v>
      </c>
      <c r="I20" s="88">
        <f t="shared" si="9"/>
        <v>-68949.589999999967</v>
      </c>
      <c r="J20" s="89">
        <f t="shared" si="10"/>
        <v>-0.14095936553802069</v>
      </c>
      <c r="K20" s="90">
        <f>VLOOKUP($C20,'2025'!$C$120:$U$217,VLOOKUP($L$4,Master!$D$9:$G$20,4,FALSE),FALSE)</f>
        <v>24801.629999999997</v>
      </c>
      <c r="L20" s="91">
        <f>VLOOKUP($C20,'2025'!$C$8:$U$105,VLOOKUP($L$4,Master!$D$9:$G$20,4,FALSE),FALSE)</f>
        <v>55753.150000000009</v>
      </c>
      <c r="M20" s="91">
        <f t="shared" si="11"/>
        <v>2.2479631379066625</v>
      </c>
      <c r="N20" s="87">
        <f t="shared" si="12"/>
        <v>6.8621795266286769E-6</v>
      </c>
      <c r="O20" s="91">
        <f t="shared" si="13"/>
        <v>30951.520000000011</v>
      </c>
      <c r="P20" s="92">
        <f t="shared" si="14"/>
        <v>1.2479631379066625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IFERROR(INDEX('2025'!$C$120:$AC$217,MATCH($C21,'2025'!$C$120:$C$217,0),19),0)</f>
        <v>38627.630000000005</v>
      </c>
      <c r="F21" s="85">
        <f>IFERROR(INDEX('2025'!$C$8:$AC$105,MATCH($C21,'2025'!$C$8:$C$105,0),19),0)</f>
        <v>30715.200000000001</v>
      </c>
      <c r="G21" s="86">
        <f t="shared" si="7"/>
        <v>0.79516139095253835</v>
      </c>
      <c r="H21" s="87">
        <f t="shared" si="8"/>
        <v>3.7804718943468684E-6</v>
      </c>
      <c r="I21" s="88">
        <f t="shared" si="9"/>
        <v>-7912.4300000000039</v>
      </c>
      <c r="J21" s="89">
        <f t="shared" si="10"/>
        <v>-0.20483860904746171</v>
      </c>
      <c r="K21" s="90">
        <f>VLOOKUP($C21,'2025'!$C$120:$U$217,VLOOKUP($L$4,Master!$D$9:$G$20,4,FALSE),FALSE)</f>
        <v>3421.31</v>
      </c>
      <c r="L21" s="91">
        <f>VLOOKUP($C21,'2025'!$C$8:$U$105,VLOOKUP($L$4,Master!$D$9:$G$20,4,FALSE),FALSE)</f>
        <v>5025.2</v>
      </c>
      <c r="M21" s="91">
        <f t="shared" si="11"/>
        <v>1.4687941168733614</v>
      </c>
      <c r="N21" s="87">
        <f t="shared" si="12"/>
        <v>6.1850899110120984E-7</v>
      </c>
      <c r="O21" s="91">
        <f t="shared" si="13"/>
        <v>1603.8899999999999</v>
      </c>
      <c r="P21" s="92">
        <f t="shared" si="14"/>
        <v>0.46879411687336137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IFERROR(INDEX('2025'!$C$120:$AC$217,MATCH($C22,'2025'!$C$120:$C$217,0),19),0)</f>
        <v>12600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-12600</v>
      </c>
      <c r="J22" s="89">
        <f t="shared" si="10"/>
        <v>-1</v>
      </c>
      <c r="K22" s="90">
        <f>VLOOKUP($C22,'2025'!$C$120:$U$217,VLOOKUP($L$4,Master!$D$9:$G$20,4,FALSE),FALSE)</f>
        <v>2520</v>
      </c>
      <c r="L22" s="91">
        <f>VLOOKUP($C22,'2025'!$C$8:$U$105,VLOOKUP($L$4,Master!$D$9:$G$20,4,FALSE),FALSE)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-2520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IFERROR(INDEX('2025'!$C$120:$AC$217,MATCH($C23,'2025'!$C$120:$C$217,0),19),0)</f>
        <v>4676508.12</v>
      </c>
      <c r="F23" s="85">
        <f>IFERROR(INDEX('2025'!$C$8:$AC$105,MATCH($C23,'2025'!$C$8:$C$105,0),19),0)</f>
        <v>3359947.9899999998</v>
      </c>
      <c r="G23" s="86">
        <f t="shared" si="7"/>
        <v>0.71847367817678454</v>
      </c>
      <c r="H23" s="87">
        <f t="shared" si="8"/>
        <v>4.1354732974755988E-4</v>
      </c>
      <c r="I23" s="88">
        <f t="shared" si="9"/>
        <v>-1316560.1300000004</v>
      </c>
      <c r="J23" s="89">
        <f t="shared" si="10"/>
        <v>-0.28152632182321546</v>
      </c>
      <c r="K23" s="90">
        <f>VLOOKUP($C23,'2025'!$C$120:$U$217,VLOOKUP($L$4,Master!$D$9:$G$20,4,FALSE),FALSE)</f>
        <v>594827.19000000018</v>
      </c>
      <c r="L23" s="91">
        <f>VLOOKUP($C23,'2025'!$C$8:$U$105,VLOOKUP($L$4,Master!$D$9:$G$20,4,FALSE),FALSE)</f>
        <v>509675.55999999988</v>
      </c>
      <c r="M23" s="91">
        <f t="shared" si="11"/>
        <v>0.85684643971974406</v>
      </c>
      <c r="N23" s="87">
        <f t="shared" si="12"/>
        <v>6.2731615936588415E-5</v>
      </c>
      <c r="O23" s="91">
        <f t="shared" si="13"/>
        <v>-85151.630000000296</v>
      </c>
      <c r="P23" s="92">
        <f t="shared" si="14"/>
        <v>-0.14315356028025597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IFERROR(INDEX('2025'!$C$120:$AC$217,MATCH($C24,'2025'!$C$120:$C$217,0),19),0)</f>
        <v>14132395.569999998</v>
      </c>
      <c r="F24" s="85">
        <f>IFERROR(INDEX('2025'!$C$8:$AC$105,MATCH($C24,'2025'!$C$8:$C$105,0),19),0)</f>
        <v>13932171.210000001</v>
      </c>
      <c r="G24" s="86">
        <f t="shared" si="7"/>
        <v>0.98583224202802322</v>
      </c>
      <c r="H24" s="87">
        <f t="shared" si="8"/>
        <v>1.7147920797075586E-3</v>
      </c>
      <c r="I24" s="88">
        <f t="shared" si="9"/>
        <v>-200224.35999999754</v>
      </c>
      <c r="J24" s="89">
        <f t="shared" si="10"/>
        <v>-1.4167757971976832E-2</v>
      </c>
      <c r="K24" s="90">
        <f>VLOOKUP($C24,'2025'!$C$120:$U$217,VLOOKUP($L$4,Master!$D$9:$G$20,4,FALSE),FALSE)</f>
        <v>1312739.3799999992</v>
      </c>
      <c r="L24" s="91">
        <f>VLOOKUP($C24,'2025'!$C$8:$U$105,VLOOKUP($L$4,Master!$D$9:$G$20,4,FALSE),FALSE)</f>
        <v>1795058.2200000004</v>
      </c>
      <c r="M24" s="91">
        <f t="shared" si="11"/>
        <v>1.3674140102356049</v>
      </c>
      <c r="N24" s="87">
        <f t="shared" si="12"/>
        <v>2.2093840018708389E-4</v>
      </c>
      <c r="O24" s="91">
        <f t="shared" si="13"/>
        <v>482318.84000000125</v>
      </c>
      <c r="P24" s="92">
        <f t="shared" si="14"/>
        <v>0.36741401023560483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IFERROR(INDEX('2025'!$C$120:$AC$217,MATCH($C25,'2025'!$C$120:$C$217,0),19),0)</f>
        <v>592701.78999999992</v>
      </c>
      <c r="F25" s="85">
        <f>IFERROR(INDEX('2025'!$C$8:$AC$105,MATCH($C25,'2025'!$C$8:$C$105,0),19),0)</f>
        <v>441271.13</v>
      </c>
      <c r="G25" s="86">
        <f t="shared" si="7"/>
        <v>0.74450784094983091</v>
      </c>
      <c r="H25" s="87">
        <f t="shared" si="8"/>
        <v>5.4312298300244936E-5</v>
      </c>
      <c r="I25" s="88">
        <f t="shared" si="9"/>
        <v>-151430.65999999992</v>
      </c>
      <c r="J25" s="89">
        <f t="shared" si="10"/>
        <v>-0.25549215905016914</v>
      </c>
      <c r="K25" s="90">
        <f>VLOOKUP($C25,'2025'!$C$120:$U$217,VLOOKUP($L$4,Master!$D$9:$G$20,4,FALSE),FALSE)</f>
        <v>57093.599999999977</v>
      </c>
      <c r="L25" s="91">
        <f>VLOOKUP($C25,'2025'!$C$8:$U$105,VLOOKUP($L$4,Master!$D$9:$G$20,4,FALSE),FALSE)</f>
        <v>112553.8</v>
      </c>
      <c r="M25" s="91">
        <f t="shared" si="11"/>
        <v>1.9713908389031354</v>
      </c>
      <c r="N25" s="87">
        <f t="shared" si="12"/>
        <v>1.3853286890592884E-5</v>
      </c>
      <c r="O25" s="91">
        <f t="shared" si="13"/>
        <v>55460.200000000026</v>
      </c>
      <c r="P25" s="92">
        <f t="shared" si="14"/>
        <v>0.97139083890313538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IFERROR(INDEX('2025'!$C$120:$AC$217,MATCH($C26,'2025'!$C$120:$C$217,0),19),0)</f>
        <v>132048691.97999993</v>
      </c>
      <c r="F26" s="85">
        <f>IFERROR(INDEX('2025'!$C$8:$AC$105,MATCH($C26,'2025'!$C$8:$C$105,0),19),0)</f>
        <v>119332802.71000001</v>
      </c>
      <c r="G26" s="86">
        <f t="shared" si="7"/>
        <v>0.90370302742623254</v>
      </c>
      <c r="H26" s="87">
        <f t="shared" si="8"/>
        <v>1.4687656493162825E-2</v>
      </c>
      <c r="I26" s="88">
        <f t="shared" si="9"/>
        <v>-12715889.269999921</v>
      </c>
      <c r="J26" s="89">
        <f t="shared" si="10"/>
        <v>-9.6296972573767473E-2</v>
      </c>
      <c r="K26" s="90">
        <f>VLOOKUP($C26,'2025'!$C$120:$U$217,VLOOKUP($L$4,Master!$D$9:$G$20,4,FALSE),FALSE)</f>
        <v>10210694.500000007</v>
      </c>
      <c r="L26" s="91">
        <f>VLOOKUP($C26,'2025'!$C$8:$U$105,VLOOKUP($L$4,Master!$D$9:$G$20,4,FALSE),FALSE)</f>
        <v>15842756.359999998</v>
      </c>
      <c r="M26" s="91">
        <f t="shared" si="11"/>
        <v>1.5515846018113642</v>
      </c>
      <c r="N26" s="87">
        <f t="shared" si="12"/>
        <v>1.94994970398907E-3</v>
      </c>
      <c r="O26" s="91">
        <f t="shared" si="13"/>
        <v>5632061.8599999901</v>
      </c>
      <c r="P26" s="92">
        <f t="shared" si="14"/>
        <v>0.55158460181136415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IFERROR(INDEX('2025'!$C$120:$AC$217,MATCH($C27,'2025'!$C$120:$C$217,0),19),0)</f>
        <v>85530968.229999989</v>
      </c>
      <c r="F27" s="85">
        <f>IFERROR(INDEX('2025'!$C$8:$AC$105,MATCH($C27,'2025'!$C$8:$C$105,0),19),0)</f>
        <v>131588931.48000002</v>
      </c>
      <c r="G27" s="86">
        <f t="shared" ref="G27:G90" si="15">IFERROR(F27/E27,0)</f>
        <v>1.5384945850974852</v>
      </c>
      <c r="H27" s="87">
        <f t="shared" ref="H27:H90" si="16">F27/$D$4</f>
        <v>1.6196158809556046E-2</v>
      </c>
      <c r="I27" s="88">
        <f t="shared" ref="I27:I90" si="17">F27-E27</f>
        <v>46057963.25000003</v>
      </c>
      <c r="J27" s="89">
        <f t="shared" ref="J27:J90" si="18">IFERROR(I27/E27,0)</f>
        <v>0.53849458509748516</v>
      </c>
      <c r="K27" s="90">
        <f>VLOOKUP($C27,'2025'!$C$120:$U$217,VLOOKUP($L$4,Master!$D$9:$G$20,4,FALSE),FALSE)</f>
        <v>7162173.0799999963</v>
      </c>
      <c r="L27" s="91">
        <f>VLOOKUP($C27,'2025'!$C$8:$U$105,VLOOKUP($L$4,Master!$D$9:$G$20,4,FALSE),FALSE)</f>
        <v>18574246.070000008</v>
      </c>
      <c r="M27" s="91">
        <f t="shared" ref="M27:M90" si="19">IFERROR(L27/K27,0)</f>
        <v>2.5933813470478175</v>
      </c>
      <c r="N27" s="87">
        <f t="shared" ref="N27:N90" si="20">L27/$D$4</f>
        <v>2.2861454662941412E-3</v>
      </c>
      <c r="O27" s="91">
        <f t="shared" ref="O27:O90" si="21">L27-K27</f>
        <v>11412072.990000011</v>
      </c>
      <c r="P27" s="92">
        <f t="shared" ref="P27:P90" si="22">IFERROR(O27/K27,0)</f>
        <v>1.5933813470478178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IFERROR(INDEX('2025'!$C$120:$AC$217,MATCH($C28,'2025'!$C$120:$C$217,0),19),0)</f>
        <v>767297.4</v>
      </c>
      <c r="F28" s="85">
        <f>IFERROR(INDEX('2025'!$C$8:$AC$105,MATCH($C28,'2025'!$C$8:$C$105,0),19),0)</f>
        <v>641623.62999999989</v>
      </c>
      <c r="G28" s="86">
        <f t="shared" si="15"/>
        <v>0.83621243861897598</v>
      </c>
      <c r="H28" s="87">
        <f t="shared" si="16"/>
        <v>7.8971978042266167E-5</v>
      </c>
      <c r="I28" s="88">
        <f t="shared" si="17"/>
        <v>-125673.77000000014</v>
      </c>
      <c r="J28" s="89">
        <f t="shared" si="18"/>
        <v>-0.16378756138102402</v>
      </c>
      <c r="K28" s="90">
        <f>VLOOKUP($C28,'2025'!$C$120:$U$217,VLOOKUP($L$4,Master!$D$9:$G$20,4,FALSE),FALSE)</f>
        <v>105298.37</v>
      </c>
      <c r="L28" s="91">
        <f>VLOOKUP($C28,'2025'!$C$8:$U$105,VLOOKUP($L$4,Master!$D$9:$G$20,4,FALSE),FALSE)</f>
        <v>233090.94</v>
      </c>
      <c r="M28" s="91">
        <f t="shared" si="19"/>
        <v>2.2136234397550503</v>
      </c>
      <c r="N28" s="87">
        <f t="shared" si="20"/>
        <v>2.868917498492252E-5</v>
      </c>
      <c r="O28" s="91">
        <f t="shared" si="21"/>
        <v>127792.57</v>
      </c>
      <c r="P28" s="92">
        <f t="shared" si="22"/>
        <v>1.2136234397550505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IFERROR(INDEX('2025'!$C$120:$AC$217,MATCH($C29,'2025'!$C$120:$C$217,0),19),0)</f>
        <v>1110556618.2100003</v>
      </c>
      <c r="F29" s="85">
        <f>IFERROR(INDEX('2025'!$C$8:$AC$105,MATCH($C29,'2025'!$C$8:$C$105,0),19),0)</f>
        <v>1054292197.9799999</v>
      </c>
      <c r="G29" s="86">
        <f t="shared" si="15"/>
        <v>0.94933673861609358</v>
      </c>
      <c r="H29" s="87">
        <f t="shared" si="16"/>
        <v>0.1297638310312996</v>
      </c>
      <c r="I29" s="88">
        <f t="shared" si="17"/>
        <v>-56264420.230000377</v>
      </c>
      <c r="J29" s="89">
        <f t="shared" si="18"/>
        <v>-5.0663261383906387E-2</v>
      </c>
      <c r="K29" s="90">
        <f>VLOOKUP($C29,'2025'!$C$120:$U$217,VLOOKUP($L$4,Master!$D$9:$G$20,4,FALSE),FALSE)</f>
        <v>53864750.319999993</v>
      </c>
      <c r="L29" s="91">
        <f>VLOOKUP($C29,'2025'!$C$8:$U$105,VLOOKUP($L$4,Master!$D$9:$G$20,4,FALSE),FALSE)</f>
        <v>75549671.340000018</v>
      </c>
      <c r="M29" s="91">
        <f t="shared" si="19"/>
        <v>1.4025809252094206</v>
      </c>
      <c r="N29" s="87">
        <f t="shared" si="20"/>
        <v>9.2987644269942292E-3</v>
      </c>
      <c r="O29" s="91">
        <f t="shared" si="21"/>
        <v>21684921.020000026</v>
      </c>
      <c r="P29" s="92">
        <f t="shared" si="22"/>
        <v>0.40258092520942051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IFERROR(INDEX('2025'!$C$120:$AC$217,MATCH($C30,'2025'!$C$120:$C$217,0),19),0)</f>
        <v>11762899.680000002</v>
      </c>
      <c r="F30" s="85">
        <f>IFERROR(INDEX('2025'!$C$8:$AC$105,MATCH($C30,'2025'!$C$8:$C$105,0),19),0)</f>
        <v>14360950.840000002</v>
      </c>
      <c r="G30" s="86">
        <f t="shared" si="15"/>
        <v>1.2208682578852019</v>
      </c>
      <c r="H30" s="87">
        <f t="shared" si="16"/>
        <v>1.7675669058549856E-3</v>
      </c>
      <c r="I30" s="88">
        <f t="shared" si="17"/>
        <v>2598051.16</v>
      </c>
      <c r="J30" s="89">
        <f t="shared" si="18"/>
        <v>0.22086825788520198</v>
      </c>
      <c r="K30" s="90">
        <f>VLOOKUP($C30,'2025'!$C$120:$U$217,VLOOKUP($L$4,Master!$D$9:$G$20,4,FALSE),FALSE)</f>
        <v>589723.68999999994</v>
      </c>
      <c r="L30" s="91">
        <f>VLOOKUP($C30,'2025'!$C$8:$U$105,VLOOKUP($L$4,Master!$D$9:$G$20,4,FALSE),FALSE)</f>
        <v>2054792.7699999993</v>
      </c>
      <c r="M30" s="91">
        <f t="shared" si="19"/>
        <v>3.4843313993372038</v>
      </c>
      <c r="N30" s="87">
        <f t="shared" si="20"/>
        <v>2.529069097935923E-4</v>
      </c>
      <c r="O30" s="91">
        <f t="shared" si="21"/>
        <v>1465069.0799999994</v>
      </c>
      <c r="P30" s="92">
        <f t="shared" si="22"/>
        <v>2.4843313993372038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IFERROR(INDEX('2025'!$C$120:$AC$217,MATCH($C31,'2025'!$C$120:$C$217,0),19),0)</f>
        <v>12567802.26</v>
      </c>
      <c r="F31" s="85">
        <f>IFERROR(INDEX('2025'!$C$8:$AC$105,MATCH($C31,'2025'!$C$8:$C$105,0),19),0)</f>
        <v>11380906.390000001</v>
      </c>
      <c r="G31" s="86">
        <f t="shared" si="15"/>
        <v>0.90556058685156304</v>
      </c>
      <c r="H31" s="87">
        <f t="shared" si="16"/>
        <v>1.4007786613659582E-3</v>
      </c>
      <c r="I31" s="88">
        <f t="shared" si="17"/>
        <v>-1186895.8699999992</v>
      </c>
      <c r="J31" s="89">
        <f t="shared" si="18"/>
        <v>-9.4439413148436915E-2</v>
      </c>
      <c r="K31" s="90">
        <f>VLOOKUP($C31,'2025'!$C$120:$U$217,VLOOKUP($L$4,Master!$D$9:$G$20,4,FALSE),FALSE)</f>
        <v>826067.85999999987</v>
      </c>
      <c r="L31" s="91">
        <f>VLOOKUP($C31,'2025'!$C$8:$U$105,VLOOKUP($L$4,Master!$D$9:$G$20,4,FALSE),FALSE)</f>
        <v>2136833.1</v>
      </c>
      <c r="M31" s="91">
        <f t="shared" si="19"/>
        <v>2.5867524975490519</v>
      </c>
      <c r="N31" s="87">
        <f t="shared" si="20"/>
        <v>2.630045540143021E-4</v>
      </c>
      <c r="O31" s="91">
        <f t="shared" si="21"/>
        <v>1310765.2400000002</v>
      </c>
      <c r="P31" s="92">
        <f t="shared" si="22"/>
        <v>1.5867524975490517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IFERROR(INDEX('2025'!$C$120:$AC$217,MATCH($C32,'2025'!$C$120:$C$217,0),19),0)</f>
        <v>3057950.1100000003</v>
      </c>
      <c r="F32" s="85">
        <f>IFERROR(INDEX('2025'!$C$8:$AC$105,MATCH($C32,'2025'!$C$8:$C$105,0),19),0)</f>
        <v>3007085.3400000003</v>
      </c>
      <c r="G32" s="86">
        <f t="shared" si="15"/>
        <v>0.98336638330571058</v>
      </c>
      <c r="H32" s="87">
        <f t="shared" si="16"/>
        <v>3.7011647691607079E-4</v>
      </c>
      <c r="I32" s="88">
        <f t="shared" si="17"/>
        <v>-50864.770000000019</v>
      </c>
      <c r="J32" s="89">
        <f t="shared" si="18"/>
        <v>-1.6633616694289369E-2</v>
      </c>
      <c r="K32" s="90">
        <f>VLOOKUP($C32,'2025'!$C$120:$U$217,VLOOKUP($L$4,Master!$D$9:$G$20,4,FALSE),FALSE)</f>
        <v>351712.47000000015</v>
      </c>
      <c r="L32" s="91">
        <f>VLOOKUP($C32,'2025'!$C$8:$U$105,VLOOKUP($L$4,Master!$D$9:$G$20,4,FALSE),FALSE)</f>
        <v>625514.01000000013</v>
      </c>
      <c r="M32" s="91">
        <f t="shared" si="19"/>
        <v>1.7784811837919761</v>
      </c>
      <c r="N32" s="87">
        <f t="shared" si="20"/>
        <v>7.6989182369810596E-5</v>
      </c>
      <c r="O32" s="91">
        <f t="shared" si="21"/>
        <v>273801.53999999998</v>
      </c>
      <c r="P32" s="92">
        <f t="shared" si="22"/>
        <v>0.77848118379197606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IFERROR(INDEX('2025'!$C$120:$AC$217,MATCH($C33,'2025'!$C$120:$C$217,0),19),0)</f>
        <v>852754.55</v>
      </c>
      <c r="F33" s="85">
        <f>IFERROR(INDEX('2025'!$C$8:$AC$105,MATCH($C33,'2025'!$C$8:$C$105,0),19),0)</f>
        <v>856504.44</v>
      </c>
      <c r="G33" s="86">
        <f t="shared" si="15"/>
        <v>1.0043973849216048</v>
      </c>
      <c r="H33" s="87">
        <f t="shared" si="16"/>
        <v>1.0541982350117541E-4</v>
      </c>
      <c r="I33" s="88">
        <f t="shared" si="17"/>
        <v>3749.8899999998976</v>
      </c>
      <c r="J33" s="89">
        <f t="shared" si="18"/>
        <v>4.3973849216048131E-3</v>
      </c>
      <c r="K33" s="90">
        <f>VLOOKUP($C33,'2025'!$C$120:$U$217,VLOOKUP($L$4,Master!$D$9:$G$20,4,FALSE),FALSE)</f>
        <v>110646.79999999997</v>
      </c>
      <c r="L33" s="91">
        <f>VLOOKUP($C33,'2025'!$C$8:$U$105,VLOOKUP($L$4,Master!$D$9:$G$20,4,FALSE),FALSE)</f>
        <v>170085.80000000002</v>
      </c>
      <c r="M33" s="91">
        <f t="shared" si="19"/>
        <v>1.5371958339509146</v>
      </c>
      <c r="N33" s="87">
        <f t="shared" si="20"/>
        <v>2.0934409885903481E-5</v>
      </c>
      <c r="O33" s="91">
        <f t="shared" si="21"/>
        <v>59439.000000000044</v>
      </c>
      <c r="P33" s="92">
        <f t="shared" si="22"/>
        <v>0.53719583395091464</v>
      </c>
      <c r="Q33" s="81"/>
    </row>
    <row r="34" spans="2:17" s="82" customFormat="1" ht="12.75" x14ac:dyDescent="0.2">
      <c r="B34" s="73"/>
      <c r="C34" s="168">
        <v>40515</v>
      </c>
      <c r="D34" s="83" t="s">
        <v>143</v>
      </c>
      <c r="E34" s="84">
        <f>IFERROR(INDEX('2025'!$C$120:$AC$217,MATCH($C34,'2025'!$C$120:$C$217,0),19),0)</f>
        <v>1116365.1699999997</v>
      </c>
      <c r="F34" s="85">
        <f>IFERROR(INDEX('2025'!$C$8:$AC$105,MATCH($C34,'2025'!$C$8:$C$105,0),19),0)</f>
        <v>1101086.27</v>
      </c>
      <c r="G34" s="86">
        <f t="shared" si="15"/>
        <v>0.98631370772701576</v>
      </c>
      <c r="H34" s="87">
        <f t="shared" si="16"/>
        <v>1.3552331409159724E-4</v>
      </c>
      <c r="I34" s="88">
        <f t="shared" si="17"/>
        <v>-15278.899999999674</v>
      </c>
      <c r="J34" s="89">
        <f t="shared" si="18"/>
        <v>-1.3686292272984187E-2</v>
      </c>
      <c r="K34" s="90">
        <f>VLOOKUP($C34,'2025'!$C$120:$U$217,VLOOKUP($L$4,Master!$D$9:$G$20,4,FALSE),FALSE)</f>
        <v>98356.989999999962</v>
      </c>
      <c r="L34" s="91">
        <f>VLOOKUP($C34,'2025'!$C$8:$U$105,VLOOKUP($L$4,Master!$D$9:$G$20,4,FALSE),FALSE)</f>
        <v>220501.40000000002</v>
      </c>
      <c r="M34" s="91">
        <f t="shared" si="19"/>
        <v>2.2418477832638035</v>
      </c>
      <c r="N34" s="87">
        <f t="shared" si="20"/>
        <v>2.7139635925018772E-5</v>
      </c>
      <c r="O34" s="91">
        <f t="shared" si="21"/>
        <v>122144.41000000006</v>
      </c>
      <c r="P34" s="92">
        <f t="shared" si="22"/>
        <v>1.2418477832638037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IFERROR(INDEX('2025'!$C$120:$AC$217,MATCH($C35,'2025'!$C$120:$C$217,0),19),0)</f>
        <v>861436.15999999992</v>
      </c>
      <c r="F35" s="85">
        <f>IFERROR(INDEX('2025'!$C$8:$AC$105,MATCH($C35,'2025'!$C$8:$C$105,0),19),0)</f>
        <v>1406626.0699999998</v>
      </c>
      <c r="G35" s="86">
        <f t="shared" si="15"/>
        <v>1.6328848675216976</v>
      </c>
      <c r="H35" s="87">
        <f t="shared" si="16"/>
        <v>1.7312960109296341E-4</v>
      </c>
      <c r="I35" s="88">
        <f t="shared" si="17"/>
        <v>545189.90999999992</v>
      </c>
      <c r="J35" s="89">
        <f t="shared" si="18"/>
        <v>0.6328848675216977</v>
      </c>
      <c r="K35" s="90">
        <f>VLOOKUP($C35,'2025'!$C$120:$U$217,VLOOKUP($L$4,Master!$D$9:$G$20,4,FALSE),FALSE)</f>
        <v>101545.31</v>
      </c>
      <c r="L35" s="91">
        <f>VLOOKUP($C35,'2025'!$C$8:$U$105,VLOOKUP($L$4,Master!$D$9:$G$20,4,FALSE),FALSE)</f>
        <v>95796.750000000015</v>
      </c>
      <c r="M35" s="91">
        <f t="shared" si="19"/>
        <v>0.94338921216548566</v>
      </c>
      <c r="N35" s="87">
        <f t="shared" si="20"/>
        <v>1.1790804583553855E-5</v>
      </c>
      <c r="O35" s="91">
        <f t="shared" si="21"/>
        <v>-5748.5599999999831</v>
      </c>
      <c r="P35" s="92">
        <f t="shared" si="22"/>
        <v>-5.6610787834514301E-2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IFERROR(INDEX('2025'!$C$120:$AC$217,MATCH($C36,'2025'!$C$120:$C$217,0),19),0)</f>
        <v>22391617.940000005</v>
      </c>
      <c r="F36" s="85">
        <f>IFERROR(INDEX('2025'!$C$8:$AC$105,MATCH($C36,'2025'!$C$8:$C$105,0),19),0)</f>
        <v>23914094.110000003</v>
      </c>
      <c r="G36" s="86">
        <f t="shared" si="15"/>
        <v>1.067993129128926</v>
      </c>
      <c r="H36" s="87">
        <f t="shared" si="16"/>
        <v>2.9433817999433829E-3</v>
      </c>
      <c r="I36" s="88">
        <f t="shared" si="17"/>
        <v>1522476.1699999981</v>
      </c>
      <c r="J36" s="89">
        <f t="shared" si="18"/>
        <v>6.7993129128926078E-2</v>
      </c>
      <c r="K36" s="90">
        <f>VLOOKUP($C36,'2025'!$C$120:$U$217,VLOOKUP($L$4,Master!$D$9:$G$20,4,FALSE),FALSE)</f>
        <v>1585880.0899999989</v>
      </c>
      <c r="L36" s="91">
        <f>VLOOKUP($C36,'2025'!$C$8:$U$105,VLOOKUP($L$4,Master!$D$9:$G$20,4,FALSE),FALSE)</f>
        <v>3503017.03</v>
      </c>
      <c r="M36" s="91">
        <f t="shared" si="19"/>
        <v>2.2088788755775361</v>
      </c>
      <c r="N36" s="87">
        <f t="shared" si="20"/>
        <v>4.3115647716223364E-4</v>
      </c>
      <c r="O36" s="91">
        <f t="shared" si="21"/>
        <v>1917136.9400000009</v>
      </c>
      <c r="P36" s="92">
        <f t="shared" si="22"/>
        <v>1.2088788755775364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IFERROR(INDEX('2025'!$C$120:$AC$217,MATCH($C37,'2025'!$C$120:$C$217,0),19),0)</f>
        <v>334785408.9199999</v>
      </c>
      <c r="F37" s="85">
        <f>IFERROR(INDEX('2025'!$C$8:$AC$105,MATCH($C37,'2025'!$C$8:$C$105,0),19),0)</f>
        <v>327208610.38</v>
      </c>
      <c r="G37" s="86">
        <f t="shared" si="15"/>
        <v>0.97736819366040395</v>
      </c>
      <c r="H37" s="87">
        <f t="shared" si="16"/>
        <v>4.0273315984590198E-2</v>
      </c>
      <c r="I37" s="88">
        <f t="shared" si="17"/>
        <v>-7576798.5399999022</v>
      </c>
      <c r="J37" s="89">
        <f t="shared" si="18"/>
        <v>-2.2631806339596029E-2</v>
      </c>
      <c r="K37" s="90">
        <f>VLOOKUP($C37,'2025'!$C$120:$U$217,VLOOKUP($L$4,Master!$D$9:$G$20,4,FALSE),FALSE)</f>
        <v>29793711.959999982</v>
      </c>
      <c r="L37" s="91">
        <f>VLOOKUP($C37,'2025'!$C$8:$U$105,VLOOKUP($L$4,Master!$D$9:$G$20,4,FALSE),FALSE)</f>
        <v>39091346.820000038</v>
      </c>
      <c r="M37" s="91">
        <f t="shared" si="19"/>
        <v>1.3120670184528447</v>
      </c>
      <c r="N37" s="87">
        <f t="shared" si="20"/>
        <v>4.8114203379817149E-3</v>
      </c>
      <c r="O37" s="91">
        <f t="shared" si="21"/>
        <v>9297634.8600000553</v>
      </c>
      <c r="P37" s="92">
        <f t="shared" si="22"/>
        <v>0.31206701845284474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IFERROR(INDEX('2025'!$C$120:$AC$217,MATCH($C38,'2025'!$C$120:$C$217,0),19),0)</f>
        <v>1880734.5799999998</v>
      </c>
      <c r="F38" s="85">
        <f>IFERROR(INDEX('2025'!$C$8:$AC$105,MATCH($C38,'2025'!$C$8:$C$105,0),19),0)</f>
        <v>1813337.5299999998</v>
      </c>
      <c r="G38" s="86">
        <f t="shared" si="15"/>
        <v>0.96416450746601357</v>
      </c>
      <c r="H38" s="87">
        <f t="shared" si="16"/>
        <v>2.2318824448902725E-4</v>
      </c>
      <c r="I38" s="88">
        <f t="shared" si="17"/>
        <v>-67397.050000000047</v>
      </c>
      <c r="J38" s="89">
        <f t="shared" si="18"/>
        <v>-3.58354925339864E-2</v>
      </c>
      <c r="K38" s="90">
        <f>VLOOKUP($C38,'2025'!$C$120:$U$217,VLOOKUP($L$4,Master!$D$9:$G$20,4,FALSE),FALSE)</f>
        <v>148616.05000000002</v>
      </c>
      <c r="L38" s="91">
        <f>VLOOKUP($C38,'2025'!$C$8:$U$105,VLOOKUP($L$4,Master!$D$9:$G$20,4,FALSE),FALSE)</f>
        <v>199553.72999999998</v>
      </c>
      <c r="M38" s="91">
        <f t="shared" si="19"/>
        <v>1.3427468298343279</v>
      </c>
      <c r="N38" s="87">
        <f t="shared" si="20"/>
        <v>2.4561365958127684E-5</v>
      </c>
      <c r="O38" s="91">
        <f t="shared" si="21"/>
        <v>50937.679999999964</v>
      </c>
      <c r="P38" s="92">
        <f t="shared" si="22"/>
        <v>0.34274682983432786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IFERROR(INDEX('2025'!$C$120:$AC$217,MATCH($C39,'2025'!$C$120:$C$217,0),19),0)</f>
        <v>1665566.0000000002</v>
      </c>
      <c r="F39" s="85">
        <f>IFERROR(INDEX('2025'!$C$8:$AC$105,MATCH($C39,'2025'!$C$8:$C$105,0),19),0)</f>
        <v>1527086.02</v>
      </c>
      <c r="G39" s="86">
        <f t="shared" si="15"/>
        <v>0.9168571044317666</v>
      </c>
      <c r="H39" s="87">
        <f t="shared" si="16"/>
        <v>1.8795598852880722E-4</v>
      </c>
      <c r="I39" s="88">
        <f t="shared" si="17"/>
        <v>-138479.98000000021</v>
      </c>
      <c r="J39" s="89">
        <f t="shared" si="18"/>
        <v>-8.3142895568233371E-2</v>
      </c>
      <c r="K39" s="90">
        <f>VLOOKUP($C39,'2025'!$C$120:$U$217,VLOOKUP($L$4,Master!$D$9:$G$20,4,FALSE),FALSE)</f>
        <v>123632.94000000003</v>
      </c>
      <c r="L39" s="91">
        <f>VLOOKUP($C39,'2025'!$C$8:$U$105,VLOOKUP($L$4,Master!$D$9:$G$20,4,FALSE),FALSE)</f>
        <v>186100.72999999998</v>
      </c>
      <c r="M39" s="91">
        <f t="shared" si="19"/>
        <v>1.5052681752937358</v>
      </c>
      <c r="N39" s="87">
        <f t="shared" si="20"/>
        <v>2.2905550974189814E-5</v>
      </c>
      <c r="O39" s="91">
        <f t="shared" si="21"/>
        <v>62467.78999999995</v>
      </c>
      <c r="P39" s="92">
        <f t="shared" si="22"/>
        <v>0.50526817529373591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IFERROR(INDEX('2025'!$C$120:$AC$217,MATCH($C40,'2025'!$C$120:$C$217,0),19),0)</f>
        <v>800259.7699999999</v>
      </c>
      <c r="F40" s="85">
        <f>IFERROR(INDEX('2025'!$C$8:$AC$105,MATCH($C40,'2025'!$C$8:$C$105,0),19),0)</f>
        <v>789286.80999999982</v>
      </c>
      <c r="G40" s="86">
        <f t="shared" si="15"/>
        <v>0.98628825237585027</v>
      </c>
      <c r="H40" s="87">
        <f t="shared" si="16"/>
        <v>9.714657895060738E-5</v>
      </c>
      <c r="I40" s="88">
        <f t="shared" si="17"/>
        <v>-10972.960000000079</v>
      </c>
      <c r="J40" s="89">
        <f t="shared" si="18"/>
        <v>-1.3711747624149694E-2</v>
      </c>
      <c r="K40" s="90">
        <f>VLOOKUP($C40,'2025'!$C$120:$U$217,VLOOKUP($L$4,Master!$D$9:$G$20,4,FALSE),FALSE)</f>
        <v>79177.829999999973</v>
      </c>
      <c r="L40" s="91">
        <f>VLOOKUP($C40,'2025'!$C$8:$U$105,VLOOKUP($L$4,Master!$D$9:$G$20,4,FALSE),FALSE)</f>
        <v>131185.28999999998</v>
      </c>
      <c r="M40" s="91">
        <f t="shared" si="19"/>
        <v>1.6568437149641513</v>
      </c>
      <c r="N40" s="87">
        <f t="shared" si="20"/>
        <v>1.6146478023803952E-5</v>
      </c>
      <c r="O40" s="91">
        <f t="shared" si="21"/>
        <v>52007.460000000006</v>
      </c>
      <c r="P40" s="92">
        <f t="shared" si="22"/>
        <v>0.65684371496415128</v>
      </c>
      <c r="Q40" s="81"/>
    </row>
    <row r="41" spans="2:17" s="82" customFormat="1" ht="12.75" x14ac:dyDescent="0.2">
      <c r="B41" s="73"/>
      <c r="C41" s="168">
        <v>40710</v>
      </c>
      <c r="D41" s="83" t="s">
        <v>144</v>
      </c>
      <c r="E41" s="84">
        <f>IFERROR(INDEX('2025'!$C$120:$AC$217,MATCH($C41,'2025'!$C$120:$C$217,0),19),0)</f>
        <v>440035.74</v>
      </c>
      <c r="F41" s="85">
        <f>IFERROR(INDEX('2025'!$C$8:$AC$105,MATCH($C41,'2025'!$C$8:$C$105,0),19),0)</f>
        <v>402722.35</v>
      </c>
      <c r="G41" s="86">
        <f t="shared" si="15"/>
        <v>0.91520372867894773</v>
      </c>
      <c r="H41" s="87">
        <f t="shared" si="16"/>
        <v>4.956765788275259E-5</v>
      </c>
      <c r="I41" s="88">
        <f t="shared" si="17"/>
        <v>-37313.390000000014</v>
      </c>
      <c r="J41" s="89">
        <f t="shared" si="18"/>
        <v>-8.4796271321052274E-2</v>
      </c>
      <c r="K41" s="90">
        <f>VLOOKUP($C41,'2025'!$C$120:$U$217,VLOOKUP($L$4,Master!$D$9:$G$20,4,FALSE),FALSE)</f>
        <v>41763.39</v>
      </c>
      <c r="L41" s="91">
        <f>VLOOKUP($C41,'2025'!$C$8:$U$105,VLOOKUP($L$4,Master!$D$9:$G$20,4,FALSE),FALSE)</f>
        <v>43901.04</v>
      </c>
      <c r="M41" s="91">
        <f t="shared" si="19"/>
        <v>1.051184781695164</v>
      </c>
      <c r="N41" s="87">
        <f t="shared" si="20"/>
        <v>5.4034044333944642E-6</v>
      </c>
      <c r="O41" s="91">
        <f t="shared" si="21"/>
        <v>2137.6500000000015</v>
      </c>
      <c r="P41" s="92">
        <f t="shared" si="22"/>
        <v>5.1184781695164147E-2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IFERROR(INDEX('2025'!$C$120:$AC$217,MATCH($C42,'2025'!$C$120:$C$217,0),19),0)</f>
        <v>33681583.310000025</v>
      </c>
      <c r="F42" s="85">
        <f>IFERROR(INDEX('2025'!$C$8:$AC$105,MATCH($C42,'2025'!$C$8:$C$105,0),19),0)</f>
        <v>27799038.469999999</v>
      </c>
      <c r="G42" s="86">
        <f t="shared" si="15"/>
        <v>0.82534832802074642</v>
      </c>
      <c r="H42" s="87">
        <f t="shared" si="16"/>
        <v>3.4215464534075105E-3</v>
      </c>
      <c r="I42" s="88">
        <f t="shared" si="17"/>
        <v>-5882544.8400000259</v>
      </c>
      <c r="J42" s="89">
        <f t="shared" si="18"/>
        <v>-0.17465167197925358</v>
      </c>
      <c r="K42" s="90">
        <f>VLOOKUP($C42,'2025'!$C$120:$U$217,VLOOKUP($L$4,Master!$D$9:$G$20,4,FALSE),FALSE)</f>
        <v>3890125.4000000046</v>
      </c>
      <c r="L42" s="91">
        <f>VLOOKUP($C42,'2025'!$C$8:$U$105,VLOOKUP($L$4,Master!$D$9:$G$20,4,FALSE),FALSE)</f>
        <v>8579873.0799999963</v>
      </c>
      <c r="M42" s="91">
        <f t="shared" si="19"/>
        <v>2.2055518004638066</v>
      </c>
      <c r="N42" s="87">
        <f t="shared" si="20"/>
        <v>1.0560233707090718E-3</v>
      </c>
      <c r="O42" s="91">
        <f t="shared" si="21"/>
        <v>4689747.6799999923</v>
      </c>
      <c r="P42" s="92">
        <f t="shared" si="22"/>
        <v>1.2055518004638068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IFERROR(INDEX('2025'!$C$120:$AC$217,MATCH($C43,'2025'!$C$120:$C$217,0),19),0)</f>
        <v>2431653.08</v>
      </c>
      <c r="F43" s="85">
        <f>IFERROR(INDEX('2025'!$C$8:$AC$105,MATCH($C43,'2025'!$C$8:$C$105,0),19),0)</f>
        <v>2208923.8200000003</v>
      </c>
      <c r="G43" s="86">
        <f t="shared" si="15"/>
        <v>0.90840417910271976</v>
      </c>
      <c r="H43" s="87">
        <f t="shared" si="16"/>
        <v>2.7187758563393112E-4</v>
      </c>
      <c r="I43" s="88">
        <f t="shared" si="17"/>
        <v>-222729.25999999978</v>
      </c>
      <c r="J43" s="89">
        <f t="shared" si="18"/>
        <v>-9.1595820897280203E-2</v>
      </c>
      <c r="K43" s="90">
        <f>VLOOKUP($C43,'2025'!$C$120:$U$217,VLOOKUP($L$4,Master!$D$9:$G$20,4,FALSE),FALSE)</f>
        <v>254550.95999999993</v>
      </c>
      <c r="L43" s="91">
        <f>VLOOKUP($C43,'2025'!$C$8:$U$105,VLOOKUP($L$4,Master!$D$9:$G$20,4,FALSE),FALSE)</f>
        <v>241954.61000000004</v>
      </c>
      <c r="M43" s="91">
        <f t="shared" si="19"/>
        <v>0.95051540956671354</v>
      </c>
      <c r="N43" s="87">
        <f t="shared" si="20"/>
        <v>2.9780128497052204E-5</v>
      </c>
      <c r="O43" s="91">
        <f t="shared" si="21"/>
        <v>-12596.349999999889</v>
      </c>
      <c r="P43" s="92">
        <f t="shared" si="22"/>
        <v>-4.9484590433286492E-2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IFERROR(INDEX('2025'!$C$120:$AC$217,MATCH($C44,'2025'!$C$120:$C$217,0),19),0)</f>
        <v>1123695.8599999999</v>
      </c>
      <c r="F44" s="85">
        <f>IFERROR(INDEX('2025'!$C$8:$AC$105,MATCH($C44,'2025'!$C$8:$C$105,0),19),0)</f>
        <v>736034.42999999993</v>
      </c>
      <c r="G44" s="86">
        <f t="shared" si="15"/>
        <v>0.65501214002870844</v>
      </c>
      <c r="H44" s="87">
        <f t="shared" si="16"/>
        <v>9.0592197865767339E-5</v>
      </c>
      <c r="I44" s="88">
        <f t="shared" si="17"/>
        <v>-387661.42999999993</v>
      </c>
      <c r="J44" s="89">
        <f t="shared" si="18"/>
        <v>-0.3449878599712915</v>
      </c>
      <c r="K44" s="90">
        <f>VLOOKUP($C44,'2025'!$C$120:$U$217,VLOOKUP($L$4,Master!$D$9:$G$20,4,FALSE),FALSE)</f>
        <v>137958.16999999995</v>
      </c>
      <c r="L44" s="91">
        <f>VLOOKUP($C44,'2025'!$C$8:$U$105,VLOOKUP($L$4,Master!$D$9:$G$20,4,FALSE),FALSE)</f>
        <v>145139.26</v>
      </c>
      <c r="M44" s="91">
        <f t="shared" si="19"/>
        <v>1.0520526620496637</v>
      </c>
      <c r="N44" s="87">
        <f t="shared" si="20"/>
        <v>1.7863953130577131E-5</v>
      </c>
      <c r="O44" s="91">
        <f t="shared" si="21"/>
        <v>7181.0900000000547</v>
      </c>
      <c r="P44" s="92">
        <f t="shared" si="22"/>
        <v>5.2052662049663731E-2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IFERROR(INDEX('2025'!$C$120:$AC$217,MATCH($C45,'2025'!$C$120:$C$217,0),19),0)</f>
        <v>14351591.639999997</v>
      </c>
      <c r="F45" s="85">
        <f>IFERROR(INDEX('2025'!$C$8:$AC$105,MATCH($C45,'2025'!$C$8:$C$105,0),19),0)</f>
        <v>11896760.290000001</v>
      </c>
      <c r="G45" s="86">
        <f t="shared" si="15"/>
        <v>0.82895058530246779</v>
      </c>
      <c r="H45" s="87">
        <f t="shared" si="16"/>
        <v>1.4642707164572231E-3</v>
      </c>
      <c r="I45" s="88">
        <f t="shared" si="17"/>
        <v>-2454831.3499999959</v>
      </c>
      <c r="J45" s="89">
        <f t="shared" si="18"/>
        <v>-0.17104941469753221</v>
      </c>
      <c r="K45" s="90">
        <f>VLOOKUP($C45,'2025'!$C$120:$U$217,VLOOKUP($L$4,Master!$D$9:$G$20,4,FALSE),FALSE)</f>
        <v>1583694.7799999993</v>
      </c>
      <c r="L45" s="91">
        <f>VLOOKUP($C45,'2025'!$C$8:$U$105,VLOOKUP($L$4,Master!$D$9:$G$20,4,FALSE),FALSE)</f>
        <v>4052163.0200000005</v>
      </c>
      <c r="M45" s="91">
        <f t="shared" si="19"/>
        <v>2.5586767546206106</v>
      </c>
      <c r="N45" s="87">
        <f t="shared" si="20"/>
        <v>4.9874617155094966E-4</v>
      </c>
      <c r="O45" s="91">
        <f t="shared" si="21"/>
        <v>2468468.2400000012</v>
      </c>
      <c r="P45" s="92">
        <f t="shared" si="22"/>
        <v>1.5586767546206108</v>
      </c>
      <c r="Q45" s="81"/>
    </row>
    <row r="46" spans="2:17" s="82" customFormat="1" ht="12.75" x14ac:dyDescent="0.2">
      <c r="B46" s="73"/>
      <c r="C46" s="168">
        <v>40903</v>
      </c>
      <c r="D46" s="83" t="s">
        <v>70</v>
      </c>
      <c r="E46" s="84">
        <f>IFERROR(INDEX('2025'!$C$120:$AC$217,MATCH($C46,'2025'!$C$120:$C$217,0),19),0)</f>
        <v>43183353.609999992</v>
      </c>
      <c r="F46" s="85">
        <f>IFERROR(INDEX('2025'!$C$8:$AC$105,MATCH($C46,'2025'!$C$8:$C$105,0),19),0)</f>
        <v>35788507.749999993</v>
      </c>
      <c r="G46" s="86">
        <f t="shared" si="15"/>
        <v>0.82875702691401043</v>
      </c>
      <c r="H46" s="87">
        <f t="shared" si="16"/>
        <v>4.404902057922138E-3</v>
      </c>
      <c r="I46" s="88">
        <f t="shared" si="17"/>
        <v>-7394845.8599999994</v>
      </c>
      <c r="J46" s="89">
        <f t="shared" si="18"/>
        <v>-0.17124297308598957</v>
      </c>
      <c r="K46" s="90">
        <f>VLOOKUP($C46,'2025'!$C$120:$U$217,VLOOKUP($L$4,Master!$D$9:$G$20,4,FALSE),FALSE)</f>
        <v>2021643.87</v>
      </c>
      <c r="L46" s="91">
        <f>VLOOKUP($C46,'2025'!$C$8:$U$105,VLOOKUP($L$4,Master!$D$9:$G$20,4,FALSE),FALSE)</f>
        <v>0</v>
      </c>
      <c r="M46" s="91">
        <f t="shared" si="19"/>
        <v>0</v>
      </c>
      <c r="N46" s="87">
        <f t="shared" si="20"/>
        <v>0</v>
      </c>
      <c r="O46" s="91">
        <f t="shared" si="21"/>
        <v>-2021643.87</v>
      </c>
      <c r="P46" s="92">
        <f t="shared" si="22"/>
        <v>-1</v>
      </c>
      <c r="Q46" s="81"/>
    </row>
    <row r="47" spans="2:17" s="82" customFormat="1" ht="12.75" x14ac:dyDescent="0.2">
      <c r="B47" s="73"/>
      <c r="C47" s="168">
        <v>40904</v>
      </c>
      <c r="D47" s="83" t="s">
        <v>54</v>
      </c>
      <c r="E47" s="84">
        <f>IFERROR(INDEX('2025'!$C$120:$AC$217,MATCH($C47,'2025'!$C$120:$C$217,0),19),0)</f>
        <v>1262311.7100000002</v>
      </c>
      <c r="F47" s="85">
        <f>IFERROR(INDEX('2025'!$C$8:$AC$105,MATCH($C47,'2025'!$C$8:$C$105,0),19),0)</f>
        <v>1205351.72</v>
      </c>
      <c r="G47" s="86">
        <f t="shared" si="15"/>
        <v>0.95487644648404613</v>
      </c>
      <c r="H47" s="87">
        <f t="shared" si="16"/>
        <v>1.4835645870001353E-4</v>
      </c>
      <c r="I47" s="88">
        <f t="shared" si="17"/>
        <v>-56959.990000000224</v>
      </c>
      <c r="J47" s="89">
        <f t="shared" si="18"/>
        <v>-4.5123553515953846E-2</v>
      </c>
      <c r="K47" s="90">
        <f>VLOOKUP($C47,'2025'!$C$120:$U$217,VLOOKUP($L$4,Master!$D$9:$G$20,4,FALSE),FALSE)</f>
        <v>77520.159999999974</v>
      </c>
      <c r="L47" s="91">
        <f>VLOOKUP($C47,'2025'!$C$8:$U$105,VLOOKUP($L$4,Master!$D$9:$G$20,4,FALSE),FALSE)</f>
        <v>300567.33</v>
      </c>
      <c r="M47" s="91">
        <f t="shared" si="19"/>
        <v>3.8772795360587504</v>
      </c>
      <c r="N47" s="87">
        <f t="shared" si="20"/>
        <v>3.6994268096052782E-5</v>
      </c>
      <c r="O47" s="91">
        <f t="shared" si="21"/>
        <v>223047.17000000004</v>
      </c>
      <c r="P47" s="92">
        <f t="shared" si="22"/>
        <v>2.8772795360587504</v>
      </c>
      <c r="Q47" s="81"/>
    </row>
    <row r="48" spans="2:17" s="82" customFormat="1" ht="12.75" x14ac:dyDescent="0.2">
      <c r="B48" s="73"/>
      <c r="C48" s="168">
        <v>40911</v>
      </c>
      <c r="D48" s="83" t="s">
        <v>55</v>
      </c>
      <c r="E48" s="84">
        <f>IFERROR(INDEX('2025'!$C$120:$AC$217,MATCH($C48,'2025'!$C$120:$C$217,0),19),0)</f>
        <v>846465.1100000001</v>
      </c>
      <c r="F48" s="85">
        <f>IFERROR(INDEX('2025'!$C$8:$AC$105,MATCH($C48,'2025'!$C$8:$C$105,0),19),0)</f>
        <v>756308.57000000007</v>
      </c>
      <c r="G48" s="86">
        <f t="shared" si="15"/>
        <v>0.89349054209688572</v>
      </c>
      <c r="H48" s="87">
        <f t="shared" si="16"/>
        <v>9.3087568771770037E-5</v>
      </c>
      <c r="I48" s="88">
        <f t="shared" si="17"/>
        <v>-90156.540000000037</v>
      </c>
      <c r="J48" s="89">
        <f t="shared" si="18"/>
        <v>-0.10650945790311431</v>
      </c>
      <c r="K48" s="90">
        <f>VLOOKUP($C48,'2025'!$C$120:$U$217,VLOOKUP($L$4,Master!$D$9:$G$20,4,FALSE),FALSE)</f>
        <v>69347.75999999998</v>
      </c>
      <c r="L48" s="91">
        <f>VLOOKUP($C48,'2025'!$C$8:$U$105,VLOOKUP($L$4,Master!$D$9:$G$20,4,FALSE),FALSE)</f>
        <v>103691.94</v>
      </c>
      <c r="M48" s="91">
        <f t="shared" si="19"/>
        <v>1.4952457007984112</v>
      </c>
      <c r="N48" s="87">
        <f t="shared" si="20"/>
        <v>1.2762556155919604E-5</v>
      </c>
      <c r="O48" s="91">
        <f t="shared" si="21"/>
        <v>34344.180000000022</v>
      </c>
      <c r="P48" s="92">
        <f t="shared" si="22"/>
        <v>0.49524570079841124</v>
      </c>
      <c r="Q48" s="81"/>
    </row>
    <row r="49" spans="2:17" s="82" customFormat="1" ht="12.75" x14ac:dyDescent="0.2">
      <c r="B49" s="73"/>
      <c r="C49" s="168">
        <v>40913</v>
      </c>
      <c r="D49" s="83" t="s">
        <v>57</v>
      </c>
      <c r="E49" s="84">
        <f>IFERROR(INDEX('2025'!$C$120:$AC$217,MATCH($C49,'2025'!$C$120:$C$217,0),19),0)</f>
        <v>635999.27999999991</v>
      </c>
      <c r="F49" s="85">
        <f>IFERROR(INDEX('2025'!$C$8:$AC$105,MATCH($C49,'2025'!$C$8:$C$105,0),19),0)</f>
        <v>566189.99000000011</v>
      </c>
      <c r="G49" s="86">
        <f t="shared" si="15"/>
        <v>0.89023684114862545</v>
      </c>
      <c r="H49" s="87">
        <f t="shared" si="16"/>
        <v>6.9687494922889467E-5</v>
      </c>
      <c r="I49" s="88">
        <f t="shared" si="17"/>
        <v>-69809.289999999804</v>
      </c>
      <c r="J49" s="89">
        <f t="shared" si="18"/>
        <v>-0.10976315885137451</v>
      </c>
      <c r="K49" s="90">
        <f>VLOOKUP($C49,'2025'!$C$120:$U$217,VLOOKUP($L$4,Master!$D$9:$G$20,4,FALSE),FALSE)</f>
        <v>65406.200000000004</v>
      </c>
      <c r="L49" s="91">
        <f>VLOOKUP($C49,'2025'!$C$8:$U$105,VLOOKUP($L$4,Master!$D$9:$G$20,4,FALSE),FALSE)</f>
        <v>74704.89</v>
      </c>
      <c r="M49" s="91">
        <f t="shared" si="19"/>
        <v>1.1421683265500824</v>
      </c>
      <c r="N49" s="87">
        <f t="shared" si="20"/>
        <v>9.1947874998461479E-6</v>
      </c>
      <c r="O49" s="91">
        <f t="shared" si="21"/>
        <v>9298.6899999999951</v>
      </c>
      <c r="P49" s="92">
        <f t="shared" si="22"/>
        <v>0.14216832655008232</v>
      </c>
      <c r="Q49" s="81"/>
    </row>
    <row r="50" spans="2:17" s="82" customFormat="1" ht="12.75" x14ac:dyDescent="0.2">
      <c r="B50" s="73"/>
      <c r="C50" s="168">
        <v>41101</v>
      </c>
      <c r="D50" s="83" t="s">
        <v>145</v>
      </c>
      <c r="E50" s="84">
        <f>IFERROR(INDEX('2025'!$C$120:$AC$217,MATCH($C50,'2025'!$C$120:$C$217,0),19),0)</f>
        <v>61855362.280000001</v>
      </c>
      <c r="F50" s="85">
        <f>IFERROR(INDEX('2025'!$C$8:$AC$105,MATCH($C50,'2025'!$C$8:$C$105,0),19),0)</f>
        <v>74095580.830000013</v>
      </c>
      <c r="G50" s="86">
        <f t="shared" si="15"/>
        <v>1.197884517992027</v>
      </c>
      <c r="H50" s="87">
        <f t="shared" si="16"/>
        <v>9.1197928329661421E-3</v>
      </c>
      <c r="I50" s="88">
        <f t="shared" si="17"/>
        <v>12240218.550000012</v>
      </c>
      <c r="J50" s="89">
        <f t="shared" si="18"/>
        <v>0.19788451799202705</v>
      </c>
      <c r="K50" s="90">
        <f>VLOOKUP($C50,'2025'!$C$120:$U$217,VLOOKUP($L$4,Master!$D$9:$G$20,4,FALSE),FALSE)</f>
        <v>8206185.4399999967</v>
      </c>
      <c r="L50" s="91">
        <f>VLOOKUP($C50,'2025'!$C$8:$U$105,VLOOKUP($L$4,Master!$D$9:$G$20,4,FALSE),FALSE)</f>
        <v>22872297.980000004</v>
      </c>
      <c r="M50" s="91">
        <f t="shared" si="19"/>
        <v>2.7872021839175027</v>
      </c>
      <c r="N50" s="87">
        <f t="shared" si="20"/>
        <v>2.8151560032985837E-3</v>
      </c>
      <c r="O50" s="91">
        <f t="shared" si="21"/>
        <v>14666112.540000007</v>
      </c>
      <c r="P50" s="92">
        <f t="shared" si="22"/>
        <v>1.7872021839175027</v>
      </c>
      <c r="Q50" s="81"/>
    </row>
    <row r="51" spans="2:17" s="82" customFormat="1" ht="12.75" x14ac:dyDescent="0.2">
      <c r="B51" s="73"/>
      <c r="C51" s="168">
        <v>41103</v>
      </c>
      <c r="D51" s="83" t="s">
        <v>64</v>
      </c>
      <c r="E51" s="84">
        <f>IFERROR(INDEX('2025'!$C$120:$AC$217,MATCH($C51,'2025'!$C$120:$C$217,0),19),0)</f>
        <v>7497959.4400000004</v>
      </c>
      <c r="F51" s="85">
        <f>IFERROR(INDEX('2025'!$C$8:$AC$105,MATCH($C51,'2025'!$C$8:$C$105,0),19),0)</f>
        <v>6620787.0799999991</v>
      </c>
      <c r="G51" s="86">
        <f t="shared" si="15"/>
        <v>0.88301185582300223</v>
      </c>
      <c r="H51" s="87">
        <f t="shared" si="16"/>
        <v>8.148961906285769E-4</v>
      </c>
      <c r="I51" s="88">
        <f t="shared" si="17"/>
        <v>-877172.36000000127</v>
      </c>
      <c r="J51" s="89">
        <f t="shared" si="18"/>
        <v>-0.11698814417699774</v>
      </c>
      <c r="K51" s="90">
        <f>VLOOKUP($C51,'2025'!$C$120:$U$217,VLOOKUP($L$4,Master!$D$9:$G$20,4,FALSE),FALSE)</f>
        <v>466680.91</v>
      </c>
      <c r="L51" s="91">
        <f>VLOOKUP($C51,'2025'!$C$8:$U$105,VLOOKUP($L$4,Master!$D$9:$G$20,4,FALSE),FALSE)</f>
        <v>1012267.7099999998</v>
      </c>
      <c r="M51" s="91">
        <f t="shared" si="19"/>
        <v>2.169078889470752</v>
      </c>
      <c r="N51" s="87">
        <f t="shared" si="20"/>
        <v>1.2459139537459842E-4</v>
      </c>
      <c r="O51" s="91">
        <f t="shared" si="21"/>
        <v>545586.79999999981</v>
      </c>
      <c r="P51" s="92">
        <f t="shared" si="22"/>
        <v>1.1690788894707518</v>
      </c>
      <c r="Q51" s="81"/>
    </row>
    <row r="52" spans="2:17" s="82" customFormat="1" ht="12.75" x14ac:dyDescent="0.2">
      <c r="B52" s="73"/>
      <c r="C52" s="168">
        <v>41104</v>
      </c>
      <c r="D52" s="83" t="s">
        <v>65</v>
      </c>
      <c r="E52" s="84">
        <f>IFERROR(INDEX('2025'!$C$120:$AC$217,MATCH($C52,'2025'!$C$120:$C$217,0),19),0)</f>
        <v>1309415.5999999999</v>
      </c>
      <c r="F52" s="85">
        <f>IFERROR(INDEX('2025'!$C$8:$AC$105,MATCH($C52,'2025'!$C$8:$C$105,0),19),0)</f>
        <v>906179.09</v>
      </c>
      <c r="G52" s="86">
        <f t="shared" si="15"/>
        <v>0.69204849094512089</v>
      </c>
      <c r="H52" s="87">
        <f t="shared" si="16"/>
        <v>1.1153385232685514E-4</v>
      </c>
      <c r="I52" s="88">
        <f t="shared" si="17"/>
        <v>-403236.50999999989</v>
      </c>
      <c r="J52" s="89">
        <f t="shared" si="18"/>
        <v>-0.30795150905487911</v>
      </c>
      <c r="K52" s="90">
        <f>VLOOKUP($C52,'2025'!$C$120:$U$217,VLOOKUP($L$4,Master!$D$9:$G$20,4,FALSE),FALSE)</f>
        <v>94584.409999999974</v>
      </c>
      <c r="L52" s="91">
        <f>VLOOKUP($C52,'2025'!$C$8:$U$105,VLOOKUP($L$4,Master!$D$9:$G$20,4,FALSE),FALSE)</f>
        <v>264468.82999999996</v>
      </c>
      <c r="M52" s="91">
        <f t="shared" si="19"/>
        <v>2.7961143913674573</v>
      </c>
      <c r="N52" s="87">
        <f t="shared" si="20"/>
        <v>3.2551211737048746E-5</v>
      </c>
      <c r="O52" s="91">
        <f t="shared" si="21"/>
        <v>169884.41999999998</v>
      </c>
      <c r="P52" s="92">
        <f t="shared" si="22"/>
        <v>1.7961143913674571</v>
      </c>
      <c r="Q52" s="81"/>
    </row>
    <row r="53" spans="2:17" s="82" customFormat="1" ht="12.75" x14ac:dyDescent="0.2">
      <c r="B53" s="73"/>
      <c r="C53" s="168">
        <v>41107</v>
      </c>
      <c r="D53" s="83" t="s">
        <v>146</v>
      </c>
      <c r="E53" s="84">
        <f>IFERROR(INDEX('2025'!$C$120:$AC$217,MATCH($C53,'2025'!$C$120:$C$217,0),19),0)</f>
        <v>4966503.5799999982</v>
      </c>
      <c r="F53" s="85">
        <f>IFERROR(INDEX('2025'!$C$8:$AC$105,MATCH($C53,'2025'!$C$8:$C$105,0),19),0)</f>
        <v>5310594.82</v>
      </c>
      <c r="G53" s="86">
        <f t="shared" si="15"/>
        <v>1.069282390409553</v>
      </c>
      <c r="H53" s="87">
        <f t="shared" si="16"/>
        <v>6.5363580439893165E-4</v>
      </c>
      <c r="I53" s="88">
        <f t="shared" si="17"/>
        <v>344091.24000000209</v>
      </c>
      <c r="J53" s="89">
        <f t="shared" si="18"/>
        <v>6.9282390409552919E-2</v>
      </c>
      <c r="K53" s="90">
        <f>VLOOKUP($C53,'2025'!$C$120:$U$217,VLOOKUP($L$4,Master!$D$9:$G$20,4,FALSE),FALSE)</f>
        <v>539890.35999999987</v>
      </c>
      <c r="L53" s="91">
        <f>VLOOKUP($C53,'2025'!$C$8:$U$105,VLOOKUP($L$4,Master!$D$9:$G$20,4,FALSE),FALSE)</f>
        <v>1315935.95</v>
      </c>
      <c r="M53" s="91">
        <f t="shared" si="19"/>
        <v>2.4374133111026475</v>
      </c>
      <c r="N53" s="87">
        <f t="shared" si="20"/>
        <v>1.6196732802441937E-4</v>
      </c>
      <c r="O53" s="91">
        <f t="shared" si="21"/>
        <v>776045.59000000008</v>
      </c>
      <c r="P53" s="92">
        <f t="shared" si="22"/>
        <v>1.4374133111026473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IFERROR(INDEX('2025'!$C$120:$AC$217,MATCH($C54,'2025'!$C$120:$C$217,0),19),0)</f>
        <v>9422191.4300000016</v>
      </c>
      <c r="F54" s="85">
        <f>IFERROR(INDEX('2025'!$C$8:$AC$105,MATCH($C54,'2025'!$C$8:$C$105,0),19),0)</f>
        <v>8722739.0299999993</v>
      </c>
      <c r="G54" s="86">
        <f t="shared" si="15"/>
        <v>0.92576542249258864</v>
      </c>
      <c r="H54" s="87">
        <f t="shared" si="16"/>
        <v>1.0736075215084864E-3</v>
      </c>
      <c r="I54" s="88">
        <f t="shared" si="17"/>
        <v>-699452.40000000224</v>
      </c>
      <c r="J54" s="89">
        <f t="shared" si="18"/>
        <v>-7.4234577507411359E-2</v>
      </c>
      <c r="K54" s="90">
        <f>VLOOKUP($C54,'2025'!$C$120:$U$217,VLOOKUP($L$4,Master!$D$9:$G$20,4,FALSE),FALSE)</f>
        <v>1222704.6499999999</v>
      </c>
      <c r="L54" s="91">
        <f>VLOOKUP($C54,'2025'!$C$8:$U$105,VLOOKUP($L$4,Master!$D$9:$G$20,4,FALSE),FALSE)</f>
        <v>5139798.2599999988</v>
      </c>
      <c r="M54" s="91">
        <f t="shared" si="19"/>
        <v>4.2036302552705589</v>
      </c>
      <c r="N54" s="87">
        <f t="shared" si="20"/>
        <v>6.3261391312909997E-4</v>
      </c>
      <c r="O54" s="91">
        <f t="shared" si="21"/>
        <v>3917093.6099999989</v>
      </c>
      <c r="P54" s="92">
        <f t="shared" si="22"/>
        <v>3.2036302552705589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IFERROR(INDEX('2025'!$C$120:$AC$217,MATCH($C55,'2025'!$C$120:$C$217,0),19),0)</f>
        <v>4621189.120000001</v>
      </c>
      <c r="F55" s="85">
        <f>IFERROR(INDEX('2025'!$C$8:$AC$105,MATCH($C55,'2025'!$C$8:$C$105,0),19),0)</f>
        <v>4543361.93</v>
      </c>
      <c r="G55" s="86">
        <f t="shared" si="15"/>
        <v>0.98315862260144826</v>
      </c>
      <c r="H55" s="87">
        <f t="shared" si="16"/>
        <v>5.5920365428877375E-4</v>
      </c>
      <c r="I55" s="88">
        <f t="shared" si="17"/>
        <v>-77827.190000001341</v>
      </c>
      <c r="J55" s="89">
        <f t="shared" si="18"/>
        <v>-1.6841377398551766E-2</v>
      </c>
      <c r="K55" s="90">
        <f>VLOOKUP($C55,'2025'!$C$120:$U$217,VLOOKUP($L$4,Master!$D$9:$G$20,4,FALSE),FALSE)</f>
        <v>233935.83000000005</v>
      </c>
      <c r="L55" s="91">
        <f>VLOOKUP($C55,'2025'!$C$8:$U$105,VLOOKUP($L$4,Master!$D$9:$G$20,4,FALSE),FALSE)</f>
        <v>1234022.3399999999</v>
      </c>
      <c r="M55" s="91">
        <f t="shared" si="19"/>
        <v>5.2750463236007912</v>
      </c>
      <c r="N55" s="87">
        <f t="shared" si="20"/>
        <v>1.518852806872869E-4</v>
      </c>
      <c r="O55" s="91">
        <f t="shared" si="21"/>
        <v>1000086.5099999998</v>
      </c>
      <c r="P55" s="92">
        <f t="shared" si="22"/>
        <v>4.2750463236007912</v>
      </c>
      <c r="Q55" s="81"/>
    </row>
    <row r="56" spans="2:17" s="82" customFormat="1" ht="12.75" x14ac:dyDescent="0.2">
      <c r="B56" s="73"/>
      <c r="C56" s="168">
        <v>41501</v>
      </c>
      <c r="D56" s="83" t="s">
        <v>147</v>
      </c>
      <c r="E56" s="84">
        <f>IFERROR(INDEX('2025'!$C$120:$AC$217,MATCH($C56,'2025'!$C$120:$C$217,0),19),0)</f>
        <v>8919678.9800000004</v>
      </c>
      <c r="F56" s="85">
        <f>IFERROR(INDEX('2025'!$C$8:$AC$105,MATCH($C56,'2025'!$C$8:$C$105,0),19),0)</f>
        <v>12564145.799999999</v>
      </c>
      <c r="G56" s="86">
        <f t="shared" si="15"/>
        <v>1.4085872180121888</v>
      </c>
      <c r="H56" s="87">
        <f t="shared" si="16"/>
        <v>1.5464135044986275E-3</v>
      </c>
      <c r="I56" s="88">
        <f t="shared" si="17"/>
        <v>3644466.8199999984</v>
      </c>
      <c r="J56" s="89">
        <f t="shared" si="18"/>
        <v>0.40858721801218884</v>
      </c>
      <c r="K56" s="90">
        <f>VLOOKUP($C56,'2025'!$C$120:$U$217,VLOOKUP($L$4,Master!$D$9:$G$20,4,FALSE),FALSE)</f>
        <v>829924.32999999973</v>
      </c>
      <c r="L56" s="91">
        <f>VLOOKUP($C56,'2025'!$C$8:$U$105,VLOOKUP($L$4,Master!$D$9:$G$20,4,FALSE),FALSE)</f>
        <v>3558228.5299999979</v>
      </c>
      <c r="M56" s="91">
        <f t="shared" si="19"/>
        <v>4.2874132030808143</v>
      </c>
      <c r="N56" s="87">
        <f t="shared" si="20"/>
        <v>4.3795198961192388E-4</v>
      </c>
      <c r="O56" s="91">
        <f t="shared" si="21"/>
        <v>2728304.1999999983</v>
      </c>
      <c r="P56" s="92">
        <f t="shared" si="22"/>
        <v>3.2874132030808147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IFERROR(INDEX('2025'!$C$120:$AC$217,MATCH($C57,'2025'!$C$120:$C$217,0),19),0)</f>
        <v>6735449.79</v>
      </c>
      <c r="F57" s="85">
        <f>IFERROR(INDEX('2025'!$C$8:$AC$105,MATCH($C57,'2025'!$C$8:$C$105,0),19),0)</f>
        <v>6911915.620000001</v>
      </c>
      <c r="G57" s="86">
        <f t="shared" si="15"/>
        <v>1.0261995613510468</v>
      </c>
      <c r="H57" s="87">
        <f t="shared" si="16"/>
        <v>8.5072871859884073E-4</v>
      </c>
      <c r="I57" s="88">
        <f t="shared" si="17"/>
        <v>176465.83000000101</v>
      </c>
      <c r="J57" s="89">
        <f t="shared" si="18"/>
        <v>2.6199561351046907E-2</v>
      </c>
      <c r="K57" s="90">
        <f>VLOOKUP($C57,'2025'!$C$120:$U$217,VLOOKUP($L$4,Master!$D$9:$G$20,4,FALSE),FALSE)</f>
        <v>661959.67000000051</v>
      </c>
      <c r="L57" s="91">
        <f>VLOOKUP($C57,'2025'!$C$8:$U$105,VLOOKUP($L$4,Master!$D$9:$G$20,4,FALSE),FALSE)</f>
        <v>1576328.4700000002</v>
      </c>
      <c r="M57" s="91">
        <f t="shared" si="19"/>
        <v>2.3813059034245985</v>
      </c>
      <c r="N57" s="87">
        <f t="shared" si="20"/>
        <v>1.940168215441801E-4</v>
      </c>
      <c r="O57" s="91">
        <f t="shared" si="21"/>
        <v>914368.7999999997</v>
      </c>
      <c r="P57" s="92">
        <f t="shared" si="22"/>
        <v>1.3813059034245982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IFERROR(INDEX('2025'!$C$120:$AC$217,MATCH($C58,'2025'!$C$120:$C$217,0),19),0)</f>
        <v>36671398.640000008</v>
      </c>
      <c r="F58" s="85">
        <f>IFERROR(INDEX('2025'!$C$8:$AC$105,MATCH($C58,'2025'!$C$8:$C$105,0),19),0)</f>
        <v>30338978.880000003</v>
      </c>
      <c r="G58" s="86">
        <f t="shared" si="15"/>
        <v>0.82731992793171516</v>
      </c>
      <c r="H58" s="87">
        <f t="shared" si="16"/>
        <v>3.7341660467463417E-3</v>
      </c>
      <c r="I58" s="88">
        <f t="shared" si="17"/>
        <v>-6332419.7600000054</v>
      </c>
      <c r="J58" s="89">
        <f t="shared" si="18"/>
        <v>-0.17268007206828487</v>
      </c>
      <c r="K58" s="90">
        <f>VLOOKUP($C58,'2025'!$C$120:$U$217,VLOOKUP($L$4,Master!$D$9:$G$20,4,FALSE),FALSE)</f>
        <v>2624632.1600000006</v>
      </c>
      <c r="L58" s="91">
        <f>VLOOKUP($C58,'2025'!$C$8:$U$105,VLOOKUP($L$4,Master!$D$9:$G$20,4,FALSE),FALSE)</f>
        <v>5253621.8600000003</v>
      </c>
      <c r="M58" s="91">
        <f t="shared" si="19"/>
        <v>2.0016602478878407</v>
      </c>
      <c r="N58" s="87">
        <f t="shared" si="20"/>
        <v>6.4662348886728132E-4</v>
      </c>
      <c r="O58" s="91">
        <f t="shared" si="21"/>
        <v>2628989.6999999997</v>
      </c>
      <c r="P58" s="92">
        <f t="shared" si="22"/>
        <v>1.0016602478878409</v>
      </c>
      <c r="Q58" s="81"/>
    </row>
    <row r="59" spans="2:17" s="82" customFormat="1" ht="12.75" x14ac:dyDescent="0.2">
      <c r="B59" s="73"/>
      <c r="C59" s="168">
        <v>41801</v>
      </c>
      <c r="D59" s="83" t="s">
        <v>72</v>
      </c>
      <c r="E59" s="84">
        <f>IFERROR(INDEX('2025'!$C$120:$AC$217,MATCH($C59,'2025'!$C$120:$C$217,0),19),0)</f>
        <v>2961684.3000000012</v>
      </c>
      <c r="F59" s="85">
        <f>IFERROR(INDEX('2025'!$C$8:$AC$105,MATCH($C59,'2025'!$C$8:$C$105,0),19),0)</f>
        <v>2452127.0699999998</v>
      </c>
      <c r="G59" s="86">
        <f t="shared" si="15"/>
        <v>0.82795018699325884</v>
      </c>
      <c r="H59" s="87">
        <f t="shared" si="16"/>
        <v>3.0181139857471661E-4</v>
      </c>
      <c r="I59" s="88">
        <f t="shared" si="17"/>
        <v>-509557.23000000138</v>
      </c>
      <c r="J59" s="89">
        <f t="shared" si="18"/>
        <v>-0.17204981300674119</v>
      </c>
      <c r="K59" s="90">
        <f>VLOOKUP($C59,'2025'!$C$120:$U$217,VLOOKUP($L$4,Master!$D$9:$G$20,4,FALSE),FALSE)</f>
        <v>345588.59000000037</v>
      </c>
      <c r="L59" s="91">
        <f>VLOOKUP($C59,'2025'!$C$8:$U$105,VLOOKUP($L$4,Master!$D$9:$G$20,4,FALSE),FALSE)</f>
        <v>301313.68999999983</v>
      </c>
      <c r="M59" s="91">
        <f t="shared" si="19"/>
        <v>0.87188552723919355</v>
      </c>
      <c r="N59" s="87">
        <f t="shared" si="20"/>
        <v>3.7086131180228169E-5</v>
      </c>
      <c r="O59" s="91">
        <f t="shared" si="21"/>
        <v>-44274.900000000547</v>
      </c>
      <c r="P59" s="92">
        <f t="shared" si="22"/>
        <v>-0.12811447276080642</v>
      </c>
      <c r="Q59" s="81"/>
    </row>
    <row r="60" spans="2:17" s="82" customFormat="1" ht="12.75" x14ac:dyDescent="0.2">
      <c r="B60" s="73"/>
      <c r="C60" s="168">
        <v>42001</v>
      </c>
      <c r="D60" s="83" t="s">
        <v>73</v>
      </c>
      <c r="E60" s="84">
        <f>IFERROR(INDEX('2025'!$C$120:$AC$217,MATCH($C60,'2025'!$C$120:$C$217,0),19),0)</f>
        <v>11132700.779999997</v>
      </c>
      <c r="F60" s="85">
        <f>IFERROR(INDEX('2025'!$C$8:$AC$105,MATCH($C60,'2025'!$C$8:$C$105,0),19),0)</f>
        <v>9847653.9600000009</v>
      </c>
      <c r="G60" s="86">
        <f t="shared" si="15"/>
        <v>0.88457007464813975</v>
      </c>
      <c r="H60" s="87">
        <f t="shared" si="16"/>
        <v>1.2120637020443833E-3</v>
      </c>
      <c r="I60" s="88">
        <f t="shared" si="17"/>
        <v>-1285046.8199999966</v>
      </c>
      <c r="J60" s="89">
        <f t="shared" si="18"/>
        <v>-0.11542992535186029</v>
      </c>
      <c r="K60" s="90">
        <f>VLOOKUP($C60,'2025'!$C$120:$U$217,VLOOKUP($L$4,Master!$D$9:$G$20,4,FALSE),FALSE)</f>
        <v>945323.42999999982</v>
      </c>
      <c r="L60" s="91">
        <f>VLOOKUP($C60,'2025'!$C$8:$U$105,VLOOKUP($L$4,Master!$D$9:$G$20,4,FALSE),FALSE)</f>
        <v>2904128.6400000011</v>
      </c>
      <c r="M60" s="91">
        <f t="shared" si="19"/>
        <v>3.0721005613919901</v>
      </c>
      <c r="N60" s="87">
        <f t="shared" si="20"/>
        <v>3.5744441517840674E-4</v>
      </c>
      <c r="O60" s="91">
        <f t="shared" si="21"/>
        <v>1958805.2100000014</v>
      </c>
      <c r="P60" s="92">
        <f t="shared" si="22"/>
        <v>2.0721005613919901</v>
      </c>
      <c r="Q60" s="81"/>
    </row>
    <row r="61" spans="2:17" s="82" customFormat="1" ht="12.75" x14ac:dyDescent="0.2">
      <c r="B61" s="73"/>
      <c r="C61" s="168">
        <v>42002</v>
      </c>
      <c r="D61" s="83" t="s">
        <v>74</v>
      </c>
      <c r="E61" s="84">
        <f>IFERROR(INDEX('2025'!$C$120:$AC$217,MATCH($C61,'2025'!$C$120:$C$217,0),19),0)</f>
        <v>2326889.1199999996</v>
      </c>
      <c r="F61" s="85">
        <f>IFERROR(INDEX('2025'!$C$8:$AC$105,MATCH($C61,'2025'!$C$8:$C$105,0),19),0)</f>
        <v>2782410.6299999994</v>
      </c>
      <c r="G61" s="86">
        <f t="shared" si="15"/>
        <v>1.1957641668804571</v>
      </c>
      <c r="H61" s="87">
        <f t="shared" si="16"/>
        <v>3.4246318387140442E-4</v>
      </c>
      <c r="I61" s="88">
        <f t="shared" si="17"/>
        <v>455521.50999999978</v>
      </c>
      <c r="J61" s="89">
        <f t="shared" si="18"/>
        <v>0.19576416688045706</v>
      </c>
      <c r="K61" s="90">
        <f>VLOOKUP($C61,'2025'!$C$120:$U$217,VLOOKUP($L$4,Master!$D$9:$G$20,4,FALSE),FALSE)</f>
        <v>258442.82</v>
      </c>
      <c r="L61" s="91">
        <f>VLOOKUP($C61,'2025'!$C$8:$U$105,VLOOKUP($L$4,Master!$D$9:$G$20,4,FALSE),FALSE)</f>
        <v>1292265.2399999998</v>
      </c>
      <c r="M61" s="91">
        <f t="shared" si="19"/>
        <v>5.0001978774260385</v>
      </c>
      <c r="N61" s="87">
        <f t="shared" si="20"/>
        <v>1.5905390229793096E-4</v>
      </c>
      <c r="O61" s="91">
        <f t="shared" si="21"/>
        <v>1033822.4199999997</v>
      </c>
      <c r="P61" s="92">
        <f t="shared" si="22"/>
        <v>4.0001978774260385</v>
      </c>
      <c r="Q61" s="81"/>
    </row>
    <row r="62" spans="2:17" s="82" customFormat="1" ht="12.75" x14ac:dyDescent="0.2">
      <c r="B62" s="73"/>
      <c r="C62" s="168">
        <v>42005</v>
      </c>
      <c r="D62" s="83" t="s">
        <v>130</v>
      </c>
      <c r="E62" s="84">
        <f>IFERROR(INDEX('2025'!$C$120:$AC$217,MATCH($C62,'2025'!$C$120:$C$217,0),19),0)</f>
        <v>1781515.9000000001</v>
      </c>
      <c r="F62" s="85">
        <f>IFERROR(INDEX('2025'!$C$8:$AC$105,MATCH($C62,'2025'!$C$8:$C$105,0),19),0)</f>
        <v>0</v>
      </c>
      <c r="G62" s="86">
        <f t="shared" si="15"/>
        <v>0</v>
      </c>
      <c r="H62" s="87">
        <f t="shared" si="16"/>
        <v>0</v>
      </c>
      <c r="I62" s="88">
        <f t="shared" si="17"/>
        <v>-1781515.9000000001</v>
      </c>
      <c r="J62" s="89">
        <f t="shared" si="18"/>
        <v>-1</v>
      </c>
      <c r="K62" s="90">
        <f>VLOOKUP($C62,'2025'!$C$120:$U$217,VLOOKUP($L$4,Master!$D$9:$G$20,4,FALSE),FALSE)</f>
        <v>356303.18</v>
      </c>
      <c r="L62" s="91">
        <f>VLOOKUP($C62,'2025'!$C$8:$U$105,VLOOKUP($L$4,Master!$D$9:$G$20,4,FALSE),FALSE)</f>
        <v>0</v>
      </c>
      <c r="M62" s="91">
        <f t="shared" si="19"/>
        <v>0</v>
      </c>
      <c r="N62" s="87">
        <f t="shared" si="20"/>
        <v>0</v>
      </c>
      <c r="O62" s="91">
        <f t="shared" si="21"/>
        <v>-356303.18</v>
      </c>
      <c r="P62" s="92">
        <f t="shared" si="22"/>
        <v>-1</v>
      </c>
      <c r="Q62" s="81"/>
    </row>
    <row r="63" spans="2:17" s="82" customFormat="1" ht="12.75" x14ac:dyDescent="0.2">
      <c r="B63" s="73"/>
      <c r="C63" s="168">
        <v>42101</v>
      </c>
      <c r="D63" s="83" t="s">
        <v>75</v>
      </c>
      <c r="E63" s="84">
        <f>IFERROR(INDEX('2025'!$C$120:$AC$217,MATCH($C63,'2025'!$C$120:$C$217,0),19),0)</f>
        <v>12670489.120000001</v>
      </c>
      <c r="F63" s="85">
        <f>IFERROR(INDEX('2025'!$C$8:$AC$105,MATCH($C63,'2025'!$C$8:$C$105,0),19),0)</f>
        <v>12801377.550000001</v>
      </c>
      <c r="G63" s="86">
        <f t="shared" si="15"/>
        <v>1.0103301797397384</v>
      </c>
      <c r="H63" s="87">
        <f t="shared" si="16"/>
        <v>1.5756123364555001E-3</v>
      </c>
      <c r="I63" s="88">
        <f t="shared" si="17"/>
        <v>130888.4299999997</v>
      </c>
      <c r="J63" s="89">
        <f t="shared" si="18"/>
        <v>1.0330179739738389E-2</v>
      </c>
      <c r="K63" s="90">
        <f>VLOOKUP($C63,'2025'!$C$120:$U$217,VLOOKUP($L$4,Master!$D$9:$G$20,4,FALSE),FALSE)</f>
        <v>538378.23</v>
      </c>
      <c r="L63" s="91">
        <f>VLOOKUP($C63,'2025'!$C$8:$U$105,VLOOKUP($L$4,Master!$D$9:$G$20,4,FALSE),FALSE)</f>
        <v>1545346.4100000006</v>
      </c>
      <c r="M63" s="91">
        <f t="shared" si="19"/>
        <v>2.8703731389733211</v>
      </c>
      <c r="N63" s="87">
        <f t="shared" si="20"/>
        <v>1.9020350412938332E-4</v>
      </c>
      <c r="O63" s="91">
        <f t="shared" si="21"/>
        <v>1006968.1800000006</v>
      </c>
      <c r="P63" s="92">
        <f t="shared" si="22"/>
        <v>1.8703731389733211</v>
      </c>
      <c r="Q63" s="81"/>
    </row>
    <row r="64" spans="2:17" s="82" customFormat="1" ht="12.75" x14ac:dyDescent="0.2">
      <c r="B64" s="73"/>
      <c r="C64" s="168">
        <v>42501</v>
      </c>
      <c r="D64" s="83" t="s">
        <v>141</v>
      </c>
      <c r="E64" s="84">
        <f>IFERROR(INDEX('2025'!$C$120:$AC$217,MATCH($C64,'2025'!$C$120:$C$217,0),19),0)</f>
        <v>4544780.3000000007</v>
      </c>
      <c r="F64" s="85">
        <f>IFERROR(INDEX('2025'!$C$8:$AC$105,MATCH($C64,'2025'!$C$8:$C$105,0),19),0)</f>
        <v>5940790.7200000007</v>
      </c>
      <c r="G64" s="86">
        <f t="shared" si="15"/>
        <v>1.3071678558367277</v>
      </c>
      <c r="H64" s="87">
        <f t="shared" si="16"/>
        <v>7.3120124066119367E-4</v>
      </c>
      <c r="I64" s="88">
        <f t="shared" si="17"/>
        <v>1396010.42</v>
      </c>
      <c r="J64" s="89">
        <f t="shared" si="18"/>
        <v>0.30716785583672762</v>
      </c>
      <c r="K64" s="90">
        <f>VLOOKUP($C64,'2025'!$C$120:$U$217,VLOOKUP($L$4,Master!$D$9:$G$20,4,FALSE),FALSE)</f>
        <v>870398.66000000015</v>
      </c>
      <c r="L64" s="91">
        <f>VLOOKUP($C64,'2025'!$C$8:$U$105,VLOOKUP($L$4,Master!$D$9:$G$20,4,FALSE),FALSE)</f>
        <v>2754885.23</v>
      </c>
      <c r="M64" s="91">
        <f t="shared" si="19"/>
        <v>3.1650844108606502</v>
      </c>
      <c r="N64" s="87">
        <f t="shared" si="20"/>
        <v>3.3907531724248281E-4</v>
      </c>
      <c r="O64" s="91">
        <f t="shared" si="21"/>
        <v>1884486.5699999998</v>
      </c>
      <c r="P64" s="92">
        <f t="shared" si="22"/>
        <v>2.1650844108606502</v>
      </c>
      <c r="Q64" s="81"/>
    </row>
    <row r="65" spans="2:17" s="82" customFormat="1" ht="12.75" x14ac:dyDescent="0.2">
      <c r="B65" s="73"/>
      <c r="C65" s="168">
        <v>42701</v>
      </c>
      <c r="D65" s="83" t="s">
        <v>131</v>
      </c>
      <c r="E65" s="84">
        <f>IFERROR(INDEX('2025'!$C$120:$AC$217,MATCH($C65,'2025'!$C$120:$C$217,0),19),0)</f>
        <v>3424643.6100000017</v>
      </c>
      <c r="F65" s="85">
        <f>IFERROR(INDEX('2025'!$C$8:$AC$105,MATCH($C65,'2025'!$C$8:$C$105,0),19),0)</f>
        <v>3766331.9899999998</v>
      </c>
      <c r="G65" s="86">
        <f t="shared" si="15"/>
        <v>1.0997734126267222</v>
      </c>
      <c r="H65" s="87">
        <f t="shared" si="16"/>
        <v>4.6356566888623577E-4</v>
      </c>
      <c r="I65" s="88">
        <f t="shared" si="17"/>
        <v>341688.37999999803</v>
      </c>
      <c r="J65" s="89">
        <f t="shared" si="18"/>
        <v>9.9773412626722305E-2</v>
      </c>
      <c r="K65" s="90">
        <f>VLOOKUP($C65,'2025'!$C$120:$U$217,VLOOKUP($L$4,Master!$D$9:$G$20,4,FALSE),FALSE)</f>
        <v>370623.43000000011</v>
      </c>
      <c r="L65" s="91">
        <f>VLOOKUP($C65,'2025'!$C$8:$U$105,VLOOKUP($L$4,Master!$D$9:$G$20,4,FALSE),FALSE)</f>
        <v>654283.04999999993</v>
      </c>
      <c r="M65" s="91">
        <f t="shared" si="19"/>
        <v>1.7653580347038496</v>
      </c>
      <c r="N65" s="87">
        <f t="shared" si="20"/>
        <v>8.0530118035127438E-5</v>
      </c>
      <c r="O65" s="91">
        <f t="shared" si="21"/>
        <v>283659.61999999982</v>
      </c>
      <c r="P65" s="92">
        <f t="shared" si="22"/>
        <v>0.76535803470384955</v>
      </c>
      <c r="Q65" s="81"/>
    </row>
    <row r="66" spans="2:17" s="82" customFormat="1" ht="12.75" x14ac:dyDescent="0.2">
      <c r="B66" s="73"/>
      <c r="C66" s="168">
        <v>42703</v>
      </c>
      <c r="D66" s="83" t="s">
        <v>59</v>
      </c>
      <c r="E66" s="84">
        <f>IFERROR(INDEX('2025'!$C$120:$AC$217,MATCH($C66,'2025'!$C$120:$C$217,0),19),0)</f>
        <v>179167928</v>
      </c>
      <c r="F66" s="85">
        <f>IFERROR(INDEX('2025'!$C$8:$AC$105,MATCH($C66,'2025'!$C$8:$C$105,0),19),0)</f>
        <v>114704816.14</v>
      </c>
      <c r="G66" s="86">
        <f t="shared" si="15"/>
        <v>0.64020842022574487</v>
      </c>
      <c r="H66" s="87">
        <f t="shared" si="16"/>
        <v>1.4118037113985748E-2</v>
      </c>
      <c r="I66" s="88">
        <f t="shared" si="17"/>
        <v>-64463111.859999999</v>
      </c>
      <c r="J66" s="89">
        <f t="shared" si="18"/>
        <v>-0.35979157977425513</v>
      </c>
      <c r="K66" s="90">
        <f>VLOOKUP($C66,'2025'!$C$120:$U$217,VLOOKUP($L$4,Master!$D$9:$G$20,4,FALSE),FALSE)</f>
        <v>46613463.95000001</v>
      </c>
      <c r="L66" s="91">
        <f>VLOOKUP($C66,'2025'!$C$8:$U$105,VLOOKUP($L$4,Master!$D$9:$G$20,4,FALSE),FALSE)</f>
        <v>31213127.920000006</v>
      </c>
      <c r="M66" s="91">
        <f t="shared" si="19"/>
        <v>0.66961614252656287</v>
      </c>
      <c r="N66" s="87">
        <f t="shared" si="20"/>
        <v>3.8417575935111455E-3</v>
      </c>
      <c r="O66" s="91">
        <f t="shared" si="21"/>
        <v>-15400336.030000005</v>
      </c>
      <c r="P66" s="92">
        <f t="shared" si="22"/>
        <v>-0.33038385747343718</v>
      </c>
      <c r="Q66" s="81"/>
    </row>
    <row r="67" spans="2:17" s="82" customFormat="1" ht="12.75" x14ac:dyDescent="0.2">
      <c r="B67" s="73"/>
      <c r="C67" s="168">
        <v>42704</v>
      </c>
      <c r="D67" s="83" t="s">
        <v>60</v>
      </c>
      <c r="E67" s="84">
        <f>IFERROR(INDEX('2025'!$C$120:$AC$217,MATCH($C67,'2025'!$C$120:$C$217,0),19),0)</f>
        <v>24837549.640000001</v>
      </c>
      <c r="F67" s="85">
        <f>IFERROR(INDEX('2025'!$C$8:$AC$105,MATCH($C67,'2025'!$C$8:$C$105,0),19),0)</f>
        <v>23012499.32</v>
      </c>
      <c r="G67" s="86">
        <f t="shared" si="15"/>
        <v>0.92652051645783851</v>
      </c>
      <c r="H67" s="87">
        <f t="shared" si="16"/>
        <v>2.8324121899885534E-3</v>
      </c>
      <c r="I67" s="88">
        <f t="shared" si="17"/>
        <v>-1825050.3200000003</v>
      </c>
      <c r="J67" s="89">
        <f t="shared" si="18"/>
        <v>-7.3479483542161536E-2</v>
      </c>
      <c r="K67" s="90">
        <f>VLOOKUP($C67,'2025'!$C$120:$U$217,VLOOKUP($L$4,Master!$D$9:$G$20,4,FALSE),FALSE)</f>
        <v>2537436.39</v>
      </c>
      <c r="L67" s="91">
        <f>VLOOKUP($C67,'2025'!$C$8:$U$105,VLOOKUP($L$4,Master!$D$9:$G$20,4,FALSE),FALSE)</f>
        <v>5074652.9000000004</v>
      </c>
      <c r="M67" s="91">
        <f t="shared" si="19"/>
        <v>1.9999133456110008</v>
      </c>
      <c r="N67" s="87">
        <f t="shared" si="20"/>
        <v>6.2459572661144411E-4</v>
      </c>
      <c r="O67" s="91">
        <f t="shared" si="21"/>
        <v>2537216.5100000002</v>
      </c>
      <c r="P67" s="92">
        <f t="shared" si="22"/>
        <v>0.99991334561100076</v>
      </c>
      <c r="Q67" s="81"/>
    </row>
    <row r="68" spans="2:17" s="82" customFormat="1" ht="12.75" x14ac:dyDescent="0.2">
      <c r="B68" s="73"/>
      <c r="C68" s="168">
        <v>42705</v>
      </c>
      <c r="D68" s="83" t="s">
        <v>148</v>
      </c>
      <c r="E68" s="84">
        <f>IFERROR(INDEX('2025'!$C$120:$AC$217,MATCH($C68,'2025'!$C$120:$C$217,0),19),0)</f>
        <v>81562.55</v>
      </c>
      <c r="F68" s="85">
        <f>IFERROR(INDEX('2025'!$C$8:$AC$105,MATCH($C68,'2025'!$C$8:$C$105,0),19),0)</f>
        <v>71944</v>
      </c>
      <c r="G68" s="86">
        <f t="shared" si="15"/>
        <v>0.88207148991786055</v>
      </c>
      <c r="H68" s="87">
        <f t="shared" si="16"/>
        <v>8.8549731066993244E-6</v>
      </c>
      <c r="I68" s="88">
        <f t="shared" si="17"/>
        <v>-9618.5500000000029</v>
      </c>
      <c r="J68" s="89">
        <f t="shared" si="18"/>
        <v>-0.11792851008213945</v>
      </c>
      <c r="K68" s="90">
        <f>VLOOKUP($C68,'2025'!$C$120:$U$217,VLOOKUP($L$4,Master!$D$9:$G$20,4,FALSE),FALSE)</f>
        <v>8337.7799999999988</v>
      </c>
      <c r="L68" s="91">
        <f>VLOOKUP($C68,'2025'!$C$8:$U$105,VLOOKUP($L$4,Master!$D$9:$G$20,4,FALSE),FALSE)</f>
        <v>15136.06</v>
      </c>
      <c r="M68" s="91">
        <f t="shared" si="19"/>
        <v>1.8153585246912249</v>
      </c>
      <c r="N68" s="87">
        <f t="shared" si="20"/>
        <v>1.8629684788361416E-6</v>
      </c>
      <c r="O68" s="91">
        <f t="shared" si="21"/>
        <v>6798.2800000000007</v>
      </c>
      <c r="P68" s="92">
        <f t="shared" si="22"/>
        <v>0.81535852469122494</v>
      </c>
      <c r="Q68" s="81"/>
    </row>
    <row r="69" spans="2:17" s="82" customFormat="1" ht="12.75" x14ac:dyDescent="0.2">
      <c r="B69" s="73"/>
      <c r="C69" s="168">
        <v>42801</v>
      </c>
      <c r="D69" s="83" t="s">
        <v>125</v>
      </c>
      <c r="E69" s="84">
        <f>IFERROR(INDEX('2025'!$C$120:$AC$217,MATCH($C69,'2025'!$C$120:$C$217,0),19),0)</f>
        <v>6868344.8300000019</v>
      </c>
      <c r="F69" s="85">
        <f>IFERROR(INDEX('2025'!$C$8:$AC$105,MATCH($C69,'2025'!$C$8:$C$105,0),19),0)</f>
        <v>6160743.9100000001</v>
      </c>
      <c r="G69" s="86">
        <f t="shared" si="15"/>
        <v>0.89697650052319788</v>
      </c>
      <c r="H69" s="87">
        <f t="shared" si="16"/>
        <v>7.5827340209484663E-4</v>
      </c>
      <c r="I69" s="88">
        <f t="shared" si="17"/>
        <v>-707600.92000000179</v>
      </c>
      <c r="J69" s="89">
        <f t="shared" si="18"/>
        <v>-0.10302349947680213</v>
      </c>
      <c r="K69" s="90">
        <f>VLOOKUP($C69,'2025'!$C$120:$U$217,VLOOKUP($L$4,Master!$D$9:$G$20,4,FALSE),FALSE)</f>
        <v>576062.77</v>
      </c>
      <c r="L69" s="91">
        <f>VLOOKUP($C69,'2025'!$C$8:$U$105,VLOOKUP($L$4,Master!$D$9:$G$20,4,FALSE),FALSE)</f>
        <v>553301.47</v>
      </c>
      <c r="M69" s="91">
        <f t="shared" si="19"/>
        <v>0.96048815999686976</v>
      </c>
      <c r="N69" s="87">
        <f t="shared" si="20"/>
        <v>6.8101156965795658E-5</v>
      </c>
      <c r="O69" s="91">
        <f t="shared" si="21"/>
        <v>-22761.300000000047</v>
      </c>
      <c r="P69" s="92">
        <f t="shared" si="22"/>
        <v>-3.9511840003130294E-2</v>
      </c>
      <c r="Q69" s="81"/>
    </row>
    <row r="70" spans="2:17" s="82" customFormat="1" ht="12.75" x14ac:dyDescent="0.2">
      <c r="B70" s="73"/>
      <c r="C70" s="168">
        <v>42802</v>
      </c>
      <c r="D70" s="83" t="s">
        <v>149</v>
      </c>
      <c r="E70" s="84">
        <f>IFERROR(INDEX('2025'!$C$120:$AC$217,MATCH($C70,'2025'!$C$120:$C$217,0),19),0)</f>
        <v>2008460.290000001</v>
      </c>
      <c r="F70" s="85">
        <f>IFERROR(INDEX('2025'!$C$8:$AC$105,MATCH($C70,'2025'!$C$8:$C$105,0),19),0)</f>
        <v>1410997.33</v>
      </c>
      <c r="G70" s="86">
        <f t="shared" si="15"/>
        <v>0.70252687445465967</v>
      </c>
      <c r="H70" s="87">
        <f t="shared" si="16"/>
        <v>1.73667622189127E-4</v>
      </c>
      <c r="I70" s="88">
        <f t="shared" si="17"/>
        <v>-597462.96000000089</v>
      </c>
      <c r="J70" s="89">
        <f t="shared" si="18"/>
        <v>-0.29747312554534033</v>
      </c>
      <c r="K70" s="90">
        <f>VLOOKUP($C70,'2025'!$C$120:$U$217,VLOOKUP($L$4,Master!$D$9:$G$20,4,FALSE),FALSE)</f>
        <v>245633.98000000016</v>
      </c>
      <c r="L70" s="91">
        <f>VLOOKUP($C70,'2025'!$C$8:$U$105,VLOOKUP($L$4,Master!$D$9:$G$20,4,FALSE),FALSE)</f>
        <v>162379.06999999998</v>
      </c>
      <c r="M70" s="91">
        <f t="shared" si="19"/>
        <v>0.66106110400523521</v>
      </c>
      <c r="N70" s="87">
        <f t="shared" si="20"/>
        <v>1.9985854246926037E-5</v>
      </c>
      <c r="O70" s="91">
        <f t="shared" si="21"/>
        <v>-83254.910000000178</v>
      </c>
      <c r="P70" s="92">
        <f t="shared" si="22"/>
        <v>-0.33893889599476473</v>
      </c>
      <c r="Q70" s="81"/>
    </row>
    <row r="71" spans="2:17" s="82" customFormat="1" ht="12.75" x14ac:dyDescent="0.2">
      <c r="B71" s="73"/>
      <c r="C71" s="168">
        <v>42901</v>
      </c>
      <c r="D71" s="83" t="s">
        <v>150</v>
      </c>
      <c r="E71" s="84">
        <f>IFERROR(INDEX('2025'!$C$120:$AC$217,MATCH($C71,'2025'!$C$120:$C$217,0),19),0)</f>
        <v>254002160.30999991</v>
      </c>
      <c r="F71" s="85">
        <f>IFERROR(INDEX('2025'!$C$8:$AC$105,MATCH($C71,'2025'!$C$8:$C$105,0),19),0)</f>
        <v>273301845.51000005</v>
      </c>
      <c r="G71" s="86">
        <f t="shared" si="15"/>
        <v>1.0759823663564341</v>
      </c>
      <c r="H71" s="87">
        <f t="shared" si="16"/>
        <v>3.3638392249559987E-2</v>
      </c>
      <c r="I71" s="88">
        <f t="shared" si="17"/>
        <v>19299685.200000137</v>
      </c>
      <c r="J71" s="89">
        <f t="shared" si="18"/>
        <v>7.5982366356434169E-2</v>
      </c>
      <c r="K71" s="90">
        <f>VLOOKUP($C71,'2025'!$C$120:$U$217,VLOOKUP($L$4,Master!$D$9:$G$20,4,FALSE),FALSE)</f>
        <v>11353086.739999983</v>
      </c>
      <c r="L71" s="91">
        <f>VLOOKUP($C71,'2025'!$C$8:$U$105,VLOOKUP($L$4,Master!$D$9:$G$20,4,FALSE),FALSE)</f>
        <v>24773372.039999999</v>
      </c>
      <c r="M71" s="91">
        <f t="shared" si="19"/>
        <v>2.1820825126541785</v>
      </c>
      <c r="N71" s="87">
        <f t="shared" si="20"/>
        <v>3.0491429886641969E-3</v>
      </c>
      <c r="O71" s="91">
        <f t="shared" si="21"/>
        <v>13420285.300000016</v>
      </c>
      <c r="P71" s="92">
        <f t="shared" si="22"/>
        <v>1.1820825126541785</v>
      </c>
      <c r="Q71" s="81"/>
    </row>
    <row r="72" spans="2:17" s="82" customFormat="1" ht="12.75" x14ac:dyDescent="0.2">
      <c r="B72" s="73"/>
      <c r="C72" s="168">
        <v>42902</v>
      </c>
      <c r="D72" s="83" t="s">
        <v>45</v>
      </c>
      <c r="E72" s="84">
        <f>IFERROR(INDEX('2025'!$C$120:$AC$217,MATCH($C72,'2025'!$C$120:$C$217,0),19),0)</f>
        <v>447106.13999999996</v>
      </c>
      <c r="F72" s="85">
        <f>IFERROR(INDEX('2025'!$C$8:$AC$105,MATCH($C72,'2025'!$C$8:$C$105,0),19),0)</f>
        <v>444081.91999999998</v>
      </c>
      <c r="G72" s="86">
        <f t="shared" si="15"/>
        <v>0.99323601326521715</v>
      </c>
      <c r="H72" s="87">
        <f t="shared" si="16"/>
        <v>5.4658254458626164E-5</v>
      </c>
      <c r="I72" s="88">
        <f t="shared" si="17"/>
        <v>-3024.2199999999721</v>
      </c>
      <c r="J72" s="89">
        <f t="shared" si="18"/>
        <v>-6.7639867347828687E-3</v>
      </c>
      <c r="K72" s="90">
        <f>VLOOKUP($C72,'2025'!$C$120:$U$217,VLOOKUP($L$4,Master!$D$9:$G$20,4,FALSE),FALSE)</f>
        <v>43860.110000000008</v>
      </c>
      <c r="L72" s="91">
        <f>VLOOKUP($C72,'2025'!$C$8:$U$105,VLOOKUP($L$4,Master!$D$9:$G$20,4,FALSE),FALSE)</f>
        <v>76279.059999999983</v>
      </c>
      <c r="M72" s="91">
        <f t="shared" si="19"/>
        <v>1.7391442930717678</v>
      </c>
      <c r="N72" s="87">
        <f t="shared" si="20"/>
        <v>9.3885386537349047E-6</v>
      </c>
      <c r="O72" s="91">
        <f t="shared" si="21"/>
        <v>32418.949999999975</v>
      </c>
      <c r="P72" s="92">
        <f t="shared" si="22"/>
        <v>0.73914429307176766</v>
      </c>
      <c r="Q72" s="81"/>
    </row>
    <row r="73" spans="2:17" s="82" customFormat="1" ht="12.75" x14ac:dyDescent="0.2">
      <c r="B73" s="73"/>
      <c r="C73" s="168">
        <v>43001</v>
      </c>
      <c r="D73" s="83" t="s">
        <v>151</v>
      </c>
      <c r="E73" s="84">
        <f>IFERROR(INDEX('2025'!$C$120:$AC$217,MATCH($C73,'2025'!$C$120:$C$217,0),19),0)</f>
        <v>3944136.53</v>
      </c>
      <c r="F73" s="85">
        <f>IFERROR(INDEX('2025'!$C$8:$AC$105,MATCH($C73,'2025'!$C$8:$C$105,0),19),0)</f>
        <v>3369531.7800000003</v>
      </c>
      <c r="G73" s="86">
        <f t="shared" si="15"/>
        <v>0.85431418369282475</v>
      </c>
      <c r="H73" s="87">
        <f t="shared" si="16"/>
        <v>4.1472691668615458E-4</v>
      </c>
      <c r="I73" s="88">
        <f t="shared" si="17"/>
        <v>-574604.74999999953</v>
      </c>
      <c r="J73" s="89">
        <f t="shared" si="18"/>
        <v>-0.14568581630717525</v>
      </c>
      <c r="K73" s="90">
        <f>VLOOKUP($C73,'2025'!$C$120:$U$217,VLOOKUP($L$4,Master!$D$9:$G$20,4,FALSE),FALSE)</f>
        <v>501107.09</v>
      </c>
      <c r="L73" s="91">
        <f>VLOOKUP($C73,'2025'!$C$8:$U$105,VLOOKUP($L$4,Master!$D$9:$G$20,4,FALSE),FALSE)</f>
        <v>1520284.7000000002</v>
      </c>
      <c r="M73" s="91">
        <f t="shared" si="19"/>
        <v>3.0338519057872442</v>
      </c>
      <c r="N73" s="87">
        <f t="shared" si="20"/>
        <v>1.8711887208143073E-4</v>
      </c>
      <c r="O73" s="91">
        <f t="shared" si="21"/>
        <v>1019177.6100000001</v>
      </c>
      <c r="P73" s="92">
        <f t="shared" si="22"/>
        <v>2.0338519057872442</v>
      </c>
      <c r="Q73" s="81"/>
    </row>
    <row r="74" spans="2:17" s="82" customFormat="1" ht="12.75" x14ac:dyDescent="0.2">
      <c r="B74" s="73"/>
      <c r="C74" s="168">
        <v>43101</v>
      </c>
      <c r="D74" s="83" t="s">
        <v>132</v>
      </c>
      <c r="E74" s="84">
        <f>IFERROR(INDEX('2025'!$C$120:$AC$217,MATCH($C74,'2025'!$C$120:$C$217,0),19),0)</f>
        <v>1399295.7399999998</v>
      </c>
      <c r="F74" s="85">
        <f>IFERROR(INDEX('2025'!$C$8:$AC$105,MATCH($C74,'2025'!$C$8:$C$105,0),19),0)</f>
        <v>1205285.3899999999</v>
      </c>
      <c r="G74" s="86">
        <f t="shared" si="15"/>
        <v>0.86135143239984435</v>
      </c>
      <c r="H74" s="87">
        <f t="shared" si="16"/>
        <v>1.4834829470626606E-4</v>
      </c>
      <c r="I74" s="88">
        <f t="shared" si="17"/>
        <v>-194010.34999999986</v>
      </c>
      <c r="J74" s="89">
        <f t="shared" si="18"/>
        <v>-0.1386485676001557</v>
      </c>
      <c r="K74" s="90">
        <f>VLOOKUP($C74,'2025'!$C$120:$U$217,VLOOKUP($L$4,Master!$D$9:$G$20,4,FALSE),FALSE)</f>
        <v>111962.31999999995</v>
      </c>
      <c r="L74" s="91">
        <f>VLOOKUP($C74,'2025'!$C$8:$U$105,VLOOKUP($L$4,Master!$D$9:$G$20,4,FALSE),FALSE)</f>
        <v>156060.9</v>
      </c>
      <c r="M74" s="91">
        <f t="shared" si="19"/>
        <v>1.3938698304929735</v>
      </c>
      <c r="N74" s="87">
        <f t="shared" si="20"/>
        <v>1.9208204610631775E-5</v>
      </c>
      <c r="O74" s="91">
        <f t="shared" si="21"/>
        <v>44098.580000000045</v>
      </c>
      <c r="P74" s="92">
        <f t="shared" si="22"/>
        <v>0.39386983049297358</v>
      </c>
      <c r="Q74" s="81"/>
    </row>
    <row r="75" spans="2:17" s="82" customFormat="1" ht="12.75" x14ac:dyDescent="0.2">
      <c r="B75" s="73"/>
      <c r="C75" s="168">
        <v>43201</v>
      </c>
      <c r="D75" s="83" t="s">
        <v>128</v>
      </c>
      <c r="E75" s="84">
        <f>IFERROR(INDEX('2025'!$C$120:$AC$217,MATCH($C75,'2025'!$C$120:$C$217,0),19),0)</f>
        <v>607414.58000000007</v>
      </c>
      <c r="F75" s="85">
        <f>IFERROR(INDEX('2025'!$C$8:$AC$105,MATCH($C75,'2025'!$C$8:$C$105,0),19),0)</f>
        <v>567414.58000000007</v>
      </c>
      <c r="G75" s="86">
        <f t="shared" si="15"/>
        <v>0.93414711908956816</v>
      </c>
      <c r="H75" s="87">
        <f t="shared" si="16"/>
        <v>6.9838219257326438E-5</v>
      </c>
      <c r="I75" s="88">
        <f t="shared" si="17"/>
        <v>-40000</v>
      </c>
      <c r="J75" s="89">
        <f t="shared" si="18"/>
        <v>-6.5852880910431871E-2</v>
      </c>
      <c r="K75" s="90">
        <f>VLOOKUP($C75,'2025'!$C$120:$U$217,VLOOKUP($L$4,Master!$D$9:$G$20,4,FALSE),FALSE)</f>
        <v>47845.86</v>
      </c>
      <c r="L75" s="91">
        <f>VLOOKUP($C75,'2025'!$C$8:$U$105,VLOOKUP($L$4,Master!$D$9:$G$20,4,FALSE),FALSE)</f>
        <v>0</v>
      </c>
      <c r="M75" s="91">
        <f t="shared" si="19"/>
        <v>0</v>
      </c>
      <c r="N75" s="87">
        <f t="shared" si="20"/>
        <v>0</v>
      </c>
      <c r="O75" s="91">
        <f t="shared" si="21"/>
        <v>-47845.86</v>
      </c>
      <c r="P75" s="92">
        <f t="shared" si="22"/>
        <v>-1</v>
      </c>
      <c r="Q75" s="81"/>
    </row>
    <row r="76" spans="2:17" s="82" customFormat="1" ht="12.75" x14ac:dyDescent="0.2">
      <c r="B76" s="73"/>
      <c r="C76" s="168">
        <v>43202</v>
      </c>
      <c r="D76" s="83" t="s">
        <v>62</v>
      </c>
      <c r="E76" s="84">
        <f>IFERROR(INDEX('2025'!$C$120:$AC$217,MATCH($C76,'2025'!$C$120:$C$217,0),19),0)</f>
        <v>703013.42999999993</v>
      </c>
      <c r="F76" s="85">
        <f>IFERROR(INDEX('2025'!$C$8:$AC$105,MATCH($C76,'2025'!$C$8:$C$105,0),19),0)</f>
        <v>306784.82999999996</v>
      </c>
      <c r="G76" s="86">
        <f t="shared" si="15"/>
        <v>0.43638544714572519</v>
      </c>
      <c r="H76" s="87">
        <f t="shared" si="16"/>
        <v>3.7759527121001384E-5</v>
      </c>
      <c r="I76" s="88">
        <f t="shared" si="17"/>
        <v>-396228.6</v>
      </c>
      <c r="J76" s="89">
        <f t="shared" si="18"/>
        <v>-0.56361455285427475</v>
      </c>
      <c r="K76" s="90">
        <f>VLOOKUP($C76,'2025'!$C$120:$U$217,VLOOKUP($L$4,Master!$D$9:$G$20,4,FALSE),FALSE)</f>
        <v>85683.409999999974</v>
      </c>
      <c r="L76" s="91">
        <f>VLOOKUP($C76,'2025'!$C$8:$U$105,VLOOKUP($L$4,Master!$D$9:$G$20,4,FALSE),FALSE)</f>
        <v>88389.779999999984</v>
      </c>
      <c r="M76" s="91">
        <f t="shared" si="19"/>
        <v>1.0315856943602035</v>
      </c>
      <c r="N76" s="87">
        <f t="shared" si="20"/>
        <v>1.087914384531121E-5</v>
      </c>
      <c r="O76" s="91">
        <f t="shared" si="21"/>
        <v>2706.3700000000099</v>
      </c>
      <c r="P76" s="92">
        <f t="shared" si="22"/>
        <v>3.1585694360203573E-2</v>
      </c>
      <c r="Q76" s="81"/>
    </row>
    <row r="77" spans="2:17" s="82" customFormat="1" ht="12.75" x14ac:dyDescent="0.2">
      <c r="B77" s="73"/>
      <c r="C77" s="168">
        <v>43301</v>
      </c>
      <c r="D77" s="83" t="s">
        <v>152</v>
      </c>
      <c r="E77" s="84">
        <f>IFERROR(INDEX('2025'!$C$120:$AC$217,MATCH($C77,'2025'!$C$120:$C$217,0),19),0)</f>
        <v>3768180.12</v>
      </c>
      <c r="F77" s="85">
        <f>IFERROR(INDEX('2025'!$C$8:$AC$105,MATCH($C77,'2025'!$C$8:$C$105,0),19),0)</f>
        <v>5029574.1300000008</v>
      </c>
      <c r="G77" s="86">
        <f t="shared" si="15"/>
        <v>1.3347488628011765</v>
      </c>
      <c r="H77" s="87">
        <f t="shared" si="16"/>
        <v>6.1904736544118562E-4</v>
      </c>
      <c r="I77" s="88">
        <f t="shared" si="17"/>
        <v>1261394.0100000007</v>
      </c>
      <c r="J77" s="89">
        <f t="shared" si="18"/>
        <v>0.33474886280117644</v>
      </c>
      <c r="K77" s="90">
        <f>VLOOKUP($C77,'2025'!$C$120:$U$217,VLOOKUP($L$4,Master!$D$9:$G$20,4,FALSE),FALSE)</f>
        <v>217268.26999999993</v>
      </c>
      <c r="L77" s="91">
        <f>VLOOKUP($C77,'2025'!$C$8:$U$105,VLOOKUP($L$4,Master!$D$9:$G$20,4,FALSE),FALSE)</f>
        <v>736650.4800000001</v>
      </c>
      <c r="M77" s="91">
        <f t="shared" si="19"/>
        <v>3.3905110948782364</v>
      </c>
      <c r="N77" s="87">
        <f t="shared" si="20"/>
        <v>9.0668022203896768E-5</v>
      </c>
      <c r="O77" s="91">
        <f t="shared" si="21"/>
        <v>519382.2100000002</v>
      </c>
      <c r="P77" s="92">
        <f t="shared" si="22"/>
        <v>2.3905110948782369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IFERROR(INDEX('2025'!$C$120:$AC$217,MATCH($C78,'2025'!$C$120:$C$217,0),19),0)</f>
        <v>2932024.4600000004</v>
      </c>
      <c r="F78" s="85">
        <f>IFERROR(INDEX('2025'!$C$8:$AC$105,MATCH($C78,'2025'!$C$8:$C$105,0),19),0)</f>
        <v>3263830.3899999992</v>
      </c>
      <c r="G78" s="86">
        <f t="shared" si="15"/>
        <v>1.113166153463808</v>
      </c>
      <c r="H78" s="87">
        <f t="shared" si="16"/>
        <v>4.01717034475119E-4</v>
      </c>
      <c r="I78" s="88">
        <f t="shared" si="17"/>
        <v>331805.92999999877</v>
      </c>
      <c r="J78" s="89">
        <f t="shared" si="18"/>
        <v>0.11316615346380798</v>
      </c>
      <c r="K78" s="90">
        <f>VLOOKUP($C78,'2025'!$C$120:$U$217,VLOOKUP($L$4,Master!$D$9:$G$20,4,FALSE),FALSE)</f>
        <v>256826.2</v>
      </c>
      <c r="L78" s="91">
        <f>VLOOKUP($C78,'2025'!$C$8:$U$105,VLOOKUP($L$4,Master!$D$9:$G$20,4,FALSE),FALSE)</f>
        <v>780748.65</v>
      </c>
      <c r="M78" s="91">
        <f t="shared" si="19"/>
        <v>3.0399883267361352</v>
      </c>
      <c r="N78" s="87">
        <f t="shared" si="20"/>
        <v>9.6095689687003831E-5</v>
      </c>
      <c r="O78" s="91">
        <f t="shared" si="21"/>
        <v>523922.45</v>
      </c>
      <c r="P78" s="92">
        <f t="shared" si="22"/>
        <v>2.0399883267361352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IFERROR(INDEX('2025'!$C$120:$AC$217,MATCH($C79,'2025'!$C$120:$C$217,0),19),0)</f>
        <v>2490787.9000000004</v>
      </c>
      <c r="F79" s="85">
        <f>IFERROR(INDEX('2025'!$C$8:$AC$105,MATCH($C79,'2025'!$C$8:$C$105,0),19),0)</f>
        <v>2514306.5100000002</v>
      </c>
      <c r="G79" s="86">
        <f t="shared" si="15"/>
        <v>1.0094422371330773</v>
      </c>
      <c r="H79" s="87">
        <f t="shared" si="16"/>
        <v>3.0946453530591902E-4</v>
      </c>
      <c r="I79" s="88">
        <f t="shared" si="17"/>
        <v>23518.60999999987</v>
      </c>
      <c r="J79" s="89">
        <f t="shared" si="18"/>
        <v>9.4422371330773955E-3</v>
      </c>
      <c r="K79" s="90">
        <f>VLOOKUP($C79,'2025'!$C$120:$U$217,VLOOKUP($L$4,Master!$D$9:$G$20,4,FALSE),FALSE)</f>
        <v>204712.79999999996</v>
      </c>
      <c r="L79" s="91">
        <f>VLOOKUP($C79,'2025'!$C$8:$U$105,VLOOKUP($L$4,Master!$D$9:$G$20,4,FALSE),FALSE)</f>
        <v>917068.05</v>
      </c>
      <c r="M79" s="91">
        <f t="shared" si="19"/>
        <v>4.479778743683835</v>
      </c>
      <c r="N79" s="87">
        <f t="shared" si="20"/>
        <v>1.1287408150454787E-4</v>
      </c>
      <c r="O79" s="91">
        <f t="shared" si="21"/>
        <v>712355.25000000012</v>
      </c>
      <c r="P79" s="92">
        <f t="shared" si="22"/>
        <v>3.4797787436838354</v>
      </c>
      <c r="Q79" s="81"/>
    </row>
    <row r="80" spans="2:17" s="82" customFormat="1" ht="12.75" x14ac:dyDescent="0.2">
      <c r="B80" s="73"/>
      <c r="C80" s="168">
        <v>43401</v>
      </c>
      <c r="D80" s="83" t="s">
        <v>153</v>
      </c>
      <c r="E80" s="84">
        <f>IFERROR(INDEX('2025'!$C$120:$AC$217,MATCH($C80,'2025'!$C$120:$C$217,0),19),0)</f>
        <v>3453982.080000001</v>
      </c>
      <c r="F80" s="85">
        <f>IFERROR(INDEX('2025'!$C$8:$AC$105,MATCH($C80,'2025'!$C$8:$C$105,0),19),0)</f>
        <v>2966054.2299999995</v>
      </c>
      <c r="G80" s="86">
        <f t="shared" si="15"/>
        <v>0.85873468978738843</v>
      </c>
      <c r="H80" s="87">
        <f t="shared" si="16"/>
        <v>3.6506630767905269E-4</v>
      </c>
      <c r="I80" s="88">
        <f t="shared" si="17"/>
        <v>-487927.85000000149</v>
      </c>
      <c r="J80" s="89">
        <f t="shared" si="18"/>
        <v>-0.14126531021261157</v>
      </c>
      <c r="K80" s="90">
        <f>VLOOKUP($C80,'2025'!$C$120:$U$217,VLOOKUP($L$4,Master!$D$9:$G$20,4,FALSE),FALSE)</f>
        <v>395034.99000000034</v>
      </c>
      <c r="L80" s="91">
        <f>VLOOKUP($C80,'2025'!$C$8:$U$105,VLOOKUP($L$4,Master!$D$9:$G$20,4,FALSE),FALSE)</f>
        <v>447497.52999999991</v>
      </c>
      <c r="M80" s="91">
        <f t="shared" si="19"/>
        <v>1.1328047928108838</v>
      </c>
      <c r="N80" s="87">
        <f t="shared" si="20"/>
        <v>5.5078652750255381E-5</v>
      </c>
      <c r="O80" s="91">
        <f t="shared" si="21"/>
        <v>52462.539999999572</v>
      </c>
      <c r="P80" s="92">
        <f t="shared" si="22"/>
        <v>0.13280479281088373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IFERROR(INDEX('2025'!$C$120:$AC$217,MATCH($C81,'2025'!$C$120:$C$217,0),19),0)</f>
        <v>81559.759999999995</v>
      </c>
      <c r="F81" s="85">
        <f>IFERROR(INDEX('2025'!$C$8:$AC$105,MATCH($C81,'2025'!$C$8:$C$105,0),19),0)</f>
        <v>57889.31</v>
      </c>
      <c r="G81" s="86">
        <f t="shared" si="15"/>
        <v>0.70977783652134341</v>
      </c>
      <c r="H81" s="87">
        <f t="shared" si="16"/>
        <v>7.1251012345071201E-6</v>
      </c>
      <c r="I81" s="88">
        <f t="shared" si="17"/>
        <v>-23670.449999999997</v>
      </c>
      <c r="J81" s="89">
        <f t="shared" si="18"/>
        <v>-0.29022216347865659</v>
      </c>
      <c r="K81" s="90">
        <f>VLOOKUP($C81,'2025'!$C$120:$U$217,VLOOKUP($L$4,Master!$D$9:$G$20,4,FALSE),FALSE)</f>
        <v>9007.5499999999993</v>
      </c>
      <c r="L81" s="91">
        <f>VLOOKUP($C81,'2025'!$C$8:$U$105,VLOOKUP($L$4,Master!$D$9:$G$20,4,FALSE),FALSE)</f>
        <v>10055.630000000001</v>
      </c>
      <c r="M81" s="91">
        <f t="shared" si="19"/>
        <v>1.1163557238094712</v>
      </c>
      <c r="N81" s="87">
        <f t="shared" si="20"/>
        <v>1.2376616982780904E-6</v>
      </c>
      <c r="O81" s="91">
        <f t="shared" si="21"/>
        <v>1048.0800000000017</v>
      </c>
      <c r="P81" s="92">
        <f t="shared" si="22"/>
        <v>0.11635572380947115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IFERROR(INDEX('2025'!$C$120:$AC$217,MATCH($C82,'2025'!$C$120:$C$217,0),19),0)</f>
        <v>4463345.290000001</v>
      </c>
      <c r="F82" s="85">
        <f>IFERROR(INDEX('2025'!$C$8:$AC$105,MATCH($C82,'2025'!$C$8:$C$105,0),19),0)</f>
        <v>3586788.08</v>
      </c>
      <c r="G82" s="86">
        <f t="shared" si="15"/>
        <v>0.80360981437759194</v>
      </c>
      <c r="H82" s="87">
        <f t="shared" si="16"/>
        <v>4.4146714094058859E-4</v>
      </c>
      <c r="I82" s="88">
        <f t="shared" si="17"/>
        <v>-876557.21000000089</v>
      </c>
      <c r="J82" s="89">
        <f t="shared" si="18"/>
        <v>-0.19639018562240806</v>
      </c>
      <c r="K82" s="90">
        <f>VLOOKUP($C82,'2025'!$C$120:$U$217,VLOOKUP($L$4,Master!$D$9:$G$20,4,FALSE),FALSE)</f>
        <v>408434.52000000008</v>
      </c>
      <c r="L82" s="91">
        <f>VLOOKUP($C82,'2025'!$C$8:$U$105,VLOOKUP($L$4,Master!$D$9:$G$20,4,FALSE),FALSE)</f>
        <v>782230.32000000007</v>
      </c>
      <c r="M82" s="91">
        <f t="shared" si="19"/>
        <v>1.9151914975257232</v>
      </c>
      <c r="N82" s="87">
        <f t="shared" si="20"/>
        <v>9.6278055805137423E-5</v>
      </c>
      <c r="O82" s="91">
        <f t="shared" si="21"/>
        <v>373795.8</v>
      </c>
      <c r="P82" s="92">
        <f t="shared" si="22"/>
        <v>0.91519149752572315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IFERROR(INDEX('2025'!$C$120:$AC$217,MATCH($C83,'2025'!$C$120:$C$217,0),19),0)</f>
        <v>3185311.55</v>
      </c>
      <c r="F83" s="85">
        <f>IFERROR(INDEX('2025'!$C$8:$AC$105,MATCH($C83,'2025'!$C$8:$C$105,0),19),0)</f>
        <v>3238912.65</v>
      </c>
      <c r="G83" s="86">
        <f t="shared" si="15"/>
        <v>1.0168275847302912</v>
      </c>
      <c r="H83" s="87">
        <f t="shared" si="16"/>
        <v>3.9865012246606026E-4</v>
      </c>
      <c r="I83" s="88">
        <f t="shared" si="17"/>
        <v>53601.100000000093</v>
      </c>
      <c r="J83" s="89">
        <f t="shared" si="18"/>
        <v>1.6827584730291171E-2</v>
      </c>
      <c r="K83" s="90">
        <f>VLOOKUP($C83,'2025'!$C$120:$U$217,VLOOKUP($L$4,Master!$D$9:$G$20,4,FALSE),FALSE)</f>
        <v>295255.3</v>
      </c>
      <c r="L83" s="91">
        <f>VLOOKUP($C83,'2025'!$C$8:$U$105,VLOOKUP($L$4,Master!$D$9:$G$20,4,FALSE),FALSE)</f>
        <v>368484.18</v>
      </c>
      <c r="M83" s="91">
        <f t="shared" si="19"/>
        <v>1.2480188501273306</v>
      </c>
      <c r="N83" s="87">
        <f t="shared" si="20"/>
        <v>4.5353573670412448E-5</v>
      </c>
      <c r="O83" s="91">
        <f t="shared" si="21"/>
        <v>73228.88</v>
      </c>
      <c r="P83" s="92">
        <f t="shared" si="22"/>
        <v>0.24801885012733052</v>
      </c>
      <c r="Q83" s="81"/>
    </row>
    <row r="84" spans="2:17" s="82" customFormat="1" ht="12.75" x14ac:dyDescent="0.2">
      <c r="B84" s="73"/>
      <c r="C84" s="168">
        <v>43601</v>
      </c>
      <c r="D84" s="83" t="s">
        <v>135</v>
      </c>
      <c r="E84" s="84">
        <f>IFERROR(INDEX('2025'!$C$120:$AC$217,MATCH($C84,'2025'!$C$120:$C$217,0),19),0)</f>
        <v>890309.28</v>
      </c>
      <c r="F84" s="85">
        <f>IFERROR(INDEX('2025'!$C$8:$AC$105,MATCH($C84,'2025'!$C$8:$C$105,0),19),0)</f>
        <v>5907582.3299999982</v>
      </c>
      <c r="G84" s="86">
        <f t="shared" si="15"/>
        <v>6.6354271068588639</v>
      </c>
      <c r="H84" s="87">
        <f t="shared" si="16"/>
        <v>7.2711390328258256E-4</v>
      </c>
      <c r="I84" s="88">
        <f t="shared" si="17"/>
        <v>5017273.049999998</v>
      </c>
      <c r="J84" s="89">
        <f t="shared" si="18"/>
        <v>5.6354271068588631</v>
      </c>
      <c r="K84" s="90">
        <f>VLOOKUP($C84,'2025'!$C$120:$U$217,VLOOKUP($L$4,Master!$D$9:$G$20,4,FALSE),FALSE)</f>
        <v>1.9999999999999998</v>
      </c>
      <c r="L84" s="91">
        <f>VLOOKUP($C84,'2025'!$C$8:$U$105,VLOOKUP($L$4,Master!$D$9:$G$20,4,FALSE),FALSE)</f>
        <v>3476.27</v>
      </c>
      <c r="M84" s="91">
        <f t="shared" si="19"/>
        <v>1738.1350000000002</v>
      </c>
      <c r="N84" s="87">
        <f t="shared" si="20"/>
        <v>4.2786441345526606E-7</v>
      </c>
      <c r="O84" s="91">
        <f t="shared" si="21"/>
        <v>3474.27</v>
      </c>
      <c r="P84" s="92">
        <f t="shared" si="22"/>
        <v>1737.1350000000002</v>
      </c>
      <c r="Q84" s="81"/>
    </row>
    <row r="85" spans="2:17" s="82" customFormat="1" ht="12.75" x14ac:dyDescent="0.2">
      <c r="B85" s="73"/>
      <c r="C85" s="168">
        <v>43701</v>
      </c>
      <c r="D85" s="83" t="s">
        <v>154</v>
      </c>
      <c r="E85" s="84">
        <f>IFERROR(INDEX('2025'!$C$120:$AC$217,MATCH($C85,'2025'!$C$120:$C$217,0),19),0)</f>
        <v>73428705.95999983</v>
      </c>
      <c r="F85" s="85">
        <f>IFERROR(INDEX('2025'!$C$8:$AC$105,MATCH($C85,'2025'!$C$8:$C$105,0),19),0)</f>
        <v>90135325.480000019</v>
      </c>
      <c r="G85" s="86">
        <f t="shared" si="15"/>
        <v>1.2275216388683343</v>
      </c>
      <c r="H85" s="87">
        <f t="shared" si="16"/>
        <v>1.1093988144793041E-2</v>
      </c>
      <c r="I85" s="88">
        <f t="shared" si="17"/>
        <v>16706619.52000019</v>
      </c>
      <c r="J85" s="89">
        <f t="shared" si="18"/>
        <v>0.22752163886833432</v>
      </c>
      <c r="K85" s="90">
        <f>VLOOKUP($C85,'2025'!$C$120:$U$217,VLOOKUP($L$4,Master!$D$9:$G$20,4,FALSE),FALSE)</f>
        <v>26000588.649999924</v>
      </c>
      <c r="L85" s="91">
        <f>VLOOKUP($C85,'2025'!$C$8:$U$105,VLOOKUP($L$4,Master!$D$9:$G$20,4,FALSE),FALSE)</f>
        <v>40163519.020000003</v>
      </c>
      <c r="M85" s="91">
        <f t="shared" si="19"/>
        <v>1.5447157585795706</v>
      </c>
      <c r="N85" s="87">
        <f t="shared" si="20"/>
        <v>4.9433848659027413E-3</v>
      </c>
      <c r="O85" s="91">
        <f t="shared" si="21"/>
        <v>14162930.370000079</v>
      </c>
      <c r="P85" s="92">
        <f t="shared" si="22"/>
        <v>0.54471575857957044</v>
      </c>
      <c r="Q85" s="81"/>
    </row>
    <row r="86" spans="2:17" s="82" customFormat="1" ht="12.75" x14ac:dyDescent="0.2">
      <c r="B86" s="73"/>
      <c r="C86" s="168">
        <v>50201</v>
      </c>
      <c r="D86" s="83" t="s">
        <v>76</v>
      </c>
      <c r="E86" s="84">
        <f>IFERROR(INDEX('2025'!$C$120:$AC$217,MATCH($C86,'2025'!$C$120:$C$217,0),19),0)</f>
        <v>908306.01</v>
      </c>
      <c r="F86" s="85">
        <f>IFERROR(INDEX('2025'!$C$8:$AC$105,MATCH($C86,'2025'!$C$8:$C$105,0),19),0)</f>
        <v>784112.41</v>
      </c>
      <c r="G86" s="86">
        <f t="shared" si="15"/>
        <v>0.8632689879482357</v>
      </c>
      <c r="H86" s="87">
        <f t="shared" si="16"/>
        <v>9.6509706204536791E-5</v>
      </c>
      <c r="I86" s="88">
        <f t="shared" si="17"/>
        <v>-124193.59999999998</v>
      </c>
      <c r="J86" s="89">
        <f t="shared" si="18"/>
        <v>-0.13673101205176433</v>
      </c>
      <c r="K86" s="90">
        <f>VLOOKUP($C86,'2025'!$C$120:$U$217,VLOOKUP($L$4,Master!$D$9:$G$20,4,FALSE),FALSE)</f>
        <v>55366.549999999988</v>
      </c>
      <c r="L86" s="91">
        <f>VLOOKUP($C86,'2025'!$C$8:$U$105,VLOOKUP($L$4,Master!$D$9:$G$20,4,FALSE),FALSE)</f>
        <v>110067.60999999999</v>
      </c>
      <c r="M86" s="91">
        <f t="shared" si="19"/>
        <v>1.9879802877369099</v>
      </c>
      <c r="N86" s="87">
        <f t="shared" si="20"/>
        <v>1.3547282976602211E-5</v>
      </c>
      <c r="O86" s="91">
        <f t="shared" si="21"/>
        <v>54701.06</v>
      </c>
      <c r="P86" s="92">
        <f t="shared" si="22"/>
        <v>0.98798028773690993</v>
      </c>
      <c r="Q86" s="81"/>
    </row>
    <row r="87" spans="2:17" s="82" customFormat="1" ht="12.75" x14ac:dyDescent="0.2">
      <c r="B87" s="73"/>
      <c r="C87" s="168">
        <v>50301</v>
      </c>
      <c r="D87" s="83" t="s">
        <v>77</v>
      </c>
      <c r="E87" s="84">
        <f>IFERROR(INDEX('2025'!$C$120:$AC$217,MATCH($C87,'2025'!$C$120:$C$217,0),19),0)</f>
        <v>3117933.3499999996</v>
      </c>
      <c r="F87" s="85">
        <f>IFERROR(INDEX('2025'!$C$8:$AC$105,MATCH($C87,'2025'!$C$8:$C$105,0),19),0)</f>
        <v>2386729.8999999994</v>
      </c>
      <c r="G87" s="86">
        <f t="shared" si="15"/>
        <v>0.76548457971367467</v>
      </c>
      <c r="H87" s="87">
        <f t="shared" si="16"/>
        <v>2.9376221891269823E-4</v>
      </c>
      <c r="I87" s="88">
        <f t="shared" si="17"/>
        <v>-731203.45000000019</v>
      </c>
      <c r="J87" s="89">
        <f t="shared" si="18"/>
        <v>-0.23451542028632533</v>
      </c>
      <c r="K87" s="90">
        <f>VLOOKUP($C87,'2025'!$C$120:$U$217,VLOOKUP($L$4,Master!$D$9:$G$20,4,FALSE),FALSE)</f>
        <v>325176.32000000007</v>
      </c>
      <c r="L87" s="91">
        <f>VLOOKUP($C87,'2025'!$C$8:$U$105,VLOOKUP($L$4,Master!$D$9:$G$20,4,FALSE),FALSE)</f>
        <v>291275.62999999995</v>
      </c>
      <c r="M87" s="91">
        <f t="shared" si="19"/>
        <v>0.89574674441238489</v>
      </c>
      <c r="N87" s="87">
        <f t="shared" si="20"/>
        <v>3.5850632023336238E-5</v>
      </c>
      <c r="O87" s="91">
        <f t="shared" si="21"/>
        <v>-33900.690000000119</v>
      </c>
      <c r="P87" s="92">
        <f t="shared" si="22"/>
        <v>-0.10425325558761508</v>
      </c>
      <c r="Q87" s="81"/>
    </row>
    <row r="88" spans="2:17" s="82" customFormat="1" ht="12.75" x14ac:dyDescent="0.2">
      <c r="B88" s="73"/>
      <c r="C88" s="168">
        <v>50401</v>
      </c>
      <c r="D88" s="83" t="s">
        <v>78</v>
      </c>
      <c r="E88" s="84">
        <f>IFERROR(INDEX('2025'!$C$120:$AC$217,MATCH($C88,'2025'!$C$120:$C$217,0),19),0)</f>
        <v>2872682.2100000004</v>
      </c>
      <c r="F88" s="85">
        <f>IFERROR(INDEX('2025'!$C$8:$AC$105,MATCH($C88,'2025'!$C$8:$C$105,0),19),0)</f>
        <v>2780326.9900000007</v>
      </c>
      <c r="G88" s="86">
        <f t="shared" si="15"/>
        <v>0.96785052670340455</v>
      </c>
      <c r="H88" s="87">
        <f t="shared" si="16"/>
        <v>3.422067264022057E-4</v>
      </c>
      <c r="I88" s="88">
        <f t="shared" si="17"/>
        <v>-92355.219999999739</v>
      </c>
      <c r="J88" s="89">
        <f t="shared" si="18"/>
        <v>-3.214947329659542E-2</v>
      </c>
      <c r="K88" s="90">
        <f>VLOOKUP($C88,'2025'!$C$120:$U$217,VLOOKUP($L$4,Master!$D$9:$G$20,4,FALSE),FALSE)</f>
        <v>224179.19000000003</v>
      </c>
      <c r="L88" s="91">
        <f>VLOOKUP($C88,'2025'!$C$8:$U$105,VLOOKUP($L$4,Master!$D$9:$G$20,4,FALSE),FALSE)</f>
        <v>201021.95</v>
      </c>
      <c r="M88" s="91">
        <f t="shared" si="19"/>
        <v>0.89670209799580414</v>
      </c>
      <c r="N88" s="87">
        <f t="shared" si="20"/>
        <v>2.4742076630521743E-5</v>
      </c>
      <c r="O88" s="91">
        <f t="shared" si="21"/>
        <v>-23157.24000000002</v>
      </c>
      <c r="P88" s="92">
        <f t="shared" si="22"/>
        <v>-0.10329790200419592</v>
      </c>
      <c r="Q88" s="81"/>
    </row>
    <row r="89" spans="2:17" s="82" customFormat="1" ht="12.75" x14ac:dyDescent="0.2">
      <c r="B89" s="73"/>
      <c r="C89" s="168">
        <v>50801</v>
      </c>
      <c r="D89" s="83" t="s">
        <v>79</v>
      </c>
      <c r="E89" s="84">
        <f>IFERROR(INDEX('2025'!$C$120:$AC$217,MATCH($C89,'2025'!$C$120:$C$217,0),19),0)</f>
        <v>519900</v>
      </c>
      <c r="F89" s="85">
        <f>IFERROR(INDEX('2025'!$C$8:$AC$105,MATCH($C89,'2025'!$C$8:$C$105,0),19),0)</f>
        <v>519900</v>
      </c>
      <c r="G89" s="86">
        <f t="shared" si="15"/>
        <v>1</v>
      </c>
      <c r="H89" s="87">
        <f t="shared" si="16"/>
        <v>6.3990055017416027E-5</v>
      </c>
      <c r="I89" s="88">
        <f t="shared" si="17"/>
        <v>0</v>
      </c>
      <c r="J89" s="89">
        <f t="shared" si="18"/>
        <v>0</v>
      </c>
      <c r="K89" s="90">
        <f>VLOOKUP($C89,'2025'!$C$120:$U$217,VLOOKUP($L$4,Master!$D$9:$G$20,4,FALSE),FALSE)</f>
        <v>30589.119999999999</v>
      </c>
      <c r="L89" s="91">
        <f>VLOOKUP($C89,'2025'!$C$8:$U$105,VLOOKUP($L$4,Master!$D$9:$G$20,4,FALSE),FALSE)</f>
        <v>30589.119999999999</v>
      </c>
      <c r="M89" s="91">
        <f t="shared" si="19"/>
        <v>1</v>
      </c>
      <c r="N89" s="87">
        <f t="shared" si="20"/>
        <v>3.7649537829089072E-6</v>
      </c>
      <c r="O89" s="91">
        <f t="shared" si="21"/>
        <v>0</v>
      </c>
      <c r="P89" s="92">
        <f t="shared" si="22"/>
        <v>0</v>
      </c>
      <c r="Q89" s="81"/>
    </row>
    <row r="90" spans="2:17" s="82" customFormat="1" ht="12.75" x14ac:dyDescent="0.2">
      <c r="B90" s="73"/>
      <c r="C90" s="168">
        <v>50901</v>
      </c>
      <c r="D90" s="83" t="s">
        <v>80</v>
      </c>
      <c r="E90" s="84">
        <f>IFERROR(INDEX('2025'!$C$120:$AC$217,MATCH($C90,'2025'!$C$120:$C$217,0),19),0)</f>
        <v>18630132.639999997</v>
      </c>
      <c r="F90" s="85">
        <f>IFERROR(INDEX('2025'!$C$8:$AC$105,MATCH($C90,'2025'!$C$8:$C$105,0),19),0)</f>
        <v>26112946.349999994</v>
      </c>
      <c r="G90" s="86">
        <f t="shared" si="15"/>
        <v>1.4016511237249032</v>
      </c>
      <c r="H90" s="87">
        <f t="shared" si="16"/>
        <v>3.2140197607296262E-3</v>
      </c>
      <c r="I90" s="88">
        <f t="shared" si="17"/>
        <v>7482813.7099999972</v>
      </c>
      <c r="J90" s="89">
        <f t="shared" si="18"/>
        <v>0.40165112372490325</v>
      </c>
      <c r="K90" s="90">
        <f>VLOOKUP($C90,'2025'!$C$120:$U$217,VLOOKUP($L$4,Master!$D$9:$G$20,4,FALSE),FALSE)</f>
        <v>1248669.2</v>
      </c>
      <c r="L90" s="91">
        <f>VLOOKUP($C90,'2025'!$C$8:$U$105,VLOOKUP($L$4,Master!$D$9:$G$20,4,FALSE),FALSE)</f>
        <v>11202489.349999998</v>
      </c>
      <c r="M90" s="91">
        <f t="shared" si="19"/>
        <v>8.9715429434793439</v>
      </c>
      <c r="N90" s="87">
        <f t="shared" si="20"/>
        <v>1.3788188302337313E-3</v>
      </c>
      <c r="O90" s="91">
        <f t="shared" si="21"/>
        <v>9953820.1499999985</v>
      </c>
      <c r="P90" s="92">
        <f t="shared" si="22"/>
        <v>7.9715429434793448</v>
      </c>
      <c r="Q90" s="81"/>
    </row>
    <row r="91" spans="2:17" s="82" customFormat="1" ht="12.75" x14ac:dyDescent="0.2">
      <c r="B91" s="73"/>
      <c r="C91" s="168">
        <v>51001</v>
      </c>
      <c r="D91" s="83" t="s">
        <v>155</v>
      </c>
      <c r="E91" s="84">
        <f>IFERROR(INDEX('2025'!$C$120:$AC$217,MATCH($C91,'2025'!$C$120:$C$217,0),19),0)</f>
        <v>846436.55999999994</v>
      </c>
      <c r="F91" s="85">
        <f>IFERROR(INDEX('2025'!$C$8:$AC$105,MATCH($C91,'2025'!$C$8:$C$105,0),19),0)</f>
        <v>1320828.78</v>
      </c>
      <c r="G91" s="86">
        <f t="shared" ref="G91:G106" si="23">IFERROR(F91/E91,0)</f>
        <v>1.5604580926891911</v>
      </c>
      <c r="H91" s="87">
        <f t="shared" ref="H91:H106" si="24">F91/$D$4</f>
        <v>1.6256954472165127E-4</v>
      </c>
      <c r="I91" s="88">
        <f t="shared" ref="I91:I106" si="25">F91-E91</f>
        <v>474392.22000000009</v>
      </c>
      <c r="J91" s="89">
        <f t="shared" ref="J91:J106" si="26">IFERROR(I91/E91,0)</f>
        <v>0.56045809268919122</v>
      </c>
      <c r="K91" s="90">
        <f>VLOOKUP($C91,'2025'!$C$120:$U$217,VLOOKUP($L$4,Master!$D$9:$G$20,4,FALSE),FALSE)</f>
        <v>51749.199999999975</v>
      </c>
      <c r="L91" s="91">
        <f>VLOOKUP($C91,'2025'!$C$8:$U$105,VLOOKUP($L$4,Master!$D$9:$G$20,4,FALSE),FALSE)</f>
        <v>125992.17000000001</v>
      </c>
      <c r="M91" s="91">
        <f t="shared" ref="M91:M106" si="27">IFERROR(L91/K91,0)</f>
        <v>2.4346689417420961</v>
      </c>
      <c r="N91" s="87">
        <f t="shared" ref="N91:N106" si="28">L91/$D$4</f>
        <v>1.5507301192659422E-5</v>
      </c>
      <c r="O91" s="91">
        <f t="shared" ref="O91:O106" si="29">L91-K91</f>
        <v>74242.97000000003</v>
      </c>
      <c r="P91" s="92">
        <f t="shared" ref="P91:P106" si="30">IFERROR(O91/K91,0)</f>
        <v>1.4346689417420959</v>
      </c>
      <c r="Q91" s="81"/>
    </row>
    <row r="92" spans="2:17" s="82" customFormat="1" ht="12.75" x14ac:dyDescent="0.2">
      <c r="B92" s="73"/>
      <c r="C92" s="168">
        <v>51101</v>
      </c>
      <c r="D92" s="83" t="s">
        <v>82</v>
      </c>
      <c r="E92" s="84">
        <f>IFERROR(INDEX('2025'!$C$120:$AC$217,MATCH($C92,'2025'!$C$120:$C$217,0),19),0)</f>
        <v>400000.00000000006</v>
      </c>
      <c r="F92" s="85">
        <f>IFERROR(INDEX('2025'!$C$8:$AC$105,MATCH($C92,'2025'!$C$8:$C$105,0),19),0)</f>
        <v>400000</v>
      </c>
      <c r="G92" s="86">
        <f t="shared" si="23"/>
        <v>0.99999999999999989</v>
      </c>
      <c r="H92" s="87">
        <f t="shared" si="24"/>
        <v>4.9232587049367978E-5</v>
      </c>
      <c r="I92" s="88">
        <f t="shared" si="25"/>
        <v>0</v>
      </c>
      <c r="J92" s="89">
        <f t="shared" si="26"/>
        <v>0</v>
      </c>
      <c r="K92" s="90">
        <f>VLOOKUP($C92,'2025'!$C$120:$U$217,VLOOKUP($L$4,Master!$D$9:$G$20,4,FALSE),FALSE)</f>
        <v>45614.54</v>
      </c>
      <c r="L92" s="91">
        <f>VLOOKUP($C92,'2025'!$C$8:$U$105,VLOOKUP($L$4,Master!$D$9:$G$20,4,FALSE),FALSE)</f>
        <v>45614.53</v>
      </c>
      <c r="M92" s="91">
        <f t="shared" si="27"/>
        <v>0.99999978077165741</v>
      </c>
      <c r="N92" s="87">
        <f t="shared" si="28"/>
        <v>5.6143032973525175E-6</v>
      </c>
      <c r="O92" s="91">
        <f t="shared" si="29"/>
        <v>-1.0000000002037268E-2</v>
      </c>
      <c r="P92" s="92">
        <f t="shared" si="30"/>
        <v>-2.1922834258631716E-7</v>
      </c>
      <c r="Q92" s="81"/>
    </row>
    <row r="93" spans="2:17" s="82" customFormat="1" ht="12.75" x14ac:dyDescent="0.2">
      <c r="B93" s="73"/>
      <c r="C93" s="168">
        <v>51301</v>
      </c>
      <c r="D93" s="83" t="s">
        <v>83</v>
      </c>
      <c r="E93" s="84">
        <f>IFERROR(INDEX('2025'!$C$120:$AC$217,MATCH($C93,'2025'!$C$120:$C$217,0),19),0)</f>
        <v>586029.3899999999</v>
      </c>
      <c r="F93" s="85">
        <f>IFERROR(INDEX('2025'!$C$8:$AC$105,MATCH($C93,'2025'!$C$8:$C$105,0),19),0)</f>
        <v>429794.27</v>
      </c>
      <c r="G93" s="86">
        <f t="shared" si="23"/>
        <v>0.73340053815389716</v>
      </c>
      <c r="H93" s="87">
        <f t="shared" si="24"/>
        <v>5.2899709527736413E-5</v>
      </c>
      <c r="I93" s="88">
        <f t="shared" si="25"/>
        <v>-156235.11999999988</v>
      </c>
      <c r="J93" s="89">
        <f t="shared" si="26"/>
        <v>-0.26659946184610284</v>
      </c>
      <c r="K93" s="90">
        <f>VLOOKUP($C93,'2025'!$C$120:$U$217,VLOOKUP($L$4,Master!$D$9:$G$20,4,FALSE),FALSE)</f>
        <v>65949.759999999995</v>
      </c>
      <c r="L93" s="91">
        <f>VLOOKUP($C93,'2025'!$C$8:$U$105,VLOOKUP($L$4,Master!$D$9:$G$20,4,FALSE),FALSE)</f>
        <v>66053.180000000008</v>
      </c>
      <c r="M93" s="91">
        <f t="shared" si="27"/>
        <v>1.0015681634019595</v>
      </c>
      <c r="N93" s="87">
        <f t="shared" si="28"/>
        <v>8.1299223355939303E-6</v>
      </c>
      <c r="O93" s="91">
        <f t="shared" si="29"/>
        <v>103.42000000001281</v>
      </c>
      <c r="P93" s="92">
        <f t="shared" si="30"/>
        <v>1.5681634019595039E-3</v>
      </c>
      <c r="Q93" s="81"/>
    </row>
    <row r="94" spans="2:17" s="82" customFormat="1" ht="12.75" x14ac:dyDescent="0.2">
      <c r="B94" s="73"/>
      <c r="C94" s="168">
        <v>51401</v>
      </c>
      <c r="D94" s="83" t="s">
        <v>84</v>
      </c>
      <c r="E94" s="84">
        <f>IFERROR(INDEX('2025'!$C$120:$AC$217,MATCH($C94,'2025'!$C$120:$C$217,0),19),0)</f>
        <v>103455.74000000002</v>
      </c>
      <c r="F94" s="85">
        <f>IFERROR(INDEX('2025'!$C$8:$AC$105,MATCH($C94,'2025'!$C$8:$C$105,0),19),0)</f>
        <v>75369.740000000005</v>
      </c>
      <c r="G94" s="86">
        <f t="shared" si="23"/>
        <v>0.72852158807234857</v>
      </c>
      <c r="H94" s="87">
        <f t="shared" si="24"/>
        <v>9.2766182135955795E-6</v>
      </c>
      <c r="I94" s="88">
        <f t="shared" si="25"/>
        <v>-28086.000000000015</v>
      </c>
      <c r="J94" s="89">
        <f t="shared" si="26"/>
        <v>-0.27147841192765149</v>
      </c>
      <c r="K94" s="90">
        <f>VLOOKUP($C94,'2025'!$C$120:$U$217,VLOOKUP($L$4,Master!$D$9:$G$20,4,FALSE),FALSE)</f>
        <v>14952.430000000002</v>
      </c>
      <c r="L94" s="91">
        <f>VLOOKUP($C94,'2025'!$C$8:$U$105,VLOOKUP($L$4,Master!$D$9:$G$20,4,FALSE),FALSE)</f>
        <v>3925.2599999999998</v>
      </c>
      <c r="M94" s="91">
        <f t="shared" si="27"/>
        <v>0.26251652741393866</v>
      </c>
      <c r="N94" s="87">
        <f t="shared" si="28"/>
        <v>4.8312676160350533E-7</v>
      </c>
      <c r="O94" s="91">
        <f t="shared" si="29"/>
        <v>-11027.170000000002</v>
      </c>
      <c r="P94" s="92">
        <f t="shared" si="30"/>
        <v>-0.73748347258606128</v>
      </c>
      <c r="Q94" s="81"/>
    </row>
    <row r="95" spans="2:17" s="82" customFormat="1" ht="12.75" x14ac:dyDescent="0.2">
      <c r="B95" s="73"/>
      <c r="C95" s="168">
        <v>51601</v>
      </c>
      <c r="D95" s="83" t="s">
        <v>85</v>
      </c>
      <c r="E95" s="84">
        <f>IFERROR(INDEX('2025'!$C$120:$AC$217,MATCH($C95,'2025'!$C$120:$C$217,0),19),0)</f>
        <v>585710.39999999991</v>
      </c>
      <c r="F95" s="85">
        <f>IFERROR(INDEX('2025'!$C$8:$AC$105,MATCH($C95,'2025'!$C$8:$C$105,0),19),0)</f>
        <v>492873.15999999992</v>
      </c>
      <c r="G95" s="86">
        <f t="shared" si="23"/>
        <v>0.84149634358549885</v>
      </c>
      <c r="H95" s="87">
        <f t="shared" si="24"/>
        <v>6.0663551884992667E-5</v>
      </c>
      <c r="I95" s="88">
        <f t="shared" si="25"/>
        <v>-92837.239999999991</v>
      </c>
      <c r="J95" s="89">
        <f t="shared" si="26"/>
        <v>-0.15850365641450109</v>
      </c>
      <c r="K95" s="90">
        <f>VLOOKUP($C95,'2025'!$C$120:$U$217,VLOOKUP($L$4,Master!$D$9:$G$20,4,FALSE),FALSE)</f>
        <v>67443.66</v>
      </c>
      <c r="L95" s="91">
        <f>VLOOKUP($C95,'2025'!$C$8:$U$105,VLOOKUP($L$4,Master!$D$9:$G$20,4,FALSE),FALSE)</f>
        <v>60109.250000000015</v>
      </c>
      <c r="M95" s="91">
        <f t="shared" si="27"/>
        <v>0.89125130516345064</v>
      </c>
      <c r="N95" s="87">
        <f t="shared" si="28"/>
        <v>7.3983347077430569E-6</v>
      </c>
      <c r="O95" s="91">
        <f t="shared" si="29"/>
        <v>-7334.4099999999889</v>
      </c>
      <c r="P95" s="92">
        <f t="shared" si="30"/>
        <v>-0.10874869483654932</v>
      </c>
      <c r="Q95" s="81"/>
    </row>
    <row r="96" spans="2:17" s="82" customFormat="1" ht="12.75" x14ac:dyDescent="0.2">
      <c r="B96" s="73"/>
      <c r="C96" s="168">
        <v>51801</v>
      </c>
      <c r="D96" s="83" t="s">
        <v>156</v>
      </c>
      <c r="E96" s="84">
        <f>IFERROR(INDEX('2025'!$C$120:$AC$217,MATCH($C96,'2025'!$C$120:$C$217,0),19),0)</f>
        <v>20080000</v>
      </c>
      <c r="F96" s="85">
        <f>IFERROR(INDEX('2025'!$C$8:$AC$105,MATCH($C96,'2025'!$C$8:$C$105,0),19),0)</f>
        <v>20079999.960000001</v>
      </c>
      <c r="G96" s="86">
        <f t="shared" si="23"/>
        <v>0.99999999800796813</v>
      </c>
      <c r="H96" s="87">
        <f t="shared" si="24"/>
        <v>2.4714758649550138E-3</v>
      </c>
      <c r="I96" s="88">
        <f t="shared" si="25"/>
        <v>-3.9999999105930328E-2</v>
      </c>
      <c r="J96" s="89">
        <f t="shared" si="26"/>
        <v>-1.992031827984578E-9</v>
      </c>
      <c r="K96" s="90">
        <f>VLOOKUP($C96,'2025'!$C$120:$U$217,VLOOKUP($L$4,Master!$D$9:$G$20,4,FALSE),FALSE)</f>
        <v>1696133.33</v>
      </c>
      <c r="L96" s="91">
        <f>VLOOKUP($C96,'2025'!$C$8:$U$105,VLOOKUP($L$4,Master!$D$9:$G$20,4,FALSE),FALSE)</f>
        <v>1696133.33</v>
      </c>
      <c r="M96" s="91">
        <f t="shared" si="27"/>
        <v>1</v>
      </c>
      <c r="N96" s="87">
        <f t="shared" si="28"/>
        <v>2.0876257954139846E-4</v>
      </c>
      <c r="O96" s="91">
        <f t="shared" si="29"/>
        <v>0</v>
      </c>
      <c r="P96" s="92">
        <f t="shared" si="30"/>
        <v>0</v>
      </c>
      <c r="Q96" s="81"/>
    </row>
    <row r="97" spans="2:17" s="82" customFormat="1" ht="12.75" x14ac:dyDescent="0.2">
      <c r="B97" s="73"/>
      <c r="C97" s="168">
        <v>51901</v>
      </c>
      <c r="D97" s="83" t="s">
        <v>157</v>
      </c>
      <c r="E97" s="84">
        <f>IFERROR(INDEX('2025'!$C$120:$AC$217,MATCH($C97,'2025'!$C$120:$C$217,0),19),0)</f>
        <v>489158.67</v>
      </c>
      <c r="F97" s="85">
        <f>IFERROR(INDEX('2025'!$C$8:$AC$105,MATCH($C97,'2025'!$C$8:$C$105,0),19),0)</f>
        <v>465663.78</v>
      </c>
      <c r="G97" s="86">
        <f t="shared" si="23"/>
        <v>0.9519687752851238</v>
      </c>
      <c r="H97" s="87">
        <f t="shared" si="24"/>
        <v>5.7314581461469353E-5</v>
      </c>
      <c r="I97" s="88">
        <f t="shared" si="25"/>
        <v>-23494.889999999956</v>
      </c>
      <c r="J97" s="89">
        <f t="shared" si="26"/>
        <v>-4.803122471487617E-2</v>
      </c>
      <c r="K97" s="90">
        <f>VLOOKUP($C97,'2025'!$C$120:$U$217,VLOOKUP($L$4,Master!$D$9:$G$20,4,FALSE),FALSE)</f>
        <v>48195.659999999982</v>
      </c>
      <c r="L97" s="91">
        <f>VLOOKUP($C97,'2025'!$C$8:$U$105,VLOOKUP($L$4,Master!$D$9:$G$20,4,FALSE),FALSE)</f>
        <v>67905.78</v>
      </c>
      <c r="M97" s="91">
        <f t="shared" si="27"/>
        <v>1.4089604748643347</v>
      </c>
      <c r="N97" s="87">
        <f t="shared" si="28"/>
        <v>8.3579430625130773E-6</v>
      </c>
      <c r="O97" s="91">
        <f t="shared" si="29"/>
        <v>19710.120000000017</v>
      </c>
      <c r="P97" s="92">
        <f t="shared" si="30"/>
        <v>0.40896047486433479</v>
      </c>
      <c r="Q97" s="81"/>
    </row>
    <row r="98" spans="2:17" s="82" customFormat="1" ht="12.75" x14ac:dyDescent="0.2">
      <c r="B98" s="73"/>
      <c r="C98" s="168">
        <v>52001</v>
      </c>
      <c r="D98" s="83" t="s">
        <v>86</v>
      </c>
      <c r="E98" s="84">
        <f>IFERROR(INDEX('2025'!$C$120:$AC$217,MATCH($C98,'2025'!$C$120:$C$217,0),19),0)</f>
        <v>2129993.9900000002</v>
      </c>
      <c r="F98" s="85">
        <f>IFERROR(INDEX('2025'!$C$8:$AC$105,MATCH($C98,'2025'!$C$8:$C$105,0),19),0)</f>
        <v>1973447.6700000002</v>
      </c>
      <c r="G98" s="86">
        <f t="shared" si="23"/>
        <v>0.92650386774096016</v>
      </c>
      <c r="H98" s="87">
        <f t="shared" si="24"/>
        <v>2.4289483550161853E-4</v>
      </c>
      <c r="I98" s="88">
        <f t="shared" si="25"/>
        <v>-156546.32000000007</v>
      </c>
      <c r="J98" s="89">
        <f t="shared" si="26"/>
        <v>-7.3496132259039865E-2</v>
      </c>
      <c r="K98" s="90">
        <f>VLOOKUP($C98,'2025'!$C$120:$U$217,VLOOKUP($L$4,Master!$D$9:$G$20,4,FALSE),FALSE)</f>
        <v>140782.73000000004</v>
      </c>
      <c r="L98" s="91">
        <f>VLOOKUP($C98,'2025'!$C$8:$U$105,VLOOKUP($L$4,Master!$D$9:$G$20,4,FALSE),FALSE)</f>
        <v>339882.34000000008</v>
      </c>
      <c r="M98" s="91">
        <f t="shared" si="27"/>
        <v>2.4142331946539182</v>
      </c>
      <c r="N98" s="87">
        <f t="shared" si="28"/>
        <v>4.1833217226482222E-5</v>
      </c>
      <c r="O98" s="91">
        <f t="shared" si="29"/>
        <v>199099.61000000004</v>
      </c>
      <c r="P98" s="92">
        <f t="shared" si="30"/>
        <v>1.4142331946539179</v>
      </c>
      <c r="Q98" s="81"/>
    </row>
    <row r="99" spans="2:17" s="82" customFormat="1" ht="12.75" x14ac:dyDescent="0.2">
      <c r="B99" s="73"/>
      <c r="C99" s="168">
        <v>52301</v>
      </c>
      <c r="D99" s="83" t="s">
        <v>158</v>
      </c>
      <c r="E99" s="84">
        <f>IFERROR(INDEX('2025'!$C$120:$AC$217,MATCH($C99,'2025'!$C$120:$C$217,0),19),0)</f>
        <v>528429.86999999988</v>
      </c>
      <c r="F99" s="85">
        <f>IFERROR(INDEX('2025'!$C$8:$AC$105,MATCH($C99,'2025'!$C$8:$C$105,0),19),0)</f>
        <v>430980.06999999995</v>
      </c>
      <c r="G99" s="86">
        <f t="shared" si="23"/>
        <v>0.81558612498570537</v>
      </c>
      <c r="H99" s="87">
        <f t="shared" si="24"/>
        <v>5.3045659532044251E-5</v>
      </c>
      <c r="I99" s="88">
        <f t="shared" si="25"/>
        <v>-97449.79999999993</v>
      </c>
      <c r="J99" s="89">
        <f t="shared" si="26"/>
        <v>-0.18441387501429463</v>
      </c>
      <c r="K99" s="90">
        <f>VLOOKUP($C99,'2025'!$C$120:$U$217,VLOOKUP($L$4,Master!$D$9:$G$20,4,FALSE),FALSE)</f>
        <v>57177.549999999988</v>
      </c>
      <c r="L99" s="91">
        <f>VLOOKUP($C99,'2025'!$C$8:$U$105,VLOOKUP($L$4,Master!$D$9:$G$20,4,FALSE),FALSE)</f>
        <v>69755.420000000013</v>
      </c>
      <c r="M99" s="91">
        <f t="shared" si="27"/>
        <v>1.2199791701463254</v>
      </c>
      <c r="N99" s="87">
        <f t="shared" si="28"/>
        <v>8.5855994682880621E-6</v>
      </c>
      <c r="O99" s="91">
        <f t="shared" si="29"/>
        <v>12577.870000000024</v>
      </c>
      <c r="P99" s="92">
        <f t="shared" si="30"/>
        <v>0.2199791701463254</v>
      </c>
      <c r="Q99" s="81"/>
    </row>
    <row r="100" spans="2:17" s="82" customFormat="1" ht="12.75" x14ac:dyDescent="0.2">
      <c r="B100" s="73"/>
      <c r="C100" s="168">
        <v>52401</v>
      </c>
      <c r="D100" s="83" t="s">
        <v>88</v>
      </c>
      <c r="E100" s="84">
        <f>IFERROR(INDEX('2025'!$C$120:$AC$217,MATCH($C100,'2025'!$C$120:$C$217,0),19),0)</f>
        <v>255000</v>
      </c>
      <c r="F100" s="85">
        <f>IFERROR(INDEX('2025'!$C$8:$AC$105,MATCH($C100,'2025'!$C$8:$C$105,0),19),0)</f>
        <v>240000</v>
      </c>
      <c r="G100" s="86">
        <f t="shared" si="23"/>
        <v>0.94117647058823528</v>
      </c>
      <c r="H100" s="87">
        <f t="shared" si="24"/>
        <v>2.9539552229620786E-5</v>
      </c>
      <c r="I100" s="88">
        <f t="shared" si="25"/>
        <v>-15000</v>
      </c>
      <c r="J100" s="89">
        <f t="shared" si="26"/>
        <v>-5.8823529411764705E-2</v>
      </c>
      <c r="K100" s="90">
        <f>VLOOKUP($C100,'2025'!$C$120:$U$217,VLOOKUP($L$4,Master!$D$9:$G$20,4,FALSE),FALSE)</f>
        <v>37775.259999999995</v>
      </c>
      <c r="L100" s="91">
        <f>VLOOKUP($C100,'2025'!$C$8:$U$105,VLOOKUP($L$4,Master!$D$9:$G$20,4,FALSE),FALSE)</f>
        <v>22775.26</v>
      </c>
      <c r="M100" s="91">
        <f t="shared" si="27"/>
        <v>0.60291471190403456</v>
      </c>
      <c r="N100" s="87">
        <f t="shared" si="28"/>
        <v>2.8032124263049709E-6</v>
      </c>
      <c r="O100" s="91">
        <f t="shared" si="29"/>
        <v>-14999.999999999996</v>
      </c>
      <c r="P100" s="92">
        <f t="shared" si="30"/>
        <v>-0.39708528809596544</v>
      </c>
      <c r="Q100" s="81"/>
    </row>
    <row r="101" spans="2:17" s="82" customFormat="1" ht="12.75" x14ac:dyDescent="0.2">
      <c r="B101" s="73"/>
      <c r="C101" s="168">
        <v>52601</v>
      </c>
      <c r="D101" s="83" t="s">
        <v>159</v>
      </c>
      <c r="E101" s="84">
        <f>IFERROR(INDEX('2025'!$C$120:$AC$217,MATCH($C101,'2025'!$C$120:$C$217,0),19),0)</f>
        <v>2253126.0799999996</v>
      </c>
      <c r="F101" s="85">
        <f>IFERROR(INDEX('2025'!$C$8:$AC$105,MATCH($C101,'2025'!$C$8:$C$105,0),19),0)</f>
        <v>2088294.83</v>
      </c>
      <c r="G101" s="86">
        <f t="shared" si="23"/>
        <v>0.92684330829813144</v>
      </c>
      <c r="H101" s="87">
        <f t="shared" si="24"/>
        <v>2.5703039250680028E-4</v>
      </c>
      <c r="I101" s="88">
        <f t="shared" si="25"/>
        <v>-164831.24999999953</v>
      </c>
      <c r="J101" s="89">
        <f t="shared" si="26"/>
        <v>-7.3156691701868531E-2</v>
      </c>
      <c r="K101" s="90">
        <f>VLOOKUP($C101,'2025'!$C$120:$U$217,VLOOKUP($L$4,Master!$D$9:$G$20,4,FALSE),FALSE)</f>
        <v>57399.76</v>
      </c>
      <c r="L101" s="91">
        <f>VLOOKUP($C101,'2025'!$C$8:$U$105,VLOOKUP($L$4,Master!$D$9:$G$20,4,FALSE),FALSE)</f>
        <v>91416.01</v>
      </c>
      <c r="M101" s="91">
        <f t="shared" si="27"/>
        <v>1.5926200736727818</v>
      </c>
      <c r="N101" s="87">
        <f t="shared" si="28"/>
        <v>1.1251616675077234E-5</v>
      </c>
      <c r="O101" s="91">
        <f t="shared" si="29"/>
        <v>34016.249999999993</v>
      </c>
      <c r="P101" s="92">
        <f t="shared" si="30"/>
        <v>0.5926200736727818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IFERROR(INDEX('2025'!$C$120:$AC$217,MATCH($C102,'2025'!$C$120:$C$217,0),19),0)</f>
        <v>783723174.11000001</v>
      </c>
      <c r="F102" s="85">
        <f>IFERROR(INDEX('2025'!$C$8:$AC$105,MATCH($C102,'2025'!$C$8:$C$105,0),19),0)</f>
        <v>801274810.17999995</v>
      </c>
      <c r="G102" s="86">
        <f t="shared" si="23"/>
        <v>1.0223951985213806</v>
      </c>
      <c r="H102" s="87">
        <f t="shared" si="24"/>
        <v>9.8622079606631621E-2</v>
      </c>
      <c r="I102" s="88">
        <f t="shared" si="25"/>
        <v>17551636.069999933</v>
      </c>
      <c r="J102" s="89">
        <f t="shared" si="26"/>
        <v>2.2395198521380538E-2</v>
      </c>
      <c r="K102" s="90">
        <f>VLOOKUP($C102,'2025'!$C$120:$U$217,VLOOKUP($L$4,Master!$D$9:$G$20,4,FALSE),FALSE)</f>
        <v>64343284.140000008</v>
      </c>
      <c r="L102" s="91">
        <f>VLOOKUP($C102,'2025'!$C$8:$U$105,VLOOKUP($L$4,Master!$D$9:$G$20,4,FALSE),FALSE)</f>
        <v>68846304.660000011</v>
      </c>
      <c r="M102" s="91">
        <f t="shared" si="27"/>
        <v>1.0699843127404283</v>
      </c>
      <c r="N102" s="87">
        <f t="shared" si="28"/>
        <v>8.4737042180018964E-3</v>
      </c>
      <c r="O102" s="91">
        <f t="shared" si="29"/>
        <v>4503020.5200000033</v>
      </c>
      <c r="P102" s="92">
        <f t="shared" si="30"/>
        <v>6.9984312740428337E-2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IFERROR(INDEX('2025'!$C$120:$AC$217,MATCH($C103,'2025'!$C$120:$C$217,0),19),0)</f>
        <v>453132398.17000008</v>
      </c>
      <c r="F103" s="85">
        <f>IFERROR(INDEX('2025'!$C$8:$AC$105,MATCH($C103,'2025'!$C$8:$C$105,0),19),0)</f>
        <v>465472159.76999992</v>
      </c>
      <c r="G103" s="86">
        <f t="shared" si="23"/>
        <v>1.0272321327052196</v>
      </c>
      <c r="H103" s="87">
        <f t="shared" si="24"/>
        <v>5.7290996562334599E-2</v>
      </c>
      <c r="I103" s="88">
        <f t="shared" si="25"/>
        <v>12339761.599999845</v>
      </c>
      <c r="J103" s="89">
        <f t="shared" si="26"/>
        <v>2.723213270521959E-2</v>
      </c>
      <c r="K103" s="90">
        <f>VLOOKUP($C103,'2025'!$C$120:$U$217,VLOOKUP($L$4,Master!$D$9:$G$20,4,FALSE),FALSE)</f>
        <v>15572870.739999995</v>
      </c>
      <c r="L103" s="91">
        <f>VLOOKUP($C103,'2025'!$C$8:$U$105,VLOOKUP($L$4,Master!$D$9:$G$20,4,FALSE),FALSE)</f>
        <v>59028824.589999989</v>
      </c>
      <c r="M103" s="91">
        <f t="shared" si="27"/>
        <v>3.7904908847910983</v>
      </c>
      <c r="N103" s="87">
        <f t="shared" si="28"/>
        <v>7.2653543626226185E-3</v>
      </c>
      <c r="O103" s="91">
        <f t="shared" si="29"/>
        <v>43455953.849999994</v>
      </c>
      <c r="P103" s="92">
        <f t="shared" si="30"/>
        <v>2.7904908847910983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IFERROR(INDEX('2025'!$C$120:$AC$217,MATCH($C104,'2025'!$C$120:$C$217,0),19),0)</f>
        <v>60233366.080000013</v>
      </c>
      <c r="F104" s="85">
        <f>IFERROR(INDEX('2025'!$C$8:$AC$105,MATCH($C104,'2025'!$C$8:$C$105,0),19),0)</f>
        <v>74736031.080000088</v>
      </c>
      <c r="G104" s="86">
        <f t="shared" si="23"/>
        <v>1.240774606232999</v>
      </c>
      <c r="H104" s="87">
        <f t="shared" si="24"/>
        <v>9.1986203896759367E-3</v>
      </c>
      <c r="I104" s="88">
        <f t="shared" si="25"/>
        <v>14502665.000000075</v>
      </c>
      <c r="J104" s="89">
        <f t="shared" si="26"/>
        <v>0.24077460623299887</v>
      </c>
      <c r="K104" s="90">
        <f>VLOOKUP($C104,'2025'!$C$120:$U$217,VLOOKUP($L$4,Master!$D$9:$G$20,4,FALSE),FALSE)</f>
        <v>1326614.5900000001</v>
      </c>
      <c r="L104" s="91">
        <f>VLOOKUP($C104,'2025'!$C$8:$U$105,VLOOKUP($L$4,Master!$D$9:$G$20,4,FALSE),FALSE)</f>
        <v>22506942.650000099</v>
      </c>
      <c r="M104" s="91">
        <f t="shared" si="27"/>
        <v>16.965698115833398</v>
      </c>
      <c r="N104" s="87">
        <f t="shared" si="28"/>
        <v>2.7701875330781566E-3</v>
      </c>
      <c r="O104" s="91">
        <f t="shared" si="29"/>
        <v>21180328.060000099</v>
      </c>
      <c r="P104" s="92">
        <f t="shared" si="30"/>
        <v>15.965698115833399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IFERROR(INDEX('2025'!$C$120:$AC$217,MATCH($C105,'2025'!$C$120:$C$217,0),19),0)</f>
        <v>9533473.6000000015</v>
      </c>
      <c r="F105" s="85">
        <f>IFERROR(INDEX('2025'!$C$8:$AC$105,MATCH($C105,'2025'!$C$8:$C$105,0),19),0)</f>
        <v>8771434.4500000011</v>
      </c>
      <c r="G105" s="86">
        <f t="shared" si="23"/>
        <v>0.9200669995037275</v>
      </c>
      <c r="H105" s="87">
        <f t="shared" si="24"/>
        <v>1.0796010252686254E-3</v>
      </c>
      <c r="I105" s="88">
        <f t="shared" si="25"/>
        <v>-762039.15000000037</v>
      </c>
      <c r="J105" s="89">
        <f t="shared" si="26"/>
        <v>-7.9933000496272444E-2</v>
      </c>
      <c r="K105" s="90">
        <f>VLOOKUP($C105,'2025'!$C$120:$U$217,VLOOKUP($L$4,Master!$D$9:$G$20,4,FALSE),FALSE)</f>
        <v>34139.360000000001</v>
      </c>
      <c r="L105" s="91">
        <f>VLOOKUP($C105,'2025'!$C$8:$U$105,VLOOKUP($L$4,Master!$D$9:$G$20,4,FALSE),FALSE)</f>
        <v>124547.56</v>
      </c>
      <c r="M105" s="91">
        <f t="shared" si="27"/>
        <v>3.6482101597686656</v>
      </c>
      <c r="N105" s="87">
        <f t="shared" si="28"/>
        <v>1.5329496473715951E-5</v>
      </c>
      <c r="O105" s="91">
        <f t="shared" si="29"/>
        <v>90408.2</v>
      </c>
      <c r="P105" s="92">
        <f t="shared" si="30"/>
        <v>2.6482101597686656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IFERROR(INDEX('2025'!$C$120:$AC$217,MATCH($C106,'2025'!$C$120:$C$217,0),19),0)</f>
        <v>1264942.1700000002</v>
      </c>
      <c r="F106" s="95">
        <f>IFERROR(INDEX('2025'!$C$8:$AC$105,MATCH($C106,'2025'!$C$8:$C$105,0),19),0)</f>
        <v>1914062.9200000006</v>
      </c>
      <c r="G106" s="96">
        <f t="shared" si="23"/>
        <v>1.5131623922380582</v>
      </c>
      <c r="H106" s="97">
        <f t="shared" si="24"/>
        <v>2.3558567331716872E-4</v>
      </c>
      <c r="I106" s="98">
        <f t="shared" si="25"/>
        <v>649120.75000000047</v>
      </c>
      <c r="J106" s="99">
        <f t="shared" si="26"/>
        <v>0.51316239223805815</v>
      </c>
      <c r="K106" s="100">
        <f>VLOOKUP($C106,'2025'!$C$120:$U$217,VLOOKUP($L$4,Master!$D$9:$G$20,4,FALSE),FALSE)</f>
        <v>115742.81999999999</v>
      </c>
      <c r="L106" s="101">
        <f>VLOOKUP($C106,'2025'!$C$8:$U$105,VLOOKUP($L$4,Master!$D$9:$G$20,4,FALSE),FALSE)</f>
        <v>838861.13000000035</v>
      </c>
      <c r="M106" s="101">
        <f t="shared" si="27"/>
        <v>7.2476299609772807</v>
      </c>
      <c r="N106" s="97">
        <f t="shared" si="28"/>
        <v>1.0324825901264052E-4</v>
      </c>
      <c r="O106" s="101">
        <f t="shared" si="29"/>
        <v>723118.31000000041</v>
      </c>
      <c r="P106" s="102">
        <f t="shared" si="30"/>
        <v>6.2476299609772807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fEEnK5V57uuP+Qs9JeFFnSfu3zK7gtiJkEQcJ7byNHDjvKYkFLRPNiz+bW2FelQRKSyAE3C5Ta3Vckc6ILC5qw==" saltValue="RQECF3vFlNDy0c08w1gd2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J20" sqref="J20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189007338.90000004</v>
      </c>
      <c r="F7" s="129">
        <v>222510847.09999996</v>
      </c>
      <c r="G7" s="129">
        <v>316831411.65000004</v>
      </c>
      <c r="H7" s="129">
        <v>792648986.64999974</v>
      </c>
      <c r="I7" s="129">
        <v>286134574.64999992</v>
      </c>
      <c r="J7" s="129">
        <v>306649688.55000007</v>
      </c>
      <c r="K7" s="129">
        <v>277359971.65999991</v>
      </c>
      <c r="L7" s="129">
        <v>242996763.20999998</v>
      </c>
      <c r="M7" s="129">
        <v>303757765.80000001</v>
      </c>
      <c r="N7" s="129">
        <v>286352598.33999991</v>
      </c>
      <c r="O7" s="129">
        <v>273507826.86000007</v>
      </c>
      <c r="P7" s="129">
        <v>511459178.13999999</v>
      </c>
      <c r="Q7" s="129">
        <f>SUM(Q8:Q105)</f>
        <v>4009216951.5099988</v>
      </c>
      <c r="R7" s="130"/>
      <c r="S7" s="131"/>
      <c r="T7" s="128"/>
      <c r="U7" s="129">
        <f>SUM(U8:U105)</f>
        <v>4009216951.5099988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59450.610000000008</v>
      </c>
      <c r="F8" s="134">
        <v>99478.13</v>
      </c>
      <c r="G8" s="134">
        <v>144275.96</v>
      </c>
      <c r="H8" s="134">
        <v>148527.80999999997</v>
      </c>
      <c r="I8" s="134">
        <v>112145.42000000001</v>
      </c>
      <c r="J8" s="134">
        <v>234420.15999999997</v>
      </c>
      <c r="K8" s="134">
        <v>76701.62999999999</v>
      </c>
      <c r="L8" s="134">
        <v>164665.03</v>
      </c>
      <c r="M8" s="134">
        <v>181076.45999999996</v>
      </c>
      <c r="N8" s="134">
        <v>113663.29000000001</v>
      </c>
      <c r="O8" s="134">
        <v>101236.52</v>
      </c>
      <c r="P8" s="134">
        <v>426989.77</v>
      </c>
      <c r="Q8" s="134">
        <f>SUM(E8:P8)</f>
        <v>1862630.79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1862630.79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463830.45</v>
      </c>
      <c r="F9" s="134">
        <v>775957.05000000028</v>
      </c>
      <c r="G9" s="134">
        <v>962590.19000000006</v>
      </c>
      <c r="H9" s="134">
        <v>763471.5500000004</v>
      </c>
      <c r="I9" s="134">
        <v>947554.01000000013</v>
      </c>
      <c r="J9" s="134">
        <v>825209.21999999986</v>
      </c>
      <c r="K9" s="134">
        <v>1491690.3900000001</v>
      </c>
      <c r="L9" s="134">
        <v>783886.09</v>
      </c>
      <c r="M9" s="134">
        <v>917656.66</v>
      </c>
      <c r="N9" s="134">
        <v>1176663.0399999998</v>
      </c>
      <c r="O9" s="134">
        <v>868797.50000000012</v>
      </c>
      <c r="P9" s="134">
        <v>2575743.2700000005</v>
      </c>
      <c r="Q9" s="134">
        <f t="shared" ref="Q9:Q72" si="0">SUM(E9:P9)</f>
        <v>12553049.420000002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12553049.420000002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18686.75</v>
      </c>
      <c r="F10" s="134">
        <v>27003.39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>
        <v>31709.510000000006</v>
      </c>
      <c r="O10" s="134">
        <v>28990.639999999999</v>
      </c>
      <c r="P10" s="134">
        <v>58186.030000000006</v>
      </c>
      <c r="Q10" s="134">
        <f t="shared" si="0"/>
        <v>385266.35000000003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385266.35000000003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>
        <v>3780</v>
      </c>
      <c r="O11" s="134">
        <v>3780</v>
      </c>
      <c r="P11" s="134">
        <v>6730</v>
      </c>
      <c r="Q11" s="134">
        <f t="shared" si="0"/>
        <v>43900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43900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77468.50999999998</v>
      </c>
      <c r="G12" s="134">
        <v>97267.829999999987</v>
      </c>
      <c r="H12" s="134">
        <v>96504.000000000015</v>
      </c>
      <c r="I12" s="134">
        <v>85871.079999999987</v>
      </c>
      <c r="J12" s="134">
        <v>89248.510000000024</v>
      </c>
      <c r="K12" s="134">
        <v>84753.469999999972</v>
      </c>
      <c r="L12" s="134">
        <v>81753.459999999992</v>
      </c>
      <c r="M12" s="134">
        <v>87485.54</v>
      </c>
      <c r="N12" s="134">
        <v>89846.09</v>
      </c>
      <c r="O12" s="134">
        <v>108852.86</v>
      </c>
      <c r="P12" s="134">
        <v>125648.83</v>
      </c>
      <c r="Q12" s="134">
        <f t="shared" si="0"/>
        <v>1092558.47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1092558.47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2007806.0499999996</v>
      </c>
      <c r="F13" s="134">
        <v>2406729.1600000011</v>
      </c>
      <c r="G13" s="134">
        <v>2897012.2100000004</v>
      </c>
      <c r="H13" s="134">
        <v>2622142.87</v>
      </c>
      <c r="I13" s="134">
        <v>2550361.0300000003</v>
      </c>
      <c r="J13" s="134">
        <v>2625375.0000000014</v>
      </c>
      <c r="K13" s="134">
        <v>2769243.9500000011</v>
      </c>
      <c r="L13" s="134">
        <v>2444578.2600000007</v>
      </c>
      <c r="M13" s="134">
        <v>3143020.3700000015</v>
      </c>
      <c r="N13" s="134">
        <v>2710785.54</v>
      </c>
      <c r="O13" s="134">
        <v>3281422.9399999967</v>
      </c>
      <c r="P13" s="134">
        <v>5210959.0199999958</v>
      </c>
      <c r="Q13" s="134">
        <f t="shared" si="0"/>
        <v>34669436.400000006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34669436.400000006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765499.31</v>
      </c>
      <c r="F14" s="134">
        <v>968716.31999999925</v>
      </c>
      <c r="G14" s="134">
        <v>1073293.7600000002</v>
      </c>
      <c r="H14" s="134">
        <v>1086387.0299999993</v>
      </c>
      <c r="I14" s="134">
        <v>1024797.0499999999</v>
      </c>
      <c r="J14" s="134">
        <v>1130968.4500000004</v>
      </c>
      <c r="K14" s="134">
        <v>1126456.5100000009</v>
      </c>
      <c r="L14" s="134">
        <v>976454.63999999932</v>
      </c>
      <c r="M14" s="134">
        <v>1063762.1599999995</v>
      </c>
      <c r="N14" s="134">
        <v>1527772.08</v>
      </c>
      <c r="O14" s="134">
        <v>1104060.54</v>
      </c>
      <c r="P14" s="134">
        <v>1783516.3799999997</v>
      </c>
      <c r="Q14" s="134">
        <f t="shared" si="0"/>
        <v>13631684.229999997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13631684.229999997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46936.93</v>
      </c>
      <c r="H15" s="134">
        <v>51722.630000000005</v>
      </c>
      <c r="I15" s="134">
        <v>69704.659999999974</v>
      </c>
      <c r="J15" s="134">
        <v>47561.450000000012</v>
      </c>
      <c r="K15" s="134">
        <v>102924.72999999989</v>
      </c>
      <c r="L15" s="134">
        <v>51524.87</v>
      </c>
      <c r="M15" s="134">
        <v>71407.340000000011</v>
      </c>
      <c r="N15" s="134">
        <v>71087.499999999985</v>
      </c>
      <c r="O15" s="134">
        <v>56092.009999999987</v>
      </c>
      <c r="P15" s="134">
        <v>201924.49000000008</v>
      </c>
      <c r="Q15" s="134">
        <f t="shared" si="0"/>
        <v>823968.74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823968.74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236526.22000000003</v>
      </c>
      <c r="F16" s="134">
        <v>340437.47999999992</v>
      </c>
      <c r="G16" s="134">
        <v>451818.79999999987</v>
      </c>
      <c r="H16" s="134">
        <v>449221.93999999983</v>
      </c>
      <c r="I16" s="134">
        <v>448258.45999999996</v>
      </c>
      <c r="J16" s="134">
        <v>460082.55000000016</v>
      </c>
      <c r="K16" s="134">
        <v>476278.85999999993</v>
      </c>
      <c r="L16" s="134">
        <v>296148.53000000009</v>
      </c>
      <c r="M16" s="134">
        <v>605570.94000000006</v>
      </c>
      <c r="N16" s="134">
        <v>3060999.58</v>
      </c>
      <c r="O16" s="134">
        <v>409663.91</v>
      </c>
      <c r="P16" s="134">
        <v>947387.25</v>
      </c>
      <c r="Q16" s="134">
        <f t="shared" si="0"/>
        <v>8182394.5199999996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8182394.5199999996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46666.02</v>
      </c>
      <c r="F17" s="134">
        <v>77125.960000000006</v>
      </c>
      <c r="G17" s="134">
        <v>66467.09</v>
      </c>
      <c r="H17" s="134">
        <v>83954.57</v>
      </c>
      <c r="I17" s="134">
        <v>121579.18000000001</v>
      </c>
      <c r="J17" s="134">
        <v>125522.62</v>
      </c>
      <c r="K17" s="134">
        <v>75965.410000000018</v>
      </c>
      <c r="L17" s="134">
        <v>69822.37999999999</v>
      </c>
      <c r="M17" s="134">
        <v>83757.38</v>
      </c>
      <c r="N17" s="134">
        <v>87823.510000000009</v>
      </c>
      <c r="O17" s="134">
        <v>88302.42</v>
      </c>
      <c r="P17" s="134">
        <v>118496.11</v>
      </c>
      <c r="Q17" s="134">
        <f t="shared" si="0"/>
        <v>1045482.65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1045482.65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>
        <v>45190.5</v>
      </c>
      <c r="O18" s="134">
        <v>49108.380000000005</v>
      </c>
      <c r="P18" s="134">
        <v>76650.75</v>
      </c>
      <c r="Q18" s="134">
        <f t="shared" si="0"/>
        <v>550362.33000000007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550362.33000000007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30143.120000000003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31626.719999999998</v>
      </c>
      <c r="M19" s="134">
        <v>34470.270000000004</v>
      </c>
      <c r="N19" s="134">
        <v>32303.640000000003</v>
      </c>
      <c r="O19" s="134">
        <v>31811.530000000002</v>
      </c>
      <c r="P19" s="134">
        <v>55753.150000000009</v>
      </c>
      <c r="Q19" s="134">
        <f t="shared" si="0"/>
        <v>420195.56000000011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420195.56000000011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>
        <v>2790</v>
      </c>
      <c r="O20" s="134">
        <v>2100</v>
      </c>
      <c r="P20" s="134">
        <v>5025.2</v>
      </c>
      <c r="Q20" s="134">
        <f t="shared" si="0"/>
        <v>30715.200000000001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30715.200000000001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>
        <v>0</v>
      </c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119682.27999999998</v>
      </c>
      <c r="F22" s="134">
        <v>124224.43</v>
      </c>
      <c r="G22" s="134">
        <v>239105.77</v>
      </c>
      <c r="H22" s="134">
        <v>192307.03999999995</v>
      </c>
      <c r="I22" s="134">
        <v>318751.43000000005</v>
      </c>
      <c r="J22" s="134">
        <v>220504.11</v>
      </c>
      <c r="K22" s="134">
        <v>275109.04999999993</v>
      </c>
      <c r="L22" s="134">
        <v>290009.40000000002</v>
      </c>
      <c r="M22" s="134">
        <v>406143.77</v>
      </c>
      <c r="N22" s="134">
        <v>251479.47999999995</v>
      </c>
      <c r="O22" s="134">
        <v>412955.6700000001</v>
      </c>
      <c r="P22" s="134">
        <v>509675.55999999988</v>
      </c>
      <c r="Q22" s="134">
        <f t="shared" si="0"/>
        <v>3359947.9899999998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3359947.9899999998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732653.75999999978</v>
      </c>
      <c r="F23" s="134">
        <v>1008228.69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1022757.5900000003</v>
      </c>
      <c r="N23" s="134">
        <v>1164709.18</v>
      </c>
      <c r="O23" s="134">
        <v>1226202.42</v>
      </c>
      <c r="P23" s="134">
        <v>1795058.2200000004</v>
      </c>
      <c r="Q23" s="134">
        <f t="shared" si="0"/>
        <v>13932171.210000001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13932171.210000001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16518.710000000003</v>
      </c>
      <c r="F24" s="134">
        <v>24179.439999999995</v>
      </c>
      <c r="G24" s="134">
        <v>33389.83</v>
      </c>
      <c r="H24" s="134">
        <v>29157.15</v>
      </c>
      <c r="I24" s="134">
        <v>43143.290000000008</v>
      </c>
      <c r="J24" s="134">
        <v>32679.850000000013</v>
      </c>
      <c r="K24" s="134">
        <v>27377.48</v>
      </c>
      <c r="L24" s="134">
        <v>27328.539999999994</v>
      </c>
      <c r="M24" s="134">
        <v>26392.290000000005</v>
      </c>
      <c r="N24" s="134">
        <v>35284.65</v>
      </c>
      <c r="O24" s="134">
        <v>33266.099999999991</v>
      </c>
      <c r="P24" s="134">
        <v>112553.8</v>
      </c>
      <c r="Q24" s="134">
        <f t="shared" si="0"/>
        <v>441271.13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441271.13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6726109.1400000015</v>
      </c>
      <c r="F25" s="134">
        <v>8584528.8499999978</v>
      </c>
      <c r="G25" s="134">
        <v>9876656.1400000062</v>
      </c>
      <c r="H25" s="134">
        <v>9416507.3999999966</v>
      </c>
      <c r="I25" s="134">
        <v>8776446.9400000032</v>
      </c>
      <c r="J25" s="134">
        <v>10406261.670000004</v>
      </c>
      <c r="K25" s="134">
        <v>9451384.0899999943</v>
      </c>
      <c r="L25" s="134">
        <v>10161277.919999998</v>
      </c>
      <c r="M25" s="134">
        <v>9359224.9899999965</v>
      </c>
      <c r="N25" s="134">
        <v>9355370.1000000015</v>
      </c>
      <c r="O25" s="134">
        <v>11376279.109999998</v>
      </c>
      <c r="P25" s="134">
        <v>15842756.359999998</v>
      </c>
      <c r="Q25" s="134">
        <f t="shared" si="0"/>
        <v>119332802.71000001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119332802.71000001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3314343.8400000008</v>
      </c>
      <c r="F26" s="134">
        <v>5223932.1399999978</v>
      </c>
      <c r="G26" s="134">
        <v>4115319.6999999993</v>
      </c>
      <c r="H26" s="134">
        <v>24548940.739999995</v>
      </c>
      <c r="I26" s="134">
        <v>5023184.7800000012</v>
      </c>
      <c r="J26" s="134">
        <v>33007752.84</v>
      </c>
      <c r="K26" s="134">
        <v>5580357.2599999988</v>
      </c>
      <c r="L26" s="134">
        <v>5938139.3700000001</v>
      </c>
      <c r="M26" s="134">
        <v>14943220.870000003</v>
      </c>
      <c r="N26" s="134">
        <v>5211685.7200000035</v>
      </c>
      <c r="O26" s="134">
        <v>6107808.1500000022</v>
      </c>
      <c r="P26" s="134">
        <v>18574246.070000008</v>
      </c>
      <c r="Q26" s="134">
        <f t="shared" si="0"/>
        <v>131588931.48000002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131588931.48000002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37867.150000000009</v>
      </c>
      <c r="M27" s="134">
        <v>38278.5</v>
      </c>
      <c r="N27" s="134">
        <v>42089.99</v>
      </c>
      <c r="O27" s="134">
        <v>34358.04</v>
      </c>
      <c r="P27" s="134">
        <v>233090.94</v>
      </c>
      <c r="Q27" s="134">
        <f t="shared" si="0"/>
        <v>641623.62999999989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641623.62999999989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43704509.910000004</v>
      </c>
      <c r="F28" s="134">
        <v>15467069.760000004</v>
      </c>
      <c r="G28" s="134">
        <v>71523137.230000004</v>
      </c>
      <c r="H28" s="134">
        <v>547766378.81999993</v>
      </c>
      <c r="I28" s="134">
        <v>64276503.11999999</v>
      </c>
      <c r="J28" s="134">
        <v>50280435.160000004</v>
      </c>
      <c r="K28" s="134">
        <v>44077761.769999996</v>
      </c>
      <c r="L28" s="134">
        <v>14915331.859999999</v>
      </c>
      <c r="M28" s="134">
        <v>59706292.390000001</v>
      </c>
      <c r="N28" s="134">
        <v>29427307.659999996</v>
      </c>
      <c r="O28" s="134">
        <v>37597798.959999993</v>
      </c>
      <c r="P28" s="134">
        <v>75549671.340000018</v>
      </c>
      <c r="Q28" s="134">
        <f t="shared" si="0"/>
        <v>1054292197.9799999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1054292197.9799999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1127027.5099999998</v>
      </c>
      <c r="G29" s="134">
        <v>1895768.39</v>
      </c>
      <c r="H29" s="134">
        <v>1691310.2600000002</v>
      </c>
      <c r="I29" s="134">
        <v>767918.69000000053</v>
      </c>
      <c r="J29" s="134">
        <v>936438.01000000036</v>
      </c>
      <c r="K29" s="134">
        <v>1302203.0599999998</v>
      </c>
      <c r="L29" s="134">
        <v>837638.51999999967</v>
      </c>
      <c r="M29" s="134">
        <v>985245.54999999993</v>
      </c>
      <c r="N29" s="134">
        <v>1241737.31</v>
      </c>
      <c r="O29" s="134">
        <v>932466.50999999966</v>
      </c>
      <c r="P29" s="134">
        <v>2054792.7699999993</v>
      </c>
      <c r="Q29" s="134">
        <f t="shared" si="0"/>
        <v>14360950.840000002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14360950.840000002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543168.23999999976</v>
      </c>
      <c r="F30" s="134">
        <v>654526.51000000013</v>
      </c>
      <c r="G30" s="134">
        <v>1167405.5499999998</v>
      </c>
      <c r="H30" s="134">
        <v>688909.9</v>
      </c>
      <c r="I30" s="134">
        <v>758707.2200000002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1001700.4200000003</v>
      </c>
      <c r="N30" s="134">
        <v>855399.66000000015</v>
      </c>
      <c r="O30" s="134">
        <v>728856.11999999965</v>
      </c>
      <c r="P30" s="134">
        <v>2136833.1</v>
      </c>
      <c r="Q30" s="134">
        <f t="shared" si="0"/>
        <v>11380906.390000001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11380906.390000001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165799.72000000006</v>
      </c>
      <c r="G31" s="134">
        <v>289795.15000000002</v>
      </c>
      <c r="H31" s="134">
        <v>202873.08999999997</v>
      </c>
      <c r="I31" s="134">
        <v>194973.33999999997</v>
      </c>
      <c r="J31" s="134">
        <v>271893.21999999997</v>
      </c>
      <c r="K31" s="134">
        <v>193383.47999999998</v>
      </c>
      <c r="L31" s="134">
        <v>245865.93999999997</v>
      </c>
      <c r="M31" s="134">
        <v>235167.78000000003</v>
      </c>
      <c r="N31" s="134">
        <v>256856.63</v>
      </c>
      <c r="O31" s="134">
        <v>217677.91999999993</v>
      </c>
      <c r="P31" s="134">
        <v>625514.01000000013</v>
      </c>
      <c r="Q31" s="134">
        <f t="shared" si="0"/>
        <v>3007085.3400000003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3007085.3400000003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28892.239999999994</v>
      </c>
      <c r="F32" s="134">
        <v>26710.080000000002</v>
      </c>
      <c r="G32" s="134">
        <v>60663.93</v>
      </c>
      <c r="H32" s="134">
        <v>37950.730000000003</v>
      </c>
      <c r="I32" s="134">
        <v>33782.239999999998</v>
      </c>
      <c r="J32" s="134">
        <v>38861.199999999997</v>
      </c>
      <c r="K32" s="134">
        <v>29559.200000000004</v>
      </c>
      <c r="L32" s="134">
        <v>41409.43</v>
      </c>
      <c r="M32" s="134">
        <v>35943.65</v>
      </c>
      <c r="N32" s="134">
        <v>284953.95999999996</v>
      </c>
      <c r="O32" s="134">
        <v>67691.98000000001</v>
      </c>
      <c r="P32" s="134">
        <v>170085.80000000002</v>
      </c>
      <c r="Q32" s="134">
        <f t="shared" si="0"/>
        <v>856504.44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856504.44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56388.820000000007</v>
      </c>
      <c r="F33" s="134">
        <v>73486.029999999984</v>
      </c>
      <c r="G33" s="134">
        <v>121608.92999999998</v>
      </c>
      <c r="H33" s="134">
        <v>80905.039999999979</v>
      </c>
      <c r="I33" s="134">
        <v>63428.880000000005</v>
      </c>
      <c r="J33" s="134">
        <v>72820.080000000016</v>
      </c>
      <c r="K33" s="134">
        <v>76320.75</v>
      </c>
      <c r="L33" s="134">
        <v>67780.37999999999</v>
      </c>
      <c r="M33" s="134">
        <v>73079.819999999992</v>
      </c>
      <c r="N33" s="134">
        <v>77429.56</v>
      </c>
      <c r="O33" s="134">
        <v>117336.57999999997</v>
      </c>
      <c r="P33" s="134">
        <v>220501.40000000002</v>
      </c>
      <c r="Q33" s="134">
        <f t="shared" si="0"/>
        <v>1101086.27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1101086.27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34623.939999999995</v>
      </c>
      <c r="F34" s="134">
        <v>38424.12000000001</v>
      </c>
      <c r="G34" s="134">
        <v>55996.500000000015</v>
      </c>
      <c r="H34" s="134">
        <v>52666.66</v>
      </c>
      <c r="I34" s="134">
        <v>47273.62000000001</v>
      </c>
      <c r="J34" s="134">
        <v>78154.039999999994</v>
      </c>
      <c r="K34" s="134">
        <v>53223.73000000001</v>
      </c>
      <c r="L34" s="134">
        <v>50582.79</v>
      </c>
      <c r="M34" s="134">
        <v>51148.369999999995</v>
      </c>
      <c r="N34" s="134">
        <v>796493.4</v>
      </c>
      <c r="O34" s="134">
        <v>52242.15</v>
      </c>
      <c r="P34" s="134">
        <v>95796.750000000015</v>
      </c>
      <c r="Q34" s="134">
        <f t="shared" si="0"/>
        <v>1406626.0699999998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1406626.0699999998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1652778.41</v>
      </c>
      <c r="G35" s="134">
        <v>1913806</v>
      </c>
      <c r="H35" s="134">
        <v>1826283.49</v>
      </c>
      <c r="I35" s="134">
        <v>1604387.2999999998</v>
      </c>
      <c r="J35" s="134">
        <v>1962802.5200000003</v>
      </c>
      <c r="K35" s="134">
        <v>2128766.4</v>
      </c>
      <c r="L35" s="134">
        <v>1810688.5100000005</v>
      </c>
      <c r="M35" s="134">
        <v>1829238.2500000002</v>
      </c>
      <c r="N35" s="134">
        <v>2675805.6799999997</v>
      </c>
      <c r="O35" s="134">
        <v>2236509.41</v>
      </c>
      <c r="P35" s="134">
        <v>3503017.03</v>
      </c>
      <c r="Q35" s="134">
        <f t="shared" si="0"/>
        <v>23914094.110000003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23914094.110000003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20638196.249999993</v>
      </c>
      <c r="F36" s="134">
        <v>25619312.390000008</v>
      </c>
      <c r="G36" s="134">
        <v>28301552.290000003</v>
      </c>
      <c r="H36" s="134">
        <v>28046570.239999976</v>
      </c>
      <c r="I36" s="134">
        <v>27712214.95999999</v>
      </c>
      <c r="J36" s="134">
        <v>29820610.389999993</v>
      </c>
      <c r="K36" s="134">
        <v>21409896.350000001</v>
      </c>
      <c r="L36" s="134">
        <v>25239527.03000002</v>
      </c>
      <c r="M36" s="134">
        <v>27322488.859999988</v>
      </c>
      <c r="N36" s="134">
        <v>31799974.589999989</v>
      </c>
      <c r="O36" s="134">
        <v>22206920.209999993</v>
      </c>
      <c r="P36" s="134">
        <v>39091346.820000038</v>
      </c>
      <c r="Q36" s="134">
        <f t="shared" si="0"/>
        <v>327208610.38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327208610.38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</v>
      </c>
      <c r="G37" s="134">
        <v>91696.170000000013</v>
      </c>
      <c r="H37" s="134">
        <v>229408.24000000002</v>
      </c>
      <c r="I37" s="134">
        <v>231746.18</v>
      </c>
      <c r="J37" s="134">
        <v>280242.31999999995</v>
      </c>
      <c r="K37" s="134">
        <v>121995.29999999999</v>
      </c>
      <c r="L37" s="134">
        <v>142101.37999999998</v>
      </c>
      <c r="M37" s="134">
        <v>109599.97000000003</v>
      </c>
      <c r="N37" s="134">
        <v>122123.81000000003</v>
      </c>
      <c r="O37" s="134">
        <v>144098.53999999998</v>
      </c>
      <c r="P37" s="134">
        <v>199553.72999999998</v>
      </c>
      <c r="Q37" s="134">
        <f t="shared" si="0"/>
        <v>1813337.5299999998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1813337.5299999998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70557.060000000012</v>
      </c>
      <c r="N38" s="134">
        <v>126803.73000000001</v>
      </c>
      <c r="O38" s="134">
        <v>77307.12</v>
      </c>
      <c r="P38" s="134">
        <v>186100.72999999998</v>
      </c>
      <c r="Q38" s="134">
        <f t="shared" si="0"/>
        <v>1527086.02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1527086.02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30707.709999999992</v>
      </c>
      <c r="F39" s="134">
        <v>59959.81</v>
      </c>
      <c r="G39" s="134">
        <v>47997.739999999983</v>
      </c>
      <c r="H39" s="134">
        <v>75325.62999999999</v>
      </c>
      <c r="I39" s="134">
        <v>64779.799999999996</v>
      </c>
      <c r="J39" s="134">
        <v>74500.45</v>
      </c>
      <c r="K39" s="134">
        <v>102228.32</v>
      </c>
      <c r="L39" s="134">
        <v>37305.62000000001</v>
      </c>
      <c r="M39" s="134">
        <v>62070.890000000007</v>
      </c>
      <c r="N39" s="134">
        <v>53603.990000000005</v>
      </c>
      <c r="O39" s="134">
        <v>49621.55999999999</v>
      </c>
      <c r="P39" s="134">
        <v>131185.28999999998</v>
      </c>
      <c r="Q39" s="134">
        <f t="shared" si="0"/>
        <v>789286.80999999982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789286.80999999982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29124.260000000002</v>
      </c>
      <c r="H40" s="134">
        <v>46701.52</v>
      </c>
      <c r="I40" s="134">
        <v>32650.059999999998</v>
      </c>
      <c r="J40" s="134">
        <v>24208.35</v>
      </c>
      <c r="K40" s="134">
        <v>43181.56</v>
      </c>
      <c r="L40" s="134">
        <v>19424.560000000005</v>
      </c>
      <c r="M40" s="134">
        <v>67509.540000000008</v>
      </c>
      <c r="N40" s="134">
        <v>23898.170000000009</v>
      </c>
      <c r="O40" s="134">
        <v>26034.819999999996</v>
      </c>
      <c r="P40" s="134">
        <v>43901.04</v>
      </c>
      <c r="Q40" s="134">
        <f t="shared" si="0"/>
        <v>402722.35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402722.35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1157271.2199999995</v>
      </c>
      <c r="G41" s="134">
        <v>1284757.71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>
        <v>1776521.9100000001</v>
      </c>
      <c r="O41" s="134">
        <v>3244607.5300000003</v>
      </c>
      <c r="P41" s="134">
        <v>8579873.0799999963</v>
      </c>
      <c r="Q41" s="134">
        <f t="shared" si="0"/>
        <v>27799038.469999999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27799038.469999999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150823.1</v>
      </c>
      <c r="F42" s="134">
        <v>170914.41999999995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184003.77999999997</v>
      </c>
      <c r="L42" s="134">
        <v>169117.96999999994</v>
      </c>
      <c r="M42" s="134">
        <v>160692.58000000005</v>
      </c>
      <c r="N42" s="134">
        <v>172209.8600000001</v>
      </c>
      <c r="O42" s="134">
        <v>193824.6</v>
      </c>
      <c r="P42" s="134">
        <v>241954.61000000004</v>
      </c>
      <c r="Q42" s="134">
        <f t="shared" si="0"/>
        <v>2208923.8200000003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2208923.8200000003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37959.55999999999</v>
      </c>
      <c r="G43" s="134">
        <v>42842.33</v>
      </c>
      <c r="H43" s="134">
        <v>57247.280000000013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>
        <v>45060.97</v>
      </c>
      <c r="O43" s="134">
        <v>61907.490000000005</v>
      </c>
      <c r="P43" s="134">
        <v>145139.26</v>
      </c>
      <c r="Q43" s="134">
        <f t="shared" si="0"/>
        <v>736034.42999999993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736034.42999999993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280719.45999999996</v>
      </c>
      <c r="G44" s="134">
        <v>309317.66999999993</v>
      </c>
      <c r="H44" s="134">
        <v>434005.53999999992</v>
      </c>
      <c r="I44" s="134">
        <v>637711.26</v>
      </c>
      <c r="J44" s="134">
        <v>1524462.41</v>
      </c>
      <c r="K44" s="134">
        <v>2407076.9699999997</v>
      </c>
      <c r="L44" s="134">
        <v>344152.27999999991</v>
      </c>
      <c r="M44" s="134">
        <v>548179.18999999994</v>
      </c>
      <c r="N44" s="134">
        <v>552209.48999999987</v>
      </c>
      <c r="O44" s="134">
        <v>585521.3600000001</v>
      </c>
      <c r="P44" s="134">
        <v>4052163.0200000005</v>
      </c>
      <c r="Q44" s="134">
        <f t="shared" si="0"/>
        <v>11896760.290000001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11896760.290000001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188970.38999999998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>
        <v>0</v>
      </c>
      <c r="O45" s="134">
        <v>0</v>
      </c>
      <c r="P45" s="134">
        <v>0</v>
      </c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35788507.749999993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85265.630000000019</v>
      </c>
      <c r="G46" s="134">
        <v>71473.720000000016</v>
      </c>
      <c r="H46" s="134">
        <v>92116.36</v>
      </c>
      <c r="I46" s="134">
        <v>91586.17</v>
      </c>
      <c r="J46" s="134">
        <v>83740.409999999989</v>
      </c>
      <c r="K46" s="134">
        <v>70709.450000000012</v>
      </c>
      <c r="L46" s="134">
        <v>86381.569999999978</v>
      </c>
      <c r="M46" s="134">
        <v>94931.329999999987</v>
      </c>
      <c r="N46" s="134">
        <v>83578.39999999998</v>
      </c>
      <c r="O46" s="134">
        <v>88131.099999999962</v>
      </c>
      <c r="P46" s="134">
        <v>300567.33</v>
      </c>
      <c r="Q46" s="134">
        <f t="shared" si="0"/>
        <v>1205351.72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1205351.72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58538.899999999994</v>
      </c>
      <c r="L47" s="134">
        <v>56618.86</v>
      </c>
      <c r="M47" s="134">
        <v>67658.449999999983</v>
      </c>
      <c r="N47" s="134">
        <v>59517.270000000004</v>
      </c>
      <c r="O47" s="134">
        <v>61501.62000000001</v>
      </c>
      <c r="P47" s="134">
        <v>103691.94</v>
      </c>
      <c r="Q47" s="134">
        <f t="shared" si="0"/>
        <v>756308.57000000007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756308.57000000007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</v>
      </c>
      <c r="F48" s="134">
        <v>34021.57</v>
      </c>
      <c r="G48" s="134">
        <v>53664.740000000005</v>
      </c>
      <c r="H48" s="134">
        <v>35844.5</v>
      </c>
      <c r="I48" s="134">
        <v>38160.520000000011</v>
      </c>
      <c r="J48" s="134">
        <v>68857.560000000012</v>
      </c>
      <c r="K48" s="134">
        <v>64865.94</v>
      </c>
      <c r="L48" s="134">
        <v>35175.259999999995</v>
      </c>
      <c r="M48" s="134">
        <v>46792.99</v>
      </c>
      <c r="N48" s="134">
        <v>51206.9</v>
      </c>
      <c r="O48" s="134">
        <v>37450.259999999987</v>
      </c>
      <c r="P48" s="134">
        <v>74704.89</v>
      </c>
      <c r="Q48" s="134">
        <f t="shared" si="0"/>
        <v>566189.99000000011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566189.99000000011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5836501.4700000007</v>
      </c>
      <c r="M49" s="134">
        <v>3753853.2700000005</v>
      </c>
      <c r="N49" s="134">
        <v>10580958.689999999</v>
      </c>
      <c r="O49" s="134">
        <v>11468345.200000001</v>
      </c>
      <c r="P49" s="134">
        <v>22872297.980000004</v>
      </c>
      <c r="Q49" s="134">
        <f t="shared" si="0"/>
        <v>74095580.830000013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74095580.830000013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571867.90000000014</v>
      </c>
      <c r="K50" s="134">
        <v>573532.88</v>
      </c>
      <c r="L50" s="134">
        <v>494023.68000000011</v>
      </c>
      <c r="M50" s="134">
        <v>520988.39999999997</v>
      </c>
      <c r="N50" s="134">
        <v>529480.5199999999</v>
      </c>
      <c r="O50" s="134">
        <v>631395.51999999979</v>
      </c>
      <c r="P50" s="134">
        <v>1012267.7099999998</v>
      </c>
      <c r="Q50" s="134">
        <f t="shared" si="0"/>
        <v>6620787.0799999991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6620787.0799999991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>
        <v>50121.220000000016</v>
      </c>
      <c r="O51" s="134">
        <v>182268.34</v>
      </c>
      <c r="P51" s="134">
        <v>264468.82999999996</v>
      </c>
      <c r="Q51" s="134">
        <f t="shared" si="0"/>
        <v>906179.09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906179.09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>
        <v>338254.36000000004</v>
      </c>
      <c r="O52" s="134">
        <v>820742</v>
      </c>
      <c r="P52" s="134">
        <v>1315935.95</v>
      </c>
      <c r="Q52" s="134">
        <f t="shared" si="0"/>
        <v>5310594.82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5310594.82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544993.23</v>
      </c>
      <c r="G53" s="134">
        <v>447343.03</v>
      </c>
      <c r="H53" s="134">
        <v>222933.13999999996</v>
      </c>
      <c r="I53" s="134">
        <v>213249.32000000004</v>
      </c>
      <c r="J53" s="134">
        <v>218602.46</v>
      </c>
      <c r="K53" s="134">
        <v>301471.21000000008</v>
      </c>
      <c r="L53" s="134">
        <v>209429.48</v>
      </c>
      <c r="M53" s="134">
        <v>655033.52</v>
      </c>
      <c r="N53" s="134">
        <v>350105.54999999993</v>
      </c>
      <c r="O53" s="134">
        <v>268342.89</v>
      </c>
      <c r="P53" s="134">
        <v>5139798.2599999988</v>
      </c>
      <c r="Q53" s="134">
        <f t="shared" si="0"/>
        <v>8722739.0299999993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8722739.0299999993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296384.68000000005</v>
      </c>
      <c r="H54" s="134">
        <v>235280.86999999997</v>
      </c>
      <c r="I54" s="134">
        <v>246868.87</v>
      </c>
      <c r="J54" s="134">
        <v>221670.62</v>
      </c>
      <c r="K54" s="134">
        <v>1092189.7300000002</v>
      </c>
      <c r="L54" s="134">
        <v>300224.95999999996</v>
      </c>
      <c r="M54" s="134">
        <v>256219.79</v>
      </c>
      <c r="N54" s="134">
        <v>224743.66</v>
      </c>
      <c r="O54" s="134">
        <v>248130.45999999996</v>
      </c>
      <c r="P54" s="134">
        <v>1234022.3399999999</v>
      </c>
      <c r="Q54" s="134">
        <f t="shared" si="0"/>
        <v>4543361.93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4543361.93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420951.32999999996</v>
      </c>
      <c r="F55" s="134">
        <v>695150.07999999996</v>
      </c>
      <c r="G55" s="134">
        <v>1490012.1399999997</v>
      </c>
      <c r="H55" s="134">
        <v>926062.76999999967</v>
      </c>
      <c r="I55" s="134">
        <v>1207868.2200000002</v>
      </c>
      <c r="J55" s="134">
        <v>410686.27000000019</v>
      </c>
      <c r="K55" s="134">
        <v>623141.77</v>
      </c>
      <c r="L55" s="134">
        <v>599926.22000000009</v>
      </c>
      <c r="M55" s="134">
        <v>678414.78</v>
      </c>
      <c r="N55" s="134">
        <v>1189340.7300000004</v>
      </c>
      <c r="O55" s="134">
        <v>764362.9600000002</v>
      </c>
      <c r="P55" s="134">
        <v>3558228.5299999979</v>
      </c>
      <c r="Q55" s="134">
        <f t="shared" si="0"/>
        <v>12564145.799999999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12564145.799999999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390982.63000000006</v>
      </c>
      <c r="G56" s="134">
        <v>722765.12</v>
      </c>
      <c r="H56" s="134">
        <v>574967.47000000009</v>
      </c>
      <c r="I56" s="134">
        <v>493709.73000000004</v>
      </c>
      <c r="J56" s="134">
        <v>337242.82000000007</v>
      </c>
      <c r="K56" s="134">
        <v>480894.96999999986</v>
      </c>
      <c r="L56" s="134">
        <v>572140.65000000026</v>
      </c>
      <c r="M56" s="134">
        <v>486214.03999999986</v>
      </c>
      <c r="N56" s="134">
        <v>484994.21000000008</v>
      </c>
      <c r="O56" s="134">
        <v>524868.49999999977</v>
      </c>
      <c r="P56" s="134">
        <v>1576328.4700000002</v>
      </c>
      <c r="Q56" s="134">
        <f t="shared" si="0"/>
        <v>6911915.620000001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6911915.620000001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336083.68</v>
      </c>
      <c r="F57" s="134">
        <v>635962.44000000006</v>
      </c>
      <c r="G57" s="134">
        <v>10699232.859999999</v>
      </c>
      <c r="H57" s="134">
        <v>2432191.17</v>
      </c>
      <c r="I57" s="134">
        <v>1473832.7899999998</v>
      </c>
      <c r="J57" s="134">
        <v>1766517.5899999999</v>
      </c>
      <c r="K57" s="134">
        <v>1916829.1399999997</v>
      </c>
      <c r="L57" s="134">
        <v>1241144.1600000001</v>
      </c>
      <c r="M57" s="134">
        <v>1733056.23</v>
      </c>
      <c r="N57" s="134">
        <v>2074250.01</v>
      </c>
      <c r="O57" s="134">
        <v>776256.95000000007</v>
      </c>
      <c r="P57" s="134">
        <v>5253621.8600000003</v>
      </c>
      <c r="Q57" s="134">
        <f t="shared" si="0"/>
        <v>30338978.880000003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30338978.880000003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78070.560000000041</v>
      </c>
      <c r="F58" s="134">
        <v>186135.91999999998</v>
      </c>
      <c r="G58" s="134">
        <v>161376.16000000003</v>
      </c>
      <c r="H58" s="134">
        <v>258305.81000000006</v>
      </c>
      <c r="I58" s="134">
        <v>198400.49000000002</v>
      </c>
      <c r="J58" s="134">
        <v>176154.92999999996</v>
      </c>
      <c r="K58" s="134">
        <v>218573.94</v>
      </c>
      <c r="L58" s="134">
        <v>297151.10000000003</v>
      </c>
      <c r="M58" s="134">
        <v>157596.43</v>
      </c>
      <c r="N58" s="134">
        <v>238474.62999999995</v>
      </c>
      <c r="O58" s="134">
        <v>180573.41000000003</v>
      </c>
      <c r="P58" s="134">
        <v>301313.68999999983</v>
      </c>
      <c r="Q58" s="134">
        <f t="shared" si="0"/>
        <v>2452127.0699999998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2452127.0699999998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</v>
      </c>
      <c r="F59" s="134">
        <v>349589.03</v>
      </c>
      <c r="G59" s="134">
        <v>322511.45</v>
      </c>
      <c r="H59" s="134">
        <v>338859.77999999997</v>
      </c>
      <c r="I59" s="134">
        <v>449915.70000000007</v>
      </c>
      <c r="J59" s="134">
        <v>398741.96</v>
      </c>
      <c r="K59" s="134">
        <v>2551218.36</v>
      </c>
      <c r="L59" s="134">
        <v>467832.70000000007</v>
      </c>
      <c r="M59" s="134">
        <v>306841.01</v>
      </c>
      <c r="N59" s="134">
        <v>538827.93999999971</v>
      </c>
      <c r="O59" s="134">
        <v>1085672.33</v>
      </c>
      <c r="P59" s="134">
        <v>2904128.6400000011</v>
      </c>
      <c r="Q59" s="134">
        <f t="shared" si="0"/>
        <v>9847653.9600000009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9847653.9600000009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112584.58000000002</v>
      </c>
      <c r="F60" s="134">
        <v>107945.07000000004</v>
      </c>
      <c r="G60" s="134">
        <v>148449.06999999995</v>
      </c>
      <c r="H60" s="134">
        <v>147565.81999999998</v>
      </c>
      <c r="I60" s="134">
        <v>161453.52999999997</v>
      </c>
      <c r="J60" s="134">
        <v>159210.55999999985</v>
      </c>
      <c r="K60" s="134">
        <v>148599.26999999999</v>
      </c>
      <c r="L60" s="134">
        <v>138223.69999999998</v>
      </c>
      <c r="M60" s="134">
        <v>106191.37</v>
      </c>
      <c r="N60" s="134">
        <v>134639.70999999996</v>
      </c>
      <c r="O60" s="134">
        <v>125282.70999999989</v>
      </c>
      <c r="P60" s="134">
        <v>1292265.2399999998</v>
      </c>
      <c r="Q60" s="134">
        <f t="shared" si="0"/>
        <v>2782410.6299999994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2782410.6299999994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</v>
      </c>
      <c r="H62" s="134">
        <v>1404334.25</v>
      </c>
      <c r="I62" s="134">
        <v>248494.27000000002</v>
      </c>
      <c r="J62" s="134">
        <v>367149.33999999997</v>
      </c>
      <c r="K62" s="134">
        <v>3612125.62</v>
      </c>
      <c r="L62" s="134">
        <v>468285.94</v>
      </c>
      <c r="M62" s="134">
        <v>332579.37000000005</v>
      </c>
      <c r="N62" s="134">
        <v>663966.22</v>
      </c>
      <c r="O62" s="134">
        <v>314037.54000000062</v>
      </c>
      <c r="P62" s="134">
        <v>1545346.4100000006</v>
      </c>
      <c r="Q62" s="134">
        <f t="shared" si="0"/>
        <v>12801377.550000001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12801377.550000001</v>
      </c>
      <c r="V62" s="130"/>
    </row>
    <row r="63" spans="2:22" x14ac:dyDescent="0.2">
      <c r="B63" s="128"/>
      <c r="C63" s="167">
        <v>42501</v>
      </c>
      <c r="D63" s="133" t="s">
        <v>141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473149.73</v>
      </c>
      <c r="N63" s="134">
        <v>2297320.87</v>
      </c>
      <c r="O63" s="134">
        <v>156508.37000000002</v>
      </c>
      <c r="P63" s="134">
        <v>2754885.23</v>
      </c>
      <c r="Q63" s="134">
        <f t="shared" si="0"/>
        <v>5940790.7200000007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5940790.7200000007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331047.78000000003</v>
      </c>
      <c r="F64" s="134">
        <v>120170.7</v>
      </c>
      <c r="G64" s="134">
        <v>334136.76000000007</v>
      </c>
      <c r="H64" s="134">
        <v>182376.30999999997</v>
      </c>
      <c r="I64" s="134">
        <v>158556.53</v>
      </c>
      <c r="J64" s="134">
        <v>163049.65000000002</v>
      </c>
      <c r="K64" s="134">
        <v>991524.1100000001</v>
      </c>
      <c r="L64" s="134">
        <v>254554.96999999997</v>
      </c>
      <c r="M64" s="134">
        <v>209179.93</v>
      </c>
      <c r="N64" s="134">
        <v>219856.63999999998</v>
      </c>
      <c r="O64" s="134">
        <v>147595.56</v>
      </c>
      <c r="P64" s="134">
        <v>654283.04999999993</v>
      </c>
      <c r="Q64" s="134">
        <f t="shared" si="0"/>
        <v>3766331.9899999998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3766331.9899999998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56003.970000000008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10127926.210000001</v>
      </c>
      <c r="N65" s="134">
        <v>9856893.2200000007</v>
      </c>
      <c r="O65" s="134">
        <v>15238175.58</v>
      </c>
      <c r="P65" s="134">
        <v>31213127.920000006</v>
      </c>
      <c r="Q65" s="134">
        <f t="shared" si="0"/>
        <v>114704816.14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114704816.14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14777.910000000002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1375806.25</v>
      </c>
      <c r="K66" s="134">
        <v>1375155.8</v>
      </c>
      <c r="L66" s="134">
        <v>2239625.08</v>
      </c>
      <c r="M66" s="134">
        <v>1849511.1800000002</v>
      </c>
      <c r="N66" s="134">
        <v>2319190.0700000003</v>
      </c>
      <c r="O66" s="134">
        <v>2152861.6399999997</v>
      </c>
      <c r="P66" s="134">
        <v>5074652.9000000004</v>
      </c>
      <c r="Q66" s="134">
        <f t="shared" si="0"/>
        <v>23012499.32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23012499.32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3673.1899999999996</v>
      </c>
      <c r="J67" s="134">
        <v>20888.699999999997</v>
      </c>
      <c r="K67" s="134">
        <v>3056.34</v>
      </c>
      <c r="L67" s="134">
        <v>3764.25</v>
      </c>
      <c r="M67" s="134">
        <v>5121.96</v>
      </c>
      <c r="N67" s="134">
        <v>4041.5199999999995</v>
      </c>
      <c r="O67" s="134">
        <v>12243.71</v>
      </c>
      <c r="P67" s="134">
        <v>15136.06</v>
      </c>
      <c r="Q67" s="134">
        <f t="shared" si="0"/>
        <v>71944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71944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129677.06</v>
      </c>
      <c r="K68" s="134">
        <v>105570.46999999999</v>
      </c>
      <c r="L68" s="134">
        <v>122180.79000000002</v>
      </c>
      <c r="M68" s="134">
        <v>457067.43999999994</v>
      </c>
      <c r="N68" s="134">
        <v>122090.81999999998</v>
      </c>
      <c r="O68" s="134">
        <v>125053.70000000001</v>
      </c>
      <c r="P68" s="134">
        <v>553301.47</v>
      </c>
      <c r="Q68" s="134">
        <f t="shared" si="0"/>
        <v>6160743.9100000001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6160743.9100000001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93566.46</v>
      </c>
      <c r="G69" s="134">
        <v>91493.83</v>
      </c>
      <c r="H69" s="134">
        <v>104348.34999999996</v>
      </c>
      <c r="I69" s="134">
        <v>91580.329999999987</v>
      </c>
      <c r="J69" s="134">
        <v>104242.45</v>
      </c>
      <c r="K69" s="134">
        <v>102844.96000000004</v>
      </c>
      <c r="L69" s="134">
        <v>117652.52999999998</v>
      </c>
      <c r="M69" s="134">
        <v>201309.1</v>
      </c>
      <c r="N69" s="134">
        <v>103876.18000000004</v>
      </c>
      <c r="O69" s="134">
        <v>175711.37000000002</v>
      </c>
      <c r="P69" s="134">
        <v>162379.06999999998</v>
      </c>
      <c r="Q69" s="134">
        <f t="shared" si="0"/>
        <v>1410997.33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1410997.33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20492575.650000002</v>
      </c>
      <c r="F70" s="134">
        <v>23768880.460000001</v>
      </c>
      <c r="G70" s="134">
        <v>23336849.320000008</v>
      </c>
      <c r="H70" s="134">
        <v>22574655.639999997</v>
      </c>
      <c r="I70" s="134">
        <v>22146589.360000007</v>
      </c>
      <c r="J70" s="134">
        <v>22924105.799999997</v>
      </c>
      <c r="K70" s="134">
        <v>23861750.609999999</v>
      </c>
      <c r="L70" s="134">
        <v>23022264.330000002</v>
      </c>
      <c r="M70" s="134">
        <v>22874161.23</v>
      </c>
      <c r="N70" s="134">
        <v>26971352.330000006</v>
      </c>
      <c r="O70" s="134">
        <v>16555288.740000004</v>
      </c>
      <c r="P70" s="134">
        <v>24773372.039999999</v>
      </c>
      <c r="Q70" s="134">
        <f t="shared" si="0"/>
        <v>273301845.51000005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273301845.51000005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32508.470000000005</v>
      </c>
      <c r="H71" s="134">
        <v>36822.109999999993</v>
      </c>
      <c r="I71" s="134">
        <v>40711.18</v>
      </c>
      <c r="J71" s="134">
        <v>37927.530000000006</v>
      </c>
      <c r="K71" s="134">
        <v>36434.080000000016</v>
      </c>
      <c r="L71" s="134">
        <v>26551.100000000006</v>
      </c>
      <c r="M71" s="134">
        <v>29711.829999999994</v>
      </c>
      <c r="N71" s="134">
        <v>36152.54</v>
      </c>
      <c r="O71" s="134">
        <v>46206.86</v>
      </c>
      <c r="P71" s="134">
        <v>76279.059999999983</v>
      </c>
      <c r="Q71" s="134">
        <f t="shared" si="0"/>
        <v>444081.91999999998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444081.91999999998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44035.140000000007</v>
      </c>
      <c r="G72" s="134">
        <v>53681.95</v>
      </c>
      <c r="H72" s="134">
        <v>50525</v>
      </c>
      <c r="I72" s="134">
        <v>39273.120000000003</v>
      </c>
      <c r="J72" s="134">
        <v>233857.02</v>
      </c>
      <c r="K72" s="134">
        <v>403790.81999999995</v>
      </c>
      <c r="L72" s="134">
        <v>209244.96</v>
      </c>
      <c r="M72" s="134">
        <v>401378.76000000007</v>
      </c>
      <c r="N72" s="134">
        <v>238131.56999999998</v>
      </c>
      <c r="O72" s="134">
        <v>145375.09999999998</v>
      </c>
      <c r="P72" s="134">
        <v>1520284.7000000002</v>
      </c>
      <c r="Q72" s="134">
        <f t="shared" si="0"/>
        <v>3369531.7800000003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3369531.7800000003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26080.41</v>
      </c>
      <c r="G73" s="134">
        <v>37097.890000000007</v>
      </c>
      <c r="H73" s="134">
        <v>39422.509999999995</v>
      </c>
      <c r="I73" s="134">
        <v>34960.680000000008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>
        <v>72543.920000000013</v>
      </c>
      <c r="O73" s="134">
        <v>87864.03</v>
      </c>
      <c r="P73" s="134">
        <v>156060.9</v>
      </c>
      <c r="Q73" s="134">
        <f t="shared" ref="Q73:Q105" si="1">SUM(E73:P73)</f>
        <v>1205285.3899999999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1205285.3899999999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25455.670000000002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95629.85</v>
      </c>
      <c r="K74" s="134">
        <v>92392.92</v>
      </c>
      <c r="L74" s="134">
        <v>0</v>
      </c>
      <c r="M74" s="134">
        <v>0</v>
      </c>
      <c r="N74" s="134">
        <v>0</v>
      </c>
      <c r="O74" s="134">
        <v>0</v>
      </c>
      <c r="P74" s="134">
        <v>0</v>
      </c>
      <c r="Q74" s="134">
        <f t="shared" si="1"/>
        <v>567414.58000000007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567414.58000000007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15823.339999999998</v>
      </c>
      <c r="J75" s="134">
        <v>21266.94</v>
      </c>
      <c r="K75" s="134">
        <v>15136.42</v>
      </c>
      <c r="L75" s="134">
        <v>24681.930000000004</v>
      </c>
      <c r="M75" s="134">
        <v>27895.030000000006</v>
      </c>
      <c r="N75" s="134">
        <v>27826.799999999999</v>
      </c>
      <c r="O75" s="134">
        <v>14589.960000000001</v>
      </c>
      <c r="P75" s="134">
        <v>88389.779999999984</v>
      </c>
      <c r="Q75" s="134">
        <f t="shared" si="1"/>
        <v>306784.82999999996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306784.82999999996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</v>
      </c>
      <c r="I76" s="134">
        <v>165699.03999999998</v>
      </c>
      <c r="J76" s="134">
        <v>310643.53999999998</v>
      </c>
      <c r="K76" s="134">
        <v>377434.88999999996</v>
      </c>
      <c r="L76" s="134">
        <v>168718.14999999991</v>
      </c>
      <c r="M76" s="134">
        <v>322253.19999999995</v>
      </c>
      <c r="N76" s="134">
        <v>206558.03</v>
      </c>
      <c r="O76" s="134">
        <v>401298.46</v>
      </c>
      <c r="P76" s="134">
        <v>736650.4800000001</v>
      </c>
      <c r="Q76" s="134">
        <f t="shared" si="1"/>
        <v>5029574.1300000008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5029574.1300000008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220895.16000000003</v>
      </c>
      <c r="I77" s="134">
        <v>116636.19999999997</v>
      </c>
      <c r="J77" s="134">
        <v>397192.5799999999</v>
      </c>
      <c r="K77" s="134">
        <v>202848.38</v>
      </c>
      <c r="L77" s="134">
        <v>146874.81</v>
      </c>
      <c r="M77" s="134">
        <v>371629.38999999996</v>
      </c>
      <c r="N77" s="134">
        <v>493037.66</v>
      </c>
      <c r="O77" s="134">
        <v>226837.67999999993</v>
      </c>
      <c r="P77" s="134">
        <v>780748.65</v>
      </c>
      <c r="Q77" s="134">
        <f t="shared" si="1"/>
        <v>3263830.3899999992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3263830.3899999992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106730.29000000001</v>
      </c>
      <c r="F78" s="134">
        <v>144645.03000000003</v>
      </c>
      <c r="G78" s="134">
        <v>169317.13</v>
      </c>
      <c r="H78" s="134">
        <v>125854.62</v>
      </c>
      <c r="I78" s="134">
        <v>123918.21000000002</v>
      </c>
      <c r="J78" s="134">
        <v>133341.43000000002</v>
      </c>
      <c r="K78" s="134">
        <v>135738.18</v>
      </c>
      <c r="L78" s="134">
        <v>117510.69</v>
      </c>
      <c r="M78" s="134">
        <v>237131.32</v>
      </c>
      <c r="N78" s="134">
        <v>158670.80000000002</v>
      </c>
      <c r="O78" s="134">
        <v>144380.75999999992</v>
      </c>
      <c r="P78" s="134">
        <v>917068.05</v>
      </c>
      <c r="Q78" s="134">
        <f t="shared" si="1"/>
        <v>2514306.5100000002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2514306.5100000002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186810.53999999995</v>
      </c>
      <c r="G79" s="134">
        <v>251462.38000000003</v>
      </c>
      <c r="H79" s="134">
        <v>238582.43999999994</v>
      </c>
      <c r="I79" s="134">
        <v>161331.72999999998</v>
      </c>
      <c r="J79" s="134">
        <v>217253.68999999997</v>
      </c>
      <c r="K79" s="134">
        <v>206987.60000000009</v>
      </c>
      <c r="L79" s="134">
        <v>206012.13999999996</v>
      </c>
      <c r="M79" s="134">
        <v>333835.05</v>
      </c>
      <c r="N79" s="134">
        <v>300858.68999999989</v>
      </c>
      <c r="O79" s="134">
        <v>283750.4800000001</v>
      </c>
      <c r="P79" s="134">
        <v>447497.52999999991</v>
      </c>
      <c r="Q79" s="134">
        <f t="shared" si="1"/>
        <v>2966054.2299999995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2966054.2299999995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>
        <v>3803.7100000000005</v>
      </c>
      <c r="O80" s="134">
        <v>6988.27</v>
      </c>
      <c r="P80" s="134">
        <v>10055.630000000001</v>
      </c>
      <c r="Q80" s="134">
        <f t="shared" si="1"/>
        <v>57889.31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57889.31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103110.26000000001</v>
      </c>
      <c r="F81" s="134">
        <v>143696.55999999997</v>
      </c>
      <c r="G81" s="134">
        <v>752402.11</v>
      </c>
      <c r="H81" s="134">
        <v>229191.30999999997</v>
      </c>
      <c r="I81" s="134">
        <v>159466.42000000004</v>
      </c>
      <c r="J81" s="134">
        <v>208001.82000000004</v>
      </c>
      <c r="K81" s="134">
        <v>158225.65000000002</v>
      </c>
      <c r="L81" s="134">
        <v>198397.66</v>
      </c>
      <c r="M81" s="134">
        <v>363276.66</v>
      </c>
      <c r="N81" s="134">
        <v>295999.76</v>
      </c>
      <c r="O81" s="134">
        <v>192789.54999999996</v>
      </c>
      <c r="P81" s="134">
        <v>782230.32000000007</v>
      </c>
      <c r="Q81" s="134">
        <f t="shared" si="1"/>
        <v>3586788.08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3586788.08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>
        <v>294072.74</v>
      </c>
      <c r="O82" s="134">
        <v>283050.50000000006</v>
      </c>
      <c r="P82" s="134">
        <v>368484.18</v>
      </c>
      <c r="Q82" s="134">
        <f t="shared" si="1"/>
        <v>3238912.65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3238912.65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</v>
      </c>
      <c r="L83" s="134">
        <v>10538.79</v>
      </c>
      <c r="M83" s="134">
        <v>741</v>
      </c>
      <c r="N83" s="134">
        <v>0</v>
      </c>
      <c r="O83" s="134">
        <v>0</v>
      </c>
      <c r="P83" s="134">
        <v>3476.27</v>
      </c>
      <c r="Q83" s="134">
        <f t="shared" si="1"/>
        <v>5907582.3299999982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5907582.3299999982</v>
      </c>
      <c r="V83" s="130"/>
    </row>
    <row r="84" spans="2:22" x14ac:dyDescent="0.2">
      <c r="B84" s="128"/>
      <c r="C84" s="167">
        <v>43701</v>
      </c>
      <c r="D84" s="133" t="s">
        <v>154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>
        <v>12175739.809999999</v>
      </c>
      <c r="O84" s="134">
        <v>9194767.370000001</v>
      </c>
      <c r="P84" s="134">
        <v>40163519.020000003</v>
      </c>
      <c r="Q84" s="134">
        <f t="shared" si="1"/>
        <v>90135325.480000019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90135325.480000019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63857.470000000008</v>
      </c>
      <c r="H85" s="134">
        <v>60304.25</v>
      </c>
      <c r="I85" s="134">
        <v>62531.540000000008</v>
      </c>
      <c r="J85" s="134">
        <v>60003.330000000009</v>
      </c>
      <c r="K85" s="134">
        <v>65700.009999999995</v>
      </c>
      <c r="L85" s="134">
        <v>55848.44</v>
      </c>
      <c r="M85" s="134">
        <v>72212.109999999986</v>
      </c>
      <c r="N85" s="134">
        <v>56561.909999999996</v>
      </c>
      <c r="O85" s="134">
        <v>78305.69</v>
      </c>
      <c r="P85" s="134">
        <v>110067.60999999999</v>
      </c>
      <c r="Q85" s="134">
        <f t="shared" si="1"/>
        <v>784112.41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784112.41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181626.14999999997</v>
      </c>
      <c r="H86" s="134">
        <v>179000.17999999996</v>
      </c>
      <c r="I86" s="134">
        <v>204161.36000000002</v>
      </c>
      <c r="J86" s="134">
        <v>188786.60000000003</v>
      </c>
      <c r="K86" s="134">
        <v>217010.15</v>
      </c>
      <c r="L86" s="134">
        <v>158144.94000000003</v>
      </c>
      <c r="M86" s="134">
        <v>196524.76</v>
      </c>
      <c r="N86" s="134">
        <v>271300.28999999992</v>
      </c>
      <c r="O86" s="134">
        <v>181905.56000000003</v>
      </c>
      <c r="P86" s="134">
        <v>291275.62999999995</v>
      </c>
      <c r="Q86" s="134">
        <f t="shared" si="1"/>
        <v>2386729.8999999994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2386729.8999999994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>
        <v>216209.02000000008</v>
      </c>
      <c r="O87" s="134">
        <v>292201.15999999997</v>
      </c>
      <c r="P87" s="134">
        <v>201021.95</v>
      </c>
      <c r="Q87" s="134">
        <f t="shared" si="1"/>
        <v>2780326.9900000007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2780326.9900000007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>
        <v>30590</v>
      </c>
      <c r="O88" s="134">
        <v>30590</v>
      </c>
      <c r="P88" s="134">
        <v>30589.119999999999</v>
      </c>
      <c r="Q88" s="134">
        <f t="shared" si="1"/>
        <v>519900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519900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694623.25999999989</v>
      </c>
      <c r="F89" s="134">
        <v>1070540.4599999997</v>
      </c>
      <c r="G89" s="134">
        <v>987270.18999999983</v>
      </c>
      <c r="H89" s="134">
        <v>1012111.5699999998</v>
      </c>
      <c r="I89" s="134">
        <v>1019877.7099999997</v>
      </c>
      <c r="J89" s="134">
        <v>1680114.11</v>
      </c>
      <c r="K89" s="134">
        <v>1572400.5899999999</v>
      </c>
      <c r="L89" s="134">
        <v>1520769.23</v>
      </c>
      <c r="M89" s="134">
        <v>1171408.5800000003</v>
      </c>
      <c r="N89" s="134">
        <v>3073807.7199999993</v>
      </c>
      <c r="O89" s="134">
        <v>1107533.5800000008</v>
      </c>
      <c r="P89" s="134">
        <v>11202489.349999998</v>
      </c>
      <c r="Q89" s="134">
        <f t="shared" si="1"/>
        <v>26112946.349999994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26112946.349999994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79158.880000000019</v>
      </c>
      <c r="F90" s="134">
        <v>78605.580000000016</v>
      </c>
      <c r="G90" s="134">
        <v>81977.709999999977</v>
      </c>
      <c r="H90" s="134">
        <v>85926.410000000018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132321.31999999998</v>
      </c>
      <c r="N90" s="134">
        <v>172095.5100000001</v>
      </c>
      <c r="O90" s="134">
        <v>164248.87000000011</v>
      </c>
      <c r="P90" s="134">
        <v>125992.17000000001</v>
      </c>
      <c r="Q90" s="134">
        <f t="shared" si="1"/>
        <v>1320828.78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1320828.78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>
        <v>45614.53</v>
      </c>
      <c r="O91" s="134">
        <v>12281.21</v>
      </c>
      <c r="P91" s="134">
        <v>45614.53</v>
      </c>
      <c r="Q91" s="134">
        <f t="shared" si="1"/>
        <v>400000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400000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</v>
      </c>
      <c r="F92" s="134">
        <v>33573.760000000002</v>
      </c>
      <c r="G92" s="134">
        <v>40097.209999999992</v>
      </c>
      <c r="H92" s="134">
        <v>36475.480000000003</v>
      </c>
      <c r="I92" s="134">
        <v>35787.53</v>
      </c>
      <c r="J92" s="134">
        <v>38930.740000000013</v>
      </c>
      <c r="K92" s="134">
        <v>29012.1</v>
      </c>
      <c r="L92" s="134">
        <v>29048.210000000006</v>
      </c>
      <c r="M92" s="134">
        <v>30725.300000000007</v>
      </c>
      <c r="N92" s="134">
        <v>47838.750000000007</v>
      </c>
      <c r="O92" s="134">
        <v>28328.430000000004</v>
      </c>
      <c r="P92" s="134">
        <v>66053.180000000008</v>
      </c>
      <c r="Q92" s="134">
        <f t="shared" si="1"/>
        <v>429794.27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429794.27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6768.1500000000015</v>
      </c>
      <c r="M93" s="134">
        <v>6009.7800000000007</v>
      </c>
      <c r="N93" s="134">
        <v>8701.9700000000012</v>
      </c>
      <c r="O93" s="134">
        <v>11134.510000000002</v>
      </c>
      <c r="P93" s="134">
        <v>3925.2599999999998</v>
      </c>
      <c r="Q93" s="134">
        <f t="shared" si="1"/>
        <v>75369.740000000005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75369.740000000005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37193.549999999996</v>
      </c>
      <c r="G94" s="134">
        <v>46639.229999999996</v>
      </c>
      <c r="H94" s="134">
        <v>41346.999999999993</v>
      </c>
      <c r="I94" s="134">
        <v>36508.079999999987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>
        <v>38447.049999999996</v>
      </c>
      <c r="O94" s="134">
        <v>40485.799999999996</v>
      </c>
      <c r="P94" s="134">
        <v>60109.250000000015</v>
      </c>
      <c r="Q94" s="134">
        <f t="shared" si="1"/>
        <v>492873.15999999992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492873.15999999992</v>
      </c>
      <c r="V94" s="130"/>
    </row>
    <row r="95" spans="2:22" x14ac:dyDescent="0.2">
      <c r="B95" s="128"/>
      <c r="C95" s="167">
        <v>51801</v>
      </c>
      <c r="D95" s="133" t="s">
        <v>139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>
        <v>1696133.33</v>
      </c>
      <c r="O95" s="134">
        <v>1696133.33</v>
      </c>
      <c r="P95" s="134">
        <v>1696133.33</v>
      </c>
      <c r="Q95" s="134">
        <f t="shared" si="1"/>
        <v>20079999.960000001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20079999.960000001</v>
      </c>
      <c r="V95" s="130"/>
    </row>
    <row r="96" spans="2:22" ht="25.5" x14ac:dyDescent="0.2">
      <c r="B96" s="128"/>
      <c r="C96" s="167">
        <v>51901</v>
      </c>
      <c r="D96" s="133" t="s">
        <v>140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>
        <v>48328.62</v>
      </c>
      <c r="O96" s="134">
        <v>21746.11</v>
      </c>
      <c r="P96" s="134">
        <v>67905.78</v>
      </c>
      <c r="Q96" s="134">
        <f t="shared" si="1"/>
        <v>465663.78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465663.78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76159.260000000024</v>
      </c>
      <c r="F97" s="134">
        <v>100202.04000000002</v>
      </c>
      <c r="G97" s="134">
        <v>141285.39000000001</v>
      </c>
      <c r="H97" s="134">
        <v>215851.56000000006</v>
      </c>
      <c r="I97" s="134">
        <v>99582.510000000009</v>
      </c>
      <c r="J97" s="134">
        <v>133837.26999999996</v>
      </c>
      <c r="K97" s="134">
        <v>163324.39999999997</v>
      </c>
      <c r="L97" s="134">
        <v>117907.05000000003</v>
      </c>
      <c r="M97" s="134">
        <v>176627.11000000002</v>
      </c>
      <c r="N97" s="134">
        <v>213010.21000000002</v>
      </c>
      <c r="O97" s="134">
        <v>195778.53000000006</v>
      </c>
      <c r="P97" s="134">
        <v>339882.34000000008</v>
      </c>
      <c r="Q97" s="134">
        <f t="shared" si="1"/>
        <v>1973447.6700000002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1973447.6700000002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24355.819999999996</v>
      </c>
      <c r="F98" s="134">
        <v>27366.070000000003</v>
      </c>
      <c r="G98" s="134">
        <v>30849.47</v>
      </c>
      <c r="H98" s="134">
        <v>33968.460000000006</v>
      </c>
      <c r="I98" s="134">
        <v>35113.329999999994</v>
      </c>
      <c r="J98" s="134">
        <v>37679.03</v>
      </c>
      <c r="K98" s="134">
        <v>37805.860000000008</v>
      </c>
      <c r="L98" s="134">
        <v>31497.68</v>
      </c>
      <c r="M98" s="134">
        <v>33463</v>
      </c>
      <c r="N98" s="134">
        <v>35476.22</v>
      </c>
      <c r="O98" s="134">
        <v>33649.710000000006</v>
      </c>
      <c r="P98" s="134">
        <v>69755.420000000013</v>
      </c>
      <c r="Q98" s="134">
        <f t="shared" si="1"/>
        <v>430980.06999999995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430980.06999999995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>
        <v>0</v>
      </c>
      <c r="O99" s="134">
        <v>74550.559999999998</v>
      </c>
      <c r="P99" s="134">
        <v>22775.26</v>
      </c>
      <c r="Q99" s="134">
        <f t="shared" si="1"/>
        <v>240000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240000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15769.85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>
        <v>34678.409999999996</v>
      </c>
      <c r="O100" s="134">
        <v>1698364.53</v>
      </c>
      <c r="P100" s="134">
        <v>91416.01</v>
      </c>
      <c r="Q100" s="134">
        <f t="shared" si="1"/>
        <v>2088294.83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2088294.83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63148705.050000027</v>
      </c>
      <c r="F101" s="134">
        <v>65718966.999999978</v>
      </c>
      <c r="G101" s="134">
        <v>65770349.189999983</v>
      </c>
      <c r="H101" s="134">
        <v>66171444.32</v>
      </c>
      <c r="I101" s="134">
        <v>65995561.739999972</v>
      </c>
      <c r="J101" s="134">
        <v>67345055.760000005</v>
      </c>
      <c r="K101" s="134">
        <v>67153451.819999993</v>
      </c>
      <c r="L101" s="134">
        <v>67245971.969999999</v>
      </c>
      <c r="M101" s="134">
        <v>67431779.359999999</v>
      </c>
      <c r="N101" s="134">
        <v>68288553.979999974</v>
      </c>
      <c r="O101" s="134">
        <v>68158665.329999983</v>
      </c>
      <c r="P101" s="134">
        <v>68846304.660000011</v>
      </c>
      <c r="Q101" s="134">
        <f t="shared" si="1"/>
        <v>801274810.17999995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801274810.17999995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14490027.250000002</v>
      </c>
      <c r="F102" s="134">
        <v>36683299.970000006</v>
      </c>
      <c r="G102" s="134">
        <v>46047094.359999999</v>
      </c>
      <c r="H102" s="134">
        <v>35762940.629999995</v>
      </c>
      <c r="I102" s="134">
        <v>47894866.009999983</v>
      </c>
      <c r="J102" s="134">
        <v>39990498.569999993</v>
      </c>
      <c r="K102" s="134">
        <v>26650790.84</v>
      </c>
      <c r="L102" s="134">
        <v>38307917.459999993</v>
      </c>
      <c r="M102" s="134">
        <v>41470012.43</v>
      </c>
      <c r="N102" s="134">
        <v>39814338.399999991</v>
      </c>
      <c r="O102" s="134">
        <v>39331549.260000013</v>
      </c>
      <c r="P102" s="134">
        <v>59028824.589999989</v>
      </c>
      <c r="Q102" s="134">
        <f t="shared" si="1"/>
        <v>465472159.76999992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465472159.76999992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1072208.28</v>
      </c>
      <c r="F103" s="134">
        <v>5817441.3500000006</v>
      </c>
      <c r="G103" s="134">
        <v>7680353.9800000004</v>
      </c>
      <c r="H103" s="134">
        <v>6514182.219999996</v>
      </c>
      <c r="I103" s="134">
        <v>5769782.8300000001</v>
      </c>
      <c r="J103" s="134">
        <v>6441013.3099999977</v>
      </c>
      <c r="K103" s="134">
        <v>5846775.299999997</v>
      </c>
      <c r="L103" s="134">
        <v>4648129.0099999942</v>
      </c>
      <c r="M103" s="134">
        <v>2557520.1299999994</v>
      </c>
      <c r="N103" s="134">
        <v>2917615.26</v>
      </c>
      <c r="O103" s="134">
        <v>2964066.7600000002</v>
      </c>
      <c r="P103" s="134">
        <v>22506942.650000099</v>
      </c>
      <c r="Q103" s="134">
        <f t="shared" si="1"/>
        <v>74736031.080000088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74736031.080000088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9562.8599999999988</v>
      </c>
      <c r="F104" s="134">
        <v>14150.380000000001</v>
      </c>
      <c r="G104" s="134">
        <v>16454.489999999998</v>
      </c>
      <c r="H104" s="134">
        <v>14242.719999999998</v>
      </c>
      <c r="I104" s="134">
        <v>15006.55</v>
      </c>
      <c r="J104" s="134">
        <v>21474.859999999997</v>
      </c>
      <c r="K104" s="134">
        <v>8135157.3099999996</v>
      </c>
      <c r="L104" s="134">
        <v>14111.69</v>
      </c>
      <c r="M104" s="134">
        <v>20173.389999999996</v>
      </c>
      <c r="N104" s="134">
        <v>143426.25999999998</v>
      </c>
      <c r="O104" s="134">
        <v>243126.37999999989</v>
      </c>
      <c r="P104" s="134">
        <v>124547.56</v>
      </c>
      <c r="Q104" s="134">
        <f t="shared" si="1"/>
        <v>8771434.4500000011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8771434.4500000011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</v>
      </c>
      <c r="N105" s="134">
        <v>105969.42</v>
      </c>
      <c r="O105" s="134">
        <v>108970.47</v>
      </c>
      <c r="P105" s="134">
        <v>838861.13000000035</v>
      </c>
      <c r="Q105" s="134">
        <f t="shared" si="1"/>
        <v>1914062.9200000006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1914062.9200000006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4026835029.6799989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1676832.58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14493505.959999999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525790.24999999988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43900.999999999993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1361322.3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34283995.270000137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15475397.659999972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826274.89999999991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5931033.5700000003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1317706.1599999999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557552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489145.15000000008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38627.630000000005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12600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4676508.12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14132395.569999998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592701.78999999992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132048691.97999993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85530968.229999989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767297.4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1110556618.2100003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11762899.680000002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12567802.26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3057950.1100000003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852754.55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1116365.1699999997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861436.15999999992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22391617.940000005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334785408.9199999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1880734.5799999998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1665566.0000000002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800259.7699999999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440035.74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33681583.310000025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2431653.08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1123695.8599999999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14351591.639999997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43183353.609999992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1262311.7100000002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846465.1100000001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635999.27999999991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61855362.280000001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7497959.4400000004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1309415.5999999999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4966503.5799999982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9422191.4300000016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4621189.120000001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8919678.9800000004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6735449.79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36671398.640000008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2961684.3000000012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11132700.779999997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2326889.1199999996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1781515.9000000001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12670489.120000001</v>
      </c>
      <c r="V174" s="130"/>
    </row>
    <row r="175" spans="2:22" x14ac:dyDescent="0.2">
      <c r="B175" s="128"/>
      <c r="C175" s="132">
        <v>42501</v>
      </c>
      <c r="D175" s="133" t="s">
        <v>141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4544780.3000000007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3424643.6100000017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179167928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24837549.640000001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81562.55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6868344.8300000019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2008460.290000001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254002160.30999991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447106.13999999996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3944136.53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1399295.7399999998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607414.58000000007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703013.42999999993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3768180.12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2932024.4600000004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2490787.9000000004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3453982.080000001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81559.759999999995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4463345.290000001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3185311.55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890309.28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73428705.95999983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908306.01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3117933.3499999996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2872682.2100000004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519900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18630132.639999997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846436.55999999994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400000.00000000006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586029.3899999999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103455.74000000002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585710.39999999991</v>
      </c>
      <c r="V206" s="130"/>
    </row>
    <row r="207" spans="2:22" x14ac:dyDescent="0.2">
      <c r="B207" s="128"/>
      <c r="C207" s="132">
        <v>51801</v>
      </c>
      <c r="D207" s="133" t="s">
        <v>139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20080000</v>
      </c>
      <c r="V207" s="130"/>
    </row>
    <row r="208" spans="2:22" ht="25.5" x14ac:dyDescent="0.2">
      <c r="B208" s="128"/>
      <c r="C208" s="132">
        <v>51901</v>
      </c>
      <c r="D208" s="133" t="s">
        <v>140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489158.67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2129993.9900000002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528429.86999999988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255000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2253126.0799999996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783723174.11000001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453132398.17000008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60233366.080000013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9533473.6000000015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1264942.1700000002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QuDEIo2O5myJxtsqikHUVJJhYD4WBVKOV5R9ek3K/wP1NezIL7gvTEFqlqiE7NcqLSvq9WDvFql4VedadfaKaA==" saltValue="Bu6Q32kMBuW7zEhrUFXMDQ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2023-03-28T07:38:04Z</cp:lastPrinted>
  <dcterms:created xsi:type="dcterms:W3CDTF">2023-02-26T18:56:37Z</dcterms:created>
  <dcterms:modified xsi:type="dcterms:W3CDTF">2026-01-30T12:34:05Z</dcterms:modified>
</cp:coreProperties>
</file>