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n 2024\"/>
    </mc:Choice>
  </mc:AlternateContent>
  <xr:revisionPtr revIDLastSave="0" documentId="13_ncr:1_{44C40137-CA4B-4C3D-987A-53F392315C96}" xr6:coauthVersionLast="36" xr6:coauthVersionMax="36" xr10:uidLastSave="{00000000-0000-0000-0000-000000000000}"/>
  <workbookProtection workbookAlgorithmName="SHA-512" workbookHashValue="nEmIHHN3wefPdtYDEIuEimA7G3ftiKaaTTYYE7O/aUeecDt6lPcfNJ2o1gLMpmp2c72e3v4sCguGGNQVrtzWbw==" workbookSaltValue="REgJhyVh+S3z9PaF8bthWg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H99" i="3" l="1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J17" i="2" s="1"/>
  <c r="L97" i="3"/>
  <c r="L95" i="3"/>
  <c r="K98" i="3"/>
  <c r="K96" i="3"/>
  <c r="K99" i="3"/>
  <c r="K97" i="3"/>
  <c r="K95" i="3"/>
  <c r="L100" i="3"/>
  <c r="L98" i="3"/>
  <c r="L96" i="3"/>
  <c r="L94" i="3"/>
  <c r="K100" i="3"/>
  <c r="K94" i="3"/>
  <c r="O89" i="3"/>
  <c r="P89" i="3" s="1"/>
  <c r="M54" i="3"/>
  <c r="M85" i="3"/>
  <c r="O47" i="3"/>
  <c r="P47" i="3" s="1"/>
  <c r="M39" i="3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O100" i="3" l="1"/>
  <c r="P100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<sst xmlns="http://schemas.openxmlformats.org/spreadsheetml/2006/main" count="372" uniqueCount="136">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</sst>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D31" sqref="D31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6</v>
      </c>
      <c r="D6" t="str">
        <f>VLOOKUP(C6,E9:F20,2,FALSE)</f>
        <v>Januar - Jun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3" sqref="J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Jun</v>
      </c>
      <c r="K10" s="171"/>
      <c r="L10" s="160" t="s">
        <v>11</v>
      </c>
      <c r="M10" s="170" t="str">
        <f>IF(J10="Januar","-",'Analitika 2024'!F4)</f>
        <v>Januar - Jun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97235.299999999988</v>
      </c>
      <c r="K13" s="156">
        <f>IFERROR(J13/J$25,"-")</f>
        <v>3.5564564987696428E-4</v>
      </c>
      <c r="L13" s="149"/>
      <c r="M13" s="161">
        <f>IF($J$10="Januar","-",SUMPRODUCT((D13=VALUE(LEFT('Analitika 2024'!$C$9:$C$100,1)))*('Analitika 2024'!$F$9:$F$100)))</f>
        <v>816207.5</v>
      </c>
      <c r="N13" s="156">
        <f>IFERROR(M13/M$25,"-")</f>
        <v>5.1192592556311919E-4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955659.3</v>
      </c>
      <c r="K15" s="156">
        <f>IFERROR(J15/J$25,"-")</f>
        <v>3.4953979965039938E-3</v>
      </c>
      <c r="L15" s="149"/>
      <c r="M15" s="161">
        <f>IF($J$10="Januar","-",SUMPRODUCT((D15=VALUE(LEFT('Analitika 2024'!$C$9:$C$100,1)))*('Analitika 2024'!$F$9:$F$100)))</f>
        <v>5508013.25</v>
      </c>
      <c r="N15" s="156">
        <f>IFERROR(M15/M$25,"-")</f>
        <v>3.4546298349625235E-3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3904046.4</v>
      </c>
      <c r="K17" s="156">
        <f>IFERROR(J17/J$25,"-")</f>
        <v>1.4279352447905472E-2</v>
      </c>
      <c r="L17" s="149"/>
      <c r="M17" s="161">
        <f>IF($J$10="Januar","-",SUMPRODUCT((D17=VALUE(LEFT('Analitika 2024'!$C$9:$C$100,1)))*('Analitika 2024'!$F$9:$F$100)))</f>
        <v>21779351.140000008</v>
      </c>
      <c r="N17" s="156">
        <f>IFERROR(M17/M$25,"-")</f>
        <v>1.3660024553203295E-2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161326065.46000001</v>
      </c>
      <c r="K19" s="156">
        <f>IFERROR(J19/J$25,"-")</f>
        <v>0.59006259447562137</v>
      </c>
      <c r="L19" s="149"/>
      <c r="M19" s="161">
        <f>IF($J$10="Januar","-",SUMPRODUCT((D19=VALUE(LEFT('Analitika 2024'!$C$9:$C$100,1)))*('Analitika 2024'!$F$9:$F$100)))</f>
        <v>962137351.79999995</v>
      </c>
      <c r="N19" s="156">
        <f>IFERROR(M19/M$25,"-")</f>
        <v>0.60345323258982964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3807694.65</v>
      </c>
      <c r="K21" s="156">
        <f>IFERROR(J21/J$25,"-")</f>
        <v>1.3926938450668534E-2</v>
      </c>
      <c r="L21" s="149"/>
      <c r="M21" s="161">
        <f>IF($J$10="Januar","-",SUMPRODUCT((D21=VALUE(LEFT('Analitika 2024'!$C$9:$C$100,1)))*('Analitika 2024'!$F$9:$F$100)))</f>
        <v>20282855.039999999</v>
      </c>
      <c r="N21" s="156">
        <f>IFERROR(M21/M$25,"-")</f>
        <v>1.2721421133001811E-2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103314301.96999994</v>
      </c>
      <c r="K23" s="156">
        <f>IFERROR(J23/J$25,"-")</f>
        <v>0.37788007097942372</v>
      </c>
      <c r="L23" s="149"/>
      <c r="M23" s="161">
        <f>IF($J$10="Januar","-",SUMPRODUCT((D23=VALUE(LEFT('Analitika 2024'!$C$9:$C$100,1)))*('Analitika 2024'!$F$9:$F$100)))</f>
        <v>583862165.0999999</v>
      </c>
      <c r="N23" s="156">
        <f>IFERROR(M23/M$25,"-")</f>
        <v>0.36619876596343959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273405003.07999992</v>
      </c>
      <c r="K25" s="158">
        <f>IFERROR($J25/$J$25,0)</f>
        <v>1</v>
      </c>
      <c r="L25" s="155"/>
      <c r="M25" s="164">
        <f>SUM(M13:M23)</f>
        <v>1594385943.8299999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kUfBQ0Zi741iyXUiR2T4TdaVCKyPESWOcVoyROPfRSjrXTMjkQa8zZc6STqbIkK6+4D+sVzOY92bvhHrssNbeQ==" saltValue="W1FEQ5zimuUAlljtc1+OK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7034000000</v>
      </c>
      <c r="E4" s="43" t="s">
        <v>14</v>
      </c>
      <c r="F4" s="44" t="str">
        <f>Master!D6</f>
        <v>Januar - Jun</v>
      </c>
      <c r="G4" s="44"/>
      <c r="H4" s="44"/>
      <c r="I4" s="44"/>
      <c r="J4" s="44"/>
      <c r="K4" s="45" t="s">
        <v>15</v>
      </c>
      <c r="L4" s="46" t="str">
        <f>Master!D4</f>
        <v>Jun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1712781640.8700006</v>
      </c>
      <c r="F8" s="75">
        <f>SUM(F9:F100)</f>
        <v>1594385943.8299997</v>
      </c>
      <c r="G8" s="76">
        <f t="shared" ref="G8" si="0">IFERROR(F8/E8,0)</f>
        <v>0.93087519493736381</v>
      </c>
      <c r="H8" s="77">
        <f t="shared" ref="H8" si="1">F8/$D$4</f>
        <v>0.22666845945834513</v>
      </c>
      <c r="I8" s="75">
        <f>SUM(I9:I100)</f>
        <v>-118395697.04000019</v>
      </c>
      <c r="J8" s="78">
        <f t="shared" ref="J8:J9" si="2">IFERROR(I8/E8,0)</f>
        <v>-6.9124805062635755E-2</v>
      </c>
      <c r="K8" s="79">
        <f>SUM(K9:K100)</f>
        <v>288578204.78500015</v>
      </c>
      <c r="L8" s="80">
        <f>SUM(L9:L100)</f>
        <v>273405003.08000004</v>
      </c>
      <c r="M8" s="76">
        <f>IFERROR(L8/K8,0)</f>
        <v>0.94742083271221189</v>
      </c>
      <c r="N8" s="77">
        <f>L8/$D$4</f>
        <v>3.8869064981518348E-2</v>
      </c>
      <c r="O8" s="80">
        <f>SUM(O9:O100)</f>
        <v>-15173201.705000086</v>
      </c>
      <c r="P8" s="78">
        <f t="shared" ref="P8:P9" si="3">IFERROR(O8/K8,0)</f>
        <v>-5.2579167287788067E-2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768451.16000000015</v>
      </c>
      <c r="F9" s="86">
        <f>IFERROR(INDEX('2024'!$C$7:$AC$99,MATCH($C9,'2024'!$C$7:$C$99,0),19),0)</f>
        <v>816207.5</v>
      </c>
      <c r="G9" s="87">
        <f t="shared" ref="G9" si="4">IFERROR(F9/E9,0)</f>
        <v>1.0621462267035942</v>
      </c>
      <c r="H9" s="88">
        <f t="shared" ref="H9" si="5">F9/$D$4</f>
        <v>1.160374609041797E-4</v>
      </c>
      <c r="I9" s="89">
        <f t="shared" ref="I9" si="6">F9-E9</f>
        <v>47756.339999999851</v>
      </c>
      <c r="J9" s="90">
        <f t="shared" si="2"/>
        <v>6.2146226703594071E-2</v>
      </c>
      <c r="K9" s="91">
        <f>VLOOKUP($C9,'2024'!$C$110:$U$201,VLOOKUP($L$4,Master!$D$9:$G$20,4,FALSE),FALSE)</f>
        <v>110297.80000000002</v>
      </c>
      <c r="L9" s="92">
        <f>VLOOKUP($C9,'2024'!$C$8:$U$100,VLOOKUP($L$4,Master!$D$9:$G$20,4,FALSE),FALSE)</f>
        <v>97235.299999999988</v>
      </c>
      <c r="M9" s="87">
        <f>IFERROR(L9/K9,0)</f>
        <v>0.88157062062887903</v>
      </c>
      <c r="N9" s="88">
        <f>L9/$D$4</f>
        <v>1.3823613875462039E-5</v>
      </c>
      <c r="O9" s="89">
        <f>L9-K9</f>
        <v>-13062.500000000029</v>
      </c>
      <c r="P9" s="90">
        <f t="shared" si="3"/>
        <v>-0.11842937937112097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6013649.3299999991</v>
      </c>
      <c r="F10" s="86">
        <f>IFERROR(INDEX('2024'!$C$7:$AC$99,MATCH($C10,'2024'!$C$7:$C$99,0),19),0)</f>
        <v>5310599.75</v>
      </c>
      <c r="G10" s="87">
        <f t="shared" ref="G10:G73" si="7">IFERROR(F10/E10,0)</f>
        <v>0.88309102486359992</v>
      </c>
      <c r="H10" s="88">
        <f t="shared" ref="H10:H73" si="8">F10/$D$4</f>
        <v>7.5499001279499573E-4</v>
      </c>
      <c r="I10" s="89">
        <f t="shared" ref="I10:I73" si="9">F10-E10</f>
        <v>-703049.57999999914</v>
      </c>
      <c r="J10" s="90">
        <f t="shared" ref="J10:J73" si="10">IFERROR(I10/E10,0)</f>
        <v>-0.11690897513640013</v>
      </c>
      <c r="K10" s="91">
        <f>VLOOKUP($C10,'2024'!$C$110:$U$201,VLOOKUP($L$4,Master!$D$9:$G$20,4,FALSE),FALSE)</f>
        <v>997287.1399999999</v>
      </c>
      <c r="L10" s="92">
        <f>VLOOKUP($C10,'2024'!$C$8:$U$100,VLOOKUP($L$4,Master!$D$9:$G$20,4,FALSE),FALSE)</f>
        <v>916383.87000000011</v>
      </c>
      <c r="M10" s="92">
        <f t="shared" ref="M10:M73" si="11">IFERROR(L10/K10,0)</f>
        <v>0.91887665371880778</v>
      </c>
      <c r="N10" s="88">
        <f t="shared" ref="N10:N73" si="12">L10/$D$4</f>
        <v>1.302791967586011E-4</v>
      </c>
      <c r="O10" s="92">
        <f t="shared" ref="O10:O73" si="13">L10-K10</f>
        <v>-80903.269999999786</v>
      </c>
      <c r="P10" s="93">
        <f t="shared" ref="P10:P73" si="14">IFERROR(O10/K10,0)</f>
        <v>-8.1123346281192193E-2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249630.40000000008</v>
      </c>
      <c r="F11" s="86">
        <f>IFERROR(INDEX('2024'!$C$7:$AC$99,MATCH($C11,'2024'!$C$7:$C$99,0),19),0)</f>
        <v>179533.49999999997</v>
      </c>
      <c r="G11" s="87">
        <f t="shared" si="7"/>
        <v>0.71919726123100358</v>
      </c>
      <c r="H11" s="88">
        <f t="shared" si="8"/>
        <v>2.5523670742109748E-5</v>
      </c>
      <c r="I11" s="89">
        <f t="shared" si="9"/>
        <v>-70096.900000000111</v>
      </c>
      <c r="J11" s="90">
        <f t="shared" si="10"/>
        <v>-0.28080273876899642</v>
      </c>
      <c r="K11" s="91">
        <f>VLOOKUP($C11,'2024'!$C$110:$U$201,VLOOKUP($L$4,Master!$D$9:$G$20,4,FALSE),FALSE)</f>
        <v>41448.400000000009</v>
      </c>
      <c r="L11" s="92">
        <f>VLOOKUP($C11,'2024'!$C$8:$U$100,VLOOKUP($L$4,Master!$D$9:$G$20,4,FALSE),FALSE)</f>
        <v>35795.429999999993</v>
      </c>
      <c r="M11" s="92">
        <f t="shared" si="11"/>
        <v>0.86361427702878724</v>
      </c>
      <c r="N11" s="88">
        <f t="shared" si="12"/>
        <v>5.0889152686949096E-6</v>
      </c>
      <c r="O11" s="92">
        <f t="shared" si="13"/>
        <v>-5652.9700000000157</v>
      </c>
      <c r="P11" s="93">
        <f t="shared" si="14"/>
        <v>-0.13638572297121274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21950.519999999997</v>
      </c>
      <c r="F12" s="86">
        <f>IFERROR(INDEX('2024'!$C$7:$AC$99,MATCH($C12,'2024'!$C$7:$C$99,0),19),0)</f>
        <v>17880</v>
      </c>
      <c r="G12" s="87">
        <f t="shared" si="7"/>
        <v>0.81455929062272792</v>
      </c>
      <c r="H12" s="88">
        <f t="shared" si="8"/>
        <v>2.5419391526869491E-6</v>
      </c>
      <c r="I12" s="89">
        <f t="shared" si="9"/>
        <v>-4070.5199999999968</v>
      </c>
      <c r="J12" s="90">
        <f t="shared" si="10"/>
        <v>-0.18544070937727203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3480</v>
      </c>
      <c r="M12" s="92">
        <f t="shared" si="11"/>
        <v>0.95123031253929291</v>
      </c>
      <c r="N12" s="88">
        <f t="shared" si="12"/>
        <v>4.9473983508672165E-7</v>
      </c>
      <c r="O12" s="92">
        <f t="shared" si="13"/>
        <v>-178.42000000000007</v>
      </c>
      <c r="P12" s="93">
        <f t="shared" si="14"/>
        <v>-4.8769687460707103E-2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637464.9800000001</v>
      </c>
      <c r="F13" s="86">
        <f>IFERROR(INDEX('2024'!$C$7:$AC$99,MATCH($C13,'2024'!$C$7:$C$99,0),19),0)</f>
        <v>536785.66</v>
      </c>
      <c r="G13" s="87">
        <f t="shared" si="7"/>
        <v>0.84206297889493464</v>
      </c>
      <c r="H13" s="88">
        <f t="shared" si="8"/>
        <v>7.6313002558999154E-5</v>
      </c>
      <c r="I13" s="89">
        <f t="shared" si="9"/>
        <v>-100679.32000000007</v>
      </c>
      <c r="J13" s="90">
        <f t="shared" si="10"/>
        <v>-0.15793702110506533</v>
      </c>
      <c r="K13" s="91">
        <f>VLOOKUP($C13,'2024'!$C$110:$U$201,VLOOKUP($L$4,Master!$D$9:$G$20,4,FALSE),FALSE)</f>
        <v>105178.55</v>
      </c>
      <c r="L13" s="92">
        <f>VLOOKUP($C13,'2024'!$C$8:$U$100,VLOOKUP($L$4,Master!$D$9:$G$20,4,FALSE),FALSE)</f>
        <v>97780.89</v>
      </c>
      <c r="M13" s="92">
        <f t="shared" si="11"/>
        <v>0.92966569704564284</v>
      </c>
      <c r="N13" s="88">
        <f t="shared" si="12"/>
        <v>1.3901178561273812E-5</v>
      </c>
      <c r="O13" s="92">
        <f t="shared" si="13"/>
        <v>-7397.6600000000035</v>
      </c>
      <c r="P13" s="93">
        <f t="shared" si="14"/>
        <v>-7.0334302954357164E-2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16251118.220000055</v>
      </c>
      <c r="F14" s="86">
        <f>IFERROR(INDEX('2024'!$C$7:$AC$99,MATCH($C14,'2024'!$C$7:$C$99,0),19),0)</f>
        <v>15481902.790000008</v>
      </c>
      <c r="G14" s="87">
        <f t="shared" si="7"/>
        <v>0.95266692300266564</v>
      </c>
      <c r="H14" s="88">
        <f t="shared" si="8"/>
        <v>2.2010097796417412E-3</v>
      </c>
      <c r="I14" s="89">
        <f t="shared" si="9"/>
        <v>-769215.43000004627</v>
      </c>
      <c r="J14" s="90">
        <f t="shared" si="10"/>
        <v>-4.7333076997334383E-2</v>
      </c>
      <c r="K14" s="91">
        <f>VLOOKUP($C14,'2024'!$C$110:$U$201,VLOOKUP($L$4,Master!$D$9:$G$20,4,FALSE),FALSE)</f>
        <v>2684901.6700000088</v>
      </c>
      <c r="L14" s="92">
        <f>VLOOKUP($C14,'2024'!$C$8:$U$100,VLOOKUP($L$4,Master!$D$9:$G$20,4,FALSE),FALSE)</f>
        <v>2774288.3100000005</v>
      </c>
      <c r="M14" s="92">
        <f t="shared" si="11"/>
        <v>1.0332923328249826</v>
      </c>
      <c r="N14" s="88">
        <f t="shared" si="12"/>
        <v>3.9441118993460342E-4</v>
      </c>
      <c r="O14" s="92">
        <f t="shared" si="13"/>
        <v>89386.639999991748</v>
      </c>
      <c r="P14" s="93">
        <f t="shared" si="14"/>
        <v>3.3292332824982548E-2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6514752.3099999884</v>
      </c>
      <c r="F15" s="86">
        <f>IFERROR(INDEX('2024'!$C$7:$AC$99,MATCH($C15,'2024'!$C$7:$C$99,0),19),0)</f>
        <v>5522811.8300000001</v>
      </c>
      <c r="G15" s="87">
        <f t="shared" si="7"/>
        <v>0.84773934099115578</v>
      </c>
      <c r="H15" s="88">
        <f t="shared" si="8"/>
        <v>7.8515948677850445E-4</v>
      </c>
      <c r="I15" s="89">
        <f t="shared" si="9"/>
        <v>-991940.47999998834</v>
      </c>
      <c r="J15" s="90">
        <f t="shared" si="10"/>
        <v>-0.1522606590088442</v>
      </c>
      <c r="K15" s="91">
        <f>VLOOKUP($C15,'2024'!$C$110:$U$201,VLOOKUP($L$4,Master!$D$9:$G$20,4,FALSE),FALSE)</f>
        <v>1155520.6899999988</v>
      </c>
      <c r="L15" s="92">
        <f>VLOOKUP($C15,'2024'!$C$8:$U$100,VLOOKUP($L$4,Master!$D$9:$G$20,4,FALSE),FALSE)</f>
        <v>997258.28999999922</v>
      </c>
      <c r="M15" s="92">
        <f t="shared" si="11"/>
        <v>0.86303802141353292</v>
      </c>
      <c r="N15" s="88">
        <f t="shared" si="12"/>
        <v>1.4177683963605334E-4</v>
      </c>
      <c r="O15" s="92">
        <f t="shared" si="13"/>
        <v>-158262.39999999956</v>
      </c>
      <c r="P15" s="93">
        <f t="shared" si="14"/>
        <v>-0.13696197858646714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410132.61</v>
      </c>
      <c r="F16" s="86">
        <f>IFERROR(INDEX('2024'!$C$7:$AC$99,MATCH($C16,'2024'!$C$7:$C$99,0),19),0)</f>
        <v>237850.86000000002</v>
      </c>
      <c r="G16" s="87">
        <f t="shared" si="7"/>
        <v>0.57993647469290488</v>
      </c>
      <c r="H16" s="88">
        <f t="shared" si="8"/>
        <v>3.3814452658515785E-5</v>
      </c>
      <c r="I16" s="89">
        <f t="shared" si="9"/>
        <v>-172281.74999999997</v>
      </c>
      <c r="J16" s="90">
        <f t="shared" si="10"/>
        <v>-0.42006352530709512</v>
      </c>
      <c r="K16" s="91">
        <f>VLOOKUP($C16,'2024'!$C$110:$U$201,VLOOKUP($L$4,Master!$D$9:$G$20,4,FALSE),FALSE)</f>
        <v>72597.279999999999</v>
      </c>
      <c r="L16" s="92">
        <f>VLOOKUP($C16,'2024'!$C$8:$U$100,VLOOKUP($L$4,Master!$D$9:$G$20,4,FALSE),FALSE)</f>
        <v>34718.909999999996</v>
      </c>
      <c r="M16" s="92">
        <f t="shared" si="11"/>
        <v>0.47823981835132112</v>
      </c>
      <c r="N16" s="88">
        <f t="shared" si="12"/>
        <v>4.9358700597099792E-6</v>
      </c>
      <c r="O16" s="92">
        <f t="shared" si="13"/>
        <v>-37878.370000000003</v>
      </c>
      <c r="P16" s="93">
        <f t="shared" si="14"/>
        <v>-0.52176018164867888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3165990.4999999991</v>
      </c>
      <c r="F17" s="86">
        <f>IFERROR(INDEX('2024'!$C$7:$AC$99,MATCH($C17,'2024'!$C$7:$C$99,0),19),0)</f>
        <v>2396024.8499999996</v>
      </c>
      <c r="G17" s="87">
        <f t="shared" si="7"/>
        <v>0.75680102325006982</v>
      </c>
      <c r="H17" s="88">
        <f t="shared" si="8"/>
        <v>3.4063475263008242E-4</v>
      </c>
      <c r="I17" s="89">
        <f t="shared" si="9"/>
        <v>-769965.64999999944</v>
      </c>
      <c r="J17" s="90">
        <f t="shared" si="10"/>
        <v>-0.24319897674993013</v>
      </c>
      <c r="K17" s="91">
        <f>VLOOKUP($C17,'2024'!$C$110:$U$201,VLOOKUP($L$4,Master!$D$9:$G$20,4,FALSE),FALSE)</f>
        <v>534729.12999999989</v>
      </c>
      <c r="L17" s="92">
        <f>VLOOKUP($C17,'2024'!$C$8:$U$100,VLOOKUP($L$4,Master!$D$9:$G$20,4,FALSE),FALSE)</f>
        <v>393782.38999999984</v>
      </c>
      <c r="M17" s="92">
        <f t="shared" si="11"/>
        <v>0.73641469653990965</v>
      </c>
      <c r="N17" s="88">
        <f t="shared" si="12"/>
        <v>5.5982711117429604E-5</v>
      </c>
      <c r="O17" s="92">
        <f t="shared" si="13"/>
        <v>-140946.74000000005</v>
      </c>
      <c r="P17" s="93">
        <f t="shared" si="14"/>
        <v>-0.26358530346009029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682123</v>
      </c>
      <c r="F18" s="86">
        <f>IFERROR(INDEX('2024'!$C$7:$AC$99,MATCH($C18,'2024'!$C$7:$C$99,0),19),0)</f>
        <v>489604.32000000007</v>
      </c>
      <c r="G18" s="87">
        <f t="shared" si="7"/>
        <v>0.71776544699416389</v>
      </c>
      <c r="H18" s="88">
        <f t="shared" si="8"/>
        <v>6.9605390958203022E-5</v>
      </c>
      <c r="I18" s="89">
        <f t="shared" si="9"/>
        <v>-192518.67999999993</v>
      </c>
      <c r="J18" s="90">
        <f t="shared" si="10"/>
        <v>-0.28223455300583611</v>
      </c>
      <c r="K18" s="91">
        <f>VLOOKUP($C18,'2024'!$C$110:$U$201,VLOOKUP($L$4,Master!$D$9:$G$20,4,FALSE),FALSE)</f>
        <v>92521.82</v>
      </c>
      <c r="L18" s="92">
        <f>VLOOKUP($C18,'2024'!$C$8:$U$100,VLOOKUP($L$4,Master!$D$9:$G$20,4,FALSE),FALSE)</f>
        <v>93943.88</v>
      </c>
      <c r="M18" s="92">
        <f t="shared" si="11"/>
        <v>1.0153699959641953</v>
      </c>
      <c r="N18" s="88">
        <f t="shared" si="12"/>
        <v>1.3355683821438727E-5</v>
      </c>
      <c r="O18" s="92">
        <f t="shared" si="13"/>
        <v>1422.0599999999977</v>
      </c>
      <c r="P18" s="93">
        <f t="shared" si="14"/>
        <v>1.536999596419523E-2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261025.59</v>
      </c>
      <c r="F19" s="86">
        <f>IFERROR(INDEX('2024'!$C$7:$AC$99,MATCH($C19,'2024'!$C$7:$C$99,0),19),0)</f>
        <v>247383.95</v>
      </c>
      <c r="G19" s="87">
        <f t="shared" si="7"/>
        <v>0.94773830412566074</v>
      </c>
      <c r="H19" s="88">
        <f t="shared" si="8"/>
        <v>3.5169739835086723E-5</v>
      </c>
      <c r="I19" s="89">
        <f t="shared" si="9"/>
        <v>-13641.639999999985</v>
      </c>
      <c r="J19" s="90">
        <f t="shared" si="10"/>
        <v>-5.2261695874339313E-2</v>
      </c>
      <c r="K19" s="91">
        <f>VLOOKUP($C19,'2024'!$C$110:$U$201,VLOOKUP($L$4,Master!$D$9:$G$20,4,FALSE),FALSE)</f>
        <v>27524.370000000003</v>
      </c>
      <c r="L19" s="92">
        <f>VLOOKUP($C19,'2024'!$C$8:$U$100,VLOOKUP($L$4,Master!$D$9:$G$20,4,FALSE),FALSE)</f>
        <v>34374.979999999996</v>
      </c>
      <c r="M19" s="92">
        <f t="shared" si="11"/>
        <v>1.2488925268770907</v>
      </c>
      <c r="N19" s="88">
        <f t="shared" si="12"/>
        <v>4.8869746943417683E-6</v>
      </c>
      <c r="O19" s="92">
        <f t="shared" si="13"/>
        <v>6850.6099999999933</v>
      </c>
      <c r="P19" s="93">
        <f t="shared" si="14"/>
        <v>0.24889252687709085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222793.44</v>
      </c>
      <c r="F20" s="86">
        <f>IFERROR(INDEX('2024'!$C$7:$AC$99,MATCH($C20,'2024'!$C$7:$C$99,0),19),0)</f>
        <v>198356.57</v>
      </c>
      <c r="G20" s="87">
        <f t="shared" si="7"/>
        <v>0.89031602546286825</v>
      </c>
      <c r="H20" s="88">
        <f t="shared" si="8"/>
        <v>2.8199682968439011E-5</v>
      </c>
      <c r="I20" s="89">
        <f t="shared" si="9"/>
        <v>-24436.869999999995</v>
      </c>
      <c r="J20" s="90">
        <f t="shared" si="10"/>
        <v>-0.10968397453713177</v>
      </c>
      <c r="K20" s="91">
        <f>VLOOKUP($C20,'2024'!$C$110:$U$201,VLOOKUP($L$4,Master!$D$9:$G$20,4,FALSE),FALSE)</f>
        <v>38014.570000000007</v>
      </c>
      <c r="L20" s="92">
        <f>VLOOKUP($C20,'2024'!$C$8:$U$100,VLOOKUP($L$4,Master!$D$9:$G$20,4,FALSE),FALSE)</f>
        <v>37882.549999999996</v>
      </c>
      <c r="M20" s="92">
        <f t="shared" si="11"/>
        <v>0.99652712104858709</v>
      </c>
      <c r="N20" s="88">
        <f t="shared" si="12"/>
        <v>5.385634063121978E-6</v>
      </c>
      <c r="O20" s="92">
        <f t="shared" si="13"/>
        <v>-132.02000000001135</v>
      </c>
      <c r="P20" s="93">
        <f t="shared" si="14"/>
        <v>-3.4728789514128747E-3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19721.38</v>
      </c>
      <c r="F21" s="86">
        <f>IFERROR(INDEX('2024'!$C$7:$AC$99,MATCH($C21,'2024'!$C$7:$C$99,0),19),0)</f>
        <v>8750</v>
      </c>
      <c r="G21" s="87">
        <f t="shared" si="7"/>
        <v>0.4436809188809302</v>
      </c>
      <c r="H21" s="88">
        <f t="shared" si="8"/>
        <v>1.2439579186806938E-6</v>
      </c>
      <c r="I21" s="89">
        <f t="shared" si="9"/>
        <v>-10971.380000000001</v>
      </c>
      <c r="J21" s="90">
        <f t="shared" si="10"/>
        <v>-0.5563190811190698</v>
      </c>
      <c r="K21" s="91">
        <f>VLOOKUP($C21,'2024'!$C$110:$U$201,VLOOKUP($L$4,Master!$D$9:$G$20,4,FALSE),FALSE)</f>
        <v>3323.11</v>
      </c>
      <c r="L21" s="92">
        <f>VLOOKUP($C21,'2024'!$C$8:$U$100,VLOOKUP($L$4,Master!$D$9:$G$20,4,FALSE),FALSE)</f>
        <v>0</v>
      </c>
      <c r="M21" s="92">
        <f t="shared" si="11"/>
        <v>0</v>
      </c>
      <c r="N21" s="88">
        <f t="shared" si="12"/>
        <v>0</v>
      </c>
      <c r="O21" s="92">
        <f t="shared" si="13"/>
        <v>-3323.11</v>
      </c>
      <c r="P21" s="93">
        <f t="shared" si="14"/>
        <v>-1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6300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-6300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2766147.3299999996</v>
      </c>
      <c r="F23" s="86">
        <f>IFERROR(INDEX('2024'!$C$7:$AC$99,MATCH($C23,'2024'!$C$7:$C$99,0),19),0)</f>
        <v>1697415.79</v>
      </c>
      <c r="G23" s="87">
        <f t="shared" si="7"/>
        <v>0.61363896694540865</v>
      </c>
      <c r="H23" s="88">
        <f t="shared" si="8"/>
        <v>2.413158643730452E-4</v>
      </c>
      <c r="I23" s="89">
        <f t="shared" si="9"/>
        <v>-1068731.5399999996</v>
      </c>
      <c r="J23" s="90">
        <f t="shared" si="10"/>
        <v>-0.38636103305459141</v>
      </c>
      <c r="K23" s="91">
        <f>VLOOKUP($C23,'2024'!$C$110:$U$201,VLOOKUP($L$4,Master!$D$9:$G$20,4,FALSE),FALSE)</f>
        <v>292615.7699999999</v>
      </c>
      <c r="L23" s="92">
        <f>VLOOKUP($C23,'2024'!$C$8:$U$100,VLOOKUP($L$4,Master!$D$9:$G$20,4,FALSE),FALSE)</f>
        <v>290216.55999999994</v>
      </c>
      <c r="M23" s="92">
        <f t="shared" si="11"/>
        <v>0.99180081784382312</v>
      </c>
      <c r="N23" s="88">
        <f t="shared" si="12"/>
        <v>4.1259107193630924E-5</v>
      </c>
      <c r="O23" s="92">
        <f t="shared" si="13"/>
        <v>-2399.2099999999627</v>
      </c>
      <c r="P23" s="93">
        <f t="shared" si="14"/>
        <v>-8.1991821561768988E-3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7863205.8400000017</v>
      </c>
      <c r="F24" s="86">
        <f>IFERROR(INDEX('2024'!$C$7:$AC$99,MATCH($C24,'2024'!$C$7:$C$99,0),19),0)</f>
        <v>6683691.5200000014</v>
      </c>
      <c r="G24" s="87">
        <f t="shared" si="7"/>
        <v>0.84999574677292178</v>
      </c>
      <c r="H24" s="88">
        <f t="shared" si="8"/>
        <v>9.5019782769405767E-4</v>
      </c>
      <c r="I24" s="89">
        <f t="shared" si="9"/>
        <v>-1179514.3200000003</v>
      </c>
      <c r="J24" s="90">
        <f t="shared" si="10"/>
        <v>-0.15000425322707819</v>
      </c>
      <c r="K24" s="91">
        <f>VLOOKUP($C24,'2024'!$C$110:$U$201,VLOOKUP($L$4,Master!$D$9:$G$20,4,FALSE),FALSE)</f>
        <v>1204278.1200000001</v>
      </c>
      <c r="L24" s="92">
        <f>VLOOKUP($C24,'2024'!$C$8:$U$100,VLOOKUP($L$4,Master!$D$9:$G$20,4,FALSE),FALSE)</f>
        <v>1223375.0100000005</v>
      </c>
      <c r="M24" s="92">
        <f t="shared" si="11"/>
        <v>1.0158575412795845</v>
      </c>
      <c r="N24" s="88">
        <f t="shared" si="12"/>
        <v>1.7392308928063698E-4</v>
      </c>
      <c r="O24" s="92">
        <f t="shared" si="13"/>
        <v>19096.890000000363</v>
      </c>
      <c r="P24" s="93">
        <f t="shared" si="14"/>
        <v>1.5857541279584456E-2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285163.33000000007</v>
      </c>
      <c r="F25" s="86">
        <f>IFERROR(INDEX('2024'!$C$7:$AC$99,MATCH($C25,'2024'!$C$7:$C$99,0),19),0)</f>
        <v>219905.77000000002</v>
      </c>
      <c r="G25" s="87">
        <f t="shared" si="7"/>
        <v>0.77115725223155429</v>
      </c>
      <c r="H25" s="88">
        <f t="shared" si="8"/>
        <v>3.1263259880580043E-5</v>
      </c>
      <c r="I25" s="89">
        <f t="shared" si="9"/>
        <v>-65257.560000000056</v>
      </c>
      <c r="J25" s="90">
        <f t="shared" si="10"/>
        <v>-0.22884274776844568</v>
      </c>
      <c r="K25" s="91">
        <f>VLOOKUP($C25,'2024'!$C$110:$U$201,VLOOKUP($L$4,Master!$D$9:$G$20,4,FALSE),FALSE)</f>
        <v>34574.12000000001</v>
      </c>
      <c r="L25" s="92">
        <f>VLOOKUP($C25,'2024'!$C$8:$U$100,VLOOKUP($L$4,Master!$D$9:$G$20,4,FALSE),FALSE)</f>
        <v>32919.430000000008</v>
      </c>
      <c r="M25" s="92">
        <f t="shared" si="11"/>
        <v>0.95214079201437374</v>
      </c>
      <c r="N25" s="88">
        <f t="shared" si="12"/>
        <v>4.6800440716519769E-6</v>
      </c>
      <c r="O25" s="92">
        <f t="shared" si="13"/>
        <v>-1654.6900000000023</v>
      </c>
      <c r="P25" s="93">
        <f t="shared" si="14"/>
        <v>-4.7859207985626297E-2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60352037.600000039</v>
      </c>
      <c r="F26" s="86">
        <f>IFERROR(INDEX('2024'!$C$7:$AC$99,MATCH($C26,'2024'!$C$7:$C$99,0),19),0)</f>
        <v>54932723.969999999</v>
      </c>
      <c r="G26" s="87">
        <f t="shared" si="7"/>
        <v>0.91020496000618811</v>
      </c>
      <c r="H26" s="88">
        <f t="shared" si="8"/>
        <v>7.8095996545351149E-3</v>
      </c>
      <c r="I26" s="89">
        <f t="shared" si="9"/>
        <v>-5419313.6300000399</v>
      </c>
      <c r="J26" s="90">
        <f t="shared" si="10"/>
        <v>-8.9795039993811845E-2</v>
      </c>
      <c r="K26" s="91">
        <f>VLOOKUP($C26,'2024'!$C$110:$U$201,VLOOKUP($L$4,Master!$D$9:$G$20,4,FALSE),FALSE)</f>
        <v>9871799.5500000082</v>
      </c>
      <c r="L26" s="92">
        <f>VLOOKUP($C26,'2024'!$C$8:$U$100,VLOOKUP($L$4,Master!$D$9:$G$20,4,FALSE),FALSE)</f>
        <v>10033584.360000003</v>
      </c>
      <c r="M26" s="92">
        <f t="shared" si="11"/>
        <v>1.0163885833763708</v>
      </c>
      <c r="N26" s="88">
        <f t="shared" si="12"/>
        <v>1.4264407676997444E-3</v>
      </c>
      <c r="O26" s="92">
        <f t="shared" si="13"/>
        <v>161784.80999999493</v>
      </c>
      <c r="P26" s="93">
        <f t="shared" si="14"/>
        <v>1.6388583376370804E-2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31832580.50999999</v>
      </c>
      <c r="F27" s="86">
        <f>IFERROR(INDEX('2024'!$C$7:$AC$99,MATCH($C27,'2024'!$C$7:$C$99,0),19),0)</f>
        <v>30153099.900000006</v>
      </c>
      <c r="G27" s="87">
        <f t="shared" si="7"/>
        <v>0.9472401990949999</v>
      </c>
      <c r="H27" s="88">
        <f t="shared" si="8"/>
        <v>4.2867642735285767E-3</v>
      </c>
      <c r="I27" s="89">
        <f t="shared" si="9"/>
        <v>-1679480.6099999845</v>
      </c>
      <c r="J27" s="90">
        <f t="shared" si="10"/>
        <v>-5.275980090500005E-2</v>
      </c>
      <c r="K27" s="91">
        <f>VLOOKUP($C27,'2024'!$C$110:$U$201,VLOOKUP($L$4,Master!$D$9:$G$20,4,FALSE),FALSE)</f>
        <v>5608071.6899999995</v>
      </c>
      <c r="L27" s="92">
        <f>VLOOKUP($C27,'2024'!$C$8:$U$100,VLOOKUP($L$4,Master!$D$9:$G$20,4,FALSE),FALSE)</f>
        <v>5113376.5300000031</v>
      </c>
      <c r="M27" s="92">
        <f t="shared" si="11"/>
        <v>0.91178872394193722</v>
      </c>
      <c r="N27" s="88">
        <f t="shared" si="12"/>
        <v>7.2695145436451562E-4</v>
      </c>
      <c r="O27" s="92">
        <f t="shared" si="13"/>
        <v>-494695.15999999642</v>
      </c>
      <c r="P27" s="93">
        <f t="shared" si="14"/>
        <v>-8.821127605806274E-2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275729.47000000003</v>
      </c>
      <c r="F28" s="86">
        <f>IFERROR(INDEX('2024'!$C$7:$AC$99,MATCH($C28,'2024'!$C$7:$C$99,0),19),0)</f>
        <v>226062.46</v>
      </c>
      <c r="G28" s="87">
        <f t="shared" si="7"/>
        <v>0.81987050568080355</v>
      </c>
      <c r="H28" s="88">
        <f t="shared" si="8"/>
        <v>3.2138535683821435E-5</v>
      </c>
      <c r="I28" s="89">
        <f t="shared" si="9"/>
        <v>-49667.010000000038</v>
      </c>
      <c r="J28" s="90">
        <f t="shared" si="10"/>
        <v>-0.18012949431919639</v>
      </c>
      <c r="K28" s="91">
        <f>VLOOKUP($C28,'2024'!$C$110:$U$201,VLOOKUP($L$4,Master!$D$9:$G$20,4,FALSE),FALSE)</f>
        <v>35881.580000000009</v>
      </c>
      <c r="L28" s="92">
        <f>VLOOKUP($C28,'2024'!$C$8:$U$100,VLOOKUP($L$4,Master!$D$9:$G$20,4,FALSE),FALSE)</f>
        <v>53615.619999999995</v>
      </c>
      <c r="M28" s="92">
        <f t="shared" si="11"/>
        <v>1.4942379906347485</v>
      </c>
      <c r="N28" s="88">
        <f t="shared" si="12"/>
        <v>7.6223514358828542E-6</v>
      </c>
      <c r="O28" s="92">
        <f t="shared" si="13"/>
        <v>17734.039999999986</v>
      </c>
      <c r="P28" s="93">
        <f t="shared" si="14"/>
        <v>0.4942379906347486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445731915.07000005</v>
      </c>
      <c r="F29" s="86">
        <f>IFERROR(INDEX('2024'!$C$7:$AC$99,MATCH($C29,'2024'!$C$7:$C$99,0),19),0)</f>
        <v>413267679.24000001</v>
      </c>
      <c r="G29" s="87">
        <f t="shared" si="7"/>
        <v>0.92716645424660316</v>
      </c>
      <c r="H29" s="88">
        <f t="shared" si="8"/>
        <v>5.8752868814330395E-2</v>
      </c>
      <c r="I29" s="89">
        <f t="shared" si="9"/>
        <v>-32464235.830000043</v>
      </c>
      <c r="J29" s="90">
        <f t="shared" si="10"/>
        <v>-7.2833545753396844E-2</v>
      </c>
      <c r="K29" s="91">
        <f>VLOOKUP($C29,'2024'!$C$110:$U$201,VLOOKUP($L$4,Master!$D$9:$G$20,4,FALSE),FALSE)</f>
        <v>67959440.030000001</v>
      </c>
      <c r="L29" s="92">
        <f>VLOOKUP($C29,'2024'!$C$8:$U$100,VLOOKUP($L$4,Master!$D$9:$G$20,4,FALSE),FALSE)</f>
        <v>64642431.289999999</v>
      </c>
      <c r="M29" s="92">
        <f t="shared" si="11"/>
        <v>0.95119134680133122</v>
      </c>
      <c r="N29" s="88">
        <f t="shared" si="12"/>
        <v>9.1899959183963601E-3</v>
      </c>
      <c r="O29" s="92">
        <f t="shared" si="13"/>
        <v>-3317008.7400000021</v>
      </c>
      <c r="P29" s="93">
        <f t="shared" si="14"/>
        <v>-4.8808653198668832E-2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5229782.8800000018</v>
      </c>
      <c r="F30" s="86">
        <f>IFERROR(INDEX('2024'!$C$7:$AC$99,MATCH($C30,'2024'!$C$7:$C$99,0),19),0)</f>
        <v>4826960.3099999996</v>
      </c>
      <c r="G30" s="87">
        <f t="shared" si="7"/>
        <v>0.92297527846892147</v>
      </c>
      <c r="H30" s="88">
        <f t="shared" si="8"/>
        <v>6.8623262866079036E-4</v>
      </c>
      <c r="I30" s="89">
        <f t="shared" si="9"/>
        <v>-402822.57000000216</v>
      </c>
      <c r="J30" s="90">
        <f t="shared" si="10"/>
        <v>-7.702472153107856E-2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902076.9799999994</v>
      </c>
      <c r="M30" s="92">
        <f t="shared" si="11"/>
        <v>1.0349305132147273</v>
      </c>
      <c r="N30" s="88">
        <f t="shared" si="12"/>
        <v>1.2824523457492172E-4</v>
      </c>
      <c r="O30" s="92">
        <f t="shared" si="13"/>
        <v>30446.499999999069</v>
      </c>
      <c r="P30" s="93">
        <f t="shared" si="14"/>
        <v>3.4930513214727253E-2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5610160.879999998</v>
      </c>
      <c r="F31" s="86">
        <f>IFERROR(INDEX('2024'!$C$7:$AC$99,MATCH($C31,'2024'!$C$7:$C$99,0),19),0)</f>
        <v>4553708.040000001</v>
      </c>
      <c r="G31" s="87">
        <f t="shared" si="7"/>
        <v>0.81168938599136975</v>
      </c>
      <c r="H31" s="88">
        <f t="shared" si="8"/>
        <v>6.4738527722490774E-4</v>
      </c>
      <c r="I31" s="89">
        <f t="shared" si="9"/>
        <v>-1056452.8399999971</v>
      </c>
      <c r="J31" s="90">
        <f t="shared" si="10"/>
        <v>-0.18831061400863025</v>
      </c>
      <c r="K31" s="91">
        <f>VLOOKUP($C31,'2024'!$C$110:$U$201,VLOOKUP($L$4,Master!$D$9:$G$20,4,FALSE),FALSE)</f>
        <v>930798.47999999952</v>
      </c>
      <c r="L31" s="92">
        <f>VLOOKUP($C31,'2024'!$C$8:$U$100,VLOOKUP($L$4,Master!$D$9:$G$20,4,FALSE),FALSE)</f>
        <v>740214.33000000019</v>
      </c>
      <c r="M31" s="92">
        <f t="shared" si="11"/>
        <v>0.79524660375466083</v>
      </c>
      <c r="N31" s="88">
        <f t="shared" si="12"/>
        <v>1.0523376883707708E-4</v>
      </c>
      <c r="O31" s="92">
        <f t="shared" si="13"/>
        <v>-190584.14999999932</v>
      </c>
      <c r="P31" s="93">
        <f t="shared" si="14"/>
        <v>-0.2047533962453392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9105525.9399999995</v>
      </c>
      <c r="F32" s="86">
        <f>IFERROR(INDEX('2024'!$C$7:$AC$99,MATCH($C32,'2024'!$C$7:$C$99,0),19),0)</f>
        <v>5761122.5999999978</v>
      </c>
      <c r="G32" s="87">
        <f t="shared" si="7"/>
        <v>0.63270618720570004</v>
      </c>
      <c r="H32" s="88">
        <f t="shared" si="8"/>
        <v>8.1903932328689197E-4</v>
      </c>
      <c r="I32" s="89">
        <f t="shared" si="9"/>
        <v>-3344403.3400000017</v>
      </c>
      <c r="J32" s="90">
        <f t="shared" si="10"/>
        <v>-0.36729381279429996</v>
      </c>
      <c r="K32" s="91">
        <f>VLOOKUP($C32,'2024'!$C$110:$U$201,VLOOKUP($L$4,Master!$D$9:$G$20,4,FALSE),FALSE)</f>
        <v>348359.92</v>
      </c>
      <c r="L32" s="92">
        <f>VLOOKUP($C32,'2024'!$C$8:$U$100,VLOOKUP($L$4,Master!$D$9:$G$20,4,FALSE),FALSE)</f>
        <v>277165.65999999997</v>
      </c>
      <c r="M32" s="92">
        <f t="shared" si="11"/>
        <v>0.79563016319443403</v>
      </c>
      <c r="N32" s="88">
        <f t="shared" si="12"/>
        <v>3.9403704862098378E-5</v>
      </c>
      <c r="O32" s="92">
        <f t="shared" si="13"/>
        <v>-71194.260000000009</v>
      </c>
      <c r="P32" s="93">
        <f t="shared" si="14"/>
        <v>-0.20436983680556595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317087.44</v>
      </c>
      <c r="F33" s="86">
        <f>IFERROR(INDEX('2024'!$C$7:$AC$99,MATCH($C33,'2024'!$C$7:$C$99,0),19),0)</f>
        <v>213270.95</v>
      </c>
      <c r="G33" s="87">
        <f t="shared" si="7"/>
        <v>0.67259349660774959</v>
      </c>
      <c r="H33" s="88">
        <f t="shared" si="8"/>
        <v>3.0320009951663352E-5</v>
      </c>
      <c r="I33" s="89">
        <f t="shared" si="9"/>
        <v>-103816.48999999999</v>
      </c>
      <c r="J33" s="90">
        <f t="shared" si="10"/>
        <v>-0.32740650339225036</v>
      </c>
      <c r="K33" s="91">
        <f>VLOOKUP($C33,'2024'!$C$110:$U$201,VLOOKUP($L$4,Master!$D$9:$G$20,4,FALSE),FALSE)</f>
        <v>50628.930000000008</v>
      </c>
      <c r="L33" s="92">
        <f>VLOOKUP($C33,'2024'!$C$8:$U$100,VLOOKUP($L$4,Master!$D$9:$G$20,4,FALSE),FALSE)</f>
        <v>39386.44</v>
      </c>
      <c r="M33" s="92">
        <f t="shared" si="11"/>
        <v>0.77794336163138345</v>
      </c>
      <c r="N33" s="88">
        <f t="shared" si="12"/>
        <v>5.5994370201876603E-6</v>
      </c>
      <c r="O33" s="92">
        <f t="shared" si="13"/>
        <v>-11242.490000000005</v>
      </c>
      <c r="P33" s="93">
        <f t="shared" si="14"/>
        <v>-0.22205663836861658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539579.80000000005</v>
      </c>
      <c r="F34" s="86">
        <f>IFERROR(INDEX('2024'!$C$7:$AC$99,MATCH($C34,'2024'!$C$7:$C$99,0),19),0)</f>
        <v>488142.42999999988</v>
      </c>
      <c r="G34" s="87">
        <f t="shared" si="7"/>
        <v>0.90467143136195949</v>
      </c>
      <c r="H34" s="88">
        <f t="shared" si="8"/>
        <v>6.9397558999146979E-5</v>
      </c>
      <c r="I34" s="89">
        <f t="shared" si="9"/>
        <v>-51437.37000000017</v>
      </c>
      <c r="J34" s="90">
        <f t="shared" si="10"/>
        <v>-9.5328568638040498E-2</v>
      </c>
      <c r="K34" s="91">
        <f>VLOOKUP($C34,'2024'!$C$110:$U$201,VLOOKUP($L$4,Master!$D$9:$G$20,4,FALSE),FALSE)</f>
        <v>83322.97</v>
      </c>
      <c r="L34" s="92">
        <f>VLOOKUP($C34,'2024'!$C$8:$U$100,VLOOKUP($L$4,Master!$D$9:$G$20,4,FALSE),FALSE)</f>
        <v>80822.909999999974</v>
      </c>
      <c r="M34" s="92">
        <f t="shared" si="11"/>
        <v>0.96999554864642934</v>
      </c>
      <c r="N34" s="88">
        <f t="shared" si="12"/>
        <v>1.1490319874893371E-5</v>
      </c>
      <c r="O34" s="92">
        <f t="shared" si="13"/>
        <v>-2500.0600000000268</v>
      </c>
      <c r="P34" s="93">
        <f t="shared" si="14"/>
        <v>-3.000445135357065E-2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415551.36000000004</v>
      </c>
      <c r="F35" s="86">
        <f>IFERROR(INDEX('2024'!$C$7:$AC$99,MATCH($C35,'2024'!$C$7:$C$99,0),19),0)</f>
        <v>288323.73</v>
      </c>
      <c r="G35" s="87">
        <f t="shared" si="7"/>
        <v>0.69383416288181554</v>
      </c>
      <c r="H35" s="88">
        <f t="shared" si="8"/>
        <v>4.0990009951663346E-5</v>
      </c>
      <c r="I35" s="89">
        <f t="shared" si="9"/>
        <v>-127227.63000000006</v>
      </c>
      <c r="J35" s="90">
        <f t="shared" si="10"/>
        <v>-0.30616583711818451</v>
      </c>
      <c r="K35" s="91">
        <f>VLOOKUP($C35,'2024'!$C$110:$U$201,VLOOKUP($L$4,Master!$D$9:$G$20,4,FALSE),FALSE)</f>
        <v>71407.180000000008</v>
      </c>
      <c r="L35" s="92">
        <f>VLOOKUP($C35,'2024'!$C$8:$U$100,VLOOKUP($L$4,Master!$D$9:$G$20,4,FALSE),FALSE)</f>
        <v>54220.39</v>
      </c>
      <c r="M35" s="92">
        <f t="shared" si="11"/>
        <v>0.75931285901501777</v>
      </c>
      <c r="N35" s="88">
        <f t="shared" si="12"/>
        <v>7.7083295422234856E-6</v>
      </c>
      <c r="O35" s="92">
        <f t="shared" si="13"/>
        <v>-17186.790000000008</v>
      </c>
      <c r="P35" s="93">
        <f t="shared" si="14"/>
        <v>-0.24068714098498228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10491106.750000006</v>
      </c>
      <c r="F36" s="86">
        <f>IFERROR(INDEX('2024'!$C$7:$AC$99,MATCH($C36,'2024'!$C$7:$C$99,0),19),0)</f>
        <v>9256455.6699999999</v>
      </c>
      <c r="G36" s="87">
        <f t="shared" si="7"/>
        <v>0.88231450604579875</v>
      </c>
      <c r="H36" s="88">
        <f t="shared" si="8"/>
        <v>1.3159590090986637E-3</v>
      </c>
      <c r="I36" s="89">
        <f t="shared" si="9"/>
        <v>-1234651.0800000057</v>
      </c>
      <c r="J36" s="90">
        <f t="shared" si="10"/>
        <v>-0.11768549395420126</v>
      </c>
      <c r="K36" s="91">
        <f>VLOOKUP($C36,'2024'!$C$110:$U$201,VLOOKUP($L$4,Master!$D$9:$G$20,4,FALSE),FALSE)</f>
        <v>1817580.100000001</v>
      </c>
      <c r="L36" s="92">
        <f>VLOOKUP($C36,'2024'!$C$8:$U$100,VLOOKUP($L$4,Master!$D$9:$G$20,4,FALSE),FALSE)</f>
        <v>1637760.19</v>
      </c>
      <c r="M36" s="92">
        <f t="shared" si="11"/>
        <v>0.9010663078892639</v>
      </c>
      <c r="N36" s="88">
        <f t="shared" si="12"/>
        <v>2.3283482940005687E-4</v>
      </c>
      <c r="O36" s="92">
        <f t="shared" si="13"/>
        <v>-179819.91000000108</v>
      </c>
      <c r="P36" s="93">
        <f t="shared" si="14"/>
        <v>-9.8933692110736132E-2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508379.94999999995</v>
      </c>
      <c r="F37" s="86">
        <f>IFERROR(INDEX('2024'!$C$7:$AC$99,MATCH($C37,'2024'!$C$7:$C$99,0),19),0)</f>
        <v>141780.75</v>
      </c>
      <c r="G37" s="87">
        <f t="shared" si="7"/>
        <v>0.27888737547576375</v>
      </c>
      <c r="H37" s="88">
        <f t="shared" si="8"/>
        <v>2.0156489906170032E-5</v>
      </c>
      <c r="I37" s="89">
        <f t="shared" si="9"/>
        <v>-366599.19999999995</v>
      </c>
      <c r="J37" s="90">
        <f t="shared" si="10"/>
        <v>-0.72111262452423619</v>
      </c>
      <c r="K37" s="91">
        <f>VLOOKUP($C37,'2024'!$C$110:$U$201,VLOOKUP($L$4,Master!$D$9:$G$20,4,FALSE),FALSE)</f>
        <v>268679.67999999999</v>
      </c>
      <c r="L37" s="92">
        <f>VLOOKUP($C37,'2024'!$C$8:$U$100,VLOOKUP($L$4,Master!$D$9:$G$20,4,FALSE),FALSE)</f>
        <v>34379.299999999988</v>
      </c>
      <c r="M37" s="92">
        <f t="shared" si="11"/>
        <v>0.12795645729517019</v>
      </c>
      <c r="N37" s="88">
        <f t="shared" si="12"/>
        <v>4.8875888541370466E-6</v>
      </c>
      <c r="O37" s="92">
        <f t="shared" si="13"/>
        <v>-234300.38</v>
      </c>
      <c r="P37" s="93">
        <f t="shared" si="14"/>
        <v>-0.87204354270482987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148671478.43999994</v>
      </c>
      <c r="F38" s="86">
        <f>IFERROR(INDEX('2024'!$C$7:$AC$99,MATCH($C38,'2024'!$C$7:$C$99,0),19),0)</f>
        <v>145785517.54000002</v>
      </c>
      <c r="G38" s="87">
        <f t="shared" si="7"/>
        <v>0.98058833523227107</v>
      </c>
      <c r="H38" s="88">
        <f t="shared" si="8"/>
        <v>2.0725834168325279E-2</v>
      </c>
      <c r="I38" s="89">
        <f t="shared" si="9"/>
        <v>-2885960.8999999166</v>
      </c>
      <c r="J38" s="90">
        <f t="shared" si="10"/>
        <v>-1.9411664767728921E-2</v>
      </c>
      <c r="K38" s="91">
        <f>VLOOKUP($C38,'2024'!$C$110:$U$201,VLOOKUP($L$4,Master!$D$9:$G$20,4,FALSE),FALSE)</f>
        <v>24419778.769999996</v>
      </c>
      <c r="L38" s="92">
        <f>VLOOKUP($C38,'2024'!$C$8:$U$100,VLOOKUP($L$4,Master!$D$9:$G$20,4,FALSE),FALSE)</f>
        <v>27018793.189999983</v>
      </c>
      <c r="M38" s="92">
        <f t="shared" si="11"/>
        <v>1.1064307111247424</v>
      </c>
      <c r="N38" s="88">
        <f t="shared" si="12"/>
        <v>3.8411704847881693E-3</v>
      </c>
      <c r="O38" s="92">
        <f t="shared" si="13"/>
        <v>2599014.4199999869</v>
      </c>
      <c r="P38" s="93">
        <f t="shared" si="14"/>
        <v>0.10643071112474241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977905.62999999954</v>
      </c>
      <c r="F39" s="86">
        <f>IFERROR(INDEX('2024'!$C$7:$AC$99,MATCH($C39,'2024'!$C$7:$C$99,0),19),0)</f>
        <v>882018.3600000001</v>
      </c>
      <c r="G39" s="87">
        <f t="shared" si="7"/>
        <v>0.90194629516551661</v>
      </c>
      <c r="H39" s="88">
        <f t="shared" si="8"/>
        <v>1.2539356838214388E-4</v>
      </c>
      <c r="I39" s="89">
        <f t="shared" si="9"/>
        <v>-95887.269999999437</v>
      </c>
      <c r="J39" s="90">
        <f t="shared" si="10"/>
        <v>-9.8053704834483349E-2</v>
      </c>
      <c r="K39" s="91">
        <f>VLOOKUP($C39,'2024'!$C$110:$U$201,VLOOKUP($L$4,Master!$D$9:$G$20,4,FALSE),FALSE)</f>
        <v>153481.5499999999</v>
      </c>
      <c r="L39" s="92">
        <f>VLOOKUP($C39,'2024'!$C$8:$U$100,VLOOKUP($L$4,Master!$D$9:$G$20,4,FALSE),FALSE)</f>
        <v>131146.21</v>
      </c>
      <c r="M39" s="92">
        <f t="shared" si="11"/>
        <v>0.85447540763042906</v>
      </c>
      <c r="N39" s="88">
        <f t="shared" si="12"/>
        <v>1.8644613306795564E-5</v>
      </c>
      <c r="O39" s="92">
        <f t="shared" si="13"/>
        <v>-22335.339999999909</v>
      </c>
      <c r="P39" s="93">
        <f t="shared" si="14"/>
        <v>-0.14552459236957097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629012.69000000006</v>
      </c>
      <c r="F40" s="86">
        <f>IFERROR(INDEX('2024'!$C$7:$AC$99,MATCH($C40,'2024'!$C$7:$C$99,0),19),0)</f>
        <v>490540.68</v>
      </c>
      <c r="G40" s="87">
        <f t="shared" si="7"/>
        <v>0.77985816152612109</v>
      </c>
      <c r="H40" s="88">
        <f t="shared" si="8"/>
        <v>6.973851009382997E-5</v>
      </c>
      <c r="I40" s="89">
        <f t="shared" si="9"/>
        <v>-138472.01000000007</v>
      </c>
      <c r="J40" s="90">
        <f t="shared" si="10"/>
        <v>-0.22014183847387889</v>
      </c>
      <c r="K40" s="91">
        <f>VLOOKUP($C40,'2024'!$C$110:$U$201,VLOOKUP($L$4,Master!$D$9:$G$20,4,FALSE),FALSE)</f>
        <v>124538.76000000001</v>
      </c>
      <c r="L40" s="92">
        <f>VLOOKUP($C40,'2024'!$C$8:$U$100,VLOOKUP($L$4,Master!$D$9:$G$20,4,FALSE),FALSE)</f>
        <v>72971.839999999982</v>
      </c>
      <c r="M40" s="92">
        <f t="shared" si="11"/>
        <v>0.58593677984267689</v>
      </c>
      <c r="N40" s="88">
        <f t="shared" si="12"/>
        <v>1.0374159795280065E-5</v>
      </c>
      <c r="O40" s="92">
        <f t="shared" si="13"/>
        <v>-51566.920000000027</v>
      </c>
      <c r="P40" s="93">
        <f t="shared" si="14"/>
        <v>-0.41406322015732311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403672.16000000003</v>
      </c>
      <c r="F41" s="86">
        <f>IFERROR(INDEX('2024'!$C$7:$AC$99,MATCH($C41,'2024'!$C$7:$C$99,0),19),0)</f>
        <v>343500.82000000007</v>
      </c>
      <c r="G41" s="87">
        <f t="shared" si="7"/>
        <v>0.85094007969239205</v>
      </c>
      <c r="H41" s="88">
        <f t="shared" si="8"/>
        <v>4.8834350298549913E-5</v>
      </c>
      <c r="I41" s="89">
        <f t="shared" si="9"/>
        <v>-60171.339999999967</v>
      </c>
      <c r="J41" s="90">
        <f t="shared" si="10"/>
        <v>-0.14905992030760795</v>
      </c>
      <c r="K41" s="91">
        <f>VLOOKUP($C41,'2024'!$C$110:$U$201,VLOOKUP($L$4,Master!$D$9:$G$20,4,FALSE),FALSE)</f>
        <v>66798.290000000008</v>
      </c>
      <c r="L41" s="92">
        <f>VLOOKUP($C41,'2024'!$C$8:$U$100,VLOOKUP($L$4,Master!$D$9:$G$20,4,FALSE),FALSE)</f>
        <v>46370.270000000004</v>
      </c>
      <c r="M41" s="92">
        <f t="shared" si="11"/>
        <v>0.69418348882883074</v>
      </c>
      <c r="N41" s="88">
        <f t="shared" si="12"/>
        <v>6.5923045208984934E-6</v>
      </c>
      <c r="O41" s="92">
        <f t="shared" si="13"/>
        <v>-20428.020000000004</v>
      </c>
      <c r="P41" s="93">
        <f t="shared" si="14"/>
        <v>-0.3058165111711692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221222.73000000007</v>
      </c>
      <c r="F42" s="86">
        <f>IFERROR(INDEX('2024'!$C$7:$AC$99,MATCH($C42,'2024'!$C$7:$C$99,0),19),0)</f>
        <v>155429.95000000001</v>
      </c>
      <c r="G42" s="87">
        <f t="shared" si="7"/>
        <v>0.70259484637948355</v>
      </c>
      <c r="H42" s="88">
        <f t="shared" si="8"/>
        <v>2.2096950526016492E-5</v>
      </c>
      <c r="I42" s="89">
        <f t="shared" si="9"/>
        <v>-65792.780000000057</v>
      </c>
      <c r="J42" s="90">
        <f t="shared" si="10"/>
        <v>-0.29740515362051645</v>
      </c>
      <c r="K42" s="91">
        <f>VLOOKUP($C42,'2024'!$C$110:$U$201,VLOOKUP($L$4,Master!$D$9:$G$20,4,FALSE),FALSE)</f>
        <v>36977.250000000007</v>
      </c>
      <c r="L42" s="92">
        <f>VLOOKUP($C42,'2024'!$C$8:$U$100,VLOOKUP($L$4,Master!$D$9:$G$20,4,FALSE),FALSE)</f>
        <v>23623.659999999996</v>
      </c>
      <c r="M42" s="92">
        <f t="shared" si="11"/>
        <v>0.63887011608488986</v>
      </c>
      <c r="N42" s="88">
        <f t="shared" si="12"/>
        <v>3.3584958771680402E-6</v>
      </c>
      <c r="O42" s="92">
        <f t="shared" si="13"/>
        <v>-13353.590000000011</v>
      </c>
      <c r="P42" s="93">
        <f t="shared" si="14"/>
        <v>-0.36112988391511019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15053322.360000012</v>
      </c>
      <c r="F43" s="86">
        <f>IFERROR(INDEX('2024'!$C$7:$AC$99,MATCH($C43,'2024'!$C$7:$C$99,0),19),0)</f>
        <v>8788778.0699999984</v>
      </c>
      <c r="G43" s="87">
        <f t="shared" si="7"/>
        <v>0.58384307861191587</v>
      </c>
      <c r="H43" s="88">
        <f t="shared" si="8"/>
        <v>1.2494708657947112E-3</v>
      </c>
      <c r="I43" s="89">
        <f t="shared" si="9"/>
        <v>-6264544.290000014</v>
      </c>
      <c r="J43" s="90">
        <f t="shared" si="10"/>
        <v>-0.41615692138808413</v>
      </c>
      <c r="K43" s="91">
        <f>VLOOKUP($C43,'2024'!$C$110:$U$201,VLOOKUP($L$4,Master!$D$9:$G$20,4,FALSE),FALSE)</f>
        <v>2475921.9200000032</v>
      </c>
      <c r="L43" s="92">
        <f>VLOOKUP($C43,'2024'!$C$8:$U$100,VLOOKUP($L$4,Master!$D$9:$G$20,4,FALSE),FALSE)</f>
        <v>1937159.4599999983</v>
      </c>
      <c r="M43" s="92">
        <f t="shared" si="11"/>
        <v>0.78239925271956712</v>
      </c>
      <c r="N43" s="88">
        <f t="shared" si="12"/>
        <v>2.7539941143019597E-4</v>
      </c>
      <c r="O43" s="92">
        <f t="shared" si="13"/>
        <v>-538762.46000000485</v>
      </c>
      <c r="P43" s="93">
        <f t="shared" si="14"/>
        <v>-0.21760074728043288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1317643.18</v>
      </c>
      <c r="F44" s="86">
        <f>IFERROR(INDEX('2024'!$C$7:$AC$99,MATCH($C44,'2024'!$C$7:$C$99,0),19),0)</f>
        <v>1049740.81</v>
      </c>
      <c r="G44" s="87">
        <f t="shared" si="7"/>
        <v>0.79668063853220117</v>
      </c>
      <c r="H44" s="88">
        <f t="shared" si="8"/>
        <v>1.4923810207563264E-4</v>
      </c>
      <c r="I44" s="89">
        <f t="shared" si="9"/>
        <v>-267902.36999999988</v>
      </c>
      <c r="J44" s="90">
        <f t="shared" si="10"/>
        <v>-0.2033193614677988</v>
      </c>
      <c r="K44" s="91">
        <f>VLOOKUP($C44,'2024'!$C$110:$U$201,VLOOKUP($L$4,Master!$D$9:$G$20,4,FALSE),FALSE)</f>
        <v>229455.08</v>
      </c>
      <c r="L44" s="92">
        <f>VLOOKUP($C44,'2024'!$C$8:$U$100,VLOOKUP($L$4,Master!$D$9:$G$20,4,FALSE),FALSE)</f>
        <v>196570.50000000006</v>
      </c>
      <c r="M44" s="92">
        <f t="shared" si="11"/>
        <v>0.85668401850157372</v>
      </c>
      <c r="N44" s="88">
        <f t="shared" si="12"/>
        <v>2.794576343474553E-5</v>
      </c>
      <c r="O44" s="92">
        <f t="shared" si="13"/>
        <v>-32884.579999999929</v>
      </c>
      <c r="P44" s="93">
        <f t="shared" si="14"/>
        <v>-0.14331598149842631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525319.16000000015</v>
      </c>
      <c r="F45" s="86">
        <f>IFERROR(INDEX('2024'!$C$7:$AC$99,MATCH($C45,'2024'!$C$7:$C$99,0),19),0)</f>
        <v>260633.60000000003</v>
      </c>
      <c r="G45" s="87">
        <f t="shared" si="7"/>
        <v>0.49614333503464819</v>
      </c>
      <c r="H45" s="88">
        <f t="shared" si="8"/>
        <v>3.7053397782200746E-5</v>
      </c>
      <c r="I45" s="89">
        <f t="shared" si="9"/>
        <v>-264685.56000000011</v>
      </c>
      <c r="J45" s="90">
        <f t="shared" si="10"/>
        <v>-0.50385666496535175</v>
      </c>
      <c r="K45" s="91">
        <f>VLOOKUP($C45,'2024'!$C$110:$U$201,VLOOKUP($L$4,Master!$D$9:$G$20,4,FALSE),FALSE)</f>
        <v>75366.050000000032</v>
      </c>
      <c r="L45" s="92">
        <f>VLOOKUP($C45,'2024'!$C$8:$U$100,VLOOKUP($L$4,Master!$D$9:$G$20,4,FALSE),FALSE)</f>
        <v>48675.560000000005</v>
      </c>
      <c r="M45" s="92">
        <f t="shared" si="11"/>
        <v>0.64585526241590197</v>
      </c>
      <c r="N45" s="88">
        <f t="shared" si="12"/>
        <v>6.9200398066533983E-6</v>
      </c>
      <c r="O45" s="92">
        <f t="shared" si="13"/>
        <v>-26690.490000000027</v>
      </c>
      <c r="P45" s="93">
        <f t="shared" si="14"/>
        <v>-0.35414473758409809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4897829.8899999987</v>
      </c>
      <c r="F46" s="86">
        <f>IFERROR(INDEX('2024'!$C$7:$AC$99,MATCH($C46,'2024'!$C$7:$C$99,0),19),0)</f>
        <v>3122746.6500000004</v>
      </c>
      <c r="G46" s="87">
        <f t="shared" si="7"/>
        <v>0.63757760480325731</v>
      </c>
      <c r="H46" s="88">
        <f t="shared" si="8"/>
        <v>4.4395033409155534E-4</v>
      </c>
      <c r="I46" s="89">
        <f t="shared" si="9"/>
        <v>-1775083.2399999984</v>
      </c>
      <c r="J46" s="90">
        <f t="shared" si="10"/>
        <v>-0.36242239519674269</v>
      </c>
      <c r="K46" s="91">
        <f>VLOOKUP($C46,'2024'!$C$110:$U$201,VLOOKUP($L$4,Master!$D$9:$G$20,4,FALSE),FALSE)</f>
        <v>776143.49999999965</v>
      </c>
      <c r="L46" s="92">
        <f>VLOOKUP($C46,'2024'!$C$8:$U$100,VLOOKUP($L$4,Master!$D$9:$G$20,4,FALSE),FALSE)</f>
        <v>242313.37000000017</v>
      </c>
      <c r="M46" s="92">
        <f t="shared" si="11"/>
        <v>0.31220176423560886</v>
      </c>
      <c r="N46" s="88">
        <f t="shared" si="12"/>
        <v>3.444887261870915E-5</v>
      </c>
      <c r="O46" s="92">
        <f t="shared" si="13"/>
        <v>-533830.12999999942</v>
      </c>
      <c r="P46" s="93">
        <f t="shared" si="14"/>
        <v>-0.68779823576439103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30391337.099999998</v>
      </c>
      <c r="F47" s="86">
        <f>IFERROR(INDEX('2024'!$C$7:$AC$99,MATCH($C47,'2024'!$C$7:$C$99,0),19),0)</f>
        <v>36861668.030000009</v>
      </c>
      <c r="G47" s="87">
        <f t="shared" si="7"/>
        <v>1.2129005021631645</v>
      </c>
      <c r="H47" s="88">
        <f t="shared" si="8"/>
        <v>5.2404987247654262E-3</v>
      </c>
      <c r="I47" s="89">
        <f t="shared" si="9"/>
        <v>6470330.9300000109</v>
      </c>
      <c r="J47" s="90">
        <f t="shared" si="10"/>
        <v>0.2129005021631645</v>
      </c>
      <c r="K47" s="91">
        <f>VLOOKUP($C47,'2024'!$C$110:$U$201,VLOOKUP($L$4,Master!$D$9:$G$20,4,FALSE),FALSE)</f>
        <v>6720567.4100000001</v>
      </c>
      <c r="L47" s="92">
        <f>VLOOKUP($C47,'2024'!$C$8:$U$100,VLOOKUP($L$4,Master!$D$9:$G$20,4,FALSE),FALSE)</f>
        <v>6653870.0600000005</v>
      </c>
      <c r="M47" s="92">
        <f t="shared" si="11"/>
        <v>0.99007563708076851</v>
      </c>
      <c r="N47" s="88">
        <f t="shared" si="12"/>
        <v>9.4595821154392951E-4</v>
      </c>
      <c r="O47" s="92">
        <f t="shared" si="13"/>
        <v>-66697.349999999627</v>
      </c>
      <c r="P47" s="93">
        <f t="shared" si="14"/>
        <v>-9.9243629192314921E-3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509154.09</v>
      </c>
      <c r="F48" s="86">
        <f>IFERROR(INDEX('2024'!$C$7:$AC$99,MATCH($C48,'2024'!$C$7:$C$99,0),19),0)</f>
        <v>433248.27000000008</v>
      </c>
      <c r="G48" s="87">
        <f t="shared" si="7"/>
        <v>0.85091778404451202</v>
      </c>
      <c r="H48" s="88">
        <f t="shared" si="8"/>
        <v>6.1593441853852732E-5</v>
      </c>
      <c r="I48" s="89">
        <f t="shared" si="9"/>
        <v>-75905.819999999949</v>
      </c>
      <c r="J48" s="90">
        <f t="shared" si="10"/>
        <v>-0.14908221595548796</v>
      </c>
      <c r="K48" s="91">
        <f>VLOOKUP($C48,'2024'!$C$110:$U$201,VLOOKUP($L$4,Master!$D$9:$G$20,4,FALSE),FALSE)</f>
        <v>91823.13</v>
      </c>
      <c r="L48" s="92">
        <f>VLOOKUP($C48,'2024'!$C$8:$U$100,VLOOKUP($L$4,Master!$D$9:$G$20,4,FALSE),FALSE)</f>
        <v>73927.10000000002</v>
      </c>
      <c r="M48" s="92">
        <f t="shared" si="11"/>
        <v>0.80510324577260672</v>
      </c>
      <c r="N48" s="88">
        <f t="shared" si="12"/>
        <v>1.0509965880011376E-5</v>
      </c>
      <c r="O48" s="92">
        <f t="shared" si="13"/>
        <v>-17896.029999999984</v>
      </c>
      <c r="P48" s="93">
        <f t="shared" si="14"/>
        <v>-0.19489675422739328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408924.87000000011</v>
      </c>
      <c r="F49" s="86">
        <f>IFERROR(INDEX('2024'!$C$7:$AC$99,MATCH($C49,'2024'!$C$7:$C$99,0),19),0)</f>
        <v>324529.01999999996</v>
      </c>
      <c r="G49" s="87">
        <f t="shared" si="7"/>
        <v>0.79361526727391241</v>
      </c>
      <c r="H49" s="88">
        <f t="shared" si="8"/>
        <v>4.6137193630935452E-5</v>
      </c>
      <c r="I49" s="89">
        <f t="shared" si="9"/>
        <v>-84395.850000000151</v>
      </c>
      <c r="J49" s="90">
        <f t="shared" si="10"/>
        <v>-0.20638473272608762</v>
      </c>
      <c r="K49" s="91">
        <f>VLOOKUP($C49,'2024'!$C$110:$U$201,VLOOKUP($L$4,Master!$D$9:$G$20,4,FALSE),FALSE)</f>
        <v>69548.400000000023</v>
      </c>
      <c r="L49" s="92">
        <f>VLOOKUP($C49,'2024'!$C$8:$U$100,VLOOKUP($L$4,Master!$D$9:$G$20,4,FALSE),FALSE)</f>
        <v>46649.369999999988</v>
      </c>
      <c r="M49" s="92">
        <f t="shared" si="11"/>
        <v>0.67074684680021357</v>
      </c>
      <c r="N49" s="88">
        <f t="shared" si="12"/>
        <v>6.6319832243389236E-6</v>
      </c>
      <c r="O49" s="92">
        <f t="shared" si="13"/>
        <v>-22899.030000000035</v>
      </c>
      <c r="P49" s="93">
        <f t="shared" si="14"/>
        <v>-0.32925315319978643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350502.98000000004</v>
      </c>
      <c r="F50" s="86">
        <f>IFERROR(INDEX('2024'!$C$7:$AC$99,MATCH($C50,'2024'!$C$7:$C$99,0),19),0)</f>
        <v>260968.50999999998</v>
      </c>
      <c r="G50" s="87">
        <f t="shared" si="7"/>
        <v>0.74455432590045301</v>
      </c>
      <c r="H50" s="88">
        <f t="shared" si="8"/>
        <v>3.7101010804663062E-5</v>
      </c>
      <c r="I50" s="89">
        <f t="shared" si="9"/>
        <v>-89534.470000000059</v>
      </c>
      <c r="J50" s="90">
        <f t="shared" si="10"/>
        <v>-0.25544567409954705</v>
      </c>
      <c r="K50" s="91">
        <f>VLOOKUP($C50,'2024'!$C$110:$U$201,VLOOKUP($L$4,Master!$D$9:$G$20,4,FALSE),FALSE)</f>
        <v>72708.83</v>
      </c>
      <c r="L50" s="92">
        <f>VLOOKUP($C50,'2024'!$C$8:$U$100,VLOOKUP($L$4,Master!$D$9:$G$20,4,FALSE),FALSE)</f>
        <v>74558.499999999971</v>
      </c>
      <c r="M50" s="92">
        <f t="shared" si="11"/>
        <v>1.0254394136173002</v>
      </c>
      <c r="N50" s="88">
        <f t="shared" si="12"/>
        <v>1.0599729883423369E-5</v>
      </c>
      <c r="O50" s="92">
        <f t="shared" si="13"/>
        <v>1849.6699999999691</v>
      </c>
      <c r="P50" s="93">
        <f t="shared" si="14"/>
        <v>2.5439413617300254E-2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2188381.3000000026</v>
      </c>
      <c r="F51" s="86">
        <f>IFERROR(INDEX('2024'!$C$7:$AC$99,MATCH($C51,'2024'!$C$7:$C$99,0),19),0)</f>
        <v>1875761.18</v>
      </c>
      <c r="G51" s="87">
        <f t="shared" si="7"/>
        <v>0.85714549836447507</v>
      </c>
      <c r="H51" s="88">
        <f t="shared" si="8"/>
        <v>2.666706255331248E-4</v>
      </c>
      <c r="I51" s="89">
        <f t="shared" si="9"/>
        <v>-312620.12000000267</v>
      </c>
      <c r="J51" s="90">
        <f t="shared" si="10"/>
        <v>-0.14285450163552499</v>
      </c>
      <c r="K51" s="91">
        <f>VLOOKUP($C51,'2024'!$C$110:$U$201,VLOOKUP($L$4,Master!$D$9:$G$20,4,FALSE),FALSE)</f>
        <v>436649.47000000044</v>
      </c>
      <c r="L51" s="92">
        <f>VLOOKUP($C51,'2024'!$C$8:$U$100,VLOOKUP($L$4,Master!$D$9:$G$20,4,FALSE),FALSE)</f>
        <v>333485.61000000004</v>
      </c>
      <c r="M51" s="92">
        <f t="shared" si="11"/>
        <v>0.76373758108534906</v>
      </c>
      <c r="N51" s="88">
        <f t="shared" si="12"/>
        <v>4.7410521751492754E-5</v>
      </c>
      <c r="O51" s="92">
        <f t="shared" si="13"/>
        <v>-103163.86000000039</v>
      </c>
      <c r="P51" s="93">
        <f t="shared" si="14"/>
        <v>-0.23626241891465088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830284.95000000007</v>
      </c>
      <c r="F52" s="86">
        <f>IFERROR(INDEX('2024'!$C$7:$AC$99,MATCH($C52,'2024'!$C$7:$C$99,0),19),0)</f>
        <v>595242.36</v>
      </c>
      <c r="G52" s="87">
        <f t="shared" si="7"/>
        <v>0.71691334402725226</v>
      </c>
      <c r="H52" s="88">
        <f t="shared" si="8"/>
        <v>8.4623593972135344E-5</v>
      </c>
      <c r="I52" s="89">
        <f t="shared" si="9"/>
        <v>-235042.59000000008</v>
      </c>
      <c r="J52" s="90">
        <f t="shared" si="10"/>
        <v>-0.28308665597274774</v>
      </c>
      <c r="K52" s="91">
        <f>VLOOKUP($C52,'2024'!$C$110:$U$201,VLOOKUP($L$4,Master!$D$9:$G$20,4,FALSE),FALSE)</f>
        <v>137733.13999999998</v>
      </c>
      <c r="L52" s="92">
        <f>VLOOKUP($C52,'2024'!$C$8:$U$100,VLOOKUP($L$4,Master!$D$9:$G$20,4,FALSE),FALSE)</f>
        <v>111276.03</v>
      </c>
      <c r="M52" s="92">
        <f t="shared" si="11"/>
        <v>0.80791035476284079</v>
      </c>
      <c r="N52" s="88">
        <f t="shared" si="12"/>
        <v>1.5819736991754336E-5</v>
      </c>
      <c r="O52" s="92">
        <f t="shared" si="13"/>
        <v>-26457.109999999986</v>
      </c>
      <c r="P52" s="93">
        <f t="shared" si="14"/>
        <v>-0.19208964523715927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50897025.829999998</v>
      </c>
      <c r="F53" s="86">
        <f>IFERROR(INDEX('2024'!$C$7:$AC$99,MATCH($C53,'2024'!$C$7:$C$99,0),19),0)</f>
        <v>32692124.259999998</v>
      </c>
      <c r="G53" s="87">
        <f t="shared" si="7"/>
        <v>0.64231895139009143</v>
      </c>
      <c r="H53" s="88">
        <f t="shared" si="8"/>
        <v>4.6477287830537384E-3</v>
      </c>
      <c r="I53" s="89">
        <f t="shared" si="9"/>
        <v>-18204901.57</v>
      </c>
      <c r="J53" s="90">
        <f t="shared" si="10"/>
        <v>-0.35768104860990857</v>
      </c>
      <c r="K53" s="91">
        <f>VLOOKUP($C53,'2024'!$C$110:$U$201,VLOOKUP($L$4,Master!$D$9:$G$20,4,FALSE),FALSE)</f>
        <v>11709228.059999999</v>
      </c>
      <c r="L53" s="92">
        <f>VLOOKUP($C53,'2024'!$C$8:$U$100,VLOOKUP($L$4,Master!$D$9:$G$20,4,FALSE),FALSE)</f>
        <v>5258218.88</v>
      </c>
      <c r="M53" s="92">
        <f t="shared" si="11"/>
        <v>0.44906622819677156</v>
      </c>
      <c r="N53" s="88">
        <f t="shared" si="12"/>
        <v>7.4754320159226614E-4</v>
      </c>
      <c r="O53" s="92">
        <f t="shared" si="13"/>
        <v>-6451009.1799999988</v>
      </c>
      <c r="P53" s="93">
        <f t="shared" si="14"/>
        <v>-0.55093377180322844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8946513.6899999995</v>
      </c>
      <c r="F54" s="86">
        <f>IFERROR(INDEX('2024'!$C$7:$AC$99,MATCH($C54,'2024'!$C$7:$C$99,0),19),0)</f>
        <v>8459864.5399999991</v>
      </c>
      <c r="G54" s="87">
        <f t="shared" si="7"/>
        <v>0.94560460455742057</v>
      </c>
      <c r="H54" s="88">
        <f t="shared" si="8"/>
        <v>1.2027103411998861E-3</v>
      </c>
      <c r="I54" s="89">
        <f t="shared" si="9"/>
        <v>-486649.15000000037</v>
      </c>
      <c r="J54" s="90">
        <f t="shared" si="10"/>
        <v>-5.4395395442579424E-2</v>
      </c>
      <c r="K54" s="91">
        <f>VLOOKUP($C54,'2024'!$C$110:$U$201,VLOOKUP($L$4,Master!$D$9:$G$20,4,FALSE),FALSE)</f>
        <v>1383945.9099999997</v>
      </c>
      <c r="L54" s="92">
        <f>VLOOKUP($C54,'2024'!$C$8:$U$100,VLOOKUP($L$4,Master!$D$9:$G$20,4,FALSE),FALSE)</f>
        <v>1369960.4400000002</v>
      </c>
      <c r="M54" s="92">
        <f t="shared" si="11"/>
        <v>0.98989449667147789</v>
      </c>
      <c r="N54" s="88">
        <f t="shared" si="12"/>
        <v>1.947626442991186E-4</v>
      </c>
      <c r="O54" s="92">
        <f t="shared" si="13"/>
        <v>-13985.469999999506</v>
      </c>
      <c r="P54" s="93">
        <f t="shared" si="14"/>
        <v>-1.0105503328522072E-2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30668.089999999997</v>
      </c>
      <c r="F55" s="86">
        <f>IFERROR(INDEX('2024'!$C$7:$AC$99,MATCH($C55,'2024'!$C$7:$C$99,0),19),0)</f>
        <v>25955.239999999998</v>
      </c>
      <c r="G55" s="87">
        <f t="shared" si="7"/>
        <v>0.8463272411160917</v>
      </c>
      <c r="H55" s="88">
        <f t="shared" si="8"/>
        <v>3.6899687233437586E-6</v>
      </c>
      <c r="I55" s="89">
        <f t="shared" si="9"/>
        <v>-4712.8499999999985</v>
      </c>
      <c r="J55" s="90">
        <f t="shared" si="10"/>
        <v>-0.1536727588839083</v>
      </c>
      <c r="K55" s="91">
        <f>VLOOKUP($C55,'2024'!$C$110:$U$201,VLOOKUP($L$4,Master!$D$9:$G$20,4,FALSE),FALSE)</f>
        <v>4589.0999999999995</v>
      </c>
      <c r="L55" s="92">
        <f>VLOOKUP($C55,'2024'!$C$8:$U$100,VLOOKUP($L$4,Master!$D$9:$G$20,4,FALSE),FALSE)</f>
        <v>4306.49</v>
      </c>
      <c r="M55" s="92">
        <f t="shared" si="11"/>
        <v>0.93841711882504197</v>
      </c>
      <c r="N55" s="88">
        <f t="shared" si="12"/>
        <v>6.1223912425362526E-7</v>
      </c>
      <c r="O55" s="92">
        <f t="shared" si="13"/>
        <v>-282.60999999999967</v>
      </c>
      <c r="P55" s="93">
        <f t="shared" si="14"/>
        <v>-6.1582881174957992E-2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22075031.270000003</v>
      </c>
      <c r="F56" s="86">
        <f>IFERROR(INDEX('2024'!$C$7:$AC$99,MATCH($C56,'2024'!$C$7:$C$99,0),19),0)</f>
        <v>17011729.529999997</v>
      </c>
      <c r="G56" s="87">
        <f t="shared" si="7"/>
        <v>0.77063218266508005</v>
      </c>
      <c r="H56" s="88">
        <f t="shared" si="8"/>
        <v>2.418500075348308E-3</v>
      </c>
      <c r="I56" s="89">
        <f t="shared" si="9"/>
        <v>-5063301.7400000058</v>
      </c>
      <c r="J56" s="90">
        <f t="shared" si="10"/>
        <v>-0.2293678173349199</v>
      </c>
      <c r="K56" s="91">
        <f>VLOOKUP($C56,'2024'!$C$110:$U$201,VLOOKUP($L$4,Master!$D$9:$G$20,4,FALSE),FALSE)</f>
        <v>3653771.8600000013</v>
      </c>
      <c r="L56" s="92">
        <f>VLOOKUP($C56,'2024'!$C$8:$U$100,VLOOKUP($L$4,Master!$D$9:$G$20,4,FALSE),FALSE)</f>
        <v>4793730.1499999985</v>
      </c>
      <c r="M56" s="92">
        <f t="shared" si="11"/>
        <v>1.3119949284408789</v>
      </c>
      <c r="N56" s="88">
        <f t="shared" si="12"/>
        <v>6.8150840915553003E-4</v>
      </c>
      <c r="O56" s="92">
        <f t="shared" si="13"/>
        <v>1139958.2899999972</v>
      </c>
      <c r="P56" s="93">
        <f t="shared" si="14"/>
        <v>0.31199492844087884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2942290.7500000009</v>
      </c>
      <c r="F57" s="86">
        <f>IFERROR(INDEX('2024'!$C$7:$AC$99,MATCH($C57,'2024'!$C$7:$C$99,0),19),0)</f>
        <v>3396574.5600000005</v>
      </c>
      <c r="G57" s="87">
        <f t="shared" si="7"/>
        <v>1.1543980009453516</v>
      </c>
      <c r="H57" s="88">
        <f t="shared" si="8"/>
        <v>4.8287952232015932E-4</v>
      </c>
      <c r="I57" s="89">
        <f t="shared" si="9"/>
        <v>454283.80999999959</v>
      </c>
      <c r="J57" s="90">
        <f t="shared" si="10"/>
        <v>0.15439800094535167</v>
      </c>
      <c r="K57" s="91">
        <f>VLOOKUP($C57,'2024'!$C$110:$U$201,VLOOKUP($L$4,Master!$D$9:$G$20,4,FALSE),FALSE)</f>
        <v>508062.6100000001</v>
      </c>
      <c r="L57" s="92">
        <f>VLOOKUP($C57,'2024'!$C$8:$U$100,VLOOKUP($L$4,Master!$D$9:$G$20,4,FALSE),FALSE)</f>
        <v>612196.6100000001</v>
      </c>
      <c r="M57" s="92">
        <f t="shared" si="11"/>
        <v>1.2049629276990093</v>
      </c>
      <c r="N57" s="88">
        <f t="shared" si="12"/>
        <v>8.7033922377025892E-5</v>
      </c>
      <c r="O57" s="92">
        <f t="shared" si="13"/>
        <v>104134</v>
      </c>
      <c r="P57" s="93">
        <f t="shared" si="14"/>
        <v>0.20496292769900934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225879.75000000006</v>
      </c>
      <c r="F58" s="86">
        <f>IFERROR(INDEX('2024'!$C$7:$AC$99,MATCH($C58,'2024'!$C$7:$C$99,0),19),0)</f>
        <v>118805.38</v>
      </c>
      <c r="G58" s="87">
        <f t="shared" si="7"/>
        <v>0.52596737866054821</v>
      </c>
      <c r="H58" s="88">
        <f t="shared" si="8"/>
        <v>1.6890159226613593E-5</v>
      </c>
      <c r="I58" s="89">
        <f t="shared" si="9"/>
        <v>-107074.37000000005</v>
      </c>
      <c r="J58" s="90">
        <f t="shared" si="10"/>
        <v>-0.47403262133945173</v>
      </c>
      <c r="K58" s="91">
        <f>VLOOKUP($C58,'2024'!$C$110:$U$201,VLOOKUP($L$4,Master!$D$9:$G$20,4,FALSE),FALSE)</f>
        <v>70441.77</v>
      </c>
      <c r="L58" s="92">
        <f>VLOOKUP($C58,'2024'!$C$8:$U$100,VLOOKUP($L$4,Master!$D$9:$G$20,4,FALSE),FALSE)</f>
        <v>29568.68</v>
      </c>
      <c r="M58" s="92">
        <f t="shared" si="11"/>
        <v>0.41976060510688473</v>
      </c>
      <c r="N58" s="88">
        <f t="shared" si="12"/>
        <v>4.2036792721069094E-6</v>
      </c>
      <c r="O58" s="92">
        <f t="shared" si="13"/>
        <v>-40873.090000000004</v>
      </c>
      <c r="P58" s="93">
        <f t="shared" si="14"/>
        <v>-0.58023939489311527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2500835.87</v>
      </c>
      <c r="F59" s="86">
        <f>IFERROR(INDEX('2024'!$C$7:$AC$99,MATCH($C59,'2024'!$C$7:$C$99,0),19),0)</f>
        <v>1458656.76</v>
      </c>
      <c r="G59" s="87">
        <f t="shared" si="7"/>
        <v>0.5832676896145127</v>
      </c>
      <c r="H59" s="88">
        <f t="shared" si="8"/>
        <v>2.0737230025589992E-4</v>
      </c>
      <c r="I59" s="89">
        <f t="shared" si="9"/>
        <v>-1042179.1100000001</v>
      </c>
      <c r="J59" s="90">
        <f t="shared" si="10"/>
        <v>-0.41673231038548725</v>
      </c>
      <c r="K59" s="91">
        <f>VLOOKUP($C59,'2024'!$C$110:$U$201,VLOOKUP($L$4,Master!$D$9:$G$20,4,FALSE),FALSE)</f>
        <v>428658.45</v>
      </c>
      <c r="L59" s="92">
        <f>VLOOKUP($C59,'2024'!$C$8:$U$100,VLOOKUP($L$4,Master!$D$9:$G$20,4,FALSE),FALSE)</f>
        <v>211032.69</v>
      </c>
      <c r="M59" s="92">
        <f t="shared" si="11"/>
        <v>0.49230964652627285</v>
      </c>
      <c r="N59" s="88">
        <f t="shared" si="12"/>
        <v>3.0001804094398636E-5</v>
      </c>
      <c r="O59" s="92">
        <f t="shared" si="13"/>
        <v>-217625.76</v>
      </c>
      <c r="P59" s="93">
        <f t="shared" si="14"/>
        <v>-0.50769035347372715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2838952.7700000005</v>
      </c>
      <c r="F60" s="86">
        <f>IFERROR(INDEX('2024'!$C$7:$AC$99,MATCH($C60,'2024'!$C$7:$C$99,0),19),0)</f>
        <v>1288785.46</v>
      </c>
      <c r="G60" s="87">
        <f t="shared" si="7"/>
        <v>0.45396509361443155</v>
      </c>
      <c r="H60" s="88">
        <f t="shared" si="8"/>
        <v>1.8322227182257606E-4</v>
      </c>
      <c r="I60" s="89">
        <f t="shared" si="9"/>
        <v>-1550167.3100000005</v>
      </c>
      <c r="J60" s="90">
        <f t="shared" si="10"/>
        <v>-0.54603490638556851</v>
      </c>
      <c r="K60" s="91">
        <f>VLOOKUP($C60,'2024'!$C$110:$U$201,VLOOKUP($L$4,Master!$D$9:$G$20,4,FALSE),FALSE)</f>
        <v>447539.83000000013</v>
      </c>
      <c r="L60" s="92">
        <f>VLOOKUP($C60,'2024'!$C$8:$U$100,VLOOKUP($L$4,Master!$D$9:$G$20,4,FALSE),FALSE)</f>
        <v>295041.39999999997</v>
      </c>
      <c r="M60" s="92">
        <f t="shared" si="11"/>
        <v>0.65925171397593796</v>
      </c>
      <c r="N60" s="88">
        <f t="shared" si="12"/>
        <v>4.1945038384987198E-5</v>
      </c>
      <c r="O60" s="92">
        <f t="shared" si="13"/>
        <v>-152498.43000000017</v>
      </c>
      <c r="P60" s="93">
        <f t="shared" si="14"/>
        <v>-0.3407482860240621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2421462.13</v>
      </c>
      <c r="F61" s="86">
        <f>IFERROR(INDEX('2024'!$C$7:$AC$99,MATCH($C61,'2024'!$C$7:$C$99,0),19),0)</f>
        <v>1030142.71</v>
      </c>
      <c r="G61" s="87">
        <f t="shared" si="7"/>
        <v>0.42542177192752545</v>
      </c>
      <c r="H61" s="88">
        <f t="shared" si="8"/>
        <v>1.464519064543645E-4</v>
      </c>
      <c r="I61" s="89">
        <f t="shared" si="9"/>
        <v>-1391319.42</v>
      </c>
      <c r="J61" s="90">
        <f t="shared" si="10"/>
        <v>-0.5745782280724745</v>
      </c>
      <c r="K61" s="91">
        <f>VLOOKUP($C61,'2024'!$C$110:$U$201,VLOOKUP($L$4,Master!$D$9:$G$20,4,FALSE),FALSE)</f>
        <v>416792.86</v>
      </c>
      <c r="L61" s="92">
        <f>VLOOKUP($C61,'2024'!$C$8:$U$100,VLOOKUP($L$4,Master!$D$9:$G$20,4,FALSE),FALSE)</f>
        <v>186063.98000000004</v>
      </c>
      <c r="M61" s="92">
        <f t="shared" si="11"/>
        <v>0.44641834795346552</v>
      </c>
      <c r="N61" s="88">
        <f t="shared" si="12"/>
        <v>2.6452087005971004E-5</v>
      </c>
      <c r="O61" s="92">
        <f t="shared" si="13"/>
        <v>-230728.87999999995</v>
      </c>
      <c r="P61" s="93">
        <f t="shared" si="14"/>
        <v>-0.55358165204653442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3778654.7199999997</v>
      </c>
      <c r="F62" s="86">
        <f>IFERROR(INDEX('2024'!$C$7:$AC$99,MATCH($C62,'2024'!$C$7:$C$99,0),19),0)</f>
        <v>5004967.87</v>
      </c>
      <c r="G62" s="87">
        <f t="shared" si="7"/>
        <v>1.3245369690724218</v>
      </c>
      <c r="H62" s="88">
        <f t="shared" si="8"/>
        <v>7.1153936167187948E-4</v>
      </c>
      <c r="I62" s="89">
        <f t="shared" si="9"/>
        <v>1226313.1500000004</v>
      </c>
      <c r="J62" s="90">
        <f t="shared" si="10"/>
        <v>0.32453696907242174</v>
      </c>
      <c r="K62" s="91">
        <f>VLOOKUP($C62,'2024'!$C$110:$U$201,VLOOKUP($L$4,Master!$D$9:$G$20,4,FALSE),FALSE)</f>
        <v>556567.8899999999</v>
      </c>
      <c r="L62" s="92">
        <f>VLOOKUP($C62,'2024'!$C$8:$U$100,VLOOKUP($L$4,Master!$D$9:$G$20,4,FALSE),FALSE)</f>
        <v>1239923.1499999999</v>
      </c>
      <c r="M62" s="92">
        <f t="shared" si="11"/>
        <v>2.2278021644403525</v>
      </c>
      <c r="N62" s="88">
        <f t="shared" si="12"/>
        <v>1.7627568239977253E-4</v>
      </c>
      <c r="O62" s="92">
        <f t="shared" si="13"/>
        <v>683355.26</v>
      </c>
      <c r="P62" s="93">
        <f t="shared" si="14"/>
        <v>1.2278021644403527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3533674.7</v>
      </c>
      <c r="F63" s="86">
        <f>IFERROR(INDEX('2024'!$C$7:$AC$99,MATCH($C63,'2024'!$C$7:$C$99,0),19),0)</f>
        <v>2651926.2500000005</v>
      </c>
      <c r="G63" s="87">
        <f t="shared" si="7"/>
        <v>0.75047265952352671</v>
      </c>
      <c r="H63" s="88">
        <f t="shared" si="8"/>
        <v>3.7701538953653689E-4</v>
      </c>
      <c r="I63" s="89">
        <f t="shared" si="9"/>
        <v>-881748.44999999972</v>
      </c>
      <c r="J63" s="90">
        <f t="shared" si="10"/>
        <v>-0.24952734047647332</v>
      </c>
      <c r="K63" s="91">
        <f>VLOOKUP($C63,'2024'!$C$110:$U$201,VLOOKUP($L$4,Master!$D$9:$G$20,4,FALSE),FALSE)</f>
        <v>584940.2300000001</v>
      </c>
      <c r="L63" s="92">
        <f>VLOOKUP($C63,'2024'!$C$8:$U$100,VLOOKUP($L$4,Master!$D$9:$G$20,4,FALSE),FALSE)</f>
        <v>494218.8000000001</v>
      </c>
      <c r="M63" s="92">
        <f t="shared" si="11"/>
        <v>0.84490478625482812</v>
      </c>
      <c r="N63" s="88">
        <f t="shared" si="12"/>
        <v>7.0261415979528028E-5</v>
      </c>
      <c r="O63" s="92">
        <f t="shared" si="13"/>
        <v>-90721.43</v>
      </c>
      <c r="P63" s="93">
        <f t="shared" si="14"/>
        <v>-0.15509521374517185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11779111.08</v>
      </c>
      <c r="F64" s="86">
        <f>IFERROR(INDEX('2024'!$C$7:$AC$99,MATCH($C64,'2024'!$C$7:$C$99,0),19),0)</f>
        <v>8793380.1699999999</v>
      </c>
      <c r="G64" s="87">
        <f t="shared" si="7"/>
        <v>0.74652324019003991</v>
      </c>
      <c r="H64" s="88">
        <f t="shared" si="8"/>
        <v>1.2501251307932898E-3</v>
      </c>
      <c r="I64" s="89">
        <f t="shared" si="9"/>
        <v>-2985730.91</v>
      </c>
      <c r="J64" s="90">
        <f t="shared" si="10"/>
        <v>-0.25347675980996015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1156912.8299999998</v>
      </c>
      <c r="M64" s="92">
        <f t="shared" si="11"/>
        <v>0.58930397488025033</v>
      </c>
      <c r="N64" s="88">
        <f t="shared" si="12"/>
        <v>1.6447438584020469E-4</v>
      </c>
      <c r="O64" s="92">
        <f t="shared" si="13"/>
        <v>-806272.35000000033</v>
      </c>
      <c r="P64" s="93">
        <f t="shared" si="14"/>
        <v>-0.41069602511974967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122971913.54000002</v>
      </c>
      <c r="F66" s="86">
        <f>IFERROR(INDEX('2024'!$C$7:$AC$99,MATCH($C66,'2024'!$C$7:$C$99,0),19),0)</f>
        <v>116718945.69</v>
      </c>
      <c r="G66" s="87">
        <f t="shared" si="7"/>
        <v>0.94915125194041916</v>
      </c>
      <c r="H66" s="88">
        <f t="shared" si="8"/>
        <v>1.6593537914415694E-2</v>
      </c>
      <c r="I66" s="89">
        <f t="shared" si="9"/>
        <v>-6252967.8500000238</v>
      </c>
      <c r="J66" s="90">
        <f t="shared" si="10"/>
        <v>-5.0848748059580881E-2</v>
      </c>
      <c r="K66" s="91">
        <f>VLOOKUP($C66,'2024'!$C$110:$U$201,VLOOKUP($L$4,Master!$D$9:$G$20,4,FALSE),FALSE)</f>
        <v>20048828.310000002</v>
      </c>
      <c r="L66" s="92">
        <f>VLOOKUP($C66,'2024'!$C$8:$U$100,VLOOKUP($L$4,Master!$D$9:$G$20,4,FALSE),FALSE)</f>
        <v>19561024.590000004</v>
      </c>
      <c r="M66" s="92">
        <f t="shared" si="11"/>
        <v>0.97566921555427299</v>
      </c>
      <c r="N66" s="88">
        <f t="shared" si="12"/>
        <v>2.7809247355700885E-3</v>
      </c>
      <c r="O66" s="92">
        <f t="shared" si="13"/>
        <v>-487803.71999999881</v>
      </c>
      <c r="P66" s="93">
        <f t="shared" si="14"/>
        <v>-2.4330784445726981E-2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40822.509999999995</v>
      </c>
      <c r="F67" s="86">
        <f>IFERROR(INDEX('2024'!$C$7:$AC$99,MATCH($C67,'2024'!$C$7:$C$99,0),19),0)</f>
        <v>21941.68</v>
      </c>
      <c r="G67" s="87">
        <f t="shared" si="7"/>
        <v>0.53748973299290037</v>
      </c>
      <c r="H67" s="88">
        <f t="shared" si="8"/>
        <v>3.1193744668751778E-6</v>
      </c>
      <c r="I67" s="89">
        <f t="shared" si="9"/>
        <v>-18880.829999999994</v>
      </c>
      <c r="J67" s="90">
        <f t="shared" si="10"/>
        <v>-0.46251026700709968</v>
      </c>
      <c r="K67" s="91">
        <f>VLOOKUP($C67,'2024'!$C$110:$U$201,VLOOKUP($L$4,Master!$D$9:$G$20,4,FALSE),FALSE)</f>
        <v>10163.59</v>
      </c>
      <c r="L67" s="92">
        <f>VLOOKUP($C67,'2024'!$C$8:$U$100,VLOOKUP($L$4,Master!$D$9:$G$20,4,FALSE),FALSE)</f>
        <v>1838.0499999999997</v>
      </c>
      <c r="M67" s="92">
        <f t="shared" si="11"/>
        <v>0.18084653158972369</v>
      </c>
      <c r="N67" s="88">
        <f t="shared" si="12"/>
        <v>2.6130935456354842E-7</v>
      </c>
      <c r="O67" s="92">
        <f t="shared" si="13"/>
        <v>-8325.5400000000009</v>
      </c>
      <c r="P67" s="93">
        <f t="shared" si="14"/>
        <v>-0.81915346841027636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204571.36000000004</v>
      </c>
      <c r="F68" s="86">
        <f>IFERROR(INDEX('2024'!$C$7:$AC$99,MATCH($C68,'2024'!$C$7:$C$99,0),19),0)</f>
        <v>177559.11000000004</v>
      </c>
      <c r="G68" s="87">
        <f t="shared" si="7"/>
        <v>0.86795683423134107</v>
      </c>
      <c r="H68" s="88">
        <f t="shared" si="8"/>
        <v>2.5242978390673878E-5</v>
      </c>
      <c r="I68" s="89">
        <f t="shared" si="9"/>
        <v>-27012.25</v>
      </c>
      <c r="J68" s="90">
        <f t="shared" si="10"/>
        <v>-0.13204316576865888</v>
      </c>
      <c r="K68" s="91">
        <f>VLOOKUP($C68,'2024'!$C$110:$U$201,VLOOKUP($L$4,Master!$D$9:$G$20,4,FALSE),FALSE)</f>
        <v>32167.650000000005</v>
      </c>
      <c r="L68" s="92">
        <f>VLOOKUP($C68,'2024'!$C$8:$U$100,VLOOKUP($L$4,Master!$D$9:$G$20,4,FALSE),FALSE)</f>
        <v>36299.5</v>
      </c>
      <c r="M68" s="92">
        <f t="shared" si="11"/>
        <v>1.1284473687073813</v>
      </c>
      <c r="N68" s="88">
        <f t="shared" si="12"/>
        <v>5.1605771964742682E-6</v>
      </c>
      <c r="O68" s="92">
        <f t="shared" si="13"/>
        <v>4131.8499999999949</v>
      </c>
      <c r="P68" s="93">
        <f t="shared" si="14"/>
        <v>0.1284473687073813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1047360.3799999992</v>
      </c>
      <c r="F69" s="86">
        <f>IFERROR(INDEX('2024'!$C$7:$AC$99,MATCH($C69,'2024'!$C$7:$C$99,0),19),0)</f>
        <v>962348.46</v>
      </c>
      <c r="G69" s="87">
        <f t="shared" si="7"/>
        <v>0.91883221704452933</v>
      </c>
      <c r="H69" s="88">
        <f t="shared" si="8"/>
        <v>1.3681382712539094E-4</v>
      </c>
      <c r="I69" s="89">
        <f t="shared" si="9"/>
        <v>-85011.919999999227</v>
      </c>
      <c r="J69" s="90">
        <f t="shared" si="10"/>
        <v>-8.1167782955470683E-2</v>
      </c>
      <c r="K69" s="91">
        <f>VLOOKUP($C69,'2024'!$C$110:$U$201,VLOOKUP($L$4,Master!$D$9:$G$20,4,FALSE),FALSE)</f>
        <v>176612.23999999985</v>
      </c>
      <c r="L69" s="92">
        <f>VLOOKUP($C69,'2024'!$C$8:$U$100,VLOOKUP($L$4,Master!$D$9:$G$20,4,FALSE),FALSE)</f>
        <v>144095.38</v>
      </c>
      <c r="M69" s="92">
        <f t="shared" si="11"/>
        <v>0.81588558075023643</v>
      </c>
      <c r="N69" s="88">
        <f t="shared" si="12"/>
        <v>2.0485553028148993E-5</v>
      </c>
      <c r="O69" s="92">
        <f t="shared" si="13"/>
        <v>-32516.859999999841</v>
      </c>
      <c r="P69" s="93">
        <f t="shared" si="14"/>
        <v>-0.1841144192497636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6474572.4100000001</v>
      </c>
      <c r="F70" s="86">
        <f>IFERROR(INDEX('2024'!$C$7:$AC$99,MATCH($C70,'2024'!$C$7:$C$99,0),19),0)</f>
        <v>3890612.81</v>
      </c>
      <c r="G70" s="87">
        <f t="shared" si="7"/>
        <v>0.60090652534689937</v>
      </c>
      <c r="H70" s="88">
        <f t="shared" si="8"/>
        <v>5.5311527011657664E-4</v>
      </c>
      <c r="I70" s="89">
        <f t="shared" si="9"/>
        <v>-2583959.6</v>
      </c>
      <c r="J70" s="90">
        <f t="shared" si="10"/>
        <v>-0.39909347465310069</v>
      </c>
      <c r="K70" s="91">
        <f>VLOOKUP($C70,'2024'!$C$110:$U$201,VLOOKUP($L$4,Master!$D$9:$G$20,4,FALSE),FALSE)</f>
        <v>1209623.3299999998</v>
      </c>
      <c r="L70" s="92">
        <f>VLOOKUP($C70,'2024'!$C$8:$U$100,VLOOKUP($L$4,Master!$D$9:$G$20,4,FALSE),FALSE)</f>
        <v>317405.85000000003</v>
      </c>
      <c r="M70" s="92">
        <f t="shared" si="11"/>
        <v>0.26240056894405306</v>
      </c>
      <c r="N70" s="88">
        <f t="shared" si="12"/>
        <v>4.5124516633494459E-5</v>
      </c>
      <c r="O70" s="92">
        <f t="shared" si="13"/>
        <v>-892217.47999999975</v>
      </c>
      <c r="P70" s="93">
        <f t="shared" si="14"/>
        <v>-0.73759943105594683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1115421.9200000002</v>
      </c>
      <c r="F71" s="86">
        <f>IFERROR(INDEX('2024'!$C$7:$AC$99,MATCH($C71,'2024'!$C$7:$C$99,0),19),0)</f>
        <v>798402.59999999986</v>
      </c>
      <c r="G71" s="87">
        <f t="shared" si="7"/>
        <v>0.71578528777702322</v>
      </c>
      <c r="H71" s="88">
        <f t="shared" si="8"/>
        <v>1.1350619846460049E-4</v>
      </c>
      <c r="I71" s="89">
        <f t="shared" si="9"/>
        <v>-317019.3200000003</v>
      </c>
      <c r="J71" s="90">
        <f t="shared" si="10"/>
        <v>-0.28421471222297678</v>
      </c>
      <c r="K71" s="91">
        <f>VLOOKUP($C71,'2024'!$C$110:$U$201,VLOOKUP($L$4,Master!$D$9:$G$20,4,FALSE),FALSE)</f>
        <v>179888.32000000004</v>
      </c>
      <c r="L71" s="92">
        <f>VLOOKUP($C71,'2024'!$C$8:$U$100,VLOOKUP($L$4,Master!$D$9:$G$20,4,FALSE),FALSE)</f>
        <v>177335.78999999998</v>
      </c>
      <c r="M71" s="92">
        <f t="shared" si="11"/>
        <v>0.98581047396517985</v>
      </c>
      <c r="N71" s="88">
        <f t="shared" si="12"/>
        <v>2.521122974125675E-5</v>
      </c>
      <c r="O71" s="92">
        <f t="shared" si="13"/>
        <v>-2552.530000000057</v>
      </c>
      <c r="P71" s="93">
        <f t="shared" si="14"/>
        <v>-1.4189526034820141E-2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3564284.64</v>
      </c>
      <c r="F72" s="86">
        <f>IFERROR(INDEX('2024'!$C$7:$AC$99,MATCH($C72,'2024'!$C$7:$C$99,0),19),0)</f>
        <v>3221425.35</v>
      </c>
      <c r="G72" s="87">
        <f t="shared" si="7"/>
        <v>0.90380698383280633</v>
      </c>
      <c r="H72" s="88">
        <f t="shared" si="8"/>
        <v>4.5797915126528292E-4</v>
      </c>
      <c r="I72" s="89">
        <f t="shared" si="9"/>
        <v>-342859.29000000004</v>
      </c>
      <c r="J72" s="90">
        <f t="shared" si="10"/>
        <v>-9.6193016167193654E-2</v>
      </c>
      <c r="K72" s="91">
        <f>VLOOKUP($C72,'2024'!$C$110:$U$201,VLOOKUP($L$4,Master!$D$9:$G$20,4,FALSE),FALSE)</f>
        <v>616096.56999999995</v>
      </c>
      <c r="L72" s="92">
        <f>VLOOKUP($C72,'2024'!$C$8:$U$100,VLOOKUP($L$4,Master!$D$9:$G$20,4,FALSE),FALSE)</f>
        <v>555830.47000000009</v>
      </c>
      <c r="M72" s="92">
        <f t="shared" si="11"/>
        <v>0.90218075714980872</v>
      </c>
      <c r="N72" s="88">
        <f t="shared" si="12"/>
        <v>7.9020538811487071E-5</v>
      </c>
      <c r="O72" s="92">
        <f t="shared" si="13"/>
        <v>-60266.09999999986</v>
      </c>
      <c r="P72" s="93">
        <f t="shared" si="14"/>
        <v>-9.7819242850191265E-2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6487519.6899999995</v>
      </c>
      <c r="F73" s="86">
        <f>IFERROR(INDEX('2024'!$C$7:$AC$99,MATCH($C73,'2024'!$C$7:$C$99,0),19),0)</f>
        <v>5134437.8099999996</v>
      </c>
      <c r="G73" s="87">
        <f t="shared" si="7"/>
        <v>0.79143309852520849</v>
      </c>
      <c r="H73" s="88">
        <f t="shared" si="8"/>
        <v>7.2994566533977814E-4</v>
      </c>
      <c r="I73" s="89">
        <f t="shared" si="9"/>
        <v>-1353081.88</v>
      </c>
      <c r="J73" s="90">
        <f t="shared" si="10"/>
        <v>-0.20856690147479151</v>
      </c>
      <c r="K73" s="91">
        <f>VLOOKUP($C73,'2024'!$C$110:$U$201,VLOOKUP($L$4,Master!$D$9:$G$20,4,FALSE),FALSE)</f>
        <v>374686.26000000007</v>
      </c>
      <c r="L73" s="92">
        <f>VLOOKUP($C73,'2024'!$C$8:$U$100,VLOOKUP($L$4,Master!$D$9:$G$20,4,FALSE),FALSE)</f>
        <v>302349.78999999986</v>
      </c>
      <c r="M73" s="92">
        <f t="shared" si="11"/>
        <v>0.806941225973965</v>
      </c>
      <c r="N73" s="88">
        <f t="shared" si="12"/>
        <v>4.2984047483650821E-5</v>
      </c>
      <c r="O73" s="92">
        <f t="shared" si="13"/>
        <v>-72336.470000000205</v>
      </c>
      <c r="P73" s="93">
        <f t="shared" si="14"/>
        <v>-0.193058774026035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4375591.22</v>
      </c>
      <c r="F74" s="86">
        <f>IFERROR(INDEX('2024'!$C$7:$AC$99,MATCH($C74,'2024'!$C$7:$C$99,0),19),0)</f>
        <v>4470596.290000001</v>
      </c>
      <c r="G74" s="87">
        <f t="shared" ref="G74:G93" si="15">IFERROR(F74/E74,0)</f>
        <v>1.0217125104296194</v>
      </c>
      <c r="H74" s="88">
        <f t="shared" ref="H74:H93" si="16">F74/$D$4</f>
        <v>6.3556956070514659E-4</v>
      </c>
      <c r="I74" s="89">
        <f t="shared" ref="I74:I93" si="17">F74-E74</f>
        <v>95005.070000001229</v>
      </c>
      <c r="J74" s="90">
        <f t="shared" ref="J74:J93" si="18">IFERROR(I74/E74,0)</f>
        <v>2.1712510429619438E-2</v>
      </c>
      <c r="K74" s="91">
        <f>VLOOKUP($C74,'2024'!$C$110:$U$201,VLOOKUP($L$4,Master!$D$9:$G$20,4,FALSE),FALSE)</f>
        <v>1405371.6100000003</v>
      </c>
      <c r="L74" s="92">
        <f>VLOOKUP($C74,'2024'!$C$8:$U$100,VLOOKUP($L$4,Master!$D$9:$G$20,4,FALSE),FALSE)</f>
        <v>323762.82</v>
      </c>
      <c r="M74" s="92">
        <f t="shared" ref="M74:M93" si="19">IFERROR(L74/K74,0)</f>
        <v>0.23037523861749273</v>
      </c>
      <c r="N74" s="88">
        <f t="shared" ref="N74:N93" si="20">L74/$D$4</f>
        <v>4.6028265567244811E-5</v>
      </c>
      <c r="O74" s="92">
        <f t="shared" ref="O74:O93" si="21">L74-K74</f>
        <v>-1081608.7900000003</v>
      </c>
      <c r="P74" s="93">
        <f t="shared" ref="P74:P93" si="22">IFERROR(O74/K74,0)</f>
        <v>-0.76962476138250724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1612290.3099999996</v>
      </c>
      <c r="F75" s="86">
        <f>IFERROR(INDEX('2024'!$C$7:$AC$99,MATCH($C75,'2024'!$C$7:$C$99,0),19),0)</f>
        <v>1404113.24</v>
      </c>
      <c r="G75" s="87">
        <f t="shared" si="15"/>
        <v>0.87088115043003655</v>
      </c>
      <c r="H75" s="88">
        <f t="shared" si="16"/>
        <v>1.996180324139892E-4</v>
      </c>
      <c r="I75" s="89">
        <f t="shared" si="17"/>
        <v>-208177.0699999996</v>
      </c>
      <c r="J75" s="90">
        <f t="shared" si="18"/>
        <v>-0.12911884956996339</v>
      </c>
      <c r="K75" s="91">
        <f>VLOOKUP($C75,'2024'!$C$110:$U$201,VLOOKUP($L$4,Master!$D$9:$G$20,4,FALSE),FALSE)</f>
        <v>260739.60999999996</v>
      </c>
      <c r="L75" s="92">
        <f>VLOOKUP($C75,'2024'!$C$8:$U$100,VLOOKUP($L$4,Master!$D$9:$G$20,4,FALSE),FALSE)</f>
        <v>538705.30999999994</v>
      </c>
      <c r="M75" s="92">
        <f t="shared" si="19"/>
        <v>2.0660662566765366</v>
      </c>
      <c r="N75" s="88">
        <f t="shared" si="20"/>
        <v>7.6585912709695758E-5</v>
      </c>
      <c r="O75" s="92">
        <f t="shared" si="21"/>
        <v>277965.69999999995</v>
      </c>
      <c r="P75" s="93">
        <f t="shared" si="22"/>
        <v>1.0660662566765364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1325124.8999999997</v>
      </c>
      <c r="F76" s="86">
        <f>IFERROR(INDEX('2024'!$C$7:$AC$99,MATCH($C76,'2024'!$C$7:$C$99,0),19),0)</f>
        <v>3235068.8300000005</v>
      </c>
      <c r="G76" s="87">
        <f t="shared" si="15"/>
        <v>2.4413312511145184</v>
      </c>
      <c r="H76" s="88">
        <f t="shared" si="16"/>
        <v>4.5991879869206721E-4</v>
      </c>
      <c r="I76" s="89">
        <f t="shared" si="17"/>
        <v>1909943.9300000009</v>
      </c>
      <c r="J76" s="90">
        <f t="shared" si="18"/>
        <v>1.4413312511145187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188392.01999999996</v>
      </c>
      <c r="M76" s="92">
        <f t="shared" si="19"/>
        <v>0.85301553083788562</v>
      </c>
      <c r="N76" s="88">
        <f t="shared" si="20"/>
        <v>2.6783056582314467E-5</v>
      </c>
      <c r="O76" s="92">
        <f t="shared" si="21"/>
        <v>-32462.129999999976</v>
      </c>
      <c r="P76" s="93">
        <f t="shared" si="22"/>
        <v>-0.14698446916211438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997280.27000000037</v>
      </c>
      <c r="F77" s="86">
        <f>IFERROR(INDEX('2024'!$C$7:$AC$99,MATCH($C77,'2024'!$C$7:$C$99,0),19),0)</f>
        <v>847344.94000000006</v>
      </c>
      <c r="G77" s="87">
        <f t="shared" si="15"/>
        <v>0.84965577429903405</v>
      </c>
      <c r="H77" s="88">
        <f t="shared" si="16"/>
        <v>1.2046416548194484E-4</v>
      </c>
      <c r="I77" s="89">
        <f t="shared" si="17"/>
        <v>-149935.33000000031</v>
      </c>
      <c r="J77" s="90">
        <f t="shared" si="18"/>
        <v>-0.15034422570096595</v>
      </c>
      <c r="K77" s="91">
        <f>VLOOKUP($C77,'2024'!$C$110:$U$201,VLOOKUP($L$4,Master!$D$9:$G$20,4,FALSE),FALSE)</f>
        <v>160510.71000000008</v>
      </c>
      <c r="L77" s="92">
        <f>VLOOKUP($C77,'2024'!$C$8:$U$100,VLOOKUP($L$4,Master!$D$9:$G$20,4,FALSE),FALSE)</f>
        <v>150008.27000000002</v>
      </c>
      <c r="M77" s="92">
        <f t="shared" si="19"/>
        <v>0.93456860292998478</v>
      </c>
      <c r="N77" s="88">
        <f t="shared" si="20"/>
        <v>2.1326168609610468E-5</v>
      </c>
      <c r="O77" s="92">
        <f t="shared" si="21"/>
        <v>-10502.440000000061</v>
      </c>
      <c r="P77" s="93">
        <f t="shared" si="22"/>
        <v>-6.5431397070015176E-2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918886.46999999974</v>
      </c>
      <c r="F78" s="86">
        <f>IFERROR(INDEX('2024'!$C$7:$AC$99,MATCH($C78,'2024'!$C$7:$C$99,0),19),0)</f>
        <v>1960583.98</v>
      </c>
      <c r="G78" s="87">
        <f t="shared" si="15"/>
        <v>2.1336520277635609</v>
      </c>
      <c r="H78" s="88">
        <f t="shared" si="16"/>
        <v>2.7872959624680125E-4</v>
      </c>
      <c r="I78" s="89">
        <f t="shared" si="17"/>
        <v>1041697.5100000002</v>
      </c>
      <c r="J78" s="90">
        <f t="shared" si="18"/>
        <v>1.1336520277635609</v>
      </c>
      <c r="K78" s="91">
        <f>VLOOKUP($C78,'2024'!$C$110:$U$201,VLOOKUP($L$4,Master!$D$9:$G$20,4,FALSE),FALSE)</f>
        <v>141932.55999999997</v>
      </c>
      <c r="L78" s="92">
        <f>VLOOKUP($C78,'2024'!$C$8:$U$100,VLOOKUP($L$4,Master!$D$9:$G$20,4,FALSE),FALSE)</f>
        <v>636700.93000000005</v>
      </c>
      <c r="M78" s="92">
        <f t="shared" si="19"/>
        <v>4.4859398717249954</v>
      </c>
      <c r="N78" s="88">
        <f t="shared" si="20"/>
        <v>9.0517618709127105E-5</v>
      </c>
      <c r="O78" s="92">
        <f t="shared" si="21"/>
        <v>494768.37000000011</v>
      </c>
      <c r="P78" s="93">
        <f t="shared" si="22"/>
        <v>3.4859398717249954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275696.76000000007</v>
      </c>
      <c r="F79" s="86">
        <f>IFERROR(INDEX('2024'!$C$7:$AC$99,MATCH($C79,'2024'!$C$7:$C$99,0),19),0)</f>
        <v>80271.609999999986</v>
      </c>
      <c r="G79" s="87">
        <f t="shared" si="15"/>
        <v>0.29115906186202539</v>
      </c>
      <c r="H79" s="88">
        <f t="shared" si="16"/>
        <v>1.1411943417685525E-5</v>
      </c>
      <c r="I79" s="89">
        <f t="shared" si="17"/>
        <v>-195425.15000000008</v>
      </c>
      <c r="J79" s="90">
        <f t="shared" si="18"/>
        <v>-0.70884093813797466</v>
      </c>
      <c r="K79" s="91">
        <f>VLOOKUP($C79,'2024'!$C$110:$U$201,VLOOKUP($L$4,Master!$D$9:$G$20,4,FALSE),FALSE)</f>
        <v>45324.460000000006</v>
      </c>
      <c r="L79" s="92">
        <f>VLOOKUP($C79,'2024'!$C$8:$U$100,VLOOKUP($L$4,Master!$D$9:$G$20,4,FALSE),FALSE)</f>
        <v>14223.059999999998</v>
      </c>
      <c r="M79" s="92">
        <f t="shared" si="19"/>
        <v>0.31380539337920399</v>
      </c>
      <c r="N79" s="88">
        <f t="shared" si="20"/>
        <v>2.0220443559852144E-6</v>
      </c>
      <c r="O79" s="92">
        <f t="shared" si="21"/>
        <v>-31101.400000000009</v>
      </c>
      <c r="P79" s="93">
        <f t="shared" si="22"/>
        <v>-0.68619460662079601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402707.71</v>
      </c>
      <c r="F80" s="86">
        <f>IFERROR(INDEX('2024'!$C$7:$AC$99,MATCH($C80,'2024'!$C$7:$C$99,0),19),0)</f>
        <v>364523.18000000005</v>
      </c>
      <c r="G80" s="87">
        <f t="shared" si="15"/>
        <v>0.90518053404043353</v>
      </c>
      <c r="H80" s="88">
        <f t="shared" si="16"/>
        <v>5.1823028148990627E-5</v>
      </c>
      <c r="I80" s="89">
        <f t="shared" si="17"/>
        <v>-38184.52999999997</v>
      </c>
      <c r="J80" s="90">
        <f t="shared" si="18"/>
        <v>-9.4819465959566474E-2</v>
      </c>
      <c r="K80" s="91">
        <f>VLOOKUP($C80,'2024'!$C$110:$U$201,VLOOKUP($L$4,Master!$D$9:$G$20,4,FALSE),FALSE)</f>
        <v>76203.12999999999</v>
      </c>
      <c r="L80" s="92">
        <f>VLOOKUP($C80,'2024'!$C$8:$U$100,VLOOKUP($L$4,Master!$D$9:$G$20,4,FALSE),FALSE)</f>
        <v>66055.790000000008</v>
      </c>
      <c r="M80" s="92">
        <f t="shared" si="19"/>
        <v>0.86683827816521475</v>
      </c>
      <c r="N80" s="88">
        <f t="shared" si="20"/>
        <v>9.3909283480238847E-6</v>
      </c>
      <c r="O80" s="92">
        <f t="shared" si="21"/>
        <v>-10147.339999999982</v>
      </c>
      <c r="P80" s="93">
        <f t="shared" si="22"/>
        <v>-0.13316172183478531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1714309.96</v>
      </c>
      <c r="F81" s="86">
        <f>IFERROR(INDEX('2024'!$C$7:$AC$99,MATCH($C81,'2024'!$C$7:$C$99,0),19),0)</f>
        <v>1095686.8200000003</v>
      </c>
      <c r="G81" s="87">
        <f t="shared" si="15"/>
        <v>0.63914160540722775</v>
      </c>
      <c r="H81" s="88">
        <f t="shared" si="16"/>
        <v>1.5577009098663639E-4</v>
      </c>
      <c r="I81" s="89">
        <f t="shared" si="17"/>
        <v>-618623.13999999966</v>
      </c>
      <c r="J81" s="90">
        <f t="shared" si="18"/>
        <v>-0.3608583945927723</v>
      </c>
      <c r="K81" s="91">
        <f>VLOOKUP($C81,'2024'!$C$110:$U$201,VLOOKUP($L$4,Master!$D$9:$G$20,4,FALSE),FALSE)</f>
        <v>280287.67000000004</v>
      </c>
      <c r="L81" s="92">
        <f>VLOOKUP($C81,'2024'!$C$8:$U$100,VLOOKUP($L$4,Master!$D$9:$G$20,4,FALSE),FALSE)</f>
        <v>195630.34</v>
      </c>
      <c r="M81" s="92">
        <f t="shared" si="19"/>
        <v>0.69796270381783099</v>
      </c>
      <c r="N81" s="88">
        <f t="shared" si="20"/>
        <v>2.7812104065965312E-5</v>
      </c>
      <c r="O81" s="92">
        <f t="shared" si="21"/>
        <v>-84657.330000000045</v>
      </c>
      <c r="P81" s="93">
        <f t="shared" si="22"/>
        <v>-0.30203729618216896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1416875.6199999999</v>
      </c>
      <c r="F82" s="86">
        <f>IFERROR(INDEX('2024'!$C$7:$AC$99,MATCH($C82,'2024'!$C$7:$C$99,0),19),0)</f>
        <v>1321336.27</v>
      </c>
      <c r="G82" s="87">
        <f t="shared" si="15"/>
        <v>0.93257040445088624</v>
      </c>
      <c r="H82" s="88">
        <f t="shared" si="16"/>
        <v>1.8784991043502985E-4</v>
      </c>
      <c r="I82" s="89">
        <f t="shared" si="17"/>
        <v>-95539.34999999986</v>
      </c>
      <c r="J82" s="90">
        <f t="shared" si="18"/>
        <v>-6.7429595549113805E-2</v>
      </c>
      <c r="K82" s="91">
        <f>VLOOKUP($C82,'2024'!$C$110:$U$201,VLOOKUP($L$4,Master!$D$9:$G$20,4,FALSE),FALSE)</f>
        <v>344042.70999999996</v>
      </c>
      <c r="L82" s="92">
        <f>VLOOKUP($C82,'2024'!$C$8:$U$100,VLOOKUP($L$4,Master!$D$9:$G$20,4,FALSE),FALSE)</f>
        <v>372669.44</v>
      </c>
      <c r="M82" s="92">
        <f t="shared" si="19"/>
        <v>1.0832069076539945</v>
      </c>
      <c r="N82" s="88">
        <f t="shared" si="20"/>
        <v>5.2981154392948533E-5</v>
      </c>
      <c r="O82" s="92">
        <f t="shared" si="21"/>
        <v>28626.73000000004</v>
      </c>
      <c r="P82" s="93">
        <f t="shared" si="22"/>
        <v>8.3206907653994591E-2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236350.01999999996</v>
      </c>
      <c r="F83" s="86">
        <f>IFERROR(INDEX('2024'!$C$7:$AC$99,MATCH($C83,'2024'!$C$7:$C$99,0),19),0)</f>
        <v>236350.01999999996</v>
      </c>
      <c r="G83" s="87">
        <f t="shared" si="15"/>
        <v>1</v>
      </c>
      <c r="H83" s="88">
        <f t="shared" si="16"/>
        <v>3.360108330963889E-5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5.6001805516064828E-6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5789221.2299999977</v>
      </c>
      <c r="F84" s="86">
        <f>IFERROR(INDEX('2024'!$C$7:$AC$99,MATCH($C84,'2024'!$C$7:$C$99,0),19),0)</f>
        <v>5301915.9799999995</v>
      </c>
      <c r="G84" s="87">
        <f t="shared" si="15"/>
        <v>0.91582542268815692</v>
      </c>
      <c r="H84" s="88">
        <f t="shared" si="16"/>
        <v>7.5375547057150976E-4</v>
      </c>
      <c r="I84" s="89">
        <f t="shared" si="17"/>
        <v>-487305.24999999814</v>
      </c>
      <c r="J84" s="90">
        <f t="shared" si="18"/>
        <v>-8.4174577311843093E-2</v>
      </c>
      <c r="K84" s="91">
        <f>VLOOKUP($C84,'2024'!$C$110:$U$201,VLOOKUP($L$4,Master!$D$9:$G$20,4,FALSE),FALSE)</f>
        <v>1062037.1899999997</v>
      </c>
      <c r="L84" s="92">
        <f>VLOOKUP($C84,'2024'!$C$8:$U$100,VLOOKUP($L$4,Master!$D$9:$G$20,4,FALSE),FALSE)</f>
        <v>1141091.6899999997</v>
      </c>
      <c r="M84" s="92">
        <f t="shared" si="19"/>
        <v>1.074436658851843</v>
      </c>
      <c r="N84" s="88">
        <f t="shared" si="20"/>
        <v>1.62225147853284E-4</v>
      </c>
      <c r="O84" s="92">
        <f t="shared" si="21"/>
        <v>79054.5</v>
      </c>
      <c r="P84" s="93">
        <f t="shared" si="22"/>
        <v>7.4436658851843057E-2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402201.54</v>
      </c>
      <c r="F85" s="86">
        <f>IFERROR(INDEX('2024'!$C$7:$AC$99,MATCH($C85,'2024'!$C$7:$C$99,0),19),0)</f>
        <v>492597.39</v>
      </c>
      <c r="G85" s="87">
        <f t="shared" si="15"/>
        <v>1.2247526202908126</v>
      </c>
      <c r="H85" s="88">
        <f t="shared" si="16"/>
        <v>7.0030905601364804E-5</v>
      </c>
      <c r="I85" s="89">
        <f t="shared" si="17"/>
        <v>90395.850000000035</v>
      </c>
      <c r="J85" s="90">
        <f t="shared" si="18"/>
        <v>0.2247526202908125</v>
      </c>
      <c r="K85" s="91">
        <f>VLOOKUP($C85,'2024'!$C$110:$U$201,VLOOKUP($L$4,Master!$D$9:$G$20,4,FALSE),FALSE)</f>
        <v>67395.080000000016</v>
      </c>
      <c r="L85" s="92">
        <f>VLOOKUP($C85,'2024'!$C$8:$U$100,VLOOKUP($L$4,Master!$D$9:$G$20,4,FALSE),FALSE)</f>
        <v>95127.11</v>
      </c>
      <c r="M85" s="92">
        <f t="shared" si="19"/>
        <v>1.4114844881851907</v>
      </c>
      <c r="N85" s="88">
        <f t="shared" si="20"/>
        <v>1.352389963036679E-5</v>
      </c>
      <c r="O85" s="92">
        <f t="shared" si="21"/>
        <v>27732.029999999984</v>
      </c>
      <c r="P85" s="93">
        <f t="shared" si="22"/>
        <v>0.41148448818519062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180000</v>
      </c>
      <c r="F86" s="86">
        <f>IFERROR(INDEX('2024'!$C$7:$AC$99,MATCH($C86,'2024'!$C$7:$C$99,0),19),0)</f>
        <v>180000</v>
      </c>
      <c r="G86" s="87">
        <f t="shared" si="15"/>
        <v>1</v>
      </c>
      <c r="H86" s="88">
        <f t="shared" si="16"/>
        <v>2.5589991470002844E-5</v>
      </c>
      <c r="I86" s="89">
        <f t="shared" si="17"/>
        <v>0</v>
      </c>
      <c r="J86" s="90">
        <f t="shared" si="18"/>
        <v>0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30000</v>
      </c>
      <c r="M86" s="92">
        <f t="shared" si="19"/>
        <v>1</v>
      </c>
      <c r="N86" s="88">
        <f t="shared" si="20"/>
        <v>4.2649985783338076E-6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275935.18000000011</v>
      </c>
      <c r="F87" s="86">
        <f>IFERROR(INDEX('2024'!$C$7:$AC$99,MATCH($C87,'2024'!$C$7:$C$99,0),19),0)</f>
        <v>216483.65999999997</v>
      </c>
      <c r="G87" s="87">
        <f t="shared" si="15"/>
        <v>0.78454534140952914</v>
      </c>
      <c r="H87" s="88">
        <f t="shared" si="16"/>
        <v>3.0776750071083306E-5</v>
      </c>
      <c r="I87" s="89">
        <f t="shared" si="17"/>
        <v>-59451.520000000135</v>
      </c>
      <c r="J87" s="90">
        <f t="shared" si="18"/>
        <v>-0.2154546585904708</v>
      </c>
      <c r="K87" s="91">
        <f>VLOOKUP($C87,'2024'!$C$110:$U$201,VLOOKUP($L$4,Master!$D$9:$G$20,4,FALSE),FALSE)</f>
        <v>44847.460000000021</v>
      </c>
      <c r="L87" s="92">
        <f>VLOOKUP($C87,'2024'!$C$8:$U$100,VLOOKUP($L$4,Master!$D$9:$G$20,4,FALSE),FALSE)</f>
        <v>50111.01</v>
      </c>
      <c r="M87" s="92">
        <f t="shared" si="19"/>
        <v>1.1173656211522343</v>
      </c>
      <c r="N87" s="88">
        <f t="shared" si="20"/>
        <v>7.1241128802957071E-6</v>
      </c>
      <c r="O87" s="92">
        <f t="shared" si="21"/>
        <v>5263.5499999999811</v>
      </c>
      <c r="P87" s="93">
        <f t="shared" si="22"/>
        <v>0.11736562115223423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45728.509999999995</v>
      </c>
      <c r="F88" s="86">
        <f>IFERROR(INDEX('2024'!$C$7:$AC$99,MATCH($C88,'2024'!$C$7:$C$99,0),19),0)</f>
        <v>45980.76</v>
      </c>
      <c r="G88" s="87">
        <f t="shared" si="15"/>
        <v>1.0055162523336101</v>
      </c>
      <c r="H88" s="88">
        <f t="shared" si="16"/>
        <v>6.5369292010235996E-6</v>
      </c>
      <c r="I88" s="89">
        <f t="shared" si="17"/>
        <v>252.25000000000728</v>
      </c>
      <c r="J88" s="90">
        <f t="shared" si="18"/>
        <v>5.5162523336099801E-3</v>
      </c>
      <c r="K88" s="91">
        <f>VLOOKUP($C88,'2024'!$C$110:$U$201,VLOOKUP($L$4,Master!$D$9:$G$20,4,FALSE),FALSE)</f>
        <v>6110.8499999999995</v>
      </c>
      <c r="L88" s="92">
        <f>VLOOKUP($C88,'2024'!$C$8:$U$100,VLOOKUP($L$4,Master!$D$9:$G$20,4,FALSE),FALSE)</f>
        <v>6179.1200000000008</v>
      </c>
      <c r="M88" s="92">
        <f t="shared" si="19"/>
        <v>1.0111719318916357</v>
      </c>
      <c r="N88" s="88">
        <f t="shared" si="20"/>
        <v>8.7846460051179992E-7</v>
      </c>
      <c r="O88" s="92">
        <f t="shared" si="21"/>
        <v>68.270000000001346</v>
      </c>
      <c r="P88" s="93">
        <f t="shared" si="22"/>
        <v>1.1171931891635591E-2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272264.06000000006</v>
      </c>
      <c r="F89" s="86">
        <f>IFERROR(INDEX('2024'!$C$7:$AC$99,MATCH($C89,'2024'!$C$7:$C$99,0),19),0)</f>
        <v>233945.78</v>
      </c>
      <c r="G89" s="87">
        <f t="shared" si="15"/>
        <v>0.85926060163798323</v>
      </c>
      <c r="H89" s="88">
        <f t="shared" si="16"/>
        <v>3.3259280636906456E-5</v>
      </c>
      <c r="I89" s="89">
        <f t="shared" si="17"/>
        <v>-38318.280000000057</v>
      </c>
      <c r="J89" s="90">
        <f t="shared" si="18"/>
        <v>-0.14073939836201682</v>
      </c>
      <c r="K89" s="91">
        <f>VLOOKUP($C89,'2024'!$C$110:$U$201,VLOOKUP($L$4,Master!$D$9:$G$20,4,FALSE),FALSE)</f>
        <v>44925.540000000008</v>
      </c>
      <c r="L89" s="92">
        <f>VLOOKUP($C89,'2024'!$C$8:$U$100,VLOOKUP($L$4,Master!$D$9:$G$20,4,FALSE),FALSE)</f>
        <v>43967.829999999987</v>
      </c>
      <c r="M89" s="92">
        <f t="shared" si="19"/>
        <v>0.97868228183790285</v>
      </c>
      <c r="N89" s="88">
        <f t="shared" si="20"/>
        <v>6.2507577480807485E-6</v>
      </c>
      <c r="O89" s="92">
        <f t="shared" si="21"/>
        <v>-957.71000000002095</v>
      </c>
      <c r="P89" s="93">
        <f t="shared" si="22"/>
        <v>-2.1317718162097123E-2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9356858.1600000001</v>
      </c>
      <c r="F90" s="86">
        <f>IFERROR(INDEX('2024'!$C$7:$AC$99,MATCH($C90,'2024'!$C$7:$C$99,0),19),0)</f>
        <v>9356858.1600000001</v>
      </c>
      <c r="G90" s="87">
        <f t="shared" si="15"/>
        <v>1</v>
      </c>
      <c r="H90" s="88">
        <f t="shared" si="16"/>
        <v>1.3302328916690361E-3</v>
      </c>
      <c r="I90" s="89">
        <f t="shared" si="17"/>
        <v>0</v>
      </c>
      <c r="J90" s="90">
        <f t="shared" si="18"/>
        <v>0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1559476.3599999999</v>
      </c>
      <c r="M90" s="92">
        <f t="shared" si="19"/>
        <v>0.99999999999999989</v>
      </c>
      <c r="N90" s="88">
        <f t="shared" si="20"/>
        <v>2.2170548194483934E-4</v>
      </c>
      <c r="O90" s="92">
        <f t="shared" si="21"/>
        <v>0</v>
      </c>
      <c r="P90" s="93">
        <f t="shared" si="22"/>
        <v>0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227329.75000000009</v>
      </c>
      <c r="F91" s="86">
        <f>IFERROR(INDEX('2024'!$C$7:$AC$99,MATCH($C91,'2024'!$C$7:$C$99,0),19),0)</f>
        <v>214861.57000000007</v>
      </c>
      <c r="G91" s="87">
        <f t="shared" si="15"/>
        <v>0.94515376891937808</v>
      </c>
      <c r="H91" s="88">
        <f t="shared" si="16"/>
        <v>3.0546143019619004E-5</v>
      </c>
      <c r="I91" s="89">
        <f t="shared" si="17"/>
        <v>-12468.180000000022</v>
      </c>
      <c r="J91" s="90">
        <f t="shared" si="18"/>
        <v>-5.4846231080621949E-2</v>
      </c>
      <c r="K91" s="91">
        <f>VLOOKUP($C91,'2024'!$C$110:$U$201,VLOOKUP($L$4,Master!$D$9:$G$20,4,FALSE),FALSE)</f>
        <v>37880.610000000022</v>
      </c>
      <c r="L91" s="92">
        <f>VLOOKUP($C91,'2024'!$C$8:$U$100,VLOOKUP($L$4,Master!$D$9:$G$20,4,FALSE),FALSE)</f>
        <v>36237.420000000013</v>
      </c>
      <c r="M91" s="92">
        <f t="shared" si="19"/>
        <v>0.95662187066153348</v>
      </c>
      <c r="N91" s="88">
        <f t="shared" si="20"/>
        <v>5.1517514927495041E-6</v>
      </c>
      <c r="O91" s="92">
        <f t="shared" si="21"/>
        <v>-1643.1900000000096</v>
      </c>
      <c r="P91" s="93">
        <f t="shared" si="22"/>
        <v>-4.3378129338466527E-2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1264028.7199999997</v>
      </c>
      <c r="F92" s="97">
        <f>IFERROR(INDEX('2024'!$C$7:$AC$99,MATCH($C92,'2024'!$C$7:$C$99,0),19),0)</f>
        <v>773527.57000000007</v>
      </c>
      <c r="G92" s="98">
        <f t="shared" si="15"/>
        <v>0.61195410971358322</v>
      </c>
      <c r="H92" s="99">
        <f t="shared" si="16"/>
        <v>1.0996979954506682E-4</v>
      </c>
      <c r="I92" s="100">
        <f t="shared" si="17"/>
        <v>-490501.14999999967</v>
      </c>
      <c r="J92" s="101">
        <f t="shared" si="18"/>
        <v>-0.38804589028641673</v>
      </c>
      <c r="K92" s="102">
        <f>VLOOKUP($C92,'2024'!$C$110:$U$201,VLOOKUP($L$4,Master!$D$9:$G$20,4,FALSE),FALSE)</f>
        <v>247870.78999999998</v>
      </c>
      <c r="L92" s="104">
        <f>VLOOKUP($C92,'2024'!$C$8:$U$100,VLOOKUP($L$4,Master!$D$9:$G$20,4,FALSE),FALSE)</f>
        <v>105903.12000000004</v>
      </c>
      <c r="M92" s="103">
        <f t="shared" si="19"/>
        <v>0.42725131105605485</v>
      </c>
      <c r="N92" s="99">
        <f t="shared" si="20"/>
        <v>1.5055888541370491E-5</v>
      </c>
      <c r="O92" s="104">
        <f t="shared" si="21"/>
        <v>-141967.66999999993</v>
      </c>
      <c r="P92" s="105">
        <f t="shared" si="22"/>
        <v>-0.57274868894394515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186110.64</v>
      </c>
      <c r="F93" s="97">
        <f>IFERROR(INDEX('2024'!$C$7:$AC$99,MATCH($C93,'2024'!$C$7:$C$99,0),19),0)</f>
        <v>213870.45000000004</v>
      </c>
      <c r="G93" s="98">
        <f t="shared" si="15"/>
        <v>1.1491575656287036</v>
      </c>
      <c r="H93" s="99">
        <f t="shared" si="16"/>
        <v>3.0405238839920393E-5</v>
      </c>
      <c r="I93" s="100">
        <f t="shared" si="17"/>
        <v>27759.810000000027</v>
      </c>
      <c r="J93" s="101">
        <f t="shared" si="18"/>
        <v>0.14915756562870358</v>
      </c>
      <c r="K93" s="102">
        <f>VLOOKUP($C93,'2024'!$C$110:$U$201,VLOOKUP($L$4,Master!$D$9:$G$20,4,FALSE),FALSE)</f>
        <v>29833.320000000003</v>
      </c>
      <c r="L93" s="104">
        <f>VLOOKUP($C93,'2024'!$C$8:$U$100,VLOOKUP($L$4,Master!$D$9:$G$20,4,FALSE),FALSE)</f>
        <v>35118.920000000006</v>
      </c>
      <c r="M93" s="104">
        <f t="shared" si="19"/>
        <v>1.1771710289032531</v>
      </c>
      <c r="N93" s="99">
        <f t="shared" si="20"/>
        <v>4.9927381290872912E-6</v>
      </c>
      <c r="O93" s="104">
        <f t="shared" si="21"/>
        <v>5285.6000000000022</v>
      </c>
      <c r="P93" s="105">
        <f t="shared" si="22"/>
        <v>0.1771710289032532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87801.93</v>
      </c>
      <c r="F94" s="97">
        <f>IFERROR(INDEX('2024'!$C$7:$AC$99,MATCH($C94,'2024'!$C$7:$C$99,0),19),0)</f>
        <v>69587.37</v>
      </c>
      <c r="G94" s="98">
        <f t="shared" ref="G94:G100" si="23">IFERROR(F94/E94,0)</f>
        <v>0.79254943484727503</v>
      </c>
      <c r="H94" s="99">
        <f t="shared" ref="H94:H100" si="24">F94/$D$4</f>
        <v>9.8930011373329527E-6</v>
      </c>
      <c r="I94" s="100">
        <f t="shared" ref="I94:I100" si="25">F94-E94</f>
        <v>-18214.559999999998</v>
      </c>
      <c r="J94" s="101">
        <f t="shared" ref="J94:J100" si="26">IFERROR(I94/E94,0)</f>
        <v>-0.207450565152725</v>
      </c>
      <c r="K94" s="102">
        <f>VLOOKUP($C94,'2024'!$C$110:$U$201,VLOOKUP($L$4,Master!$D$9:$G$20,4,FALSE),FALSE)</f>
        <v>13214.56</v>
      </c>
      <c r="L94" s="104">
        <f>VLOOKUP($C94,'2024'!$C$8:$U$100,VLOOKUP($L$4,Master!$D$9:$G$20,4,FALSE),FALSE)</f>
        <v>0</v>
      </c>
      <c r="M94" s="104">
        <f t="shared" ref="M94:M100" si="27">IFERROR(L94/K94,0)</f>
        <v>0</v>
      </c>
      <c r="N94" s="99">
        <f t="shared" ref="N94:N100" si="28">L94/$D$4</f>
        <v>0</v>
      </c>
      <c r="O94" s="104">
        <f t="shared" ref="O94:O100" si="29">L94-K94</f>
        <v>-13214.56</v>
      </c>
      <c r="P94" s="105">
        <f t="shared" ref="P94:P100" si="30">IFERROR(O94/K94,0)</f>
        <v>-1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1841919.63</v>
      </c>
      <c r="F95" s="97">
        <f>IFERROR(INDEX('2024'!$C$7:$AC$99,MATCH($C95,'2024'!$C$7:$C$99,0),19),0)</f>
        <v>165330.06000000003</v>
      </c>
      <c r="G95" s="98">
        <f t="shared" si="23"/>
        <v>8.9759649285023391E-2</v>
      </c>
      <c r="H95" s="99">
        <f t="shared" si="24"/>
        <v>2.3504415695194772E-5</v>
      </c>
      <c r="I95" s="100">
        <f t="shared" si="25"/>
        <v>-1676589.5699999998</v>
      </c>
      <c r="J95" s="101">
        <f t="shared" si="26"/>
        <v>-0.91024035071497655</v>
      </c>
      <c r="K95" s="102">
        <f>VLOOKUP($C95,'2024'!$C$110:$U$201,VLOOKUP($L$4,Master!$D$9:$G$20,4,FALSE),FALSE)</f>
        <v>432707.56999999995</v>
      </c>
      <c r="L95" s="104">
        <f>VLOOKUP($C95,'2024'!$C$8:$U$100,VLOOKUP($L$4,Master!$D$9:$G$20,4,FALSE),FALSE)</f>
        <v>30734.830000000005</v>
      </c>
      <c r="M95" s="104">
        <f t="shared" si="27"/>
        <v>7.1029101709498652E-2</v>
      </c>
      <c r="N95" s="99">
        <f t="shared" si="28"/>
        <v>4.3694668751777088E-6</v>
      </c>
      <c r="O95" s="104">
        <f t="shared" si="29"/>
        <v>-401972.73999999993</v>
      </c>
      <c r="P95" s="105">
        <f t="shared" si="30"/>
        <v>-0.92897089829050128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363738441.50000006</v>
      </c>
      <c r="F96" s="97">
        <f>IFERROR(INDEX('2024'!$C$7:$AC$99,MATCH($C96,'2024'!$C$7:$C$99,0),19),0)</f>
        <v>357555116.02999997</v>
      </c>
      <c r="G96" s="98">
        <f t="shared" si="23"/>
        <v>0.98300062692163903</v>
      </c>
      <c r="H96" s="99">
        <f t="shared" si="24"/>
        <v>5.0832402051464311E-2</v>
      </c>
      <c r="I96" s="100">
        <f t="shared" si="25"/>
        <v>-6183325.4700000882</v>
      </c>
      <c r="J96" s="101">
        <f t="shared" si="26"/>
        <v>-1.6999373078361E-2</v>
      </c>
      <c r="K96" s="102">
        <f>VLOOKUP($C96,'2024'!$C$110:$U$201,VLOOKUP($L$4,Master!$D$9:$G$20,4,FALSE),FALSE)</f>
        <v>64913581.910000011</v>
      </c>
      <c r="L96" s="104">
        <f>VLOOKUP($C96,'2024'!$C$8:$U$100,VLOOKUP($L$4,Master!$D$9:$G$20,4,FALSE),FALSE)</f>
        <v>62314874.899999946</v>
      </c>
      <c r="M96" s="104">
        <f t="shared" si="27"/>
        <v>0.95996666747487358</v>
      </c>
      <c r="N96" s="99">
        <f t="shared" si="28"/>
        <v>8.8590950952516269E-3</v>
      </c>
      <c r="O96" s="104">
        <f t="shared" si="29"/>
        <v>-2598707.010000065</v>
      </c>
      <c r="P96" s="105">
        <f t="shared" si="30"/>
        <v>-4.0033332525126475E-2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205987259.66</v>
      </c>
      <c r="F97" s="97">
        <f>IFERROR(INDEX('2024'!$C$7:$AC$99,MATCH($C97,'2024'!$C$7:$C$99,0),19),0)</f>
        <v>198744826.06</v>
      </c>
      <c r="G97" s="98">
        <f t="shared" si="23"/>
        <v>0.96484038084707635</v>
      </c>
      <c r="H97" s="99">
        <f t="shared" si="24"/>
        <v>2.8254880019903329E-2</v>
      </c>
      <c r="I97" s="100">
        <f t="shared" si="25"/>
        <v>-7242433.599999994</v>
      </c>
      <c r="J97" s="101">
        <f t="shared" si="26"/>
        <v>-3.5159619152923656E-2</v>
      </c>
      <c r="K97" s="102">
        <f>VLOOKUP($C97,'2024'!$C$110:$U$201,VLOOKUP($L$4,Master!$D$9:$G$20,4,FALSE),FALSE)</f>
        <v>36064797.685000002</v>
      </c>
      <c r="L97" s="104">
        <f>VLOOKUP($C97,'2024'!$C$8:$U$100,VLOOKUP($L$4,Master!$D$9:$G$20,4,FALSE),FALSE)</f>
        <v>35749793.680000015</v>
      </c>
      <c r="M97" s="104">
        <f t="shared" si="27"/>
        <v>0.99126561009016823</v>
      </c>
      <c r="N97" s="99">
        <f t="shared" si="28"/>
        <v>5.0824273073642326E-3</v>
      </c>
      <c r="O97" s="104">
        <f t="shared" si="29"/>
        <v>-315004.00499998778</v>
      </c>
      <c r="P97" s="105">
        <f t="shared" si="30"/>
        <v>-8.7343899098317589E-3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31286151.840000004</v>
      </c>
      <c r="F98" s="97">
        <f>IFERROR(INDEX('2024'!$C$7:$AC$99,MATCH($C98,'2024'!$C$7:$C$99,0),19),0)</f>
        <v>27325393.62999998</v>
      </c>
      <c r="G98" s="98">
        <f t="shared" si="23"/>
        <v>0.87340219307712652</v>
      </c>
      <c r="H98" s="99">
        <f t="shared" si="24"/>
        <v>3.8847588328120531E-3</v>
      </c>
      <c r="I98" s="100">
        <f t="shared" si="25"/>
        <v>-3960758.2100000232</v>
      </c>
      <c r="J98" s="101">
        <f t="shared" si="26"/>
        <v>-0.12659780692287348</v>
      </c>
      <c r="K98" s="102">
        <f>VLOOKUP($C98,'2024'!$C$110:$U$201,VLOOKUP($L$4,Master!$D$9:$G$20,4,FALSE),FALSE)</f>
        <v>5341592.8500000006</v>
      </c>
      <c r="L98" s="104">
        <f>VLOOKUP($C98,'2024'!$C$8:$U$100,VLOOKUP($L$4,Master!$D$9:$G$20,4,FALSE),FALSE)</f>
        <v>5207660.1799999978</v>
      </c>
      <c r="M98" s="104">
        <f t="shared" si="27"/>
        <v>0.97492645475590622</v>
      </c>
      <c r="N98" s="99">
        <f t="shared" si="28"/>
        <v>7.403554421381856E-4</v>
      </c>
      <c r="O98" s="104">
        <f t="shared" si="29"/>
        <v>-133932.67000000272</v>
      </c>
      <c r="P98" s="105">
        <f t="shared" si="30"/>
        <v>-2.5073545244093755E-2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118463.28</v>
      </c>
      <c r="F99" s="97">
        <f>IFERROR(INDEX('2024'!$C$7:$AC$99,MATCH($C99,'2024'!$C$7:$C$99,0),19),0)</f>
        <v>91679.97</v>
      </c>
      <c r="G99" s="98">
        <f t="shared" si="23"/>
        <v>0.77391044718667257</v>
      </c>
      <c r="H99" s="99">
        <f t="shared" si="24"/>
        <v>1.3033831390389537E-5</v>
      </c>
      <c r="I99" s="100">
        <f t="shared" si="25"/>
        <v>-26783.309999999998</v>
      </c>
      <c r="J99" s="101">
        <f t="shared" si="26"/>
        <v>-0.22608955281332746</v>
      </c>
      <c r="K99" s="102">
        <f>VLOOKUP($C99,'2024'!$C$110:$U$201,VLOOKUP($L$4,Master!$D$9:$G$20,4,FALSE),FALSE)</f>
        <v>19407.879999999997</v>
      </c>
      <c r="L99" s="104">
        <f>VLOOKUP($C99,'2024'!$C$8:$U$100,VLOOKUP($L$4,Master!$D$9:$G$20,4,FALSE),FALSE)</f>
        <v>19266.3</v>
      </c>
      <c r="M99" s="104">
        <f t="shared" si="27"/>
        <v>0.9927050249692394</v>
      </c>
      <c r="N99" s="99">
        <f t="shared" si="28"/>
        <v>2.7390247369917543E-6</v>
      </c>
      <c r="O99" s="104">
        <f t="shared" si="29"/>
        <v>-141.57999999999811</v>
      </c>
      <c r="P99" s="105">
        <f t="shared" si="30"/>
        <v>-7.2949750307606046E-3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645195.78</v>
      </c>
      <c r="F100" s="97">
        <f>IFERROR(INDEX('2024'!$C$7:$AC$99,MATCH($C100,'2024'!$C$7:$C$99,0),19),0)</f>
        <v>145149.41</v>
      </c>
      <c r="G100" s="98">
        <f t="shared" si="23"/>
        <v>0.22496955885235331</v>
      </c>
      <c r="H100" s="99">
        <f t="shared" si="24"/>
        <v>2.0635400909866365E-5</v>
      </c>
      <c r="I100" s="100">
        <f t="shared" si="25"/>
        <v>-500046.37</v>
      </c>
      <c r="J100" s="101">
        <f t="shared" si="26"/>
        <v>-0.77503044114764663</v>
      </c>
      <c r="K100" s="102">
        <f>VLOOKUP($C100,'2024'!$C$110:$U$201,VLOOKUP($L$4,Master!$D$9:$G$20,4,FALSE),FALSE)</f>
        <v>107463.73</v>
      </c>
      <c r="L100" s="104">
        <f>VLOOKUP($C100,'2024'!$C$8:$U$100,VLOOKUP($L$4,Master!$D$9:$G$20,4,FALSE),FALSE)</f>
        <v>22706.909999999996</v>
      </c>
      <c r="M100" s="104">
        <f t="shared" si="27"/>
        <v>0.21129836085161011</v>
      </c>
      <c r="N100" s="99">
        <f t="shared" si="28"/>
        <v>3.228164628945123E-6</v>
      </c>
      <c r="O100" s="104">
        <f t="shared" si="29"/>
        <v>-84756.82</v>
      </c>
      <c r="P100" s="105">
        <f t="shared" si="30"/>
        <v>-0.78870163914838998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XnBG/aS3fEuQQfrkOyU4suO7ohVYkOXG8b7QfixZHPAexAtCEguV6gdZpKXaARYOG1NFWfEj75ZSw2D4nFziUg==" saltValue="+1SX/LN8Cgak5gCkBVDSu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topLeftCell="A2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v>173468574.64000002</v>
      </c>
      <c r="F7" s="132">
        <v>221668628.54000005</v>
      </c>
      <c r="G7" s="132">
        <v>293199745.29999995</v>
      </c>
      <c r="H7" s="132">
        <v>376558822.68000007</v>
      </c>
      <c r="I7" s="132">
        <v>256085169.59</v>
      </c>
      <c r="J7" s="132">
        <v>273405003.08000004</v>
      </c>
      <c r="K7" s="132">
        <f t="shared" ref="K7:Q7" si="0">SUM(K8:K100)</f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1594385943.8299997</v>
      </c>
      <c r="R7" s="133"/>
      <c r="S7" s="134"/>
      <c r="T7" s="131"/>
      <c r="U7" s="132">
        <f>SUM(U8:U100)</f>
        <v>1594385943.8299997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/>
      <c r="L8" s="137"/>
      <c r="M8" s="137"/>
      <c r="N8" s="137"/>
      <c r="O8" s="137"/>
      <c r="P8" s="137"/>
      <c r="Q8" s="137">
        <f>SUM(E8:P8)</f>
        <v>816207.5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816207.5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>
        <v>916383.87000000011</v>
      </c>
      <c r="K9" s="137"/>
      <c r="L9" s="137"/>
      <c r="M9" s="137"/>
      <c r="N9" s="137"/>
      <c r="O9" s="137"/>
      <c r="P9" s="137"/>
      <c r="Q9" s="137">
        <f t="shared" ref="Q9:Q60" si="1">SUM(E9:P9)</f>
        <v>5310599.75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5310599.75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/>
      <c r="L10" s="137"/>
      <c r="M10" s="137"/>
      <c r="N10" s="137"/>
      <c r="O10" s="137"/>
      <c r="P10" s="137"/>
      <c r="Q10" s="137">
        <f t="shared" si="1"/>
        <v>179533.49999999997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179533.49999999997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/>
      <c r="L11" s="137"/>
      <c r="M11" s="137"/>
      <c r="N11" s="137"/>
      <c r="O11" s="137"/>
      <c r="P11" s="137"/>
      <c r="Q11" s="137">
        <f t="shared" si="1"/>
        <v>17880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17880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/>
      <c r="L12" s="137"/>
      <c r="M12" s="137"/>
      <c r="N12" s="137"/>
      <c r="O12" s="137"/>
      <c r="P12" s="137"/>
      <c r="Q12" s="137">
        <f t="shared" si="1"/>
        <v>536785.66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536785.66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2069006.31</v>
      </c>
      <c r="F13" s="137">
        <v>2788066.9800000032</v>
      </c>
      <c r="G13" s="137">
        <v>2663670.8699999987</v>
      </c>
      <c r="H13" s="137">
        <v>2644471.680000003</v>
      </c>
      <c r="I13" s="137">
        <v>2542398.6400000029</v>
      </c>
      <c r="J13" s="137">
        <v>2774288.3100000005</v>
      </c>
      <c r="K13" s="137"/>
      <c r="L13" s="137"/>
      <c r="M13" s="137"/>
      <c r="N13" s="137"/>
      <c r="O13" s="137"/>
      <c r="P13" s="137"/>
      <c r="Q13" s="137">
        <f t="shared" si="1"/>
        <v>15481902.790000008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15481902.790000008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/>
      <c r="L14" s="137"/>
      <c r="M14" s="137"/>
      <c r="N14" s="137"/>
      <c r="O14" s="137"/>
      <c r="P14" s="137"/>
      <c r="Q14" s="137">
        <f t="shared" si="1"/>
        <v>5522811.8300000001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5522811.8300000001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/>
      <c r="L15" s="137"/>
      <c r="M15" s="137"/>
      <c r="N15" s="137"/>
      <c r="O15" s="137"/>
      <c r="P15" s="137"/>
      <c r="Q15" s="137">
        <f t="shared" si="1"/>
        <v>237850.86000000002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237850.86000000002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443515.15999999992</v>
      </c>
      <c r="G16" s="137">
        <v>488512.98999999987</v>
      </c>
      <c r="H16" s="137">
        <v>371709.78000000009</v>
      </c>
      <c r="I16" s="137">
        <v>439333.30000000005</v>
      </c>
      <c r="J16" s="137">
        <v>393782.38999999984</v>
      </c>
      <c r="K16" s="137"/>
      <c r="L16" s="137"/>
      <c r="M16" s="137"/>
      <c r="N16" s="137"/>
      <c r="O16" s="137"/>
      <c r="P16" s="137"/>
      <c r="Q16" s="137">
        <f t="shared" si="1"/>
        <v>2396024.8499999996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2396024.8499999996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/>
      <c r="L17" s="137"/>
      <c r="M17" s="137"/>
      <c r="N17" s="137"/>
      <c r="O17" s="137"/>
      <c r="P17" s="137"/>
      <c r="Q17" s="137">
        <f t="shared" si="1"/>
        <v>489604.32000000007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489604.32000000007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/>
      <c r="L18" s="137"/>
      <c r="M18" s="137"/>
      <c r="N18" s="137"/>
      <c r="O18" s="137"/>
      <c r="P18" s="137"/>
      <c r="Q18" s="137">
        <f t="shared" si="1"/>
        <v>247383.95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247383.95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/>
      <c r="L19" s="137"/>
      <c r="M19" s="137"/>
      <c r="N19" s="137"/>
      <c r="O19" s="137"/>
      <c r="P19" s="137"/>
      <c r="Q19" s="137">
        <f t="shared" si="1"/>
        <v>198356.57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198356.57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/>
      <c r="L20" s="137"/>
      <c r="M20" s="137"/>
      <c r="N20" s="137"/>
      <c r="O20" s="137"/>
      <c r="P20" s="137"/>
      <c r="Q20" s="137">
        <f t="shared" si="1"/>
        <v>8750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8750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/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295610.45000000007</v>
      </c>
      <c r="G22" s="137">
        <v>394829.58</v>
      </c>
      <c r="H22" s="137">
        <v>339701.67000000004</v>
      </c>
      <c r="I22" s="137">
        <v>274313.33000000007</v>
      </c>
      <c r="J22" s="137">
        <v>290216.55999999994</v>
      </c>
      <c r="K22" s="137"/>
      <c r="L22" s="137"/>
      <c r="M22" s="137"/>
      <c r="N22" s="137"/>
      <c r="O22" s="137"/>
      <c r="P22" s="137"/>
      <c r="Q22" s="137">
        <f t="shared" si="1"/>
        <v>1697415.79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1697415.79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/>
      <c r="L23" s="137"/>
      <c r="M23" s="137"/>
      <c r="N23" s="137"/>
      <c r="O23" s="137"/>
      <c r="P23" s="137"/>
      <c r="Q23" s="137">
        <f t="shared" si="1"/>
        <v>6683691.5200000014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6683691.5200000014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/>
      <c r="L24" s="137"/>
      <c r="M24" s="137"/>
      <c r="N24" s="137"/>
      <c r="O24" s="137"/>
      <c r="P24" s="137"/>
      <c r="Q24" s="137">
        <f t="shared" si="1"/>
        <v>219905.77000000002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219905.77000000002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9730114.2500000019</v>
      </c>
      <c r="H25" s="137">
        <v>9188182.7300000023</v>
      </c>
      <c r="I25" s="137">
        <v>9070522.6999999899</v>
      </c>
      <c r="J25" s="137">
        <v>10033584.360000003</v>
      </c>
      <c r="K25" s="137"/>
      <c r="L25" s="137"/>
      <c r="M25" s="137"/>
      <c r="N25" s="137"/>
      <c r="O25" s="137"/>
      <c r="P25" s="137"/>
      <c r="Q25" s="137">
        <f t="shared" si="1"/>
        <v>54932723.969999999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54932723.969999999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2919383.9899999998</v>
      </c>
      <c r="F26" s="137">
        <v>5256801.9100000011</v>
      </c>
      <c r="G26" s="137">
        <v>4805353.01</v>
      </c>
      <c r="H26" s="137">
        <v>7639598.040000001</v>
      </c>
      <c r="I26" s="137">
        <v>4418586.42</v>
      </c>
      <c r="J26" s="137">
        <v>5113376.5300000031</v>
      </c>
      <c r="K26" s="137"/>
      <c r="L26" s="137"/>
      <c r="M26" s="137"/>
      <c r="N26" s="137"/>
      <c r="O26" s="137"/>
      <c r="P26" s="137"/>
      <c r="Q26" s="137">
        <f t="shared" si="1"/>
        <v>30153099.900000006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30153099.900000006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/>
      <c r="L27" s="137"/>
      <c r="M27" s="137"/>
      <c r="N27" s="137"/>
      <c r="O27" s="137"/>
      <c r="P27" s="137"/>
      <c r="Q27" s="137">
        <f t="shared" si="1"/>
        <v>226062.46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226062.46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64642431.289999999</v>
      </c>
      <c r="K28" s="137"/>
      <c r="L28" s="137"/>
      <c r="M28" s="137"/>
      <c r="N28" s="137"/>
      <c r="O28" s="137"/>
      <c r="P28" s="137"/>
      <c r="Q28" s="137">
        <f t="shared" si="1"/>
        <v>413267679.24000001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413267679.24000001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/>
      <c r="L29" s="137"/>
      <c r="M29" s="137"/>
      <c r="N29" s="137"/>
      <c r="O29" s="137"/>
      <c r="P29" s="137"/>
      <c r="Q29" s="137">
        <f t="shared" si="1"/>
        <v>4826960.3099999996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4826960.3099999996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894246.97000000009</v>
      </c>
      <c r="G30" s="137">
        <v>767156.05</v>
      </c>
      <c r="H30" s="137">
        <v>823526.24999999977</v>
      </c>
      <c r="I30" s="137">
        <v>738740.56000000029</v>
      </c>
      <c r="J30" s="137">
        <v>740214.33000000019</v>
      </c>
      <c r="K30" s="137"/>
      <c r="L30" s="137"/>
      <c r="M30" s="137"/>
      <c r="N30" s="137"/>
      <c r="O30" s="137"/>
      <c r="P30" s="137"/>
      <c r="Q30" s="137">
        <f t="shared" si="1"/>
        <v>4553708.040000001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4553708.040000001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/>
      <c r="L31" s="137"/>
      <c r="M31" s="137"/>
      <c r="N31" s="137"/>
      <c r="O31" s="137"/>
      <c r="P31" s="137"/>
      <c r="Q31" s="137">
        <f t="shared" si="1"/>
        <v>5761122.5999999978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5761122.5999999978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/>
      <c r="L32" s="137"/>
      <c r="M32" s="137"/>
      <c r="N32" s="137"/>
      <c r="O32" s="137"/>
      <c r="P32" s="137"/>
      <c r="Q32" s="137">
        <f t="shared" si="1"/>
        <v>213270.95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213270.95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/>
      <c r="L33" s="137"/>
      <c r="M33" s="137"/>
      <c r="N33" s="137"/>
      <c r="O33" s="137"/>
      <c r="P33" s="137"/>
      <c r="Q33" s="137">
        <f t="shared" si="1"/>
        <v>488142.42999999988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488142.42999999988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/>
      <c r="L34" s="137"/>
      <c r="M34" s="137"/>
      <c r="N34" s="137"/>
      <c r="O34" s="137"/>
      <c r="P34" s="137"/>
      <c r="Q34" s="137">
        <f t="shared" si="1"/>
        <v>288323.73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288323.73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/>
      <c r="L35" s="137"/>
      <c r="M35" s="137"/>
      <c r="N35" s="137"/>
      <c r="O35" s="137"/>
      <c r="P35" s="137"/>
      <c r="Q35" s="137">
        <f t="shared" si="1"/>
        <v>9256455.6699999999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9256455.6699999999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/>
      <c r="L36" s="137"/>
      <c r="M36" s="137"/>
      <c r="N36" s="137"/>
      <c r="O36" s="137"/>
      <c r="P36" s="137"/>
      <c r="Q36" s="137">
        <f t="shared" si="1"/>
        <v>141780.75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141780.75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27220710.769999992</v>
      </c>
      <c r="J37" s="137">
        <v>27018793.189999983</v>
      </c>
      <c r="K37" s="137"/>
      <c r="L37" s="137"/>
      <c r="M37" s="137"/>
      <c r="N37" s="137"/>
      <c r="O37" s="137"/>
      <c r="P37" s="137"/>
      <c r="Q37" s="137">
        <f t="shared" si="1"/>
        <v>145785517.54000002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145785517.54000002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/>
      <c r="L38" s="137"/>
      <c r="M38" s="137"/>
      <c r="N38" s="137"/>
      <c r="O38" s="137"/>
      <c r="P38" s="137"/>
      <c r="Q38" s="137">
        <f t="shared" si="1"/>
        <v>882018.3600000001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882018.3600000001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/>
      <c r="L39" s="137"/>
      <c r="M39" s="137"/>
      <c r="N39" s="137"/>
      <c r="O39" s="137"/>
      <c r="P39" s="137"/>
      <c r="Q39" s="137">
        <f t="shared" si="1"/>
        <v>490540.68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490540.68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/>
      <c r="L40" s="137"/>
      <c r="M40" s="137"/>
      <c r="N40" s="137"/>
      <c r="O40" s="137"/>
      <c r="P40" s="137"/>
      <c r="Q40" s="137">
        <f t="shared" si="1"/>
        <v>343500.82000000007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343500.82000000007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/>
      <c r="L41" s="137"/>
      <c r="M41" s="137"/>
      <c r="N41" s="137"/>
      <c r="O41" s="137"/>
      <c r="P41" s="137"/>
      <c r="Q41" s="137">
        <f t="shared" si="1"/>
        <v>155429.95000000001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155429.95000000001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1937159.4599999983</v>
      </c>
      <c r="K42" s="137"/>
      <c r="L42" s="137"/>
      <c r="M42" s="137"/>
      <c r="N42" s="137"/>
      <c r="O42" s="137"/>
      <c r="P42" s="137"/>
      <c r="Q42" s="137">
        <f t="shared" si="1"/>
        <v>8788778.0699999984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8788778.0699999984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172357.82</v>
      </c>
      <c r="G43" s="137">
        <v>181090.99</v>
      </c>
      <c r="H43" s="137">
        <v>169350.33999999997</v>
      </c>
      <c r="I43" s="137">
        <v>171812.51</v>
      </c>
      <c r="J43" s="137">
        <v>196570.50000000006</v>
      </c>
      <c r="K43" s="137"/>
      <c r="L43" s="137"/>
      <c r="M43" s="137"/>
      <c r="N43" s="137"/>
      <c r="O43" s="137"/>
      <c r="P43" s="137"/>
      <c r="Q43" s="137">
        <f t="shared" si="1"/>
        <v>1049740.81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1049740.81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/>
      <c r="L44" s="137"/>
      <c r="M44" s="137"/>
      <c r="N44" s="137"/>
      <c r="O44" s="137"/>
      <c r="P44" s="137"/>
      <c r="Q44" s="137">
        <f t="shared" si="1"/>
        <v>260633.60000000003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260633.60000000003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/>
      <c r="L45" s="137"/>
      <c r="M45" s="137"/>
      <c r="N45" s="137"/>
      <c r="O45" s="137"/>
      <c r="P45" s="137"/>
      <c r="Q45" s="137">
        <f t="shared" si="1"/>
        <v>3122746.6500000004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3122746.6500000004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/>
      <c r="L46" s="137"/>
      <c r="M46" s="137"/>
      <c r="N46" s="137"/>
      <c r="O46" s="137"/>
      <c r="P46" s="137"/>
      <c r="Q46" s="137">
        <f t="shared" si="1"/>
        <v>36861668.030000009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36861668.030000009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/>
      <c r="L47" s="137"/>
      <c r="M47" s="137"/>
      <c r="N47" s="137"/>
      <c r="O47" s="137"/>
      <c r="P47" s="137"/>
      <c r="Q47" s="137">
        <f t="shared" si="1"/>
        <v>433248.27000000008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433248.27000000008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62823.839999999989</v>
      </c>
      <c r="G48" s="137">
        <v>62276.259999999995</v>
      </c>
      <c r="H48" s="137">
        <v>56049.919999999991</v>
      </c>
      <c r="I48" s="137">
        <v>56607.360000000001</v>
      </c>
      <c r="J48" s="137">
        <v>46649.369999999988</v>
      </c>
      <c r="K48" s="137"/>
      <c r="L48" s="137"/>
      <c r="M48" s="137"/>
      <c r="N48" s="137"/>
      <c r="O48" s="137"/>
      <c r="P48" s="137"/>
      <c r="Q48" s="137">
        <f t="shared" si="1"/>
        <v>324529.01999999996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324529.01999999996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/>
      <c r="L49" s="137"/>
      <c r="M49" s="137"/>
      <c r="N49" s="137"/>
      <c r="O49" s="137"/>
      <c r="P49" s="137"/>
      <c r="Q49" s="137">
        <f t="shared" si="1"/>
        <v>260968.50999999998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260968.50999999998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/>
      <c r="L50" s="137"/>
      <c r="M50" s="137"/>
      <c r="N50" s="137"/>
      <c r="O50" s="137"/>
      <c r="P50" s="137"/>
      <c r="Q50" s="137">
        <f t="shared" si="1"/>
        <v>1875761.18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1875761.18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/>
      <c r="L51" s="137"/>
      <c r="M51" s="137"/>
      <c r="N51" s="137"/>
      <c r="O51" s="137"/>
      <c r="P51" s="137"/>
      <c r="Q51" s="137">
        <f t="shared" si="1"/>
        <v>595242.36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595242.36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/>
      <c r="L52" s="137"/>
      <c r="M52" s="137"/>
      <c r="N52" s="137"/>
      <c r="O52" s="137"/>
      <c r="P52" s="137"/>
      <c r="Q52" s="137">
        <f t="shared" si="1"/>
        <v>32692124.259999998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32692124.259999998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/>
      <c r="L53" s="137"/>
      <c r="M53" s="137"/>
      <c r="N53" s="137"/>
      <c r="O53" s="137"/>
      <c r="P53" s="137"/>
      <c r="Q53" s="137">
        <f t="shared" si="1"/>
        <v>8459864.5399999991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8459864.5399999991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/>
      <c r="L54" s="137"/>
      <c r="M54" s="137"/>
      <c r="N54" s="137"/>
      <c r="O54" s="137"/>
      <c r="P54" s="137"/>
      <c r="Q54" s="137">
        <f t="shared" si="1"/>
        <v>25955.239999999998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25955.239999999998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/>
      <c r="L55" s="137"/>
      <c r="M55" s="137"/>
      <c r="N55" s="137"/>
      <c r="O55" s="137"/>
      <c r="P55" s="137"/>
      <c r="Q55" s="137">
        <f t="shared" si="1"/>
        <v>17011729.529999997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17011729.529999997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/>
      <c r="L56" s="137"/>
      <c r="M56" s="137"/>
      <c r="N56" s="137"/>
      <c r="O56" s="137"/>
      <c r="P56" s="137"/>
      <c r="Q56" s="137">
        <f t="shared" si="1"/>
        <v>3396574.5600000005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3396574.5600000005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/>
      <c r="L57" s="137"/>
      <c r="M57" s="137"/>
      <c r="N57" s="137"/>
      <c r="O57" s="137"/>
      <c r="P57" s="137"/>
      <c r="Q57" s="137">
        <f t="shared" si="1"/>
        <v>118805.38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118805.38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/>
      <c r="L58" s="137"/>
      <c r="M58" s="137"/>
      <c r="N58" s="137"/>
      <c r="O58" s="137"/>
      <c r="P58" s="137"/>
      <c r="Q58" s="137">
        <f t="shared" si="1"/>
        <v>1458656.76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1458656.76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/>
      <c r="L59" s="137"/>
      <c r="M59" s="137"/>
      <c r="N59" s="137"/>
      <c r="O59" s="137"/>
      <c r="P59" s="137"/>
      <c r="Q59" s="137">
        <f t="shared" si="1"/>
        <v>1288785.46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1288785.46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/>
      <c r="L60" s="137"/>
      <c r="M60" s="137"/>
      <c r="N60" s="137"/>
      <c r="O60" s="137"/>
      <c r="P60" s="137"/>
      <c r="Q60" s="137">
        <f t="shared" si="1"/>
        <v>1030142.71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1030142.71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>
        <v>1239923.1499999999</v>
      </c>
      <c r="K61" s="137"/>
      <c r="L61" s="137"/>
      <c r="M61" s="137"/>
      <c r="N61" s="137"/>
      <c r="O61" s="137"/>
      <c r="P61" s="137"/>
      <c r="Q61" s="137">
        <f t="shared" ref="Q61:Q90" si="2">SUM(E61:P61)</f>
        <v>5004967.87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5004967.87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/>
      <c r="L62" s="137"/>
      <c r="M62" s="137"/>
      <c r="N62" s="137"/>
      <c r="O62" s="137"/>
      <c r="P62" s="137"/>
      <c r="Q62" s="137">
        <f t="shared" si="2"/>
        <v>2651926.2500000005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2651926.2500000005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/>
      <c r="L63" s="137"/>
      <c r="M63" s="137"/>
      <c r="N63" s="137"/>
      <c r="O63" s="137"/>
      <c r="P63" s="137"/>
      <c r="Q63" s="137">
        <f t="shared" ref="Q63:Q81" si="3">SUM(E63:P63)</f>
        <v>8793380.1699999999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8793380.1699999999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/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/>
      <c r="L65" s="137"/>
      <c r="M65" s="137"/>
      <c r="N65" s="137"/>
      <c r="O65" s="137"/>
      <c r="P65" s="137"/>
      <c r="Q65" s="137">
        <f t="shared" si="3"/>
        <v>116718945.69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116718945.69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/>
      <c r="L66" s="137"/>
      <c r="M66" s="137"/>
      <c r="N66" s="137"/>
      <c r="O66" s="137"/>
      <c r="P66" s="137"/>
      <c r="Q66" s="137">
        <f t="shared" si="3"/>
        <v>21941.68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21941.68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/>
      <c r="L67" s="137"/>
      <c r="M67" s="137"/>
      <c r="N67" s="137"/>
      <c r="O67" s="137"/>
      <c r="P67" s="137"/>
      <c r="Q67" s="137">
        <f t="shared" si="3"/>
        <v>177559.11000000004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177559.11000000004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/>
      <c r="L68" s="137"/>
      <c r="M68" s="137"/>
      <c r="N68" s="137"/>
      <c r="O68" s="137"/>
      <c r="P68" s="137"/>
      <c r="Q68" s="137">
        <f t="shared" si="3"/>
        <v>962348.46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962348.46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/>
      <c r="L69" s="137"/>
      <c r="M69" s="137"/>
      <c r="N69" s="137"/>
      <c r="O69" s="137"/>
      <c r="P69" s="137"/>
      <c r="Q69" s="137">
        <f t="shared" si="3"/>
        <v>3890612.81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3890612.81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/>
      <c r="L70" s="137"/>
      <c r="M70" s="137"/>
      <c r="N70" s="137"/>
      <c r="O70" s="137"/>
      <c r="P70" s="137"/>
      <c r="Q70" s="137">
        <f t="shared" si="3"/>
        <v>798402.59999999986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798402.59999999986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/>
      <c r="L71" s="137"/>
      <c r="M71" s="137"/>
      <c r="N71" s="137"/>
      <c r="O71" s="137"/>
      <c r="P71" s="137"/>
      <c r="Q71" s="137">
        <f t="shared" si="3"/>
        <v>3221425.35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3221425.35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/>
      <c r="L72" s="137"/>
      <c r="M72" s="137"/>
      <c r="N72" s="137"/>
      <c r="O72" s="137"/>
      <c r="P72" s="137"/>
      <c r="Q72" s="137">
        <f t="shared" si="3"/>
        <v>5134437.8099999996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5134437.8099999996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/>
      <c r="L73" s="137"/>
      <c r="M73" s="137"/>
      <c r="N73" s="137"/>
      <c r="O73" s="137"/>
      <c r="P73" s="137"/>
      <c r="Q73" s="137">
        <f t="shared" si="3"/>
        <v>4470596.290000001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4470596.290000001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/>
      <c r="L74" s="137"/>
      <c r="M74" s="137"/>
      <c r="N74" s="137"/>
      <c r="O74" s="137"/>
      <c r="P74" s="137"/>
      <c r="Q74" s="137">
        <f t="shared" si="3"/>
        <v>1404113.24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1404113.24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/>
      <c r="L75" s="137"/>
      <c r="M75" s="137"/>
      <c r="N75" s="137"/>
      <c r="O75" s="137"/>
      <c r="P75" s="137"/>
      <c r="Q75" s="137">
        <f t="shared" si="3"/>
        <v>3235068.8300000005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3235068.8300000005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136756.92000000004</v>
      </c>
      <c r="H76" s="137">
        <v>132175</v>
      </c>
      <c r="I76" s="137">
        <v>155812.74000000002</v>
      </c>
      <c r="J76" s="137">
        <v>150008.27000000002</v>
      </c>
      <c r="K76" s="137"/>
      <c r="L76" s="137"/>
      <c r="M76" s="137"/>
      <c r="N76" s="137"/>
      <c r="O76" s="137"/>
      <c r="P76" s="137"/>
      <c r="Q76" s="137">
        <f t="shared" si="3"/>
        <v>847344.94000000006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847344.94000000006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86289.880000000019</v>
      </c>
      <c r="G77" s="137">
        <v>203428.4</v>
      </c>
      <c r="H77" s="137">
        <v>432415.65</v>
      </c>
      <c r="I77" s="137">
        <v>174698.95</v>
      </c>
      <c r="J77" s="137">
        <v>636700.93000000005</v>
      </c>
      <c r="K77" s="137"/>
      <c r="L77" s="137"/>
      <c r="M77" s="137"/>
      <c r="N77" s="137"/>
      <c r="O77" s="137"/>
      <c r="P77" s="137"/>
      <c r="Q77" s="137">
        <f t="shared" si="3"/>
        <v>1960583.98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1960583.98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/>
      <c r="L78" s="137"/>
      <c r="M78" s="137"/>
      <c r="N78" s="137"/>
      <c r="O78" s="137"/>
      <c r="P78" s="137"/>
      <c r="Q78" s="137">
        <f t="shared" si="3"/>
        <v>80271.609999999986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80271.609999999986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60320.890000000014</v>
      </c>
      <c r="G79" s="137">
        <v>63050.550000000017</v>
      </c>
      <c r="H79" s="137">
        <v>62176.55</v>
      </c>
      <c r="I79" s="137">
        <v>66118.789999999994</v>
      </c>
      <c r="J79" s="137">
        <v>66055.790000000008</v>
      </c>
      <c r="K79" s="137"/>
      <c r="L79" s="137"/>
      <c r="M79" s="137"/>
      <c r="N79" s="137"/>
      <c r="O79" s="137"/>
      <c r="P79" s="137"/>
      <c r="Q79" s="137">
        <f t="shared" si="3"/>
        <v>364523.18000000005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364523.18000000005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171504.35000000009</v>
      </c>
      <c r="G80" s="137">
        <v>179608.22000000003</v>
      </c>
      <c r="H80" s="137">
        <v>213990.08000000007</v>
      </c>
      <c r="I80" s="137">
        <v>177323.29000000007</v>
      </c>
      <c r="J80" s="137">
        <v>195630.34</v>
      </c>
      <c r="K80" s="137"/>
      <c r="L80" s="137"/>
      <c r="M80" s="137"/>
      <c r="N80" s="137"/>
      <c r="O80" s="137"/>
      <c r="P80" s="137"/>
      <c r="Q80" s="137">
        <f t="shared" si="3"/>
        <v>1095686.8200000003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1095686.8200000003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</v>
      </c>
      <c r="G81" s="137">
        <v>282174.88999999996</v>
      </c>
      <c r="H81" s="137">
        <v>183102.97999999998</v>
      </c>
      <c r="I81" s="137">
        <v>188167.33</v>
      </c>
      <c r="J81" s="137">
        <v>372669.44</v>
      </c>
      <c r="K81" s="137"/>
      <c r="L81" s="137"/>
      <c r="M81" s="137"/>
      <c r="N81" s="137"/>
      <c r="O81" s="137"/>
      <c r="P81" s="137"/>
      <c r="Q81" s="137">
        <f t="shared" si="3"/>
        <v>1321336.27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1321336.27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>
        <v>39391.67</v>
      </c>
      <c r="I82" s="137">
        <v>39391.67</v>
      </c>
      <c r="J82" s="137">
        <v>39391.67</v>
      </c>
      <c r="K82" s="137"/>
      <c r="L82" s="137"/>
      <c r="M82" s="137"/>
      <c r="N82" s="137"/>
      <c r="O82" s="137"/>
      <c r="P82" s="137"/>
      <c r="Q82" s="137">
        <f t="shared" si="2"/>
        <v>236350.01999999996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236350.01999999996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858826.38999999966</v>
      </c>
      <c r="G83" s="137">
        <v>900940.57999999973</v>
      </c>
      <c r="H83" s="137">
        <v>826678.29000000027</v>
      </c>
      <c r="I83" s="137">
        <v>895148.41000000015</v>
      </c>
      <c r="J83" s="137">
        <v>1141091.6899999997</v>
      </c>
      <c r="K83" s="137"/>
      <c r="L83" s="137"/>
      <c r="M83" s="137"/>
      <c r="N83" s="137"/>
      <c r="O83" s="137"/>
      <c r="P83" s="137"/>
      <c r="Q83" s="137">
        <f t="shared" si="2"/>
        <v>5301915.9799999995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5301915.9799999995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76561.010000000009</v>
      </c>
      <c r="G84" s="137">
        <v>90445.319999999992</v>
      </c>
      <c r="H84" s="137">
        <v>78710.729999999981</v>
      </c>
      <c r="I84" s="137">
        <v>89811.91</v>
      </c>
      <c r="J84" s="137">
        <v>95127.11</v>
      </c>
      <c r="K84" s="137"/>
      <c r="L84" s="137"/>
      <c r="M84" s="137"/>
      <c r="N84" s="137"/>
      <c r="O84" s="137"/>
      <c r="P84" s="137"/>
      <c r="Q84" s="137">
        <f t="shared" si="2"/>
        <v>492597.39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492597.39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>
        <v>30000</v>
      </c>
      <c r="I85" s="137">
        <v>30000</v>
      </c>
      <c r="J85" s="137">
        <v>30000</v>
      </c>
      <c r="K85" s="137"/>
      <c r="L85" s="137"/>
      <c r="M85" s="137"/>
      <c r="N85" s="137"/>
      <c r="O85" s="137"/>
      <c r="P85" s="137"/>
      <c r="Q85" s="137">
        <f t="shared" si="2"/>
        <v>180000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180000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31286.91</v>
      </c>
      <c r="G86" s="137">
        <v>40415.81</v>
      </c>
      <c r="H86" s="137">
        <v>45045.71</v>
      </c>
      <c r="I86" s="137">
        <v>34748.89</v>
      </c>
      <c r="J86" s="137">
        <v>50111.01</v>
      </c>
      <c r="K86" s="137"/>
      <c r="L86" s="137"/>
      <c r="M86" s="137"/>
      <c r="N86" s="137"/>
      <c r="O86" s="137"/>
      <c r="P86" s="137"/>
      <c r="Q86" s="137">
        <f t="shared" si="2"/>
        <v>216483.65999999997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216483.65999999997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8580.239999999998</v>
      </c>
      <c r="H87" s="137">
        <v>7917.4499999999989</v>
      </c>
      <c r="I87" s="137">
        <v>8131.8300000000008</v>
      </c>
      <c r="J87" s="137">
        <v>6179.1200000000008</v>
      </c>
      <c r="K87" s="137"/>
      <c r="L87" s="137"/>
      <c r="M87" s="137"/>
      <c r="N87" s="137"/>
      <c r="O87" s="137"/>
      <c r="P87" s="137"/>
      <c r="Q87" s="137">
        <f t="shared" si="2"/>
        <v>45980.76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45980.76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37552.459999999992</v>
      </c>
      <c r="G88" s="137">
        <v>43127.320000000022</v>
      </c>
      <c r="H88" s="137">
        <v>37445.779999999992</v>
      </c>
      <c r="I88" s="137">
        <v>39609.119999999995</v>
      </c>
      <c r="J88" s="137">
        <v>43967.829999999987</v>
      </c>
      <c r="K88" s="137"/>
      <c r="L88" s="137"/>
      <c r="M88" s="137"/>
      <c r="N88" s="137"/>
      <c r="O88" s="137"/>
      <c r="P88" s="137"/>
      <c r="Q88" s="137">
        <f t="shared" si="2"/>
        <v>233945.78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233945.78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>
        <v>1705327.72</v>
      </c>
      <c r="I89" s="137">
        <v>1559476.36</v>
      </c>
      <c r="J89" s="137">
        <v>1559476.3599999999</v>
      </c>
      <c r="K89" s="137"/>
      <c r="L89" s="137"/>
      <c r="M89" s="137"/>
      <c r="N89" s="137"/>
      <c r="O89" s="137"/>
      <c r="P89" s="137"/>
      <c r="Q89" s="137">
        <f t="shared" si="2"/>
        <v>9356858.1600000001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9356858.1600000001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30973.430000000008</v>
      </c>
      <c r="H90" s="137">
        <v>41242.610000000022</v>
      </c>
      <c r="I90" s="137">
        <v>36132.780000000021</v>
      </c>
      <c r="J90" s="137">
        <v>36237.420000000013</v>
      </c>
      <c r="K90" s="137"/>
      <c r="L90" s="137"/>
      <c r="M90" s="137"/>
      <c r="N90" s="137"/>
      <c r="O90" s="137"/>
      <c r="P90" s="137"/>
      <c r="Q90" s="137">
        <f t="shared" si="2"/>
        <v>214861.57000000007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214861.57000000007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111779.54</v>
      </c>
      <c r="F91" s="137">
        <v>154965.41</v>
      </c>
      <c r="G91" s="137">
        <v>165720.90000000005</v>
      </c>
      <c r="H91" s="137">
        <v>115239.59999999999</v>
      </c>
      <c r="I91" s="137">
        <v>119919.00000000003</v>
      </c>
      <c r="J91" s="137">
        <v>105903.12000000004</v>
      </c>
      <c r="K91" s="137"/>
      <c r="L91" s="137"/>
      <c r="M91" s="137"/>
      <c r="N91" s="137"/>
      <c r="O91" s="137"/>
      <c r="P91" s="137"/>
      <c r="Q91" s="137">
        <f t="shared" ref="Q91:Q99" si="4">SUM(E91:P91)</f>
        <v>773527.57000000007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773527.57000000007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31200.420000000002</v>
      </c>
      <c r="G92" s="137">
        <v>46597.55000000001</v>
      </c>
      <c r="H92" s="137">
        <v>38160.39</v>
      </c>
      <c r="I92" s="137">
        <v>35639.550000000003</v>
      </c>
      <c r="J92" s="137">
        <v>35118.920000000006</v>
      </c>
      <c r="K92" s="137"/>
      <c r="L92" s="137"/>
      <c r="M92" s="137"/>
      <c r="N92" s="137"/>
      <c r="O92" s="137"/>
      <c r="P92" s="137"/>
      <c r="Q92" s="137">
        <f t="shared" si="4"/>
        <v>213870.45000000004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213870.45000000004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>
        <v>43158.25</v>
      </c>
      <c r="I93" s="137">
        <v>8214.56</v>
      </c>
      <c r="J93" s="137">
        <v>0</v>
      </c>
      <c r="K93" s="137"/>
      <c r="L93" s="137"/>
      <c r="M93" s="137"/>
      <c r="N93" s="137"/>
      <c r="O93" s="137"/>
      <c r="P93" s="137"/>
      <c r="Q93" s="137">
        <f t="shared" si="4"/>
        <v>69587.37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69587.37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>
        <v>36910.139999999992</v>
      </c>
      <c r="I94" s="137">
        <v>29412.830000000005</v>
      </c>
      <c r="J94" s="137">
        <v>30734.830000000005</v>
      </c>
      <c r="K94" s="137"/>
      <c r="L94" s="137"/>
      <c r="M94" s="137"/>
      <c r="N94" s="137"/>
      <c r="O94" s="137"/>
      <c r="P94" s="137"/>
      <c r="Q94" s="137">
        <f t="shared" si="4"/>
        <v>165330.06000000003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165330.06000000003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50196381.689999998</v>
      </c>
      <c r="F95" s="137">
        <v>60762757.430000007</v>
      </c>
      <c r="G95" s="137">
        <v>61528035.5</v>
      </c>
      <c r="H95" s="137">
        <v>61514675.419999994</v>
      </c>
      <c r="I95" s="137">
        <v>61238391.089999989</v>
      </c>
      <c r="J95" s="137">
        <v>62314874.899999946</v>
      </c>
      <c r="K95" s="137"/>
      <c r="L95" s="137"/>
      <c r="M95" s="137"/>
      <c r="N95" s="137"/>
      <c r="O95" s="137"/>
      <c r="P95" s="137"/>
      <c r="Q95" s="137">
        <f t="shared" si="4"/>
        <v>357555116.02999997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357555116.02999997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17592987.049999997</v>
      </c>
      <c r="F96" s="137">
        <v>37587317.230000004</v>
      </c>
      <c r="G96" s="137">
        <v>36704277.379999995</v>
      </c>
      <c r="H96" s="137">
        <v>36822698.270000003</v>
      </c>
      <c r="I96" s="137">
        <v>34287752.449999996</v>
      </c>
      <c r="J96" s="137">
        <v>35749793.680000015</v>
      </c>
      <c r="K96" s="137"/>
      <c r="L96" s="137"/>
      <c r="M96" s="137"/>
      <c r="N96" s="137"/>
      <c r="O96" s="137"/>
      <c r="P96" s="137"/>
      <c r="Q96" s="137">
        <f t="shared" si="4"/>
        <v>198744826.06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198744826.06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>
        <v>4697367.4800000004</v>
      </c>
      <c r="I97" s="137">
        <v>4387795.1299999962</v>
      </c>
      <c r="J97" s="137">
        <v>5207660.1799999978</v>
      </c>
      <c r="K97" s="137"/>
      <c r="L97" s="137"/>
      <c r="M97" s="137"/>
      <c r="N97" s="137"/>
      <c r="O97" s="137"/>
      <c r="P97" s="137"/>
      <c r="Q97" s="137">
        <f t="shared" si="4"/>
        <v>27325393.62999998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27325393.62999998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</v>
      </c>
      <c r="G98" s="137">
        <v>16568.879999999997</v>
      </c>
      <c r="H98" s="137">
        <v>17229.16</v>
      </c>
      <c r="I98" s="137">
        <v>14775.35</v>
      </c>
      <c r="J98" s="137">
        <v>19266.3</v>
      </c>
      <c r="K98" s="137"/>
      <c r="L98" s="137"/>
      <c r="M98" s="137"/>
      <c r="N98" s="137"/>
      <c r="O98" s="137"/>
      <c r="P98" s="137"/>
      <c r="Q98" s="137">
        <f t="shared" si="4"/>
        <v>91679.97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91679.97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22934.589999999997</v>
      </c>
      <c r="H99" s="137">
        <v>23680.750000000004</v>
      </c>
      <c r="I99" s="137">
        <v>25941.560000000005</v>
      </c>
      <c r="J99" s="137">
        <v>22706.909999999996</v>
      </c>
      <c r="K99" s="137"/>
      <c r="L99" s="137"/>
      <c r="M99" s="137"/>
      <c r="N99" s="137"/>
      <c r="O99" s="137"/>
      <c r="P99" s="137"/>
      <c r="Q99" s="137">
        <f t="shared" si="4"/>
        <v>145149.41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145149.41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1712781640.8700006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768451.16000000015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6013649.3299999991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249630.40000000008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21950.519999999997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637464.9800000001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16251118.220000055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6514752.3099999884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410132.61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3165990.4999999991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682123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261025.59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222793.44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19721.38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6300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2766147.3299999996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7863205.8400000017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285163.33000000007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60352037.600000039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31832580.50999999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275729.47000000003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445731915.07000005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5229782.8800000018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5610160.879999998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9105525.9399999995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317087.44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539579.80000000005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415551.36000000004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10491106.750000006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508379.94999999995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148671478.43999994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977905.62999999954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629012.69000000006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403672.16000000003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221222.73000000007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15053322.360000012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1317643.18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525319.16000000015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4897829.8899999987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30391337.099999998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509154.09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408924.87000000011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350502.98000000004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2188381.3000000026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830284.95000000007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50897025.829999998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8946513.6899999995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30668.089999999997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22075031.270000003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2942290.7500000009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225879.75000000006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2500835.87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2838952.7700000005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2421462.13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3778654.7199999997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3533674.7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11779111.08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122971913.54000002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40822.509999999995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204571.36000000004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1047360.3799999992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6474572.4100000001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1115421.9200000002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3564284.64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6487519.6899999995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4375591.22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1612290.3099999996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1325124.8999999997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997280.27000000037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918886.46999999974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275696.76000000007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402707.71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1714309.96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1416875.6199999999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236350.01999999996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5789221.2299999977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402201.54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180000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275935.18000000011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45728.509999999995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272264.06000000006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9356858.1600000001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227329.75000000009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1264028.7199999997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186110.64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87801.93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1841919.63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363738441.50000006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205987259.66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31286151.840000004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118463.28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645195.78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voqsonmkSaPNFB41rjtV1yiUzmwmypvl4MYdJVvrpjXD84kUFeuSEU/dcCRxvtXLR2HUeHdsUK+IYNJypFpBWA==" saltValue="w5Mt8e85iKSqhfbJKCeI4w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2024-07-31T13:58:59Z</dcterms:modified>
</cp:coreProperties>
</file>