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dragana.nedic\Desktop\DRAGANA NEDIC BACKUP\Desktop\DRAGANA 2026\ANALIZA I IZVJEŠTAJI\JUL 2026\31082026\"/>
    </mc:Choice>
  </mc:AlternateContent>
  <xr:revisionPtr revIDLastSave="0" documentId="13_ncr:1_{10D98A67-2B2B-47BA-B203-231E4180152F}" xr6:coauthVersionLast="36" xr6:coauthVersionMax="36" xr10:uidLastSave="{00000000-0000-0000-0000-000000000000}"/>
  <workbookProtection workbookAlgorithmName="SHA-512" workbookHashValue="5rWAFbJoo3JUDvRoSD7TbUYfHtauFqmvuC/kcEFkOj3iCYp47hjTVmZMrgk428vAUj3JxdMjNK4ixE84j7k5Rg==" workbookSaltValue="jV8Xx5g84gvpgT12ijk3RQ==" workbookSpinCount="100000" lockStructure="1"/>
  <bookViews>
    <workbookView xWindow="0" yWindow="0" windowWidth="13800" windowHeight="8145" firstSheet="1" activeTab="1" xr2:uid="{00000000-000D-0000-FFFF-FFFF00000000}"/>
  </bookViews>
  <sheets>
    <sheet name="Master" sheetId="4" state="hidden" r:id="rId1"/>
    <sheet name="Pregled" sheetId="2" r:id="rId2"/>
    <sheet name="Analitika 2026" sheetId="3" r:id="rId3"/>
    <sheet name="2026" sheetId="1" r:id="rId4"/>
    <sheet name="2025 " sheetId="5" state="hidden" r:id="rId5"/>
  </sheets>
  <externalReferences>
    <externalReference r:id="rId6"/>
    <externalReference r:id="rId7"/>
    <externalReference r:id="rId8"/>
  </externalReferences>
  <definedNames>
    <definedName name="_xlnm.Print_Area" localSheetId="2">'Analitika 2026'!$B$3:$Q$107</definedName>
    <definedName name="_xlnm.Print_Area" localSheetId="1">Pregled!$B$1:$U$30</definedName>
    <definedName name="_xlnm.Print_Titles" localSheetId="2">'Analitika 2026'!$3:$7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83" i="5" l="1"/>
  <c r="Q84" i="5"/>
  <c r="Q85" i="5"/>
  <c r="Q86" i="5"/>
  <c r="Q87" i="5"/>
  <c r="Q88" i="5"/>
  <c r="Q89" i="5"/>
  <c r="Q90" i="5"/>
  <c r="Q91" i="5"/>
  <c r="Q92" i="5"/>
  <c r="Q93" i="5"/>
  <c r="Q94" i="5"/>
  <c r="Q95" i="5"/>
  <c r="Q96" i="5"/>
  <c r="Q97" i="5"/>
  <c r="Q98" i="5"/>
  <c r="Q99" i="5"/>
  <c r="Q100" i="5"/>
  <c r="Q101" i="5"/>
  <c r="Q102" i="5"/>
  <c r="Q103" i="5"/>
  <c r="Q104" i="5"/>
  <c r="Q105" i="5"/>
  <c r="D105" i="5"/>
  <c r="D104" i="5"/>
  <c r="D103" i="5"/>
  <c r="D102" i="5"/>
  <c r="D101" i="5"/>
  <c r="D100" i="5"/>
  <c r="D99" i="5"/>
  <c r="D98" i="5"/>
  <c r="D97" i="5"/>
  <c r="D96" i="5"/>
  <c r="D95" i="5"/>
  <c r="D94" i="5"/>
  <c r="D93" i="5"/>
  <c r="D92" i="5"/>
  <c r="D91" i="5"/>
  <c r="D90" i="5"/>
  <c r="D89" i="5"/>
  <c r="D88" i="5"/>
  <c r="D87" i="5"/>
  <c r="D86" i="5"/>
  <c r="D85" i="5"/>
  <c r="D83" i="5"/>
  <c r="D82" i="5"/>
  <c r="D81" i="5"/>
  <c r="D80" i="5"/>
  <c r="D79" i="5"/>
  <c r="D78" i="5"/>
  <c r="D77" i="5"/>
  <c r="D76" i="5"/>
  <c r="D75" i="5"/>
  <c r="D74" i="5"/>
  <c r="D73" i="5"/>
  <c r="D72" i="5"/>
  <c r="D71" i="5"/>
  <c r="D70" i="5"/>
  <c r="D69" i="5"/>
  <c r="D68" i="5"/>
  <c r="D67" i="5"/>
  <c r="D66" i="5"/>
  <c r="D65" i="5"/>
  <c r="D64" i="5"/>
  <c r="D63" i="5"/>
  <c r="D62" i="5"/>
  <c r="D61" i="5"/>
  <c r="D60" i="5"/>
  <c r="D59" i="5"/>
  <c r="D58" i="5"/>
  <c r="D57" i="5"/>
  <c r="D56" i="5"/>
  <c r="D55" i="5"/>
  <c r="D54" i="5"/>
  <c r="D53" i="5"/>
  <c r="D52" i="5"/>
  <c r="D51" i="5"/>
  <c r="D50" i="5"/>
  <c r="D49" i="5"/>
  <c r="D48" i="5"/>
  <c r="D47" i="5"/>
  <c r="D46" i="5"/>
  <c r="D45" i="5"/>
  <c r="D44" i="5"/>
  <c r="D43" i="5"/>
  <c r="D42" i="5"/>
  <c r="D41" i="5"/>
  <c r="D40" i="5"/>
  <c r="D39" i="5"/>
  <c r="D38" i="5"/>
  <c r="D37" i="5"/>
  <c r="D36" i="5"/>
  <c r="D35" i="5"/>
  <c r="D34" i="5"/>
  <c r="D33" i="5"/>
  <c r="D32" i="5"/>
  <c r="D31" i="5"/>
  <c r="D30" i="5"/>
  <c r="D29" i="5"/>
  <c r="D28" i="5"/>
  <c r="D27" i="5"/>
  <c r="D26" i="5"/>
  <c r="D25" i="5"/>
  <c r="D24" i="5"/>
  <c r="D23" i="5"/>
  <c r="D22" i="5"/>
  <c r="D21" i="5"/>
  <c r="D20" i="5"/>
  <c r="D19" i="5"/>
  <c r="D18" i="5"/>
  <c r="D17" i="5"/>
  <c r="D16" i="5"/>
  <c r="D15" i="5"/>
  <c r="D14" i="5"/>
  <c r="D13" i="5"/>
  <c r="D12" i="5"/>
  <c r="D11" i="5"/>
  <c r="D10" i="5"/>
  <c r="D9" i="5"/>
  <c r="D8" i="5"/>
  <c r="Q8" i="1" l="1"/>
  <c r="Q216" i="5"/>
  <c r="Q215" i="5"/>
  <c r="Q214" i="5"/>
  <c r="Q213" i="5"/>
  <c r="Q212" i="5"/>
  <c r="Q211" i="5"/>
  <c r="Q210" i="5"/>
  <c r="Q209" i="5"/>
  <c r="Q208" i="5"/>
  <c r="Q207" i="5"/>
  <c r="Q206" i="5"/>
  <c r="Q205" i="5"/>
  <c r="Q204" i="5"/>
  <c r="Q203" i="5"/>
  <c r="Q202" i="5"/>
  <c r="Q201" i="5"/>
  <c r="Q200" i="5"/>
  <c r="Q199" i="5"/>
  <c r="Q198" i="5"/>
  <c r="Q197" i="5"/>
  <c r="Q196" i="5"/>
  <c r="Q195" i="5"/>
  <c r="Q194" i="5"/>
  <c r="Q193" i="5"/>
  <c r="Q192" i="5"/>
  <c r="Q191" i="5"/>
  <c r="Q190" i="5"/>
  <c r="Q189" i="5"/>
  <c r="Q188" i="5"/>
  <c r="Q187" i="5"/>
  <c r="Q186" i="5"/>
  <c r="Q185" i="5"/>
  <c r="Q184" i="5"/>
  <c r="Q183" i="5"/>
  <c r="Q182" i="5"/>
  <c r="Q181" i="5"/>
  <c r="Q180" i="5"/>
  <c r="Q179" i="5"/>
  <c r="Q178" i="5"/>
  <c r="Q177" i="5"/>
  <c r="Q176" i="5"/>
  <c r="Q175" i="5"/>
  <c r="Q174" i="5"/>
  <c r="Q173" i="5"/>
  <c r="Q172" i="5"/>
  <c r="Q171" i="5"/>
  <c r="Q170" i="5"/>
  <c r="Q169" i="5"/>
  <c r="Q168" i="5"/>
  <c r="Q167" i="5"/>
  <c r="Q166" i="5"/>
  <c r="Q165" i="5"/>
  <c r="Q164" i="5"/>
  <c r="Q163" i="5"/>
  <c r="Q162" i="5"/>
  <c r="Q161" i="5"/>
  <c r="Q160" i="5"/>
  <c r="Q159" i="5"/>
  <c r="Q158" i="5"/>
  <c r="Q157" i="5"/>
  <c r="Q156" i="5"/>
  <c r="Q155" i="5"/>
  <c r="Q154" i="5"/>
  <c r="Q153" i="5"/>
  <c r="Q152" i="5"/>
  <c r="Q151" i="5"/>
  <c r="Q150" i="5"/>
  <c r="Q149" i="5"/>
  <c r="Q148" i="5"/>
  <c r="Q147" i="5"/>
  <c r="Q146" i="5"/>
  <c r="Q145" i="5"/>
  <c r="Q144" i="5"/>
  <c r="Q143" i="5"/>
  <c r="Q142" i="5"/>
  <c r="Q141" i="5"/>
  <c r="Q140" i="5"/>
  <c r="Q139" i="5"/>
  <c r="Q138" i="5"/>
  <c r="Q137" i="5"/>
  <c r="Q136" i="5"/>
  <c r="Q135" i="5"/>
  <c r="Q134" i="5"/>
  <c r="Q133" i="5"/>
  <c r="Q132" i="5"/>
  <c r="Q131" i="5"/>
  <c r="Q130" i="5"/>
  <c r="Q129" i="5"/>
  <c r="Q128" i="5"/>
  <c r="Q127" i="5"/>
  <c r="Q126" i="5"/>
  <c r="Q125" i="5"/>
  <c r="Q124" i="5"/>
  <c r="Q123" i="5"/>
  <c r="Q122" i="5"/>
  <c r="Q121" i="5"/>
  <c r="Q120" i="5"/>
  <c r="Q119" i="5"/>
  <c r="P118" i="5"/>
  <c r="O118" i="5"/>
  <c r="N118" i="5"/>
  <c r="M118" i="5"/>
  <c r="L118" i="5"/>
  <c r="K118" i="5"/>
  <c r="J118" i="5"/>
  <c r="I118" i="5"/>
  <c r="H118" i="5"/>
  <c r="G118" i="5"/>
  <c r="F118" i="5"/>
  <c r="E118" i="5"/>
  <c r="Q82" i="5"/>
  <c r="Q81" i="5"/>
  <c r="Q80" i="5"/>
  <c r="Q79" i="5"/>
  <c r="Q78" i="5"/>
  <c r="Q77" i="5"/>
  <c r="Q76" i="5"/>
  <c r="Q75" i="5"/>
  <c r="Q74" i="5"/>
  <c r="Q73" i="5"/>
  <c r="Q72" i="5"/>
  <c r="Q71" i="5"/>
  <c r="Q70" i="5"/>
  <c r="Q69" i="5"/>
  <c r="Q68" i="5"/>
  <c r="Q67" i="5"/>
  <c r="Q66" i="5"/>
  <c r="Q65" i="5"/>
  <c r="Q64" i="5"/>
  <c r="Q63" i="5"/>
  <c r="Q62" i="5"/>
  <c r="Q61" i="5"/>
  <c r="Q60" i="5"/>
  <c r="Q59" i="5"/>
  <c r="Q58" i="5"/>
  <c r="Q57" i="5"/>
  <c r="Q56" i="5"/>
  <c r="Q55" i="5"/>
  <c r="Q54" i="5"/>
  <c r="Q53" i="5"/>
  <c r="Q52" i="5"/>
  <c r="Q51" i="5"/>
  <c r="Q50" i="5"/>
  <c r="Q49" i="5"/>
  <c r="Q48" i="5"/>
  <c r="Q47" i="5"/>
  <c r="Q46" i="5"/>
  <c r="Q45" i="5"/>
  <c r="Q44" i="5"/>
  <c r="Q43" i="5"/>
  <c r="Q42" i="5"/>
  <c r="Q41" i="5"/>
  <c r="Q40" i="5"/>
  <c r="Q39" i="5"/>
  <c r="Q38" i="5"/>
  <c r="Q37" i="5"/>
  <c r="Q36" i="5"/>
  <c r="Q35" i="5"/>
  <c r="Q34" i="5"/>
  <c r="Q33" i="5"/>
  <c r="Q32" i="5"/>
  <c r="Q31" i="5"/>
  <c r="Q30" i="5"/>
  <c r="Q29" i="5"/>
  <c r="Q28" i="5"/>
  <c r="Q27" i="5"/>
  <c r="Q26" i="5"/>
  <c r="Q25" i="5"/>
  <c r="Q24" i="5"/>
  <c r="Q23" i="5"/>
  <c r="Q22" i="5"/>
  <c r="Q21" i="5"/>
  <c r="Q20" i="5"/>
  <c r="Q19" i="5"/>
  <c r="Q18" i="5"/>
  <c r="Q17" i="5"/>
  <c r="Q16" i="5"/>
  <c r="Q15" i="5"/>
  <c r="Q14" i="5"/>
  <c r="Q13" i="5"/>
  <c r="Q12" i="5"/>
  <c r="Q11" i="5"/>
  <c r="Q10" i="5"/>
  <c r="Q9" i="5"/>
  <c r="Q8" i="5"/>
  <c r="Q7" i="5" l="1"/>
  <c r="Q118" i="5"/>
  <c r="P119" i="1"/>
  <c r="O119" i="1"/>
  <c r="N119" i="1"/>
  <c r="M119" i="1"/>
  <c r="L119" i="1"/>
  <c r="K119" i="1"/>
  <c r="J119" i="1"/>
  <c r="I119" i="1"/>
  <c r="H119" i="1"/>
  <c r="G119" i="1"/>
  <c r="F119" i="1"/>
  <c r="E119" i="1"/>
  <c r="Q217" i="1"/>
  <c r="Q216" i="1"/>
  <c r="Q104" i="1" l="1"/>
  <c r="Q105" i="1"/>
  <c r="Q121" i="1" l="1"/>
  <c r="Q122" i="1"/>
  <c r="Q123" i="1"/>
  <c r="Q124" i="1"/>
  <c r="Q125" i="1"/>
  <c r="Q126" i="1"/>
  <c r="Q127" i="1"/>
  <c r="Q128" i="1"/>
  <c r="Q129" i="1"/>
  <c r="Q130" i="1"/>
  <c r="Q131" i="1"/>
  <c r="Q132" i="1"/>
  <c r="Q133" i="1"/>
  <c r="Q134" i="1"/>
  <c r="Q135" i="1"/>
  <c r="Q136" i="1"/>
  <c r="Q137" i="1"/>
  <c r="Q138" i="1"/>
  <c r="Q139" i="1"/>
  <c r="Q140" i="1"/>
  <c r="Q141" i="1"/>
  <c r="Q142" i="1"/>
  <c r="Q143" i="1"/>
  <c r="Q144" i="1"/>
  <c r="Q145" i="1"/>
  <c r="Q146" i="1"/>
  <c r="Q147" i="1"/>
  <c r="Q148" i="1"/>
  <c r="Q149" i="1"/>
  <c r="Q150" i="1"/>
  <c r="Q151" i="1"/>
  <c r="Q152" i="1"/>
  <c r="Q153" i="1"/>
  <c r="Q154" i="1"/>
  <c r="Q155" i="1"/>
  <c r="Q156" i="1"/>
  <c r="Q157" i="1"/>
  <c r="Q158" i="1"/>
  <c r="Q159" i="1"/>
  <c r="Q160" i="1"/>
  <c r="Q161" i="1"/>
  <c r="Q162" i="1"/>
  <c r="Q163" i="1"/>
  <c r="Q164" i="1"/>
  <c r="Q165" i="1"/>
  <c r="Q166" i="1"/>
  <c r="Q167" i="1"/>
  <c r="Q168" i="1"/>
  <c r="Q169" i="1"/>
  <c r="Q170" i="1"/>
  <c r="Q171" i="1"/>
  <c r="Q172" i="1"/>
  <c r="Q173" i="1"/>
  <c r="Q174" i="1"/>
  <c r="Q175" i="1"/>
  <c r="Q176" i="1"/>
  <c r="Q177" i="1"/>
  <c r="Q178" i="1"/>
  <c r="Q179" i="1"/>
  <c r="Q180" i="1"/>
  <c r="Q181" i="1"/>
  <c r="Q182" i="1"/>
  <c r="Q183" i="1"/>
  <c r="Q184" i="1"/>
  <c r="Q185" i="1"/>
  <c r="Q186" i="1"/>
  <c r="Q187" i="1"/>
  <c r="Q188" i="1"/>
  <c r="Q189" i="1"/>
  <c r="Q190" i="1"/>
  <c r="Q191" i="1"/>
  <c r="Q192" i="1"/>
  <c r="Q193" i="1"/>
  <c r="Q194" i="1"/>
  <c r="Q195" i="1"/>
  <c r="Q196" i="1"/>
  <c r="Q197" i="1"/>
  <c r="Q198" i="1"/>
  <c r="Q199" i="1"/>
  <c r="Q200" i="1"/>
  <c r="Q201" i="1"/>
  <c r="Q202" i="1"/>
  <c r="Q203" i="1"/>
  <c r="Q204" i="1"/>
  <c r="Q205" i="1"/>
  <c r="Q206" i="1"/>
  <c r="Q207" i="1"/>
  <c r="Q208" i="1"/>
  <c r="Q209" i="1"/>
  <c r="Q210" i="1"/>
  <c r="Q211" i="1"/>
  <c r="Q212" i="1"/>
  <c r="Q213" i="1"/>
  <c r="Q214" i="1"/>
  <c r="Q215" i="1"/>
  <c r="Q120" i="1"/>
  <c r="Q119" i="1" l="1"/>
  <c r="Q95" i="1"/>
  <c r="Q96" i="1"/>
  <c r="Q97" i="1"/>
  <c r="Q98" i="1"/>
  <c r="Q99" i="1"/>
  <c r="Q100" i="1"/>
  <c r="Q101" i="1"/>
  <c r="Q102" i="1"/>
  <c r="Q103" i="1"/>
  <c r="Q19" i="1" l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57" i="1"/>
  <c r="Q58" i="1"/>
  <c r="Q59" i="1"/>
  <c r="Q60" i="1"/>
  <c r="Q61" i="1"/>
  <c r="Q62" i="1"/>
  <c r="Q63" i="1"/>
  <c r="Q64" i="1"/>
  <c r="Q65" i="1"/>
  <c r="Q66" i="1"/>
  <c r="Q67" i="1"/>
  <c r="Q68" i="1"/>
  <c r="Q69" i="1"/>
  <c r="Q70" i="1"/>
  <c r="Q71" i="1"/>
  <c r="Q72" i="1"/>
  <c r="Q73" i="1"/>
  <c r="Q74" i="1"/>
  <c r="Q75" i="1"/>
  <c r="Q76" i="1"/>
  <c r="Q77" i="1"/>
  <c r="Q78" i="1"/>
  <c r="Q79" i="1"/>
  <c r="Q80" i="1"/>
  <c r="Q81" i="1"/>
  <c r="Q82" i="1"/>
  <c r="Q83" i="1"/>
  <c r="Q84" i="1"/>
  <c r="Q85" i="1"/>
  <c r="Q86" i="1"/>
  <c r="Q87" i="1"/>
  <c r="Q88" i="1"/>
  <c r="Q89" i="1"/>
  <c r="Q90" i="1"/>
  <c r="Q91" i="1"/>
  <c r="Q92" i="1"/>
  <c r="Q93" i="1"/>
  <c r="Q94" i="1"/>
  <c r="C6" i="4" l="1"/>
  <c r="F9" i="4"/>
  <c r="F15" i="4" s="1"/>
  <c r="D4" i="4"/>
  <c r="Q18" i="1"/>
  <c r="Q17" i="1"/>
  <c r="Q16" i="1"/>
  <c r="Q15" i="1"/>
  <c r="Q14" i="1"/>
  <c r="Q13" i="1"/>
  <c r="Q12" i="1"/>
  <c r="Q11" i="1"/>
  <c r="Q10" i="1"/>
  <c r="Q9" i="1"/>
  <c r="Q7" i="1" l="1"/>
  <c r="U216" i="5"/>
  <c r="U211" i="5"/>
  <c r="U206" i="5"/>
  <c r="U201" i="5"/>
  <c r="U196" i="5"/>
  <c r="U191" i="5"/>
  <c r="U186" i="5"/>
  <c r="U181" i="5"/>
  <c r="U176" i="5"/>
  <c r="U171" i="5"/>
  <c r="U166" i="5"/>
  <c r="U161" i="5"/>
  <c r="U156" i="5"/>
  <c r="U151" i="5"/>
  <c r="U146" i="5"/>
  <c r="U141" i="5"/>
  <c r="U136" i="5"/>
  <c r="U131" i="5"/>
  <c r="U126" i="5"/>
  <c r="U121" i="5"/>
  <c r="U40" i="5"/>
  <c r="U23" i="5"/>
  <c r="U8" i="5"/>
  <c r="U74" i="5"/>
  <c r="U48" i="5"/>
  <c r="U27" i="5"/>
  <c r="U203" i="5"/>
  <c r="U183" i="5"/>
  <c r="U168" i="5"/>
  <c r="U148" i="5"/>
  <c r="U123" i="5"/>
  <c r="U55" i="5"/>
  <c r="U37" i="5"/>
  <c r="U15" i="5"/>
  <c r="U81" i="5"/>
  <c r="U76" i="5"/>
  <c r="U71" i="5"/>
  <c r="U66" i="5"/>
  <c r="U61" i="5"/>
  <c r="U58" i="5"/>
  <c r="U54" i="5"/>
  <c r="U49" i="5"/>
  <c r="U46" i="5"/>
  <c r="U41" i="5"/>
  <c r="U36" i="5"/>
  <c r="U34" i="5"/>
  <c r="U29" i="5"/>
  <c r="U24" i="5"/>
  <c r="U19" i="5"/>
  <c r="U14" i="5"/>
  <c r="U9" i="5"/>
  <c r="U130" i="5"/>
  <c r="U80" i="5"/>
  <c r="U75" i="5"/>
  <c r="U70" i="5"/>
  <c r="U65" i="5"/>
  <c r="U57" i="5"/>
  <c r="U33" i="5"/>
  <c r="U18" i="5"/>
  <c r="U64" i="5"/>
  <c r="U35" i="5"/>
  <c r="U12" i="5"/>
  <c r="U198" i="5"/>
  <c r="U193" i="5"/>
  <c r="U173" i="5"/>
  <c r="U158" i="5"/>
  <c r="U143" i="5"/>
  <c r="U128" i="5"/>
  <c r="U67" i="5"/>
  <c r="U25" i="5"/>
  <c r="U215" i="5"/>
  <c r="U210" i="5"/>
  <c r="U205" i="5"/>
  <c r="U200" i="5"/>
  <c r="U195" i="5"/>
  <c r="U190" i="5"/>
  <c r="U185" i="5"/>
  <c r="U180" i="5"/>
  <c r="U175" i="5"/>
  <c r="U170" i="5"/>
  <c r="U165" i="5"/>
  <c r="U160" i="5"/>
  <c r="U155" i="5"/>
  <c r="U150" i="5"/>
  <c r="U145" i="5"/>
  <c r="U140" i="5"/>
  <c r="U135" i="5"/>
  <c r="U125" i="5"/>
  <c r="U120" i="5"/>
  <c r="U53" i="5"/>
  <c r="U45" i="5"/>
  <c r="U28" i="5"/>
  <c r="U13" i="5"/>
  <c r="U79" i="5"/>
  <c r="U60" i="5"/>
  <c r="U52" i="5"/>
  <c r="U39" i="5"/>
  <c r="U32" i="5"/>
  <c r="U17" i="5"/>
  <c r="U213" i="5"/>
  <c r="U178" i="5"/>
  <c r="U153" i="5"/>
  <c r="U133" i="5"/>
  <c r="U62" i="5"/>
  <c r="U47" i="5"/>
  <c r="U20" i="5"/>
  <c r="U214" i="5"/>
  <c r="U209" i="5"/>
  <c r="U204" i="5"/>
  <c r="U199" i="5"/>
  <c r="U194" i="5"/>
  <c r="U189" i="5"/>
  <c r="U184" i="5"/>
  <c r="U179" i="5"/>
  <c r="U174" i="5"/>
  <c r="U169" i="5"/>
  <c r="U164" i="5"/>
  <c r="U159" i="5"/>
  <c r="U154" i="5"/>
  <c r="U149" i="5"/>
  <c r="U144" i="5"/>
  <c r="U139" i="5"/>
  <c r="U134" i="5"/>
  <c r="U129" i="5"/>
  <c r="U124" i="5"/>
  <c r="U119" i="5"/>
  <c r="U69" i="5"/>
  <c r="U44" i="5"/>
  <c r="U22" i="5"/>
  <c r="U208" i="5"/>
  <c r="U188" i="5"/>
  <c r="U163" i="5"/>
  <c r="U138" i="5"/>
  <c r="U78" i="5"/>
  <c r="U73" i="5"/>
  <c r="U68" i="5"/>
  <c r="U59" i="5"/>
  <c r="U56" i="5"/>
  <c r="U51" i="5"/>
  <c r="U43" i="5"/>
  <c r="U38" i="5"/>
  <c r="U31" i="5"/>
  <c r="U26" i="5"/>
  <c r="U21" i="5"/>
  <c r="U16" i="5"/>
  <c r="U11" i="5"/>
  <c r="U212" i="5"/>
  <c r="U207" i="5"/>
  <c r="U202" i="5"/>
  <c r="U197" i="5"/>
  <c r="U192" i="5"/>
  <c r="U187" i="5"/>
  <c r="U182" i="5"/>
  <c r="U177" i="5"/>
  <c r="U172" i="5"/>
  <c r="U167" i="5"/>
  <c r="U162" i="5"/>
  <c r="U157" i="5"/>
  <c r="U152" i="5"/>
  <c r="U147" i="5"/>
  <c r="U142" i="5"/>
  <c r="U137" i="5"/>
  <c r="U132" i="5"/>
  <c r="U127" i="5"/>
  <c r="U122" i="5"/>
  <c r="U217" i="5"/>
  <c r="U82" i="5"/>
  <c r="U77" i="5"/>
  <c r="U72" i="5"/>
  <c r="U63" i="5"/>
  <c r="U50" i="5"/>
  <c r="U42" i="5"/>
  <c r="U30" i="5"/>
  <c r="U10" i="5"/>
  <c r="U218" i="1"/>
  <c r="U217" i="1"/>
  <c r="E106" i="3" s="1"/>
  <c r="U104" i="1"/>
  <c r="F105" i="3" s="1"/>
  <c r="U216" i="1"/>
  <c r="E105" i="3" s="1"/>
  <c r="U106" i="1"/>
  <c r="U105" i="1"/>
  <c r="F106" i="3" s="1"/>
  <c r="U213" i="1"/>
  <c r="E102" i="3" s="1"/>
  <c r="U100" i="1"/>
  <c r="U212" i="1"/>
  <c r="E101" i="3" s="1"/>
  <c r="U103" i="1"/>
  <c r="U214" i="1"/>
  <c r="E103" i="3" s="1"/>
  <c r="U101" i="1"/>
  <c r="U211" i="1"/>
  <c r="E100" i="3" s="1"/>
  <c r="U215" i="1"/>
  <c r="E104" i="3" s="1"/>
  <c r="U102" i="1"/>
  <c r="U99" i="1"/>
  <c r="U95" i="1"/>
  <c r="U91" i="1"/>
  <c r="U86" i="1"/>
  <c r="F87" i="3" s="1"/>
  <c r="H87" i="3" s="1"/>
  <c r="U82" i="1"/>
  <c r="F83" i="3" s="1"/>
  <c r="H83" i="3" s="1"/>
  <c r="U78" i="1"/>
  <c r="U74" i="1"/>
  <c r="U70" i="1"/>
  <c r="U66" i="1"/>
  <c r="U62" i="1"/>
  <c r="U58" i="1"/>
  <c r="U54" i="1"/>
  <c r="U50" i="1"/>
  <c r="U46" i="1"/>
  <c r="U42" i="1"/>
  <c r="U38" i="1"/>
  <c r="U34" i="1"/>
  <c r="F35" i="3" s="1"/>
  <c r="H35" i="3" s="1"/>
  <c r="U30" i="1"/>
  <c r="F31" i="3" s="1"/>
  <c r="H31" i="3" s="1"/>
  <c r="U26" i="1"/>
  <c r="F27" i="3" s="1"/>
  <c r="H27" i="3" s="1"/>
  <c r="U22" i="1"/>
  <c r="F23" i="3" s="1"/>
  <c r="U18" i="1"/>
  <c r="F19" i="3" s="1"/>
  <c r="U14" i="1"/>
  <c r="F15" i="3" s="1"/>
  <c r="U10" i="1"/>
  <c r="F11" i="3" s="1"/>
  <c r="U210" i="1"/>
  <c r="E99" i="3" s="1"/>
  <c r="U206" i="1"/>
  <c r="E95" i="3" s="1"/>
  <c r="U202" i="1"/>
  <c r="E91" i="3" s="1"/>
  <c r="U198" i="1"/>
  <c r="E87" i="3" s="1"/>
  <c r="U194" i="1"/>
  <c r="E83" i="3" s="1"/>
  <c r="U190" i="1"/>
  <c r="E79" i="3" s="1"/>
  <c r="U186" i="1"/>
  <c r="E75" i="3" s="1"/>
  <c r="U182" i="1"/>
  <c r="E71" i="3" s="1"/>
  <c r="U178" i="1"/>
  <c r="E67" i="3" s="1"/>
  <c r="U174" i="1"/>
  <c r="E63" i="3" s="1"/>
  <c r="U170" i="1"/>
  <c r="E59" i="3" s="1"/>
  <c r="U166" i="1"/>
  <c r="E55" i="3" s="1"/>
  <c r="U162" i="1"/>
  <c r="E51" i="3" s="1"/>
  <c r="U158" i="1"/>
  <c r="E47" i="3" s="1"/>
  <c r="U154" i="1"/>
  <c r="E43" i="3" s="1"/>
  <c r="U150" i="1"/>
  <c r="E39" i="3" s="1"/>
  <c r="U146" i="1"/>
  <c r="E35" i="3" s="1"/>
  <c r="U142" i="1"/>
  <c r="E31" i="3" s="1"/>
  <c r="U138" i="1"/>
  <c r="E27" i="3" s="1"/>
  <c r="U134" i="1"/>
  <c r="E23" i="3" s="1"/>
  <c r="U130" i="1"/>
  <c r="E19" i="3" s="1"/>
  <c r="U126" i="1"/>
  <c r="E15" i="3" s="1"/>
  <c r="U122" i="1"/>
  <c r="E11" i="3" s="1"/>
  <c r="U98" i="1"/>
  <c r="U94" i="1"/>
  <c r="U89" i="1"/>
  <c r="U85" i="1"/>
  <c r="U81" i="1"/>
  <c r="F82" i="3" s="1"/>
  <c r="H82" i="3" s="1"/>
  <c r="U77" i="1"/>
  <c r="U73" i="1"/>
  <c r="U69" i="1"/>
  <c r="U65" i="1"/>
  <c r="U61" i="1"/>
  <c r="U57" i="1"/>
  <c r="U53" i="1"/>
  <c r="U49" i="1"/>
  <c r="U45" i="1"/>
  <c r="U41" i="1"/>
  <c r="U37" i="1"/>
  <c r="U33" i="1"/>
  <c r="F34" i="3" s="1"/>
  <c r="H34" i="3" s="1"/>
  <c r="U29" i="1"/>
  <c r="F30" i="3" s="1"/>
  <c r="H30" i="3" s="1"/>
  <c r="U25" i="1"/>
  <c r="F26" i="3" s="1"/>
  <c r="U21" i="1"/>
  <c r="F22" i="3" s="1"/>
  <c r="U17" i="1"/>
  <c r="F18" i="3" s="1"/>
  <c r="U13" i="1"/>
  <c r="F14" i="3" s="1"/>
  <c r="U9" i="1"/>
  <c r="F10" i="3" s="1"/>
  <c r="U209" i="1"/>
  <c r="E98" i="3" s="1"/>
  <c r="U205" i="1"/>
  <c r="E94" i="3" s="1"/>
  <c r="U201" i="1"/>
  <c r="E90" i="3" s="1"/>
  <c r="U197" i="1"/>
  <c r="E86" i="3" s="1"/>
  <c r="U193" i="1"/>
  <c r="E82" i="3" s="1"/>
  <c r="U189" i="1"/>
  <c r="E78" i="3" s="1"/>
  <c r="U185" i="1"/>
  <c r="E74" i="3" s="1"/>
  <c r="U181" i="1"/>
  <c r="E70" i="3" s="1"/>
  <c r="U177" i="1"/>
  <c r="E66" i="3" s="1"/>
  <c r="U173" i="1"/>
  <c r="E62" i="3" s="1"/>
  <c r="U169" i="1"/>
  <c r="E58" i="3" s="1"/>
  <c r="U165" i="1"/>
  <c r="E54" i="3" s="1"/>
  <c r="U161" i="1"/>
  <c r="E50" i="3" s="1"/>
  <c r="U157" i="1"/>
  <c r="E46" i="3" s="1"/>
  <c r="U153" i="1"/>
  <c r="E42" i="3" s="1"/>
  <c r="U149" i="1"/>
  <c r="E38" i="3" s="1"/>
  <c r="U145" i="1"/>
  <c r="E34" i="3" s="1"/>
  <c r="U141" i="1"/>
  <c r="E30" i="3" s="1"/>
  <c r="U137" i="1"/>
  <c r="E26" i="3" s="1"/>
  <c r="U133" i="1"/>
  <c r="E22" i="3" s="1"/>
  <c r="U129" i="1"/>
  <c r="E18" i="3" s="1"/>
  <c r="U125" i="1"/>
  <c r="E14" i="3" s="1"/>
  <c r="U121" i="1"/>
  <c r="E10" i="3" s="1"/>
  <c r="U97" i="1"/>
  <c r="U93" i="1"/>
  <c r="U88" i="1"/>
  <c r="U84" i="1"/>
  <c r="F85" i="3" s="1"/>
  <c r="H85" i="3" s="1"/>
  <c r="U80" i="1"/>
  <c r="U76" i="1"/>
  <c r="U72" i="1"/>
  <c r="U68" i="1"/>
  <c r="U64" i="1"/>
  <c r="U60" i="1"/>
  <c r="U56" i="1"/>
  <c r="U52" i="1"/>
  <c r="U48" i="1"/>
  <c r="U44" i="1"/>
  <c r="U40" i="1"/>
  <c r="U36" i="1"/>
  <c r="U32" i="1"/>
  <c r="F33" i="3" s="1"/>
  <c r="H33" i="3" s="1"/>
  <c r="U28" i="1"/>
  <c r="F29" i="3" s="1"/>
  <c r="H29" i="3" s="1"/>
  <c r="U24" i="1"/>
  <c r="F25" i="3" s="1"/>
  <c r="U20" i="1"/>
  <c r="F21" i="3" s="1"/>
  <c r="U16" i="1"/>
  <c r="F17" i="3" s="1"/>
  <c r="U12" i="1"/>
  <c r="F13" i="3" s="1"/>
  <c r="U8" i="1"/>
  <c r="U208" i="1"/>
  <c r="E97" i="3" s="1"/>
  <c r="U204" i="1"/>
  <c r="E93" i="3" s="1"/>
  <c r="U200" i="1"/>
  <c r="E89" i="3" s="1"/>
  <c r="U196" i="1"/>
  <c r="E85" i="3" s="1"/>
  <c r="U192" i="1"/>
  <c r="E81" i="3" s="1"/>
  <c r="U188" i="1"/>
  <c r="E77" i="3" s="1"/>
  <c r="U184" i="1"/>
  <c r="E73" i="3" s="1"/>
  <c r="U180" i="1"/>
  <c r="E69" i="3" s="1"/>
  <c r="U176" i="1"/>
  <c r="E65" i="3" s="1"/>
  <c r="U172" i="1"/>
  <c r="E61" i="3" s="1"/>
  <c r="U168" i="1"/>
  <c r="E57" i="3" s="1"/>
  <c r="U164" i="1"/>
  <c r="E53" i="3" s="1"/>
  <c r="U160" i="1"/>
  <c r="E49" i="3" s="1"/>
  <c r="U156" i="1"/>
  <c r="E45" i="3" s="1"/>
  <c r="U152" i="1"/>
  <c r="E41" i="3" s="1"/>
  <c r="U148" i="1"/>
  <c r="E37" i="3" s="1"/>
  <c r="U144" i="1"/>
  <c r="E33" i="3" s="1"/>
  <c r="U140" i="1"/>
  <c r="E29" i="3" s="1"/>
  <c r="U136" i="1"/>
  <c r="E25" i="3" s="1"/>
  <c r="U132" i="1"/>
  <c r="E21" i="3" s="1"/>
  <c r="U128" i="1"/>
  <c r="E17" i="3" s="1"/>
  <c r="U124" i="1"/>
  <c r="E13" i="3" s="1"/>
  <c r="U96" i="1"/>
  <c r="U92" i="1"/>
  <c r="U87" i="1"/>
  <c r="U83" i="1"/>
  <c r="F84" i="3" s="1"/>
  <c r="H84" i="3" s="1"/>
  <c r="U79" i="1"/>
  <c r="U75" i="1"/>
  <c r="U71" i="1"/>
  <c r="U67" i="1"/>
  <c r="U63" i="1"/>
  <c r="U59" i="1"/>
  <c r="U55" i="1"/>
  <c r="U51" i="1"/>
  <c r="U47" i="1"/>
  <c r="U43" i="1"/>
  <c r="U39" i="1"/>
  <c r="U35" i="1"/>
  <c r="U31" i="1"/>
  <c r="F32" i="3" s="1"/>
  <c r="H32" i="3" s="1"/>
  <c r="U27" i="1"/>
  <c r="F28" i="3" s="1"/>
  <c r="H28" i="3" s="1"/>
  <c r="U23" i="1"/>
  <c r="F24" i="3" s="1"/>
  <c r="U19" i="1"/>
  <c r="F20" i="3" s="1"/>
  <c r="U15" i="1"/>
  <c r="F16" i="3" s="1"/>
  <c r="U11" i="1"/>
  <c r="F12" i="3" s="1"/>
  <c r="U207" i="1"/>
  <c r="E96" i="3" s="1"/>
  <c r="U203" i="1"/>
  <c r="E92" i="3" s="1"/>
  <c r="U199" i="1"/>
  <c r="E88" i="3" s="1"/>
  <c r="U195" i="1"/>
  <c r="E84" i="3" s="1"/>
  <c r="U191" i="1"/>
  <c r="E80" i="3" s="1"/>
  <c r="U187" i="1"/>
  <c r="E76" i="3" s="1"/>
  <c r="U183" i="1"/>
  <c r="E72" i="3" s="1"/>
  <c r="U179" i="1"/>
  <c r="E68" i="3" s="1"/>
  <c r="U175" i="1"/>
  <c r="E64" i="3" s="1"/>
  <c r="U171" i="1"/>
  <c r="E60" i="3" s="1"/>
  <c r="U167" i="1"/>
  <c r="E56" i="3" s="1"/>
  <c r="U163" i="1"/>
  <c r="E52" i="3" s="1"/>
  <c r="U159" i="1"/>
  <c r="E48" i="3" s="1"/>
  <c r="U155" i="1"/>
  <c r="E44" i="3" s="1"/>
  <c r="U151" i="1"/>
  <c r="E40" i="3" s="1"/>
  <c r="U147" i="1"/>
  <c r="E36" i="3" s="1"/>
  <c r="U143" i="1"/>
  <c r="E32" i="3" s="1"/>
  <c r="U139" i="1"/>
  <c r="E28" i="3" s="1"/>
  <c r="U135" i="1"/>
  <c r="E24" i="3" s="1"/>
  <c r="U131" i="1"/>
  <c r="E20" i="3" s="1"/>
  <c r="U127" i="1"/>
  <c r="E16" i="3" s="1"/>
  <c r="U123" i="1"/>
  <c r="E12" i="3" s="1"/>
  <c r="L4" i="3"/>
  <c r="U90" i="1"/>
  <c r="U120" i="1"/>
  <c r="F16" i="4"/>
  <c r="F10" i="4"/>
  <c r="F19" i="4"/>
  <c r="F12" i="4"/>
  <c r="F20" i="4"/>
  <c r="F17" i="4"/>
  <c r="F11" i="4"/>
  <c r="D6" i="4" s="1"/>
  <c r="F4" i="3" s="1"/>
  <c r="F13" i="4"/>
  <c r="F18" i="4"/>
  <c r="F14" i="4"/>
  <c r="F62" i="3" l="1"/>
  <c r="H62" i="3" s="1"/>
  <c r="F39" i="3"/>
  <c r="H39" i="3" s="1"/>
  <c r="U7" i="5"/>
  <c r="U118" i="5"/>
  <c r="F45" i="3"/>
  <c r="H45" i="3" s="1"/>
  <c r="F41" i="3"/>
  <c r="H41" i="3" s="1"/>
  <c r="F46" i="3"/>
  <c r="H46" i="3" s="1"/>
  <c r="F37" i="3"/>
  <c r="H37" i="3" s="1"/>
  <c r="F43" i="3"/>
  <c r="H43" i="3" s="1"/>
  <c r="F63" i="3"/>
  <c r="H63" i="3" s="1"/>
  <c r="F58" i="3"/>
  <c r="H58" i="3" s="1"/>
  <c r="F50" i="3"/>
  <c r="H50" i="3" s="1"/>
  <c r="F55" i="3"/>
  <c r="H55" i="3" s="1"/>
  <c r="F54" i="3"/>
  <c r="H54" i="3" s="1"/>
  <c r="F38" i="3"/>
  <c r="H38" i="3" s="1"/>
  <c r="F47" i="3"/>
  <c r="H47" i="3" s="1"/>
  <c r="F42" i="3"/>
  <c r="H42" i="3" s="1"/>
  <c r="F51" i="3"/>
  <c r="H51" i="3" s="1"/>
  <c r="H106" i="3"/>
  <c r="I106" i="3"/>
  <c r="J106" i="3" s="1"/>
  <c r="G106" i="3"/>
  <c r="H105" i="3"/>
  <c r="I105" i="3"/>
  <c r="J105" i="3" s="1"/>
  <c r="G105" i="3"/>
  <c r="F53" i="3"/>
  <c r="H53" i="3" s="1"/>
  <c r="F74" i="3"/>
  <c r="H74" i="3" s="1"/>
  <c r="F97" i="3"/>
  <c r="H97" i="3" s="1"/>
  <c r="F36" i="3"/>
  <c r="H36" i="3" s="1"/>
  <c r="F64" i="3"/>
  <c r="H64" i="3" s="1"/>
  <c r="F86" i="3"/>
  <c r="H86" i="3" s="1"/>
  <c r="F44" i="3"/>
  <c r="H44" i="3" s="1"/>
  <c r="F73" i="3"/>
  <c r="H73" i="3" s="1"/>
  <c r="F96" i="3"/>
  <c r="H96" i="3" s="1"/>
  <c r="F68" i="3"/>
  <c r="H68" i="3" s="1"/>
  <c r="F91" i="3"/>
  <c r="H91" i="3" s="1"/>
  <c r="F71" i="3"/>
  <c r="H71" i="3" s="1"/>
  <c r="F94" i="3"/>
  <c r="H94" i="3" s="1"/>
  <c r="F75" i="3"/>
  <c r="H75" i="3" s="1"/>
  <c r="F98" i="3"/>
  <c r="H98" i="3" s="1"/>
  <c r="F67" i="3"/>
  <c r="H67" i="3" s="1"/>
  <c r="F90" i="3"/>
  <c r="H90" i="3" s="1"/>
  <c r="F48" i="3"/>
  <c r="H48" i="3" s="1"/>
  <c r="F57" i="3"/>
  <c r="H57" i="3" s="1"/>
  <c r="F77" i="3"/>
  <c r="H77" i="3" s="1"/>
  <c r="F100" i="3"/>
  <c r="H100" i="3" s="1"/>
  <c r="F79" i="3"/>
  <c r="H79" i="3" s="1"/>
  <c r="F102" i="3"/>
  <c r="H102" i="3" s="1"/>
  <c r="F78" i="3"/>
  <c r="H78" i="3" s="1"/>
  <c r="F101" i="3"/>
  <c r="H101" i="3" s="1"/>
  <c r="F60" i="3"/>
  <c r="H60" i="3" s="1"/>
  <c r="F65" i="3"/>
  <c r="H65" i="3" s="1"/>
  <c r="F88" i="3"/>
  <c r="H88" i="3" s="1"/>
  <c r="F49" i="3"/>
  <c r="H49" i="3" s="1"/>
  <c r="F52" i="3"/>
  <c r="H52" i="3" s="1"/>
  <c r="F61" i="3"/>
  <c r="H61" i="3" s="1"/>
  <c r="F72" i="3"/>
  <c r="H72" i="3" s="1"/>
  <c r="F95" i="3"/>
  <c r="H95" i="3" s="1"/>
  <c r="F80" i="3"/>
  <c r="H80" i="3" s="1"/>
  <c r="F103" i="3"/>
  <c r="H103" i="3" s="1"/>
  <c r="F70" i="3"/>
  <c r="H70" i="3" s="1"/>
  <c r="F93" i="3"/>
  <c r="H93" i="3" s="1"/>
  <c r="F66" i="3"/>
  <c r="H66" i="3" s="1"/>
  <c r="F89" i="3"/>
  <c r="H89" i="3" s="1"/>
  <c r="F56" i="3"/>
  <c r="H56" i="3" s="1"/>
  <c r="F76" i="3"/>
  <c r="H76" i="3" s="1"/>
  <c r="F99" i="3"/>
  <c r="H99" i="3" s="1"/>
  <c r="F40" i="3"/>
  <c r="H40" i="3" s="1"/>
  <c r="F59" i="3"/>
  <c r="H59" i="3" s="1"/>
  <c r="F69" i="3"/>
  <c r="H69" i="3" s="1"/>
  <c r="F92" i="3"/>
  <c r="H92" i="3" s="1"/>
  <c r="F81" i="3"/>
  <c r="H81" i="3" s="1"/>
  <c r="F104" i="3"/>
  <c r="H104" i="3" s="1"/>
  <c r="U7" i="1"/>
  <c r="F9" i="3"/>
  <c r="U119" i="1"/>
  <c r="E9" i="3"/>
  <c r="E8" i="3" s="1"/>
  <c r="G84" i="3"/>
  <c r="I84" i="3"/>
  <c r="J84" i="3" s="1"/>
  <c r="G85" i="3"/>
  <c r="I85" i="3"/>
  <c r="J85" i="3" s="1"/>
  <c r="I30" i="3"/>
  <c r="J30" i="3" s="1"/>
  <c r="G30" i="3"/>
  <c r="I62" i="3"/>
  <c r="J62" i="3" s="1"/>
  <c r="G62" i="3"/>
  <c r="G39" i="3"/>
  <c r="I39" i="3"/>
  <c r="J39" i="3" s="1"/>
  <c r="G87" i="3"/>
  <c r="I87" i="3"/>
  <c r="J87" i="3" s="1"/>
  <c r="G34" i="3"/>
  <c r="I34" i="3"/>
  <c r="J34" i="3" s="1"/>
  <c r="G82" i="3"/>
  <c r="I82" i="3"/>
  <c r="J82" i="3" s="1"/>
  <c r="I27" i="3"/>
  <c r="J27" i="3" s="1"/>
  <c r="G27" i="3"/>
  <c r="G28" i="3"/>
  <c r="I28" i="3"/>
  <c r="J28" i="3" s="1"/>
  <c r="I29" i="3"/>
  <c r="J29" i="3" s="1"/>
  <c r="G29" i="3"/>
  <c r="I31" i="3"/>
  <c r="J31" i="3" s="1"/>
  <c r="G31" i="3"/>
  <c r="I32" i="3"/>
  <c r="J32" i="3" s="1"/>
  <c r="G32" i="3"/>
  <c r="I33" i="3"/>
  <c r="J33" i="3" s="1"/>
  <c r="G33" i="3"/>
  <c r="G35" i="3"/>
  <c r="I35" i="3"/>
  <c r="J35" i="3" s="1"/>
  <c r="I83" i="3"/>
  <c r="J83" i="3" s="1"/>
  <c r="G83" i="3"/>
  <c r="L106" i="3"/>
  <c r="L103" i="3"/>
  <c r="L99" i="3"/>
  <c r="L95" i="3"/>
  <c r="L91" i="3"/>
  <c r="L87" i="3"/>
  <c r="L83" i="3"/>
  <c r="L79" i="3"/>
  <c r="L75" i="3"/>
  <c r="L71" i="3"/>
  <c r="L67" i="3"/>
  <c r="L63" i="3"/>
  <c r="L59" i="3"/>
  <c r="L55" i="3"/>
  <c r="L51" i="3"/>
  <c r="L47" i="3"/>
  <c r="L43" i="3"/>
  <c r="L39" i="3"/>
  <c r="L35" i="3"/>
  <c r="L31" i="3"/>
  <c r="L27" i="3"/>
  <c r="L23" i="3"/>
  <c r="N23" i="3" s="1"/>
  <c r="L19" i="3"/>
  <c r="N19" i="3" s="1"/>
  <c r="L15" i="3"/>
  <c r="N15" i="3" s="1"/>
  <c r="L11" i="3"/>
  <c r="N11" i="3" s="1"/>
  <c r="K104" i="3"/>
  <c r="K100" i="3"/>
  <c r="K96" i="3"/>
  <c r="K92" i="3"/>
  <c r="K88" i="3"/>
  <c r="K84" i="3"/>
  <c r="K80" i="3"/>
  <c r="K76" i="3"/>
  <c r="K72" i="3"/>
  <c r="K68" i="3"/>
  <c r="K64" i="3"/>
  <c r="K60" i="3"/>
  <c r="K56" i="3"/>
  <c r="K52" i="3"/>
  <c r="K48" i="3"/>
  <c r="K44" i="3"/>
  <c r="K40" i="3"/>
  <c r="K36" i="3"/>
  <c r="K32" i="3"/>
  <c r="K28" i="3"/>
  <c r="K24" i="3"/>
  <c r="K20" i="3"/>
  <c r="K16" i="3"/>
  <c r="K12" i="3"/>
  <c r="K106" i="3"/>
  <c r="K103" i="3"/>
  <c r="K99" i="3"/>
  <c r="K95" i="3"/>
  <c r="L102" i="3"/>
  <c r="L98" i="3"/>
  <c r="L94" i="3"/>
  <c r="L90" i="3"/>
  <c r="L86" i="3"/>
  <c r="L82" i="3"/>
  <c r="L78" i="3"/>
  <c r="L74" i="3"/>
  <c r="L70" i="3"/>
  <c r="L66" i="3"/>
  <c r="L62" i="3"/>
  <c r="L58" i="3"/>
  <c r="L54" i="3"/>
  <c r="L50" i="3"/>
  <c r="L46" i="3"/>
  <c r="L42" i="3"/>
  <c r="L38" i="3"/>
  <c r="L34" i="3"/>
  <c r="L30" i="3"/>
  <c r="L26" i="3"/>
  <c r="N26" i="3" s="1"/>
  <c r="L22" i="3"/>
  <c r="N22" i="3" s="1"/>
  <c r="L18" i="3"/>
  <c r="N18" i="3" s="1"/>
  <c r="L14" i="3"/>
  <c r="N14" i="3" s="1"/>
  <c r="L10" i="3"/>
  <c r="N10" i="3" s="1"/>
  <c r="L105" i="3"/>
  <c r="L97" i="3"/>
  <c r="L89" i="3"/>
  <c r="L81" i="3"/>
  <c r="L73" i="3"/>
  <c r="L65" i="3"/>
  <c r="L57" i="3"/>
  <c r="L49" i="3"/>
  <c r="L41" i="3"/>
  <c r="L33" i="3"/>
  <c r="L25" i="3"/>
  <c r="N25" i="3" s="1"/>
  <c r="L17" i="3"/>
  <c r="N17" i="3" s="1"/>
  <c r="L9" i="3"/>
  <c r="N9" i="3" s="1"/>
  <c r="K105" i="3"/>
  <c r="K97" i="3"/>
  <c r="K90" i="3"/>
  <c r="K85" i="3"/>
  <c r="K79" i="3"/>
  <c r="K74" i="3"/>
  <c r="K69" i="3"/>
  <c r="K63" i="3"/>
  <c r="K58" i="3"/>
  <c r="K53" i="3"/>
  <c r="K47" i="3"/>
  <c r="K42" i="3"/>
  <c r="K37" i="3"/>
  <c r="K31" i="3"/>
  <c r="K26" i="3"/>
  <c r="K21" i="3"/>
  <c r="K15" i="3"/>
  <c r="K10" i="3"/>
  <c r="L93" i="3"/>
  <c r="L77" i="3"/>
  <c r="L61" i="3"/>
  <c r="L45" i="3"/>
  <c r="L37" i="3"/>
  <c r="L21" i="3"/>
  <c r="N21" i="3" s="1"/>
  <c r="K93" i="3"/>
  <c r="K87" i="3"/>
  <c r="K77" i="3"/>
  <c r="K66" i="3"/>
  <c r="K50" i="3"/>
  <c r="K39" i="3"/>
  <c r="K23" i="3"/>
  <c r="K13" i="3"/>
  <c r="L92" i="3"/>
  <c r="L76" i="3"/>
  <c r="L60" i="3"/>
  <c r="L44" i="3"/>
  <c r="L28" i="3"/>
  <c r="L12" i="3"/>
  <c r="K98" i="3"/>
  <c r="K86" i="3"/>
  <c r="K75" i="3"/>
  <c r="K70" i="3"/>
  <c r="K59" i="3"/>
  <c r="L104" i="3"/>
  <c r="L96" i="3"/>
  <c r="L88" i="3"/>
  <c r="L80" i="3"/>
  <c r="L72" i="3"/>
  <c r="L64" i="3"/>
  <c r="L56" i="3"/>
  <c r="L48" i="3"/>
  <c r="L40" i="3"/>
  <c r="L32" i="3"/>
  <c r="L24" i="3"/>
  <c r="L16" i="3"/>
  <c r="N16" i="3" s="1"/>
  <c r="K102" i="3"/>
  <c r="K94" i="3"/>
  <c r="K89" i="3"/>
  <c r="K83" i="3"/>
  <c r="K78" i="3"/>
  <c r="K73" i="3"/>
  <c r="K67" i="3"/>
  <c r="K62" i="3"/>
  <c r="K57" i="3"/>
  <c r="K51" i="3"/>
  <c r="K46" i="3"/>
  <c r="K41" i="3"/>
  <c r="K35" i="3"/>
  <c r="K30" i="3"/>
  <c r="K25" i="3"/>
  <c r="K19" i="3"/>
  <c r="K14" i="3"/>
  <c r="K9" i="3"/>
  <c r="L101" i="3"/>
  <c r="L85" i="3"/>
  <c r="L69" i="3"/>
  <c r="L53" i="3"/>
  <c r="L29" i="3"/>
  <c r="L13" i="3"/>
  <c r="N13" i="3" s="1"/>
  <c r="K101" i="3"/>
  <c r="K82" i="3"/>
  <c r="K71" i="3"/>
  <c r="K61" i="3"/>
  <c r="K55" i="3"/>
  <c r="K45" i="3"/>
  <c r="K34" i="3"/>
  <c r="K29" i="3"/>
  <c r="K18" i="3"/>
  <c r="L100" i="3"/>
  <c r="L84" i="3"/>
  <c r="L68" i="3"/>
  <c r="L52" i="3"/>
  <c r="L36" i="3"/>
  <c r="L20" i="3"/>
  <c r="N20" i="3" s="1"/>
  <c r="K91" i="3"/>
  <c r="K81" i="3"/>
  <c r="K65" i="3"/>
  <c r="K43" i="3"/>
  <c r="K22" i="3"/>
  <c r="K54" i="3"/>
  <c r="K11" i="3"/>
  <c r="K27" i="3"/>
  <c r="K38" i="3"/>
  <c r="K17" i="3"/>
  <c r="K33" i="3"/>
  <c r="K49" i="3"/>
  <c r="J10" i="2"/>
  <c r="M10" i="2" s="1"/>
  <c r="I45" i="3" l="1"/>
  <c r="J45" i="3" s="1"/>
  <c r="G45" i="3"/>
  <c r="I46" i="3"/>
  <c r="J46" i="3" s="1"/>
  <c r="G46" i="3"/>
  <c r="I41" i="3"/>
  <c r="J41" i="3" s="1"/>
  <c r="G43" i="3"/>
  <c r="G41" i="3"/>
  <c r="G37" i="3"/>
  <c r="I63" i="3"/>
  <c r="J63" i="3" s="1"/>
  <c r="I43" i="3"/>
  <c r="J43" i="3" s="1"/>
  <c r="G63" i="3"/>
  <c r="I58" i="3"/>
  <c r="J58" i="3" s="1"/>
  <c r="I37" i="3"/>
  <c r="J37" i="3" s="1"/>
  <c r="G58" i="3"/>
  <c r="G50" i="3"/>
  <c r="I50" i="3"/>
  <c r="J50" i="3" s="1"/>
  <c r="G55" i="3"/>
  <c r="I55" i="3"/>
  <c r="J55" i="3" s="1"/>
  <c r="I54" i="3"/>
  <c r="J54" i="3" s="1"/>
  <c r="G54" i="3"/>
  <c r="I47" i="3"/>
  <c r="J47" i="3" s="1"/>
  <c r="I38" i="3"/>
  <c r="J38" i="3" s="1"/>
  <c r="G38" i="3"/>
  <c r="G36" i="3"/>
  <c r="I51" i="3"/>
  <c r="J51" i="3" s="1"/>
  <c r="G80" i="3"/>
  <c r="I75" i="3"/>
  <c r="J75" i="3" s="1"/>
  <c r="I78" i="3"/>
  <c r="J78" i="3" s="1"/>
  <c r="G51" i="3"/>
  <c r="G42" i="3"/>
  <c r="G47" i="3"/>
  <c r="G103" i="3"/>
  <c r="I36" i="3"/>
  <c r="J36" i="3" s="1"/>
  <c r="I80" i="3"/>
  <c r="J80" i="3" s="1"/>
  <c r="G75" i="3"/>
  <c r="G78" i="3"/>
  <c r="G67" i="3"/>
  <c r="I60" i="3"/>
  <c r="J60" i="3" s="1"/>
  <c r="I103" i="3"/>
  <c r="J103" i="3" s="1"/>
  <c r="G59" i="3"/>
  <c r="G70" i="3"/>
  <c r="I98" i="3"/>
  <c r="J98" i="3" s="1"/>
  <c r="G98" i="3"/>
  <c r="I101" i="3"/>
  <c r="J101" i="3" s="1"/>
  <c r="G86" i="3"/>
  <c r="I67" i="3"/>
  <c r="J67" i="3" s="1"/>
  <c r="G44" i="3"/>
  <c r="I90" i="3"/>
  <c r="J90" i="3" s="1"/>
  <c r="I42" i="3"/>
  <c r="J42" i="3" s="1"/>
  <c r="I77" i="3"/>
  <c r="J77" i="3" s="1"/>
  <c r="G81" i="3"/>
  <c r="G92" i="3"/>
  <c r="I81" i="3"/>
  <c r="J81" i="3" s="1"/>
  <c r="I92" i="3"/>
  <c r="J92" i="3" s="1"/>
  <c r="G65" i="3"/>
  <c r="G60" i="3"/>
  <c r="I59" i="3"/>
  <c r="J59" i="3" s="1"/>
  <c r="I65" i="3"/>
  <c r="J65" i="3" s="1"/>
  <c r="I102" i="3"/>
  <c r="J102" i="3" s="1"/>
  <c r="G93" i="3"/>
  <c r="I44" i="3"/>
  <c r="J44" i="3" s="1"/>
  <c r="I86" i="3"/>
  <c r="J86" i="3" s="1"/>
  <c r="I88" i="3"/>
  <c r="J88" i="3" s="1"/>
  <c r="I70" i="3"/>
  <c r="J70" i="3" s="1"/>
  <c r="I56" i="3"/>
  <c r="J56" i="3" s="1"/>
  <c r="I97" i="3"/>
  <c r="J97" i="3" s="1"/>
  <c r="G68" i="3"/>
  <c r="O38" i="3"/>
  <c r="P38" i="3" s="1"/>
  <c r="I68" i="3"/>
  <c r="J68" i="3" s="1"/>
  <c r="G52" i="3"/>
  <c r="I61" i="3"/>
  <c r="J61" i="3" s="1"/>
  <c r="G66" i="3"/>
  <c r="I57" i="3"/>
  <c r="J57" i="3" s="1"/>
  <c r="G104" i="3"/>
  <c r="G48" i="3"/>
  <c r="G97" i="3"/>
  <c r="G102" i="3"/>
  <c r="G88" i="3"/>
  <c r="I91" i="3"/>
  <c r="J91" i="3" s="1"/>
  <c r="G89" i="3"/>
  <c r="G56" i="3"/>
  <c r="I52" i="3"/>
  <c r="J52" i="3" s="1"/>
  <c r="G91" i="3"/>
  <c r="I89" i="3"/>
  <c r="J89" i="3" s="1"/>
  <c r="M34" i="3"/>
  <c r="O46" i="3"/>
  <c r="P46" i="3" s="1"/>
  <c r="G77" i="3"/>
  <c r="I76" i="3"/>
  <c r="J76" i="3" s="1"/>
  <c r="G73" i="3"/>
  <c r="G40" i="3"/>
  <c r="I53" i="3"/>
  <c r="J53" i="3" s="1"/>
  <c r="I73" i="3"/>
  <c r="J73" i="3" s="1"/>
  <c r="I40" i="3"/>
  <c r="J40" i="3" s="1"/>
  <c r="G53" i="3"/>
  <c r="G61" i="3"/>
  <c r="I66" i="3"/>
  <c r="J66" i="3" s="1"/>
  <c r="G57" i="3"/>
  <c r="I104" i="3"/>
  <c r="J104" i="3" s="1"/>
  <c r="I48" i="3"/>
  <c r="J48" i="3" s="1"/>
  <c r="G72" i="3"/>
  <c r="G71" i="3"/>
  <c r="I72" i="3"/>
  <c r="J72" i="3" s="1"/>
  <c r="I71" i="3"/>
  <c r="J71" i="3" s="1"/>
  <c r="I79" i="3"/>
  <c r="J79" i="3" s="1"/>
  <c r="I99" i="3"/>
  <c r="J99" i="3" s="1"/>
  <c r="G79" i="3"/>
  <c r="G99" i="3"/>
  <c r="I74" i="3"/>
  <c r="J74" i="3" s="1"/>
  <c r="G74" i="3"/>
  <c r="I49" i="3"/>
  <c r="J49" i="3" s="1"/>
  <c r="G96" i="3"/>
  <c r="G64" i="3"/>
  <c r="G95" i="3"/>
  <c r="I100" i="3"/>
  <c r="J100" i="3" s="1"/>
  <c r="G94" i="3"/>
  <c r="G69" i="3"/>
  <c r="G49" i="3"/>
  <c r="I96" i="3"/>
  <c r="J96" i="3" s="1"/>
  <c r="I64" i="3"/>
  <c r="J64" i="3" s="1"/>
  <c r="I95" i="3"/>
  <c r="J95" i="3" s="1"/>
  <c r="G100" i="3"/>
  <c r="I94" i="3"/>
  <c r="J94" i="3" s="1"/>
  <c r="I69" i="3"/>
  <c r="J69" i="3" s="1"/>
  <c r="G90" i="3"/>
  <c r="I93" i="3"/>
  <c r="J93" i="3" s="1"/>
  <c r="G76" i="3"/>
  <c r="G101" i="3"/>
  <c r="F8" i="3"/>
  <c r="O68" i="3"/>
  <c r="P68" i="3" s="1"/>
  <c r="M68" i="3"/>
  <c r="N68" i="3"/>
  <c r="M36" i="3"/>
  <c r="N36" i="3"/>
  <c r="O36" i="3"/>
  <c r="P36" i="3" s="1"/>
  <c r="M100" i="3"/>
  <c r="N100" i="3"/>
  <c r="O100" i="3"/>
  <c r="P100" i="3" s="1"/>
  <c r="N53" i="3"/>
  <c r="M53" i="3"/>
  <c r="O53" i="3"/>
  <c r="P53" i="3" s="1"/>
  <c r="M32" i="3"/>
  <c r="N32" i="3"/>
  <c r="O32" i="3"/>
  <c r="P32" i="3" s="1"/>
  <c r="O64" i="3"/>
  <c r="P64" i="3" s="1"/>
  <c r="M64" i="3"/>
  <c r="N64" i="3"/>
  <c r="M96" i="3"/>
  <c r="N96" i="3"/>
  <c r="O96" i="3"/>
  <c r="P96" i="3" s="1"/>
  <c r="M28" i="3"/>
  <c r="N28" i="3"/>
  <c r="O28" i="3"/>
  <c r="P28" i="3" s="1"/>
  <c r="N92" i="3"/>
  <c r="O92" i="3"/>
  <c r="P92" i="3" s="1"/>
  <c r="M92" i="3"/>
  <c r="O61" i="3"/>
  <c r="P61" i="3" s="1"/>
  <c r="N61" i="3"/>
  <c r="M61" i="3"/>
  <c r="M33" i="3"/>
  <c r="O33" i="3"/>
  <c r="P33" i="3" s="1"/>
  <c r="N33" i="3"/>
  <c r="O65" i="3"/>
  <c r="P65" i="3" s="1"/>
  <c r="N65" i="3"/>
  <c r="M65" i="3"/>
  <c r="N97" i="3"/>
  <c r="O97" i="3"/>
  <c r="P97" i="3" s="1"/>
  <c r="M97" i="3"/>
  <c r="O34" i="3"/>
  <c r="P34" i="3" s="1"/>
  <c r="N34" i="3"/>
  <c r="N50" i="3"/>
  <c r="O50" i="3"/>
  <c r="P50" i="3" s="1"/>
  <c r="M50" i="3"/>
  <c r="O66" i="3"/>
  <c r="P66" i="3" s="1"/>
  <c r="M66" i="3"/>
  <c r="N66" i="3"/>
  <c r="N82" i="3"/>
  <c r="O82" i="3"/>
  <c r="P82" i="3" s="1"/>
  <c r="M82" i="3"/>
  <c r="N98" i="3"/>
  <c r="M98" i="3"/>
  <c r="O98" i="3"/>
  <c r="P98" i="3" s="1"/>
  <c r="N31" i="3"/>
  <c r="O31" i="3"/>
  <c r="P31" i="3" s="1"/>
  <c r="M31" i="3"/>
  <c r="N47" i="3"/>
  <c r="O47" i="3"/>
  <c r="P47" i="3" s="1"/>
  <c r="M47" i="3"/>
  <c r="O63" i="3"/>
  <c r="P63" i="3" s="1"/>
  <c r="N63" i="3"/>
  <c r="M63" i="3"/>
  <c r="N79" i="3"/>
  <c r="O79" i="3"/>
  <c r="P79" i="3" s="1"/>
  <c r="M79" i="3"/>
  <c r="O95" i="3"/>
  <c r="P95" i="3" s="1"/>
  <c r="M95" i="3"/>
  <c r="N95" i="3"/>
  <c r="N84" i="3"/>
  <c r="M84" i="3"/>
  <c r="O84" i="3"/>
  <c r="P84" i="3" s="1"/>
  <c r="O29" i="3"/>
  <c r="P29" i="3" s="1"/>
  <c r="N29" i="3"/>
  <c r="M29" i="3"/>
  <c r="M52" i="3"/>
  <c r="O52" i="3"/>
  <c r="P52" i="3" s="1"/>
  <c r="N52" i="3"/>
  <c r="N69" i="3"/>
  <c r="O69" i="3"/>
  <c r="P69" i="3" s="1"/>
  <c r="M69" i="3"/>
  <c r="O40" i="3"/>
  <c r="P40" i="3" s="1"/>
  <c r="M40" i="3"/>
  <c r="N40" i="3"/>
  <c r="N72" i="3"/>
  <c r="O72" i="3"/>
  <c r="P72" i="3" s="1"/>
  <c r="M72" i="3"/>
  <c r="M104" i="3"/>
  <c r="O104" i="3"/>
  <c r="P104" i="3" s="1"/>
  <c r="N104" i="3"/>
  <c r="O44" i="3"/>
  <c r="P44" i="3" s="1"/>
  <c r="N44" i="3"/>
  <c r="M44" i="3"/>
  <c r="N77" i="3"/>
  <c r="O77" i="3"/>
  <c r="P77" i="3" s="1"/>
  <c r="M77" i="3"/>
  <c r="M41" i="3"/>
  <c r="N41" i="3"/>
  <c r="O41" i="3"/>
  <c r="P41" i="3" s="1"/>
  <c r="O73" i="3"/>
  <c r="P73" i="3" s="1"/>
  <c r="N73" i="3"/>
  <c r="M73" i="3"/>
  <c r="M105" i="3"/>
  <c r="O105" i="3"/>
  <c r="P105" i="3" s="1"/>
  <c r="N105" i="3"/>
  <c r="N38" i="3"/>
  <c r="M38" i="3"/>
  <c r="O54" i="3"/>
  <c r="P54" i="3" s="1"/>
  <c r="N54" i="3"/>
  <c r="M54" i="3"/>
  <c r="O70" i="3"/>
  <c r="P70" i="3" s="1"/>
  <c r="N70" i="3"/>
  <c r="M70" i="3"/>
  <c r="M86" i="3"/>
  <c r="N86" i="3"/>
  <c r="O86" i="3"/>
  <c r="P86" i="3" s="1"/>
  <c r="M102" i="3"/>
  <c r="N102" i="3"/>
  <c r="O102" i="3"/>
  <c r="P102" i="3" s="1"/>
  <c r="N35" i="3"/>
  <c r="O35" i="3"/>
  <c r="P35" i="3" s="1"/>
  <c r="M35" i="3"/>
  <c r="O51" i="3"/>
  <c r="P51" i="3" s="1"/>
  <c r="M51" i="3"/>
  <c r="N51" i="3"/>
  <c r="N67" i="3"/>
  <c r="O67" i="3"/>
  <c r="P67" i="3" s="1"/>
  <c r="M67" i="3"/>
  <c r="O83" i="3"/>
  <c r="P83" i="3" s="1"/>
  <c r="M83" i="3"/>
  <c r="N83" i="3"/>
  <c r="M99" i="3"/>
  <c r="N99" i="3"/>
  <c r="O99" i="3"/>
  <c r="P99" i="3" s="1"/>
  <c r="M85" i="3"/>
  <c r="O85" i="3"/>
  <c r="P85" i="3" s="1"/>
  <c r="N85" i="3"/>
  <c r="O48" i="3"/>
  <c r="P48" i="3" s="1"/>
  <c r="M48" i="3"/>
  <c r="N48" i="3"/>
  <c r="O80" i="3"/>
  <c r="P80" i="3" s="1"/>
  <c r="M80" i="3"/>
  <c r="N80" i="3"/>
  <c r="M60" i="3"/>
  <c r="O60" i="3"/>
  <c r="P60" i="3" s="1"/>
  <c r="N60" i="3"/>
  <c r="N37" i="3"/>
  <c r="M37" i="3"/>
  <c r="O37" i="3"/>
  <c r="P37" i="3" s="1"/>
  <c r="O93" i="3"/>
  <c r="P93" i="3" s="1"/>
  <c r="M93" i="3"/>
  <c r="N93" i="3"/>
  <c r="N49" i="3"/>
  <c r="O49" i="3"/>
  <c r="P49" i="3" s="1"/>
  <c r="M49" i="3"/>
  <c r="N81" i="3"/>
  <c r="O81" i="3"/>
  <c r="P81" i="3" s="1"/>
  <c r="M81" i="3"/>
  <c r="N42" i="3"/>
  <c r="M42" i="3"/>
  <c r="O42" i="3"/>
  <c r="P42" i="3" s="1"/>
  <c r="O58" i="3"/>
  <c r="P58" i="3" s="1"/>
  <c r="M58" i="3"/>
  <c r="N58" i="3"/>
  <c r="O74" i="3"/>
  <c r="P74" i="3" s="1"/>
  <c r="N74" i="3"/>
  <c r="M74" i="3"/>
  <c r="M90" i="3"/>
  <c r="O90" i="3"/>
  <c r="P90" i="3" s="1"/>
  <c r="N90" i="3"/>
  <c r="N39" i="3"/>
  <c r="M39" i="3"/>
  <c r="O39" i="3"/>
  <c r="P39" i="3" s="1"/>
  <c r="O55" i="3"/>
  <c r="P55" i="3" s="1"/>
  <c r="N55" i="3"/>
  <c r="M55" i="3"/>
  <c r="N71" i="3"/>
  <c r="O71" i="3"/>
  <c r="P71" i="3" s="1"/>
  <c r="M71" i="3"/>
  <c r="O87" i="3"/>
  <c r="P87" i="3" s="1"/>
  <c r="M87" i="3"/>
  <c r="N87" i="3"/>
  <c r="M103" i="3"/>
  <c r="N103" i="3"/>
  <c r="O103" i="3"/>
  <c r="P103" i="3" s="1"/>
  <c r="M101" i="3"/>
  <c r="N101" i="3"/>
  <c r="O101" i="3"/>
  <c r="P101" i="3" s="1"/>
  <c r="M56" i="3"/>
  <c r="N56" i="3"/>
  <c r="O56" i="3"/>
  <c r="P56" i="3" s="1"/>
  <c r="O88" i="3"/>
  <c r="P88" i="3" s="1"/>
  <c r="M88" i="3"/>
  <c r="N88" i="3"/>
  <c r="O76" i="3"/>
  <c r="P76" i="3" s="1"/>
  <c r="M76" i="3"/>
  <c r="N76" i="3"/>
  <c r="M45" i="3"/>
  <c r="O45" i="3"/>
  <c r="P45" i="3" s="1"/>
  <c r="N45" i="3"/>
  <c r="O57" i="3"/>
  <c r="P57" i="3" s="1"/>
  <c r="N57" i="3"/>
  <c r="M57" i="3"/>
  <c r="O89" i="3"/>
  <c r="P89" i="3" s="1"/>
  <c r="N89" i="3"/>
  <c r="M89" i="3"/>
  <c r="N30" i="3"/>
  <c r="M30" i="3"/>
  <c r="O30" i="3"/>
  <c r="P30" i="3" s="1"/>
  <c r="N46" i="3"/>
  <c r="M46" i="3"/>
  <c r="O62" i="3"/>
  <c r="P62" i="3" s="1"/>
  <c r="N62" i="3"/>
  <c r="M62" i="3"/>
  <c r="O78" i="3"/>
  <c r="P78" i="3" s="1"/>
  <c r="N78" i="3"/>
  <c r="M78" i="3"/>
  <c r="N94" i="3"/>
  <c r="O94" i="3"/>
  <c r="P94" i="3" s="1"/>
  <c r="M94" i="3"/>
  <c r="N27" i="3"/>
  <c r="M27" i="3"/>
  <c r="O27" i="3"/>
  <c r="P27" i="3" s="1"/>
  <c r="N43" i="3"/>
  <c r="M43" i="3"/>
  <c r="O43" i="3"/>
  <c r="P43" i="3" s="1"/>
  <c r="O59" i="3"/>
  <c r="P59" i="3" s="1"/>
  <c r="M59" i="3"/>
  <c r="N59" i="3"/>
  <c r="N75" i="3"/>
  <c r="O75" i="3"/>
  <c r="P75" i="3" s="1"/>
  <c r="M75" i="3"/>
  <c r="O91" i="3"/>
  <c r="P91" i="3" s="1"/>
  <c r="N91" i="3"/>
  <c r="M91" i="3"/>
  <c r="M106" i="3"/>
  <c r="O106" i="3"/>
  <c r="P106" i="3" s="1"/>
  <c r="N106" i="3"/>
  <c r="K8" i="3"/>
  <c r="N12" i="3"/>
  <c r="L8" i="3"/>
  <c r="N8" i="3" s="1"/>
  <c r="O17" i="3"/>
  <c r="P17" i="3" s="1"/>
  <c r="M24" i="3"/>
  <c r="M10" i="3"/>
  <c r="O12" i="3"/>
  <c r="P12" i="3" s="1"/>
  <c r="M15" i="3"/>
  <c r="M17" i="3"/>
  <c r="O15" i="3"/>
  <c r="P15" i="3" s="1"/>
  <c r="M22" i="3"/>
  <c r="O19" i="3"/>
  <c r="P19" i="3" s="1"/>
  <c r="O23" i="3"/>
  <c r="P23" i="3" s="1"/>
  <c r="M23" i="3"/>
  <c r="M19" i="3"/>
  <c r="O24" i="3"/>
  <c r="P24" i="3" s="1"/>
  <c r="N24" i="3"/>
  <c r="O25" i="3"/>
  <c r="P25" i="3" s="1"/>
  <c r="M20" i="3"/>
  <c r="O14" i="3"/>
  <c r="P14" i="3" s="1"/>
  <c r="M11" i="3"/>
  <c r="M25" i="3"/>
  <c r="M13" i="3"/>
  <c r="O22" i="3"/>
  <c r="P22" i="3" s="1"/>
  <c r="M26" i="3"/>
  <c r="M12" i="3"/>
  <c r="O26" i="3"/>
  <c r="P26" i="3" s="1"/>
  <c r="M18" i="3"/>
  <c r="M21" i="3"/>
  <c r="O10" i="3"/>
  <c r="P10" i="3" s="1"/>
  <c r="O9" i="3"/>
  <c r="O18" i="3"/>
  <c r="P18" i="3" s="1"/>
  <c r="O16" i="3"/>
  <c r="P16" i="3" s="1"/>
  <c r="O13" i="3"/>
  <c r="P13" i="3" s="1"/>
  <c r="O20" i="3"/>
  <c r="P20" i="3" s="1"/>
  <c r="M9" i="3"/>
  <c r="O21" i="3"/>
  <c r="P21" i="3" s="1"/>
  <c r="M14" i="3"/>
  <c r="O11" i="3"/>
  <c r="P11" i="3" s="1"/>
  <c r="M16" i="3"/>
  <c r="J17" i="2"/>
  <c r="J21" i="2"/>
  <c r="J23" i="2"/>
  <c r="J13" i="2"/>
  <c r="J15" i="2"/>
  <c r="J19" i="2"/>
  <c r="I18" i="3"/>
  <c r="J18" i="3" s="1"/>
  <c r="H18" i="3"/>
  <c r="G18" i="3"/>
  <c r="G11" i="3"/>
  <c r="H21" i="3"/>
  <c r="I21" i="3"/>
  <c r="J21" i="3" s="1"/>
  <c r="G21" i="3"/>
  <c r="H24" i="3"/>
  <c r="G24" i="3"/>
  <c r="I24" i="3"/>
  <c r="J24" i="3" s="1"/>
  <c r="I26" i="3"/>
  <c r="J26" i="3" s="1"/>
  <c r="H26" i="3"/>
  <c r="G26" i="3"/>
  <c r="I15" i="3"/>
  <c r="J15" i="3" s="1"/>
  <c r="H15" i="3"/>
  <c r="G15" i="3"/>
  <c r="H13" i="3"/>
  <c r="G13" i="3"/>
  <c r="I13" i="3"/>
  <c r="J13" i="3" s="1"/>
  <c r="H23" i="3"/>
  <c r="G23" i="3"/>
  <c r="I23" i="3"/>
  <c r="J23" i="3" s="1"/>
  <c r="I14" i="3"/>
  <c r="J14" i="3" s="1"/>
  <c r="H14" i="3"/>
  <c r="G14" i="3"/>
  <c r="G16" i="3"/>
  <c r="H16" i="3"/>
  <c r="I16" i="3"/>
  <c r="J16" i="3" s="1"/>
  <c r="H25" i="3"/>
  <c r="I25" i="3"/>
  <c r="J25" i="3" s="1"/>
  <c r="G25" i="3"/>
  <c r="H17" i="3"/>
  <c r="I17" i="3"/>
  <c r="J17" i="3" s="1"/>
  <c r="G17" i="3"/>
  <c r="I22" i="3"/>
  <c r="J22" i="3" s="1"/>
  <c r="G22" i="3"/>
  <c r="H22" i="3"/>
  <c r="H11" i="3"/>
  <c r="I11" i="3"/>
  <c r="J11" i="3" s="1"/>
  <c r="G20" i="3"/>
  <c r="H20" i="3"/>
  <c r="I20" i="3"/>
  <c r="J20" i="3" s="1"/>
  <c r="I19" i="3"/>
  <c r="J19" i="3" s="1"/>
  <c r="H19" i="3"/>
  <c r="G19" i="3"/>
  <c r="I12" i="3"/>
  <c r="J12" i="3" s="1"/>
  <c r="H12" i="3"/>
  <c r="G12" i="3"/>
  <c r="I10" i="3"/>
  <c r="J10" i="3" s="1"/>
  <c r="H10" i="3"/>
  <c r="G10" i="3"/>
  <c r="O8" i="3" l="1"/>
  <c r="P8" i="3" s="1"/>
  <c r="P9" i="3"/>
  <c r="J25" i="2"/>
  <c r="M8" i="3"/>
  <c r="M23" i="2"/>
  <c r="M19" i="2"/>
  <c r="M15" i="2"/>
  <c r="M17" i="2"/>
  <c r="M13" i="2"/>
  <c r="M21" i="2"/>
  <c r="I9" i="3"/>
  <c r="I8" i="3" s="1"/>
  <c r="H9" i="3"/>
  <c r="G9" i="3"/>
  <c r="K25" i="2" l="1"/>
  <c r="K17" i="2"/>
  <c r="K13" i="2"/>
  <c r="K23" i="2"/>
  <c r="K21" i="2"/>
  <c r="K15" i="2"/>
  <c r="K19" i="2"/>
  <c r="G8" i="3"/>
  <c r="H8" i="3"/>
  <c r="M25" i="2"/>
  <c r="N17" i="2" s="1"/>
  <c r="J9" i="3"/>
  <c r="J8" i="3"/>
  <c r="N15" i="2" l="1"/>
  <c r="N21" i="2"/>
  <c r="N23" i="2"/>
  <c r="N13" i="2"/>
  <c r="N19" i="2"/>
  <c r="N25" i="2"/>
</calcChain>
</file>

<file path=xl/sharedStrings.xml><?xml version="1.0" encoding="utf-8"?>
<sst xmlns="http://schemas.openxmlformats.org/spreadsheetml/2006/main" count="524" uniqueCount="148">
  <si>
    <t>Crna Gora</t>
  </si>
  <si>
    <t>Ministarstvo finansija</t>
  </si>
  <si>
    <t>Direktorat za državni budžet</t>
  </si>
  <si>
    <t>mil. €</t>
  </si>
  <si>
    <t>PREDSJEDNIK CRNE GORE</t>
  </si>
  <si>
    <t>PRAVOSUĐE</t>
  </si>
  <si>
    <t>VLADA CRNE GORE</t>
  </si>
  <si>
    <t>SAMOSTALNE POTROŠAČKE JEDINICE</t>
  </si>
  <si>
    <t>DRŽAVNI FONDOVI</t>
  </si>
  <si>
    <t>Januar</t>
  </si>
  <si>
    <t>Mjesec</t>
  </si>
  <si>
    <t>Period</t>
  </si>
  <si>
    <t>Iznos</t>
  </si>
  <si>
    <t>% potrošnje</t>
  </si>
  <si>
    <t>Period:</t>
  </si>
  <si>
    <t>Mjesec:</t>
  </si>
  <si>
    <t>Plan</t>
  </si>
  <si>
    <t>Ostvarenje</t>
  </si>
  <si>
    <t>(%)</t>
  </si>
  <si>
    <t>(%) BDP-a</t>
  </si>
  <si>
    <t>Služba Predsjednika Crne Gore</t>
  </si>
  <si>
    <t>Skupština Crne Gore</t>
  </si>
  <si>
    <t>Državna izborna komisija</t>
  </si>
  <si>
    <t>Savjet za građansku kontrolu rada policije</t>
  </si>
  <si>
    <t>Ustavni sud Crne Gore</t>
  </si>
  <si>
    <t>Sudski savjet</t>
  </si>
  <si>
    <t>Tužilački savjet</t>
  </si>
  <si>
    <t>Centar za obuku u sudstvu i državnom tužilaštvu</t>
  </si>
  <si>
    <t>Generalni sekretarijat Vlade Crne Gore</t>
  </si>
  <si>
    <t>Kabinet Predsjednika Vlade</t>
  </si>
  <si>
    <t>Savjet za privatizaciju i kapitalne projekte</t>
  </si>
  <si>
    <t>Sekretarijat za zakonodavstvo</t>
  </si>
  <si>
    <t>Komisija za koncesije</t>
  </si>
  <si>
    <t>Savjet za NATO</t>
  </si>
  <si>
    <t>Ministarstvo pravde</t>
  </si>
  <si>
    <t>Uprava za izvršenje krivičnih sankcija</t>
  </si>
  <si>
    <t>Centar za alternativno rješavanje sporova</t>
  </si>
  <si>
    <t>Ministarstvo unutrašnjih poslova</t>
  </si>
  <si>
    <t>Ministarstvo odbrane</t>
  </si>
  <si>
    <t>Direkcija za zaštitu tajnih podatka</t>
  </si>
  <si>
    <t>Uprava za statistiku</t>
  </si>
  <si>
    <t>Uprava za igre na sreću</t>
  </si>
  <si>
    <t>Zaštitnik imovinsko-pravnih interesa Crne Gore</t>
  </si>
  <si>
    <t>Agencija za investicije</t>
  </si>
  <si>
    <t>Socijalni savjet</t>
  </si>
  <si>
    <t>Zavod za socijalnu i dječiju zaštitu</t>
  </si>
  <si>
    <t>Ministarstvo vanjskih poslova</t>
  </si>
  <si>
    <t>Zavod za školstvo</t>
  </si>
  <si>
    <t>Ispitni centar</t>
  </si>
  <si>
    <t>Centar za stručno obrazovanje</t>
  </si>
  <si>
    <t>Agencija za kontrolu i obezbjeđenje kvaliteta visokog obrazovanja</t>
  </si>
  <si>
    <t>Državni arhiv</t>
  </si>
  <si>
    <t>Uprava za zaštitu kulturnih dobara</t>
  </si>
  <si>
    <t>Ministarstvo kulture i medija</t>
  </si>
  <si>
    <t>Zavod za metrologiju</t>
  </si>
  <si>
    <t>Agencija za zaštitu konkurencije</t>
  </si>
  <si>
    <t>Nacionalna turistička organizacija</t>
  </si>
  <si>
    <t>Institut za standardizaciju</t>
  </si>
  <si>
    <t>Uprava pomorske sigurnosti i upravljanja lukama</t>
  </si>
  <si>
    <t>Uprava za saobraćaj</t>
  </si>
  <si>
    <t>Uprava za željeznice</t>
  </si>
  <si>
    <t>Nacionalna komisija za istraživanje nesreća i ozbiljnih nezgoda vazduhoplova, vanrednih događaja koji ugrožavaju bezbjednost željezničkog saobraćaja i pomorskih nezgoda i nesreća</t>
  </si>
  <si>
    <t>Uprava za ugljovodonike</t>
  </si>
  <si>
    <t>Ministarstvo poljoprivrede, šumarstva i vodoprivrede</t>
  </si>
  <si>
    <t>Uprava za gazdovanje šumama i lovištima</t>
  </si>
  <si>
    <t>Uprava za vode</t>
  </si>
  <si>
    <t>Uprava za bezbjednost hrane, veterinu i fitosanitarne poslove</t>
  </si>
  <si>
    <t>Ministarstvo zdravlja</t>
  </si>
  <si>
    <t>Ministarstvo ljudskih i manjinskih prava</t>
  </si>
  <si>
    <t>Agencija za zaštitu prirode i životne sredine</t>
  </si>
  <si>
    <t>Uprava za kapitalne projekte</t>
  </si>
  <si>
    <t>Zavod za hidrometeorologiju i seizmologiju</t>
  </si>
  <si>
    <t>Ministarstvo evropskih poslova</t>
  </si>
  <si>
    <t>Ministarstvo javne uprave</t>
  </si>
  <si>
    <t>Uprava za ljudske resurse</t>
  </si>
  <si>
    <t>Ministarstvo sporta i mladih</t>
  </si>
  <si>
    <t>Zaštitnik ljudskih prava i sloboda</t>
  </si>
  <si>
    <t>Državna revizorska institucija</t>
  </si>
  <si>
    <t>Crnogorska akademija nauka i umjetnosti</t>
  </si>
  <si>
    <t>Matica crnogorska</t>
  </si>
  <si>
    <t>Agencija za nacionalnu bezbjednost</t>
  </si>
  <si>
    <t>Agencija za zaštitu ličnih podataka i slobodan pristup informacijama</t>
  </si>
  <si>
    <t>Crveni krst Crne Gore</t>
  </si>
  <si>
    <t>Agencija za mirno rješavanje radnih sporova</t>
  </si>
  <si>
    <t>Senat Prijestonice</t>
  </si>
  <si>
    <t>Revizorsko tijelo</t>
  </si>
  <si>
    <t>Agencija za sprječavanje korupcije</t>
  </si>
  <si>
    <t>Komisija za zaštitu prava u postupcima javnih nabavki</t>
  </si>
  <si>
    <t>Službeni list Crne Gore</t>
  </si>
  <si>
    <t>Fond za zaštitu i ostvarivanje manjinskih prava</t>
  </si>
  <si>
    <t>Fond penzijskog i invalidskog osiguranja</t>
  </si>
  <si>
    <t>Fond za zdravstveno osiguranje</t>
  </si>
  <si>
    <t>Zavod za zapošljavanje</t>
  </si>
  <si>
    <t>Fond za obeštećenje</t>
  </si>
  <si>
    <t>Fond rada</t>
  </si>
  <si>
    <t>Februar</t>
  </si>
  <si>
    <t>Mart</t>
  </si>
  <si>
    <t>April</t>
  </si>
  <si>
    <t>Maj</t>
  </si>
  <si>
    <t>Jun</t>
  </si>
  <si>
    <t>Jul</t>
  </si>
  <si>
    <t>Avgust</t>
  </si>
  <si>
    <t>Septembar</t>
  </si>
  <si>
    <t>Oktobar</t>
  </si>
  <si>
    <t>Novembar</t>
  </si>
  <si>
    <t>Decembar</t>
  </si>
  <si>
    <t>TOTAL</t>
  </si>
  <si>
    <t>OPIS</t>
  </si>
  <si>
    <t>Odstupanje od plana</t>
  </si>
  <si>
    <t>Org. Klas.</t>
  </si>
  <si>
    <t>Godina</t>
  </si>
  <si>
    <t>Hlookup</t>
  </si>
  <si>
    <t>UKUPNO</t>
  </si>
  <si>
    <t>Izdaci za:</t>
  </si>
  <si>
    <t>Org. klasif.</t>
  </si>
  <si>
    <t>SKUPŠTINA CRNE GORE</t>
  </si>
  <si>
    <t>Naziv Potrošačke jedinice</t>
  </si>
  <si>
    <r>
      <t xml:space="preserve">Ostvarenje budžeta po </t>
    </r>
    <r>
      <rPr>
        <b/>
        <sz val="14"/>
        <color theme="1"/>
        <rFont val="Cambria"/>
        <family val="1"/>
      </rPr>
      <t>ORGANIZACIONOJ</t>
    </r>
    <r>
      <rPr>
        <sz val="14"/>
        <color theme="1"/>
        <rFont val="Cambria"/>
        <family val="1"/>
      </rPr>
      <t xml:space="preserve"> KLASIFIKACIJI</t>
    </r>
  </si>
  <si>
    <t>Uprava carina</t>
  </si>
  <si>
    <t>Uprava za državnu imovinu</t>
  </si>
  <si>
    <t>Poreska uprava</t>
  </si>
  <si>
    <t>Ministarstvo prosvjete, nauke i inovacija</t>
  </si>
  <si>
    <t>Ministarstvo ekonomskog razvoja</t>
  </si>
  <si>
    <t>Ministarstvo prostornog planiranja, urbanizma i državne imovine</t>
  </si>
  <si>
    <t>Uprava za nekretnine</t>
  </si>
  <si>
    <t>Ministarstvo pomorstva</t>
  </si>
  <si>
    <t>Ministarstvo socijalnog staranja, brige o porodici i demografije</t>
  </si>
  <si>
    <t>Ministarstvo regionalno-investicionog razvoja i saradnje sa nevladinim organizacijama</t>
  </si>
  <si>
    <t>Ministarstvo rudarstva, nafte i gasa</t>
  </si>
  <si>
    <t>Ministarstvo ekologije, održivog razvoja i razvoja sjevera</t>
  </si>
  <si>
    <t>Agencija za sajber bezbjednost</t>
  </si>
  <si>
    <t>Ministarstvo saobraćaja</t>
  </si>
  <si>
    <t>Ministarstvo dijaspore</t>
  </si>
  <si>
    <t>Ministarstvo rada, zapošljavanja i socijalnog dijaloga</t>
  </si>
  <si>
    <t>Ministarstvo turizma</t>
  </si>
  <si>
    <t>Ministarstvo energetike</t>
  </si>
  <si>
    <t>PLAN - 2025</t>
  </si>
  <si>
    <t>Ostvarenje - 2025</t>
  </si>
  <si>
    <t>Javno preduzeće Radio i Televizija Crne Gore</t>
  </si>
  <si>
    <t>Regionalni ronilački centar za podvodno deminiranje i obuku ronilaca</t>
  </si>
  <si>
    <t>Ministarstvo energetike i rudarstva</t>
  </si>
  <si>
    <t>Ministarstvo javnih radova</t>
  </si>
  <si>
    <t>Ostvarenje - 2026</t>
  </si>
  <si>
    <t>PLAN - 2026</t>
  </si>
  <si>
    <t>Agencija za plaćanja u poljoprivredi, ruralnom razvoju i ribarstvu</t>
  </si>
  <si>
    <t>Uprava za legalizaciju bespravnih objekata</t>
  </si>
  <si>
    <t>Fiskalni savjet</t>
  </si>
  <si>
    <t>BDP - 2026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</si>
</sst>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#,##0.0,,"/>
    <numFmt numFmtId="165" formatCode="0.0%"/>
    <numFmt numFmtId="166" formatCode="#,##0.00,,"/>
    <numFmt numFmtId="167" formatCode="0.00,,"/>
    <numFmt numFmtId="168" formatCode="#,##0.00_ ;\-#,##0.00\ 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0"/>
      <name val="Calibri"/>
      <family val="2"/>
      <scheme val="minor"/>
    </font>
    <font>
      <sz val="16"/>
      <name val="Calibri Light"/>
      <family val="1"/>
      <scheme val="major"/>
    </font>
    <font>
      <b/>
      <sz val="10"/>
      <name val="Calibri"/>
      <family val="2"/>
      <scheme val="minor"/>
    </font>
    <font>
      <sz val="9"/>
      <name val="Calibri"/>
      <family val="2"/>
      <scheme val="minor"/>
    </font>
    <font>
      <sz val="9"/>
      <name val="Arial"/>
      <family val="2"/>
    </font>
    <font>
      <b/>
      <sz val="10"/>
      <name val="Arial"/>
      <family val="2"/>
    </font>
    <font>
      <b/>
      <sz val="14"/>
      <name val="Calibri Light"/>
      <family val="2"/>
      <scheme val="major"/>
    </font>
    <font>
      <i/>
      <sz val="10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4"/>
      <color theme="1"/>
      <name val="Cambria"/>
      <family val="1"/>
    </font>
    <font>
      <b/>
      <sz val="14"/>
      <color theme="1"/>
      <name val="Cambria"/>
      <family val="1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7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theme="0" tint="-0.34998626667073579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theme="0" tint="-0.499984740745262"/>
      </left>
      <right/>
      <top style="thick">
        <color theme="0" tint="-0.499984740745262"/>
      </top>
      <bottom style="thin">
        <color theme="0" tint="-0.499984740745262"/>
      </bottom>
      <diagonal/>
    </border>
    <border>
      <left/>
      <right/>
      <top style="thick">
        <color theme="0" tint="-0.499984740745262"/>
      </top>
      <bottom style="thin">
        <color theme="0" tint="-0.499984740745262"/>
      </bottom>
      <diagonal/>
    </border>
    <border>
      <left/>
      <right style="thick">
        <color theme="0" tint="-0.499984740745262"/>
      </right>
      <top style="thick">
        <color theme="0" tint="-0.499984740745262"/>
      </top>
      <bottom style="thin">
        <color theme="0" tint="-0.499984740745262"/>
      </bottom>
      <diagonal/>
    </border>
    <border>
      <left/>
      <right style="thick">
        <color indexed="64"/>
      </right>
      <top/>
      <bottom/>
      <diagonal/>
    </border>
    <border>
      <left style="thick">
        <color theme="0" tint="-0.499984740745262"/>
      </left>
      <right style="thin">
        <color theme="0" tint="-0.34998626667073579"/>
      </right>
      <top style="thin">
        <color theme="0" tint="-0.499984740745262"/>
      </top>
      <bottom/>
      <diagonal/>
    </border>
    <border>
      <left style="thin">
        <color theme="0" tint="-0.34998626667073579"/>
      </left>
      <right/>
      <top style="thin">
        <color theme="0" tint="-0.499984740745262"/>
      </top>
      <bottom style="thin">
        <color theme="0" tint="-0.34998626667073579"/>
      </bottom>
      <diagonal/>
    </border>
    <border>
      <left/>
      <right/>
      <top style="thin">
        <color theme="0" tint="-0.499984740745262"/>
      </top>
      <bottom style="thin">
        <color theme="0" tint="-0.34998626667073579"/>
      </bottom>
      <diagonal/>
    </border>
    <border>
      <left style="thin">
        <color theme="0" tint="-0.24994659260841701"/>
      </left>
      <right/>
      <top style="thin">
        <color theme="0" tint="-0.499984740745262"/>
      </top>
      <bottom style="thin">
        <color theme="0" tint="-0.14996795556505021"/>
      </bottom>
      <diagonal/>
    </border>
    <border>
      <left/>
      <right style="thick">
        <color theme="0" tint="-0.499984740745262"/>
      </right>
      <top style="thin">
        <color theme="0" tint="-0.499984740745262"/>
      </top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24994659260841701"/>
      </left>
      <right/>
      <top/>
      <bottom style="thick">
        <color theme="0" tint="-0.499984740745262"/>
      </bottom>
      <diagonal/>
    </border>
    <border>
      <left style="thin">
        <color theme="0" tint="-0.24994659260841701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34998626667073579"/>
      </left>
      <right style="thick">
        <color theme="0" tint="-0.499984740745262"/>
      </right>
      <top/>
      <bottom style="thick">
        <color theme="0" tint="-0.499984740745262"/>
      </bottom>
      <diagonal/>
    </border>
    <border>
      <left style="thick">
        <color theme="0" tint="-0.499984740745262"/>
      </left>
      <right style="thin">
        <color theme="0" tint="-0.34998626667073579"/>
      </right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24994659260841701"/>
      </right>
      <top style="medium">
        <color indexed="64"/>
      </top>
      <bottom style="medium">
        <color indexed="64"/>
      </bottom>
      <diagonal/>
    </border>
    <border>
      <left style="thin">
        <color theme="0" tint="-0.24994659260841701"/>
      </left>
      <right/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ck">
        <color theme="0" tint="-0.499984740745262"/>
      </right>
      <top style="medium">
        <color indexed="64"/>
      </top>
      <bottom style="medium">
        <color indexed="64"/>
      </bottom>
      <diagonal/>
    </border>
    <border>
      <left style="thick">
        <color theme="0" tint="-0.499984740745262"/>
      </left>
      <right style="thin">
        <color theme="0" tint="-0.24994659260841701"/>
      </right>
      <top style="medium">
        <color indexed="64"/>
      </top>
      <bottom style="medium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499984740745262"/>
      </right>
      <top/>
      <bottom style="thin">
        <color theme="0" tint="-0.14996795556505021"/>
      </bottom>
      <diagonal/>
    </border>
    <border>
      <left style="thin">
        <color theme="0" tint="-0.499984740745262"/>
      </left>
      <right/>
      <top/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34998626667073579"/>
      </right>
      <top/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24994659260841701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/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34998626667073579"/>
      </right>
      <top/>
      <bottom style="thin">
        <color theme="0" tint="-0.14996795556505021"/>
      </bottom>
      <diagonal/>
    </border>
    <border>
      <left style="thin">
        <color theme="0" tint="-0.34998626667073579"/>
      </left>
      <right style="thick">
        <color theme="0" tint="-0.499984740745262"/>
      </right>
      <top/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24994659260841701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ck">
        <color theme="0" tint="-0.499984740745262"/>
      </right>
      <top/>
      <bottom style="thin">
        <color theme="0" tint="-0.14996795556505021"/>
      </bottom>
      <diagonal/>
    </border>
    <border>
      <left/>
      <right style="thin">
        <color theme="0" tint="-0.499984740745262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499984740745262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34998626667073579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2499465926084170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34998626667073579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34998626667073579"/>
      </left>
      <right style="thick">
        <color theme="0" tint="-0.499984740745262"/>
      </right>
      <top style="thin">
        <color theme="0" tint="-0.14996795556505021"/>
      </top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24994659260841701"/>
      </left>
      <right style="thick">
        <color theme="0" tint="-0.499984740745262"/>
      </right>
      <top style="thin">
        <color theme="0" tint="-0.14996795556505021"/>
      </top>
      <bottom style="thin">
        <color theme="0" tint="-0.14996795556505021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theme="0" tint="-0.499984740745262"/>
      </top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/>
      <right style="thin">
        <color theme="0" tint="-0.499984740745262"/>
      </right>
      <top/>
      <bottom style="medium">
        <color indexed="64"/>
      </bottom>
      <diagonal/>
    </border>
    <border>
      <left style="thin">
        <color theme="0" tint="-0.499984740745262"/>
      </left>
      <right/>
      <top/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1" tint="0.499984740745262"/>
      </bottom>
      <diagonal/>
    </border>
    <border>
      <left/>
      <right style="thin">
        <color theme="0" tint="-0.499984740745262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theme="0" tint="-0.499984740745262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82">
    <xf numFmtId="0" fontId="0" fillId="0" borderId="0" xfId="0"/>
    <xf numFmtId="0" fontId="0" fillId="2" borderId="0" xfId="0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" fillId="2" borderId="0" xfId="0" applyFont="1" applyFill="1" applyAlignment="1" applyProtection="1">
      <alignment vertical="center"/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0" fillId="3" borderId="0" xfId="0" applyFill="1" applyAlignment="1" applyProtection="1">
      <alignment vertical="center"/>
      <protection hidden="1"/>
    </xf>
    <xf numFmtId="0" fontId="0" fillId="3" borderId="1" xfId="0" applyFill="1" applyBorder="1" applyAlignment="1" applyProtection="1">
      <alignment vertical="center"/>
      <protection hidden="1"/>
    </xf>
    <xf numFmtId="0" fontId="0" fillId="3" borderId="2" xfId="0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0" fontId="0" fillId="3" borderId="4" xfId="0" applyFill="1" applyBorder="1" applyAlignment="1" applyProtection="1">
      <alignment vertical="center"/>
      <protection hidden="1"/>
    </xf>
    <xf numFmtId="0" fontId="0" fillId="3" borderId="5" xfId="0" applyFill="1" applyBorder="1" applyAlignment="1" applyProtection="1">
      <alignment vertical="center"/>
      <protection hidden="1"/>
    </xf>
    <xf numFmtId="0" fontId="5" fillId="3" borderId="0" xfId="0" applyFont="1" applyFill="1" applyAlignment="1" applyProtection="1">
      <alignment vertical="center"/>
      <protection hidden="1"/>
    </xf>
    <xf numFmtId="0" fontId="6" fillId="3" borderId="0" xfId="0" applyFont="1" applyFill="1" applyAlignment="1" applyProtection="1">
      <alignment horizontal="center" vertical="top"/>
      <protection hidden="1"/>
    </xf>
    <xf numFmtId="0" fontId="0" fillId="3" borderId="6" xfId="0" applyFill="1" applyBorder="1" applyAlignment="1" applyProtection="1">
      <alignment vertical="center"/>
      <protection hidden="1"/>
    </xf>
    <xf numFmtId="0" fontId="0" fillId="3" borderId="7" xfId="0" applyFill="1" applyBorder="1" applyAlignment="1" applyProtection="1">
      <alignment vertical="center"/>
      <protection hidden="1"/>
    </xf>
    <xf numFmtId="0" fontId="0" fillId="3" borderId="8" xfId="0" applyFill="1" applyBorder="1" applyAlignment="1" applyProtection="1">
      <alignment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7" fillId="3" borderId="0" xfId="0" applyFont="1" applyFill="1" applyAlignment="1" applyProtection="1">
      <alignment horizontal="center" vertical="top"/>
      <protection hidden="1"/>
    </xf>
    <xf numFmtId="0" fontId="5" fillId="3" borderId="0" xfId="0" applyFont="1" applyFill="1" applyAlignment="1" applyProtection="1">
      <alignment horizontal="right" vertical="center"/>
      <protection hidden="1"/>
    </xf>
    <xf numFmtId="0" fontId="5" fillId="3" borderId="0" xfId="0" applyFont="1" applyFill="1" applyAlignment="1" applyProtection="1">
      <alignment horizontal="center" vertical="center"/>
      <protection hidden="1"/>
    </xf>
    <xf numFmtId="0" fontId="2" fillId="3" borderId="4" xfId="0" applyFont="1" applyFill="1" applyBorder="1" applyAlignment="1" applyProtection="1">
      <alignment vertical="center"/>
      <protection hidden="1"/>
    </xf>
    <xf numFmtId="0" fontId="5" fillId="3" borderId="5" xfId="0" applyFont="1" applyFill="1" applyBorder="1" applyAlignment="1" applyProtection="1">
      <alignment vertical="center"/>
      <protection hidden="1"/>
    </xf>
    <xf numFmtId="0" fontId="0" fillId="3" borderId="12" xfId="0" applyFill="1" applyBorder="1" applyAlignment="1" applyProtection="1">
      <alignment vertical="center"/>
      <protection hidden="1"/>
    </xf>
    <xf numFmtId="0" fontId="5" fillId="3" borderId="12" xfId="0" applyFont="1" applyFill="1" applyBorder="1" applyAlignment="1" applyProtection="1">
      <alignment vertical="center"/>
      <protection hidden="1"/>
    </xf>
    <xf numFmtId="0" fontId="7" fillId="3" borderId="12" xfId="0" applyFont="1" applyFill="1" applyBorder="1" applyAlignment="1" applyProtection="1">
      <alignment horizontal="center" vertical="top"/>
      <protection hidden="1"/>
    </xf>
    <xf numFmtId="0" fontId="6" fillId="3" borderId="12" xfId="0" applyFont="1" applyFill="1" applyBorder="1" applyAlignment="1" applyProtection="1">
      <alignment horizontal="center" vertical="top"/>
      <protection hidden="1"/>
    </xf>
    <xf numFmtId="0" fontId="3" fillId="0" borderId="0" xfId="0" applyFont="1"/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165" fontId="8" fillId="0" borderId="0" xfId="2" applyNumberFormat="1" applyFont="1" applyAlignment="1" applyProtection="1">
      <alignment horizontal="right" vertical="center" indent="1"/>
    </xf>
    <xf numFmtId="0" fontId="8" fillId="0" borderId="0" xfId="0" applyFont="1" applyAlignment="1">
      <alignment horizontal="right" vertical="center" indent="1"/>
    </xf>
    <xf numFmtId="0" fontId="0" fillId="0" borderId="0" xfId="0" applyAlignment="1">
      <alignment vertical="top"/>
    </xf>
    <xf numFmtId="0" fontId="3" fillId="0" borderId="13" xfId="0" applyFont="1" applyBorder="1" applyAlignment="1">
      <alignment wrapText="1"/>
    </xf>
    <xf numFmtId="0" fontId="8" fillId="0" borderId="14" xfId="0" applyFont="1" applyBorder="1" applyAlignment="1">
      <alignment horizontal="center" vertical="center" wrapText="1"/>
    </xf>
    <xf numFmtId="0" fontId="8" fillId="0" borderId="14" xfId="0" applyFont="1" applyBorder="1" applyAlignment="1">
      <alignment vertical="center" wrapText="1"/>
    </xf>
    <xf numFmtId="0" fontId="9" fillId="0" borderId="14" xfId="0" applyFont="1" applyBorder="1" applyAlignment="1">
      <alignment horizontal="left" vertical="center"/>
    </xf>
    <xf numFmtId="165" fontId="9" fillId="0" borderId="14" xfId="2" applyNumberFormat="1" applyFont="1" applyFill="1" applyBorder="1" applyAlignment="1" applyProtection="1">
      <alignment horizontal="right" vertical="center" indent="1"/>
    </xf>
    <xf numFmtId="0" fontId="9" fillId="0" borderId="14" xfId="0" applyFont="1" applyBorder="1" applyAlignment="1">
      <alignment horizontal="right" vertical="center" indent="1"/>
    </xf>
    <xf numFmtId="0" fontId="3" fillId="0" borderId="15" xfId="0" applyFont="1" applyBorder="1" applyAlignment="1">
      <alignment wrapText="1"/>
    </xf>
    <xf numFmtId="0" fontId="3" fillId="0" borderId="16" xfId="0" applyFont="1" applyBorder="1" applyAlignment="1">
      <alignment vertical="center" wrapText="1"/>
    </xf>
    <xf numFmtId="0" fontId="10" fillId="0" borderId="0" xfId="0" applyFont="1" applyAlignment="1">
      <alignment horizontal="left" vertical="center" wrapText="1"/>
    </xf>
    <xf numFmtId="17" fontId="8" fillId="4" borderId="17" xfId="0" applyNumberFormat="1" applyFont="1" applyFill="1" applyBorder="1" applyAlignment="1">
      <alignment horizontal="center" vertical="center" wrapText="1"/>
    </xf>
    <xf numFmtId="17" fontId="10" fillId="4" borderId="18" xfId="0" applyNumberFormat="1" applyFont="1" applyFill="1" applyBorder="1" applyAlignment="1">
      <alignment vertical="center"/>
    </xf>
    <xf numFmtId="17" fontId="8" fillId="5" borderId="17" xfId="0" applyNumberFormat="1" applyFont="1" applyFill="1" applyBorder="1" applyAlignment="1">
      <alignment horizontal="right" vertical="center" wrapText="1" indent="1"/>
    </xf>
    <xf numFmtId="17" fontId="4" fillId="5" borderId="18" xfId="0" applyNumberFormat="1" applyFont="1" applyFill="1" applyBorder="1" applyAlignment="1">
      <alignment vertical="center" wrapText="1"/>
    </xf>
    <xf numFmtId="17" fontId="10" fillId="5" borderId="18" xfId="0" applyNumberFormat="1" applyFont="1" applyFill="1" applyBorder="1" applyAlignment="1">
      <alignment vertical="center" wrapText="1"/>
    </xf>
    <xf numFmtId="17" fontId="10" fillId="5" borderId="19" xfId="0" applyNumberFormat="1" applyFont="1" applyFill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3" fillId="0" borderId="16" xfId="0" applyFont="1" applyBorder="1" applyAlignment="1">
      <alignment wrapText="1"/>
    </xf>
    <xf numFmtId="0" fontId="8" fillId="0" borderId="0" xfId="0" applyFont="1" applyAlignment="1">
      <alignment horizontal="center" vertical="center" wrapText="1"/>
    </xf>
    <xf numFmtId="17" fontId="8" fillId="0" borderId="21" xfId="0" applyNumberFormat="1" applyFont="1" applyBorder="1" applyAlignment="1">
      <alignment horizontal="center" vertical="center" wrapText="1"/>
    </xf>
    <xf numFmtId="0" fontId="3" fillId="0" borderId="20" xfId="0" applyFont="1" applyBorder="1" applyAlignment="1">
      <alignment wrapText="1"/>
    </xf>
    <xf numFmtId="0" fontId="5" fillId="0" borderId="16" xfId="0" applyFont="1" applyBorder="1" applyAlignment="1">
      <alignment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17" fontId="11" fillId="0" borderId="26" xfId="0" applyNumberFormat="1" applyFont="1" applyBorder="1" applyAlignment="1">
      <alignment horizontal="center" vertical="center" wrapText="1"/>
    </xf>
    <xf numFmtId="17" fontId="11" fillId="0" borderId="27" xfId="0" applyNumberFormat="1" applyFont="1" applyBorder="1" applyAlignment="1">
      <alignment horizontal="center" vertical="center" wrapText="1"/>
    </xf>
    <xf numFmtId="165" fontId="11" fillId="0" borderId="27" xfId="2" applyNumberFormat="1" applyFont="1" applyBorder="1" applyAlignment="1" applyProtection="1">
      <alignment horizontal="center" vertical="center" wrapText="1"/>
    </xf>
    <xf numFmtId="165" fontId="11" fillId="0" borderId="28" xfId="2" applyNumberFormat="1" applyFont="1" applyBorder="1" applyAlignment="1" applyProtection="1">
      <alignment horizontal="center" vertical="center" wrapText="1"/>
    </xf>
    <xf numFmtId="17" fontId="11" fillId="0" borderId="29" xfId="0" applyNumberFormat="1" applyFont="1" applyBorder="1" applyAlignment="1">
      <alignment horizontal="center" vertical="center" wrapText="1"/>
    </xf>
    <xf numFmtId="165" fontId="11" fillId="0" borderId="30" xfId="2" applyNumberFormat="1" applyFont="1" applyBorder="1" applyAlignment="1" applyProtection="1">
      <alignment horizontal="center" vertical="center" wrapText="1"/>
    </xf>
    <xf numFmtId="0" fontId="5" fillId="0" borderId="20" xfId="0" applyFont="1" applyBorder="1" applyAlignment="1">
      <alignment wrapText="1"/>
    </xf>
    <xf numFmtId="0" fontId="12" fillId="0" borderId="0" xfId="0" applyFont="1" applyAlignment="1">
      <alignment vertical="top"/>
    </xf>
    <xf numFmtId="0" fontId="3" fillId="0" borderId="16" xfId="0" applyFont="1" applyBorder="1" applyAlignment="1">
      <alignment vertical="center"/>
    </xf>
    <xf numFmtId="0" fontId="8" fillId="0" borderId="7" xfId="0" applyFont="1" applyBorder="1" applyAlignment="1">
      <alignment horizontal="center" vertical="center" wrapText="1"/>
    </xf>
    <xf numFmtId="4" fontId="8" fillId="0" borderId="7" xfId="0" applyNumberFormat="1" applyFont="1" applyBorder="1" applyAlignment="1">
      <alignment horizontal="center" vertical="center"/>
    </xf>
    <xf numFmtId="165" fontId="8" fillId="0" borderId="7" xfId="2" applyNumberFormat="1" applyFont="1" applyFill="1" applyBorder="1" applyAlignment="1">
      <alignment horizontal="right" vertical="center" indent="1"/>
    </xf>
    <xf numFmtId="4" fontId="8" fillId="0" borderId="7" xfId="0" applyNumberFormat="1" applyFont="1" applyBorder="1" applyAlignment="1">
      <alignment horizontal="right" vertical="center" indent="1"/>
    </xf>
    <xf numFmtId="0" fontId="3" fillId="0" borderId="20" xfId="0" applyFont="1" applyBorder="1" applyAlignment="1">
      <alignment vertical="center"/>
    </xf>
    <xf numFmtId="0" fontId="4" fillId="0" borderId="16" xfId="0" applyFont="1" applyBorder="1"/>
    <xf numFmtId="166" fontId="10" fillId="6" borderId="31" xfId="0" applyNumberFormat="1" applyFont="1" applyFill="1" applyBorder="1" applyAlignment="1">
      <alignment horizontal="right" vertical="center" indent="1"/>
    </xf>
    <xf numFmtId="166" fontId="10" fillId="6" borderId="32" xfId="0" applyNumberFormat="1" applyFont="1" applyFill="1" applyBorder="1" applyAlignment="1">
      <alignment horizontal="right" vertical="center" indent="1"/>
    </xf>
    <xf numFmtId="165" fontId="10" fillId="6" borderId="33" xfId="2" applyNumberFormat="1" applyFont="1" applyFill="1" applyBorder="1" applyAlignment="1" applyProtection="1">
      <alignment horizontal="right" vertical="center" indent="1"/>
    </xf>
    <xf numFmtId="165" fontId="10" fillId="6" borderId="34" xfId="2" applyNumberFormat="1" applyFont="1" applyFill="1" applyBorder="1" applyAlignment="1" applyProtection="1">
      <alignment horizontal="right" vertical="center" indent="1"/>
    </xf>
    <xf numFmtId="165" fontId="10" fillId="6" borderId="35" xfId="2" applyNumberFormat="1" applyFont="1" applyFill="1" applyBorder="1" applyAlignment="1" applyProtection="1">
      <alignment horizontal="right" vertical="center" indent="1"/>
    </xf>
    <xf numFmtId="166" fontId="10" fillId="6" borderId="36" xfId="0" applyNumberFormat="1" applyFont="1" applyFill="1" applyBorder="1" applyAlignment="1">
      <alignment horizontal="right" vertical="center" indent="1"/>
    </xf>
    <xf numFmtId="166" fontId="10" fillId="6" borderId="37" xfId="0" applyNumberFormat="1" applyFont="1" applyFill="1" applyBorder="1" applyAlignment="1">
      <alignment horizontal="right" vertical="center" indent="1"/>
    </xf>
    <xf numFmtId="0" fontId="4" fillId="0" borderId="20" xfId="0" applyFont="1" applyBorder="1"/>
    <xf numFmtId="0" fontId="13" fillId="0" borderId="0" xfId="0" applyFont="1" applyAlignment="1">
      <alignment vertical="top"/>
    </xf>
    <xf numFmtId="0" fontId="8" fillId="0" borderId="39" xfId="0" applyFont="1" applyBorder="1" applyAlignment="1">
      <alignment horizontal="left" vertical="center" wrapText="1" indent="1"/>
    </xf>
    <xf numFmtId="166" fontId="8" fillId="0" borderId="40" xfId="0" applyNumberFormat="1" applyFont="1" applyBorder="1" applyAlignment="1">
      <alignment horizontal="right" vertical="center" wrapText="1" indent="1"/>
    </xf>
    <xf numFmtId="166" fontId="8" fillId="0" borderId="41" xfId="0" applyNumberFormat="1" applyFont="1" applyBorder="1" applyAlignment="1">
      <alignment horizontal="right" vertical="center" wrapText="1" indent="1"/>
    </xf>
    <xf numFmtId="165" fontId="8" fillId="0" borderId="42" xfId="2" applyNumberFormat="1" applyFont="1" applyFill="1" applyBorder="1" applyAlignment="1" applyProtection="1">
      <alignment horizontal="right" vertical="center" wrapText="1" indent="1"/>
    </xf>
    <xf numFmtId="165" fontId="8" fillId="0" borderId="43" xfId="2" applyNumberFormat="1" applyFont="1" applyFill="1" applyBorder="1" applyAlignment="1" applyProtection="1">
      <alignment horizontal="right" vertical="center" wrapText="1" indent="1"/>
    </xf>
    <xf numFmtId="166" fontId="8" fillId="0" borderId="44" xfId="0" applyNumberFormat="1" applyFont="1" applyBorder="1" applyAlignment="1">
      <alignment horizontal="right" vertical="center" wrapText="1" indent="1"/>
    </xf>
    <xf numFmtId="165" fontId="8" fillId="0" borderId="45" xfId="2" applyNumberFormat="1" applyFont="1" applyFill="1" applyBorder="1" applyAlignment="1" applyProtection="1">
      <alignment horizontal="right" vertical="center" wrapText="1" indent="1"/>
    </xf>
    <xf numFmtId="166" fontId="8" fillId="0" borderId="46" xfId="0" applyNumberFormat="1" applyFont="1" applyBorder="1" applyAlignment="1">
      <alignment horizontal="right" vertical="center" wrapText="1" indent="1"/>
    </xf>
    <xf numFmtId="166" fontId="8" fillId="0" borderId="47" xfId="0" applyNumberFormat="1" applyFont="1" applyBorder="1" applyAlignment="1">
      <alignment horizontal="right" vertical="center" wrapText="1" indent="1"/>
    </xf>
    <xf numFmtId="165" fontId="8" fillId="0" borderId="48" xfId="2" applyNumberFormat="1" applyFont="1" applyFill="1" applyBorder="1" applyAlignment="1" applyProtection="1">
      <alignment horizontal="right" vertical="center" wrapText="1" indent="1"/>
    </xf>
    <xf numFmtId="0" fontId="8" fillId="0" borderId="50" xfId="0" applyFont="1" applyBorder="1" applyAlignment="1">
      <alignment horizontal="left" vertical="center" wrapText="1" indent="1"/>
    </xf>
    <xf numFmtId="166" fontId="8" fillId="0" borderId="51" xfId="0" applyNumberFormat="1" applyFont="1" applyBorder="1" applyAlignment="1">
      <alignment horizontal="right" vertical="center" wrapText="1" indent="1"/>
    </xf>
    <xf numFmtId="166" fontId="8" fillId="0" borderId="52" xfId="0" applyNumberFormat="1" applyFont="1" applyBorder="1" applyAlignment="1">
      <alignment horizontal="right" vertical="center" wrapText="1" indent="1"/>
    </xf>
    <xf numFmtId="165" fontId="8" fillId="0" borderId="53" xfId="2" applyNumberFormat="1" applyFont="1" applyFill="1" applyBorder="1" applyAlignment="1" applyProtection="1">
      <alignment horizontal="right" vertical="center" wrapText="1" indent="1"/>
    </xf>
    <xf numFmtId="165" fontId="8" fillId="0" borderId="54" xfId="2" applyNumberFormat="1" applyFont="1" applyFill="1" applyBorder="1" applyAlignment="1" applyProtection="1">
      <alignment horizontal="right" vertical="center" wrapText="1" indent="1"/>
    </xf>
    <xf numFmtId="166" fontId="8" fillId="0" borderId="55" xfId="0" applyNumberFormat="1" applyFont="1" applyBorder="1" applyAlignment="1">
      <alignment horizontal="right" vertical="center" wrapText="1" indent="1"/>
    </xf>
    <xf numFmtId="165" fontId="8" fillId="0" borderId="56" xfId="2" applyNumberFormat="1" applyFont="1" applyFill="1" applyBorder="1" applyAlignment="1" applyProtection="1">
      <alignment horizontal="right" vertical="center" wrapText="1" indent="1"/>
    </xf>
    <xf numFmtId="166" fontId="8" fillId="0" borderId="57" xfId="0" applyNumberFormat="1" applyFont="1" applyBorder="1" applyAlignment="1">
      <alignment horizontal="right" vertical="center" wrapText="1" indent="1"/>
    </xf>
    <xf numFmtId="166" fontId="8" fillId="0" borderId="58" xfId="0" applyNumberFormat="1" applyFont="1" applyBorder="1" applyAlignment="1">
      <alignment horizontal="right" vertical="center" wrapText="1" indent="1"/>
    </xf>
    <xf numFmtId="165" fontId="8" fillId="0" borderId="59" xfId="2" applyNumberFormat="1" applyFont="1" applyFill="1" applyBorder="1" applyAlignment="1" applyProtection="1">
      <alignment horizontal="right" vertical="center" wrapText="1" indent="1"/>
    </xf>
    <xf numFmtId="0" fontId="3" fillId="0" borderId="60" xfId="0" applyFont="1" applyBorder="1"/>
    <xf numFmtId="0" fontId="8" fillId="0" borderId="61" xfId="0" applyFont="1" applyBorder="1" applyAlignment="1">
      <alignment horizontal="center"/>
    </xf>
    <xf numFmtId="0" fontId="8" fillId="0" borderId="61" xfId="0" applyFont="1" applyBorder="1" applyAlignment="1">
      <alignment wrapText="1"/>
    </xf>
    <xf numFmtId="0" fontId="8" fillId="0" borderId="62" xfId="0" applyFont="1" applyBorder="1"/>
    <xf numFmtId="165" fontId="8" fillId="0" borderId="62" xfId="2" applyNumberFormat="1" applyFont="1" applyBorder="1" applyAlignment="1" applyProtection="1">
      <alignment horizontal="right" indent="1"/>
    </xf>
    <xf numFmtId="0" fontId="8" fillId="0" borderId="62" xfId="0" applyFont="1" applyBorder="1" applyAlignment="1">
      <alignment horizontal="right" indent="1"/>
    </xf>
    <xf numFmtId="0" fontId="3" fillId="0" borderId="63" xfId="0" applyFont="1" applyBorder="1"/>
    <xf numFmtId="0" fontId="8" fillId="0" borderId="0" xfId="0" applyFont="1" applyAlignment="1">
      <alignment horizontal="center"/>
    </xf>
    <xf numFmtId="0" fontId="8" fillId="0" borderId="0" xfId="0" applyFont="1" applyAlignment="1">
      <alignment wrapText="1"/>
    </xf>
    <xf numFmtId="0" fontId="8" fillId="0" borderId="0" xfId="0" applyFont="1"/>
    <xf numFmtId="165" fontId="8" fillId="0" borderId="0" xfId="2" applyNumberFormat="1" applyFont="1" applyAlignment="1" applyProtection="1">
      <alignment horizontal="right" indent="1"/>
    </xf>
    <xf numFmtId="0" fontId="8" fillId="0" borderId="0" xfId="0" applyFont="1" applyAlignment="1">
      <alignment horizontal="right" indent="1"/>
    </xf>
    <xf numFmtId="164" fontId="8" fillId="0" borderId="0" xfId="0" applyNumberFormat="1" applyFont="1" applyAlignment="1">
      <alignment horizontal="right" indent="1"/>
    </xf>
    <xf numFmtId="164" fontId="8" fillId="0" borderId="0" xfId="2" applyNumberFormat="1" applyFont="1" applyAlignment="1" applyProtection="1">
      <alignment horizontal="right" indent="1"/>
    </xf>
    <xf numFmtId="164" fontId="8" fillId="0" borderId="0" xfId="0" applyNumberFormat="1" applyFont="1"/>
    <xf numFmtId="4" fontId="8" fillId="0" borderId="0" xfId="0" applyNumberFormat="1" applyFont="1" applyAlignment="1">
      <alignment horizontal="right" indent="1"/>
    </xf>
    <xf numFmtId="0" fontId="3" fillId="0" borderId="0" xfId="0" applyFont="1" applyAlignment="1">
      <alignment wrapText="1"/>
    </xf>
    <xf numFmtId="17" fontId="8" fillId="0" borderId="64" xfId="0" applyNumberFormat="1" applyFont="1" applyBorder="1" applyAlignment="1">
      <alignment horizontal="center" vertical="center" wrapText="1"/>
    </xf>
    <xf numFmtId="0" fontId="8" fillId="0" borderId="65" xfId="0" applyFont="1" applyBorder="1" applyAlignment="1">
      <alignment horizontal="center" vertical="center" wrapText="1"/>
    </xf>
    <xf numFmtId="0" fontId="8" fillId="0" borderId="66" xfId="0" applyFont="1" applyBorder="1" applyAlignment="1">
      <alignment horizontal="center" vertical="center" wrapText="1"/>
    </xf>
    <xf numFmtId="4" fontId="8" fillId="0" borderId="67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6" xfId="0" applyFont="1" applyBorder="1"/>
    <xf numFmtId="4" fontId="10" fillId="6" borderId="68" xfId="0" applyNumberFormat="1" applyFont="1" applyFill="1" applyBorder="1" applyAlignment="1">
      <alignment horizontal="right" vertical="center" indent="1"/>
    </xf>
    <xf numFmtId="0" fontId="3" fillId="0" borderId="20" xfId="0" applyFont="1" applyBorder="1"/>
    <xf numFmtId="0" fontId="8" fillId="0" borderId="69" xfId="0" applyFont="1" applyBorder="1" applyAlignment="1">
      <alignment horizontal="right" vertical="center" indent="1"/>
    </xf>
    <xf numFmtId="0" fontId="8" fillId="0" borderId="70" xfId="0" applyFont="1" applyBorder="1" applyAlignment="1">
      <alignment horizontal="left" vertical="center" wrapText="1" indent="2"/>
    </xf>
    <xf numFmtId="4" fontId="8" fillId="0" borderId="71" xfId="0" applyNumberFormat="1" applyFont="1" applyBorder="1" applyAlignment="1">
      <alignment horizontal="right" vertical="center" wrapText="1" indent="1"/>
    </xf>
    <xf numFmtId="0" fontId="8" fillId="0" borderId="61" xfId="0" applyFont="1" applyBorder="1" applyAlignment="1">
      <alignment horizontal="center" vertical="center"/>
    </xf>
    <xf numFmtId="0" fontId="8" fillId="0" borderId="61" xfId="0" applyFont="1" applyBorder="1" applyAlignment="1">
      <alignment horizontal="left" vertical="top" wrapText="1" indent="1"/>
    </xf>
    <xf numFmtId="167" fontId="8" fillId="0" borderId="61" xfId="0" applyNumberFormat="1" applyFont="1" applyBorder="1"/>
    <xf numFmtId="0" fontId="0" fillId="7" borderId="9" xfId="0" applyFill="1" applyBorder="1"/>
    <xf numFmtId="0" fontId="0" fillId="0" borderId="9" xfId="0" applyBorder="1" applyAlignment="1">
      <alignment horizontal="center"/>
    </xf>
    <xf numFmtId="0" fontId="0" fillId="7" borderId="9" xfId="0" applyFill="1" applyBorder="1" applyAlignment="1">
      <alignment horizontal="center"/>
    </xf>
    <xf numFmtId="1" fontId="8" fillId="0" borderId="0" xfId="0" quotePrefix="1" applyNumberFormat="1" applyFont="1" applyAlignment="1">
      <alignment horizontal="center" vertical="center"/>
    </xf>
    <xf numFmtId="1" fontId="8" fillId="0" borderId="0" xfId="0" applyNumberFormat="1" applyFont="1" applyAlignment="1">
      <alignment horizontal="center" vertical="center"/>
    </xf>
    <xf numFmtId="0" fontId="5" fillId="3" borderId="0" xfId="0" applyFont="1" applyFill="1" applyAlignment="1" applyProtection="1">
      <alignment horizontal="left" vertical="center"/>
      <protection hidden="1"/>
    </xf>
    <xf numFmtId="0" fontId="7" fillId="3" borderId="0" xfId="0" applyFont="1" applyFill="1" applyAlignment="1" applyProtection="1">
      <alignment horizontal="center" vertical="center"/>
      <protection hidden="1"/>
    </xf>
    <xf numFmtId="0" fontId="15" fillId="3" borderId="12" xfId="0" applyFont="1" applyFill="1" applyBorder="1" applyAlignment="1" applyProtection="1">
      <alignment horizontal="center" vertical="top"/>
      <protection hidden="1"/>
    </xf>
    <xf numFmtId="0" fontId="15" fillId="3" borderId="0" xfId="0" applyFont="1" applyFill="1" applyAlignment="1" applyProtection="1">
      <alignment horizontal="center" vertical="top"/>
      <protection hidden="1"/>
    </xf>
    <xf numFmtId="0" fontId="0" fillId="3" borderId="10" xfId="0" applyFill="1" applyBorder="1" applyAlignment="1" applyProtection="1">
      <alignment vertical="center"/>
      <protection hidden="1"/>
    </xf>
    <xf numFmtId="0" fontId="13" fillId="3" borderId="72" xfId="0" applyFont="1" applyFill="1" applyBorder="1" applyAlignment="1" applyProtection="1">
      <alignment vertical="center"/>
      <protection hidden="1"/>
    </xf>
    <xf numFmtId="0" fontId="16" fillId="3" borderId="72" xfId="0" applyFont="1" applyFill="1" applyBorder="1" applyAlignment="1" applyProtection="1">
      <alignment horizontal="center" vertical="top"/>
      <protection hidden="1"/>
    </xf>
    <xf numFmtId="0" fontId="17" fillId="3" borderId="72" xfId="0" applyFont="1" applyFill="1" applyBorder="1" applyAlignment="1" applyProtection="1">
      <alignment horizontal="center" vertical="top"/>
      <protection hidden="1"/>
    </xf>
    <xf numFmtId="0" fontId="18" fillId="3" borderId="72" xfId="0" applyFont="1" applyFill="1" applyBorder="1" applyAlignment="1" applyProtection="1">
      <alignment horizontal="center" vertical="top"/>
      <protection hidden="1"/>
    </xf>
    <xf numFmtId="165" fontId="15" fillId="3" borderId="12" xfId="2" applyNumberFormat="1" applyFont="1" applyFill="1" applyBorder="1" applyAlignment="1" applyProtection="1">
      <alignment horizontal="center" vertical="top"/>
      <protection hidden="1"/>
    </xf>
    <xf numFmtId="165" fontId="15" fillId="3" borderId="0" xfId="2" applyNumberFormat="1" applyFont="1" applyFill="1" applyBorder="1" applyAlignment="1" applyProtection="1">
      <alignment horizontal="center" vertical="top"/>
      <protection hidden="1"/>
    </xf>
    <xf numFmtId="165" fontId="18" fillId="3" borderId="72" xfId="2" applyNumberFormat="1" applyFont="1" applyFill="1" applyBorder="1" applyAlignment="1" applyProtection="1">
      <alignment horizontal="center" vertical="top"/>
      <protection hidden="1"/>
    </xf>
    <xf numFmtId="165" fontId="18" fillId="3" borderId="11" xfId="2" applyNumberFormat="1" applyFont="1" applyFill="1" applyBorder="1" applyAlignment="1" applyProtection="1">
      <alignment horizontal="center" vertical="top"/>
      <protection hidden="1"/>
    </xf>
    <xf numFmtId="0" fontId="5" fillId="3" borderId="0" xfId="0" applyFont="1" applyFill="1" applyAlignment="1" applyProtection="1">
      <alignment horizontal="right" vertical="center" indent="1"/>
      <protection hidden="1"/>
    </xf>
    <xf numFmtId="167" fontId="15" fillId="3" borderId="12" xfId="1" applyNumberFormat="1" applyFont="1" applyFill="1" applyBorder="1" applyAlignment="1" applyProtection="1">
      <alignment horizontal="center" vertical="top"/>
      <protection hidden="1"/>
    </xf>
    <xf numFmtId="167" fontId="15" fillId="3" borderId="0" xfId="0" applyNumberFormat="1" applyFont="1" applyFill="1" applyAlignment="1" applyProtection="1">
      <alignment horizontal="center" vertical="top"/>
      <protection hidden="1"/>
    </xf>
    <xf numFmtId="167" fontId="15" fillId="3" borderId="0" xfId="1" applyNumberFormat="1" applyFont="1" applyFill="1" applyBorder="1" applyAlignment="1" applyProtection="1">
      <alignment horizontal="center" vertical="top"/>
      <protection hidden="1"/>
    </xf>
    <xf numFmtId="167" fontId="18" fillId="3" borderId="72" xfId="1" applyNumberFormat="1" applyFont="1" applyFill="1" applyBorder="1" applyAlignment="1" applyProtection="1">
      <alignment horizontal="center" vertical="top"/>
      <protection hidden="1"/>
    </xf>
    <xf numFmtId="0" fontId="8" fillId="0" borderId="7" xfId="0" applyFont="1" applyBorder="1" applyAlignment="1">
      <alignment horizontal="left" vertical="center" wrapText="1" indent="1"/>
    </xf>
    <xf numFmtId="0" fontId="19" fillId="3" borderId="0" xfId="0" applyFont="1" applyFill="1" applyAlignment="1" applyProtection="1">
      <alignment vertical="center"/>
      <protection hidden="1"/>
    </xf>
    <xf numFmtId="0" fontId="2" fillId="2" borderId="0" xfId="0" applyFont="1" applyFill="1" applyAlignment="1" applyProtection="1">
      <alignment horizontal="left" vertical="center"/>
      <protection hidden="1"/>
    </xf>
    <xf numFmtId="0" fontId="4" fillId="2" borderId="0" xfId="0" applyFont="1" applyFill="1" applyAlignment="1" applyProtection="1">
      <alignment horizontal="left" vertical="center"/>
      <protection hidden="1"/>
    </xf>
    <xf numFmtId="168" fontId="10" fillId="0" borderId="0" xfId="1" applyNumberFormat="1" applyFont="1" applyBorder="1" applyAlignment="1" applyProtection="1">
      <alignment horizontal="left" vertical="center" wrapText="1"/>
    </xf>
    <xf numFmtId="0" fontId="8" fillId="0" borderId="38" xfId="0" applyFont="1" applyBorder="1" applyAlignment="1">
      <alignment horizontal="center" vertical="center"/>
    </xf>
    <xf numFmtId="0" fontId="8" fillId="0" borderId="49" xfId="0" applyFont="1" applyBorder="1" applyAlignment="1">
      <alignment horizontal="center" vertical="center"/>
    </xf>
    <xf numFmtId="0" fontId="8" fillId="0" borderId="0" xfId="0" applyFont="1" applyAlignment="1">
      <alignment horizontal="left" vertical="top" wrapText="1" indent="1"/>
    </xf>
    <xf numFmtId="167" fontId="8" fillId="0" borderId="0" xfId="0" applyNumberFormat="1" applyFont="1"/>
    <xf numFmtId="0" fontId="8" fillId="0" borderId="61" xfId="0" applyFont="1" applyBorder="1"/>
    <xf numFmtId="0" fontId="3" fillId="0" borderId="0" xfId="0" applyFont="1" applyBorder="1"/>
    <xf numFmtId="17" fontId="5" fillId="3" borderId="10" xfId="0" applyNumberFormat="1" applyFont="1" applyFill="1" applyBorder="1" applyAlignment="1" applyProtection="1">
      <alignment horizontal="center" vertical="center"/>
      <protection hidden="1"/>
    </xf>
    <xf numFmtId="0" fontId="5" fillId="3" borderId="11" xfId="0" applyFont="1" applyFill="1" applyBorder="1" applyAlignment="1" applyProtection="1">
      <alignment horizontal="center" vertical="center"/>
      <protection hidden="1"/>
    </xf>
    <xf numFmtId="17" fontId="8" fillId="0" borderId="24" xfId="0" applyNumberFormat="1" applyFont="1" applyBorder="1" applyAlignment="1">
      <alignment horizontal="center" vertical="center" wrapText="1"/>
    </xf>
    <xf numFmtId="17" fontId="8" fillId="0" borderId="25" xfId="0" applyNumberFormat="1" applyFont="1" applyBorder="1" applyAlignment="1">
      <alignment horizontal="center" vertical="center" wrapText="1"/>
    </xf>
    <xf numFmtId="0" fontId="10" fillId="6" borderId="10" xfId="0" applyFont="1" applyFill="1" applyBorder="1" applyAlignment="1">
      <alignment horizontal="center" wrapText="1"/>
    </xf>
    <xf numFmtId="0" fontId="10" fillId="6" borderId="73" xfId="0" applyFont="1" applyFill="1" applyBorder="1" applyAlignment="1">
      <alignment horizontal="center" wrapText="1"/>
    </xf>
    <xf numFmtId="17" fontId="8" fillId="0" borderId="22" xfId="0" applyNumberFormat="1" applyFont="1" applyBorder="1" applyAlignment="1">
      <alignment horizontal="center" vertical="center" wrapText="1"/>
    </xf>
    <xf numFmtId="17" fontId="8" fillId="0" borderId="23" xfId="0" applyNumberFormat="1" applyFont="1" applyBorder="1" applyAlignment="1">
      <alignment horizontal="center" vertical="center" wrapText="1"/>
    </xf>
    <xf numFmtId="0" fontId="14" fillId="8" borderId="10" xfId="0" applyFont="1" applyFill="1" applyBorder="1" applyAlignment="1">
      <alignment horizontal="center" vertical="center"/>
    </xf>
    <xf numFmtId="0" fontId="14" fillId="8" borderId="72" xfId="0" applyFont="1" applyFill="1" applyBorder="1" applyAlignment="1">
      <alignment horizontal="center" vertical="center"/>
    </xf>
    <xf numFmtId="0" fontId="14" fillId="8" borderId="11" xfId="0" applyFont="1" applyFill="1" applyBorder="1" applyAlignment="1">
      <alignment horizontal="center" vertical="center"/>
    </xf>
    <xf numFmtId="0" fontId="14" fillId="5" borderId="10" xfId="0" applyFont="1" applyFill="1" applyBorder="1" applyAlignment="1">
      <alignment horizontal="center" vertical="center"/>
    </xf>
    <xf numFmtId="0" fontId="14" fillId="5" borderId="72" xfId="0" applyFont="1" applyFill="1" applyBorder="1" applyAlignment="1">
      <alignment horizontal="center" vertical="center"/>
    </xf>
    <xf numFmtId="0" fontId="14" fillId="5" borderId="11" xfId="0" applyFont="1" applyFill="1" applyBorder="1" applyAlignment="1">
      <alignment horizontal="center" vertical="center"/>
    </xf>
    <xf numFmtId="0" fontId="10" fillId="6" borderId="10" xfId="0" applyFont="1" applyFill="1" applyBorder="1" applyAlignment="1">
      <alignment horizontal="center" vertical="center"/>
    </xf>
    <xf numFmtId="0" fontId="10" fillId="6" borderId="72" xfId="0" applyFont="1" applyFill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1">
    <dxf>
      <font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377637</xdr:colOff>
      <xdr:row>7</xdr:row>
      <xdr:rowOff>180976</xdr:rowOff>
    </xdr:from>
    <xdr:to>
      <xdr:col>20</xdr:col>
      <xdr:colOff>453837</xdr:colOff>
      <xdr:row>25</xdr:row>
      <xdr:rowOff>47626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7468719" y="1256741"/>
          <a:ext cx="3213847" cy="275328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eaLnBrk="1" fontAlgn="auto" latinLnBrk="0" hangingPunct="1"/>
          <a:r>
            <a:rPr lang="x-none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Metodološke napomene: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Podaci o izdacima "Bruto zarade i doprinosi na teret poslodavca" i "Prava iz oblasti penzijskog i invalidskog osiguranja" dobijeni su na osnovu vremenskog usklađivanja, dok su ostale izdaci prikazani na gotovinskoj osnovi.</a:t>
          </a:r>
        </a:p>
        <a:p>
          <a:pPr eaLnBrk="1" fontAlgn="auto" latinLnBrk="0" hangingPunct="1"/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Plan prihoda i izdataka budžeta pripremljen je u skladu sa Zakonom o budžetu Crne Gore za 2023. godinu.</a:t>
          </a:r>
          <a:endParaRPr lang="en-GB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2</xdr:col>
      <xdr:colOff>338421</xdr:colOff>
      <xdr:row>0</xdr:row>
      <xdr:rowOff>49867</xdr:rowOff>
    </xdr:from>
    <xdr:to>
      <xdr:col>4</xdr:col>
      <xdr:colOff>477559</xdr:colOff>
      <xdr:row>4</xdr:row>
      <xdr:rowOff>107017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22833" y="49867"/>
          <a:ext cx="878726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oneCellAnchor>
    <xdr:from>
      <xdr:col>2</xdr:col>
      <xdr:colOff>57150</xdr:colOff>
      <xdr:row>8</xdr:row>
      <xdr:rowOff>76200</xdr:rowOff>
    </xdr:from>
    <xdr:ext cx="620106" cy="264560"/>
    <xdr:sp macro="" textlink="[2]Master!G280">
      <xdr:nvSpPr>
        <xdr:cNvPr id="6" name="TextBox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1306830" y="1363980"/>
          <a:ext cx="62010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fld id="{BE27ED20-436C-4B0A-820D-47930E41119F}" type="TxLink">
            <a:rPr lang="en-US" sz="1100" b="0" i="0" u="sng" strike="noStrike">
              <a:solidFill>
                <a:srgbClr val="000000"/>
              </a:solidFill>
              <a:latin typeface="Calibri"/>
              <a:cs typeface="Calibri"/>
            </a:rPr>
            <a:pPr/>
            <a:t>Pregled</a:t>
          </a:fld>
          <a:endParaRPr lang="en-US" sz="1800" u="sng"/>
        </a:p>
      </xdr:txBody>
    </xdr:sp>
    <xdr:clientData/>
  </xdr:oneCellAnchor>
  <xdr:twoCellAnchor>
    <xdr:from>
      <xdr:col>15</xdr:col>
      <xdr:colOff>287988</xdr:colOff>
      <xdr:row>7</xdr:row>
      <xdr:rowOff>180975</xdr:rowOff>
    </xdr:from>
    <xdr:to>
      <xdr:col>23</xdr:col>
      <xdr:colOff>100852</xdr:colOff>
      <xdr:row>28</xdr:row>
      <xdr:rowOff>22413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9790576" y="1548093"/>
          <a:ext cx="4653805" cy="340490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eaLnBrk="1" fontAlgn="auto" latinLnBrk="0" hangingPunct="1"/>
          <a:r>
            <a:rPr lang="x-none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Metodološke napomene: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Izdaci su prikazani u skladu sa organizacionom klasifikacijom budžeta za 2026. godinu.</a:t>
          </a:r>
        </a:p>
        <a:p>
          <a:pPr eaLnBrk="1" fontAlgn="auto" latinLnBrk="0" hangingPunct="1"/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buhva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ćeni su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ukupni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izda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ci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žeta, odnosno obuhvaćeni su izdaci u okviru Tekućeg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et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budžeta Državnih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fondova,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apitaln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og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že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Transakcij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finansiranja i Rezerv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e.</a:t>
          </a:r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endParaRPr lang="en-US">
            <a:effectLst/>
          </a:endParaRPr>
        </a:p>
        <a:p>
          <a:pPr eaLnBrk="1" fontAlgn="auto" latinLnBrk="0" hangingPunct="1"/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Podaci o izdacima "Bruto zarade i doprinosi na teret poslodavca" i "Prava iz oblasti penzijskog i invalidskog osiguranja", koji su obračunati u okviru mjesečnog ostvarenja budžeta pojedinih potrošačkih jedinica, dobijeni su na osnovu vremenskog usklađivanja, dok su ostali izdaci obračunati na gotovinskoj osnovi.</a:t>
          </a:r>
        </a:p>
        <a:p>
          <a:pPr eaLnBrk="1" fontAlgn="auto" latinLnBrk="0" hangingPunct="1"/>
          <a:endParaRPr lang="en-US">
            <a:effectLst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Plan izdataka pripremljen je u skladu sa Zakonom o budžetu Crne Gore za 2026. godinu.</a:t>
          </a:r>
        </a:p>
        <a:p>
          <a:pPr eaLnBrk="1" fontAlgn="auto" latinLnBrk="0" hangingPunct="1"/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oneCellAnchor>
    <xdr:from>
      <xdr:col>2</xdr:col>
      <xdr:colOff>57150</xdr:colOff>
      <xdr:row>8</xdr:row>
      <xdr:rowOff>76200</xdr:rowOff>
    </xdr:from>
    <xdr:ext cx="620106" cy="264560"/>
    <xdr:sp macro="" textlink="[2]Master!G280">
      <xdr:nvSpPr>
        <xdr:cNvPr id="11" name="TextBox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 txBox="1"/>
      </xdr:nvSpPr>
      <xdr:spPr>
        <a:xfrm>
          <a:off x="1306830" y="1303020"/>
          <a:ext cx="62010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fld id="{BE27ED20-436C-4B0A-820D-47930E41119F}" type="TxLink">
            <a:rPr lang="en-US" sz="1100" b="0" i="0" u="sng" strike="noStrike">
              <a:solidFill>
                <a:srgbClr val="000000"/>
              </a:solidFill>
              <a:latin typeface="Calibri"/>
              <a:cs typeface="Calibri"/>
            </a:rPr>
            <a:pPr/>
            <a:t>Pregled</a:t>
          </a:fld>
          <a:endParaRPr lang="en-US" sz="1800" u="sng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Izvjestaj%20za%202023%20-%20ORG%20klasifikacija%20-%2020-1-202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orisnik/OneDrive/Desktop/2023/Izvjestaji/Izvjestavanje%202023/GDDS%201%202023/GDDS_1%20202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ragana.nedic/Desktop/Izvjestaj%20za%202025%20-%20EKON%20klasifikacija%20-%20sa%20jednim%20NT%20sheetom-%2017.05.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 sheet"/>
      <sheetName val="PROG u SAP kod"/>
      <sheetName val="Klasifikacija"/>
      <sheetName val="Mjesečni plan 2023"/>
      <sheetName val="Mjesecno izvršenje 2022 ORG"/>
      <sheetName val="EKON rashodi mjes"/>
      <sheetName val="ORG Analitika"/>
      <sheetName val="Fiskalni okvir"/>
      <sheetName val="FI 2023 - 411"/>
      <sheetName val="FI 2023 - 423"/>
      <sheetName val="ZGIGA 2021 Final"/>
      <sheetName val="ZGIGA 2022 Final"/>
      <sheetName val="ZGIGA 1-2023"/>
      <sheetName val="ZGIGA 2-2023"/>
      <sheetName val="ZGIGA 3-2023"/>
      <sheetName val="ZGIGA 4-2023"/>
      <sheetName val="ZGIGA 5-2023"/>
      <sheetName val="ZGIGA 6-2023"/>
      <sheetName val="ZGIGA 7-2023"/>
      <sheetName val="ZGIGA 8-2023"/>
      <sheetName val="ZGIGA 9-2023"/>
      <sheetName val="ZGIGA 10-2023"/>
      <sheetName val="ZGIGA 11-2023"/>
      <sheetName val="ZGIGA 12-2023"/>
      <sheetName val="Uskladjivanje"/>
      <sheetName val="Usvojeni budzet 2021"/>
    </sheetNames>
    <sheetDataSet>
      <sheetData sheetId="0"/>
      <sheetData sheetId="1"/>
      <sheetData sheetId="2"/>
      <sheetData sheetId="3"/>
      <sheetData sheetId="4"/>
      <sheetData sheetId="5"/>
      <sheetData sheetId="6">
        <row r="8">
          <cell r="F8">
            <v>144637560.25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tika - 2014"/>
      <sheetName val="Pregled"/>
      <sheetName val="Analitika 2023"/>
      <sheetName val="2023"/>
      <sheetName val="2022"/>
      <sheetName val="2021"/>
      <sheetName val="2020"/>
      <sheetName val="2019"/>
      <sheetName val="2018"/>
      <sheetName val="DataEx"/>
      <sheetName val="Master"/>
    </sheetNames>
    <sheetDataSet>
      <sheetData sheetId="0"/>
      <sheetData sheetId="1"/>
      <sheetData sheetId="2"/>
      <sheetData sheetId="3">
        <row r="29">
          <cell r="G29">
            <v>114740855.95</v>
          </cell>
        </row>
      </sheetData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 sheet"/>
      <sheetName val="Klasifikacija"/>
      <sheetName val="SAP u BMIS"/>
      <sheetName val="Mjesečni plan"/>
      <sheetName val="EKON prihodi mjes 2025"/>
      <sheetName val="EKON rashodi mjes 2025"/>
      <sheetName val="PROG rashodi mjes 2025"/>
      <sheetName val="ORG rashodi mjes 2025"/>
      <sheetName val="COFOG rashodi mjes 2025"/>
      <sheetName val="GDDS Tabela 2025"/>
      <sheetName val="EKON Analitika"/>
      <sheetName val="EKON Tek i Kap Analitika sa KAP"/>
      <sheetName val="EKON Tek i Kap Analitika bezKAP"/>
      <sheetName val="ORG Analitika"/>
      <sheetName val="PROG Analitika"/>
      <sheetName val="COFOG Analitika"/>
      <sheetName val="Fiskalni okvir"/>
      <sheetName val="NT Total"/>
      <sheetName val="FI 7"/>
      <sheetName val="Uskladjivanje"/>
    </sheetNames>
    <sheetDataSet>
      <sheetData sheetId="0"/>
      <sheetData sheetId="1">
        <row r="3">
          <cell r="F3">
            <v>1</v>
          </cell>
          <cell r="G3" t="str">
            <v>PREDSJEDNIK CRNE GORE</v>
          </cell>
        </row>
        <row r="4">
          <cell r="F4">
            <v>101</v>
          </cell>
          <cell r="G4" t="str">
            <v>Služba Predsjednika Crne Gore</v>
          </cell>
        </row>
        <row r="5">
          <cell r="F5">
            <v>10101</v>
          </cell>
          <cell r="G5" t="str">
            <v>Služba Predsjednika Crne Gore</v>
          </cell>
        </row>
        <row r="6">
          <cell r="F6">
            <v>10101001</v>
          </cell>
          <cell r="G6" t="str">
            <v>Služba Predsjednika Crne Gore</v>
          </cell>
        </row>
        <row r="7">
          <cell r="F7">
            <v>2</v>
          </cell>
          <cell r="G7" t="str">
            <v>SKUPSTINA CRNE GORE</v>
          </cell>
        </row>
        <row r="8">
          <cell r="F8">
            <v>201</v>
          </cell>
          <cell r="G8" t="str">
            <v>Skupština Crne Gore</v>
          </cell>
        </row>
        <row r="9">
          <cell r="F9">
            <v>20101</v>
          </cell>
          <cell r="G9" t="str">
            <v>Skupština Crne Gore</v>
          </cell>
        </row>
        <row r="10">
          <cell r="F10">
            <v>20101001</v>
          </cell>
          <cell r="G10" t="str">
            <v>Skupština Crne Gore</v>
          </cell>
        </row>
        <row r="11">
          <cell r="F11">
            <v>20102</v>
          </cell>
          <cell r="G11" t="str">
            <v>Državna izborna komisija</v>
          </cell>
        </row>
        <row r="12">
          <cell r="F12">
            <v>20102001</v>
          </cell>
          <cell r="G12" t="str">
            <v>Državna izborna komisija</v>
          </cell>
        </row>
        <row r="13">
          <cell r="F13">
            <v>20105</v>
          </cell>
          <cell r="G13" t="str">
            <v>Savjet za građansku kontrolu rada policije</v>
          </cell>
        </row>
        <row r="14">
          <cell r="F14">
            <v>20105001</v>
          </cell>
          <cell r="G14" t="str">
            <v>Savjet za građansku kontrolu rada policije</v>
          </cell>
        </row>
        <row r="15">
          <cell r="F15">
            <v>3</v>
          </cell>
          <cell r="G15" t="str">
            <v>PRAVOSUĐE</v>
          </cell>
        </row>
        <row r="16">
          <cell r="F16">
            <v>301</v>
          </cell>
          <cell r="G16" t="str">
            <v>Ustavni sud Crne Gore</v>
          </cell>
        </row>
        <row r="17">
          <cell r="F17">
            <v>30101</v>
          </cell>
          <cell r="G17" t="str">
            <v>Ustavni sud Crne Gore</v>
          </cell>
        </row>
        <row r="18">
          <cell r="F18">
            <v>30101001</v>
          </cell>
          <cell r="G18" t="str">
            <v>Ustavni sud Crne Gore</v>
          </cell>
        </row>
        <row r="19">
          <cell r="F19">
            <v>302</v>
          </cell>
          <cell r="G19" t="str">
            <v>Sudski savjet</v>
          </cell>
        </row>
        <row r="20">
          <cell r="F20">
            <v>30201</v>
          </cell>
          <cell r="G20" t="str">
            <v>Sudski savjet</v>
          </cell>
        </row>
        <row r="21">
          <cell r="F21">
            <v>30201001</v>
          </cell>
          <cell r="G21" t="str">
            <v>Sudski savjet</v>
          </cell>
        </row>
        <row r="22">
          <cell r="F22">
            <v>30201002</v>
          </cell>
          <cell r="G22" t="str">
            <v>Vrhovni sud</v>
          </cell>
        </row>
        <row r="23">
          <cell r="F23">
            <v>30201003</v>
          </cell>
          <cell r="G23" t="str">
            <v>Apelacioni sud</v>
          </cell>
        </row>
        <row r="24">
          <cell r="F24">
            <v>30201004</v>
          </cell>
          <cell r="G24" t="str">
            <v>Upravni sud</v>
          </cell>
        </row>
        <row r="25">
          <cell r="F25">
            <v>30201005</v>
          </cell>
          <cell r="G25" t="str">
            <v>Privredni sud</v>
          </cell>
        </row>
        <row r="26">
          <cell r="F26">
            <v>30201006</v>
          </cell>
          <cell r="G26" t="str">
            <v>Viši sud Bijelo Polje</v>
          </cell>
        </row>
        <row r="27">
          <cell r="F27">
            <v>30201007</v>
          </cell>
          <cell r="G27" t="str">
            <v>Viši sud Podgorica</v>
          </cell>
        </row>
        <row r="28">
          <cell r="F28">
            <v>30201008</v>
          </cell>
          <cell r="G28" t="str">
            <v>Viši sud za prekršaje</v>
          </cell>
        </row>
        <row r="29">
          <cell r="F29">
            <v>30201009</v>
          </cell>
          <cell r="G29" t="str">
            <v>Sud za prekršaje Bijelo Polje</v>
          </cell>
        </row>
        <row r="30">
          <cell r="F30">
            <v>30201010</v>
          </cell>
          <cell r="G30" t="str">
            <v>Sud za prekršaje Budva</v>
          </cell>
        </row>
        <row r="31">
          <cell r="F31">
            <v>30201011</v>
          </cell>
          <cell r="G31" t="str">
            <v>Sud za prekršaje Podgorica</v>
          </cell>
        </row>
        <row r="32">
          <cell r="F32">
            <v>30201012</v>
          </cell>
          <cell r="G32" t="str">
            <v>Osnovni sud Bar</v>
          </cell>
        </row>
        <row r="33">
          <cell r="F33">
            <v>30201013</v>
          </cell>
          <cell r="G33" t="str">
            <v>Osnovni sud Berane</v>
          </cell>
        </row>
        <row r="34">
          <cell r="F34">
            <v>30201014</v>
          </cell>
          <cell r="G34" t="str">
            <v>Osnovni sud Bijelo Polje</v>
          </cell>
        </row>
        <row r="35">
          <cell r="F35">
            <v>30201015</v>
          </cell>
          <cell r="G35" t="str">
            <v>Osnovni sud Cetinje</v>
          </cell>
        </row>
        <row r="36">
          <cell r="F36">
            <v>30201016</v>
          </cell>
          <cell r="G36" t="str">
            <v>Osnovni sud Danilovgrad</v>
          </cell>
        </row>
        <row r="37">
          <cell r="F37">
            <v>30201017</v>
          </cell>
          <cell r="G37" t="str">
            <v>Osnovni sud Herceg Novi</v>
          </cell>
        </row>
        <row r="38">
          <cell r="F38">
            <v>30201018</v>
          </cell>
          <cell r="G38" t="str">
            <v>Osnovni sud Kolašin</v>
          </cell>
        </row>
        <row r="39">
          <cell r="F39">
            <v>30201019</v>
          </cell>
          <cell r="G39" t="str">
            <v>Osnovni sud Kotor</v>
          </cell>
        </row>
        <row r="40">
          <cell r="F40">
            <v>30201020</v>
          </cell>
          <cell r="G40" t="str">
            <v>Osnovni sud Nikšić</v>
          </cell>
        </row>
        <row r="41">
          <cell r="F41">
            <v>30201021</v>
          </cell>
          <cell r="G41" t="str">
            <v>Osnovni sud Plav</v>
          </cell>
        </row>
        <row r="42">
          <cell r="F42">
            <v>30201022</v>
          </cell>
          <cell r="G42" t="str">
            <v>Osnovni sud Pljevlja</v>
          </cell>
        </row>
        <row r="43">
          <cell r="F43">
            <v>30201023</v>
          </cell>
          <cell r="G43" t="str">
            <v>Osnovni sud Podgorica</v>
          </cell>
        </row>
        <row r="44">
          <cell r="F44">
            <v>30201024</v>
          </cell>
          <cell r="G44" t="str">
            <v>Osnovni sud Rožaje</v>
          </cell>
        </row>
        <row r="45">
          <cell r="F45">
            <v>30201025</v>
          </cell>
          <cell r="G45" t="str">
            <v>Osnovni sud Ulcinj</v>
          </cell>
        </row>
        <row r="46">
          <cell r="F46">
            <v>30201026</v>
          </cell>
          <cell r="G46" t="str">
            <v>Osnovni sud Žabljak</v>
          </cell>
        </row>
        <row r="47">
          <cell r="F47">
            <v>303</v>
          </cell>
          <cell r="G47" t="str">
            <v>Tužilački savjet</v>
          </cell>
        </row>
        <row r="48">
          <cell r="F48">
            <v>30301</v>
          </cell>
          <cell r="G48" t="str">
            <v>Tužilački savjet</v>
          </cell>
        </row>
        <row r="49">
          <cell r="F49">
            <v>30301001</v>
          </cell>
          <cell r="G49" t="str">
            <v>Tužilački savjet</v>
          </cell>
        </row>
        <row r="50">
          <cell r="F50">
            <v>30301002</v>
          </cell>
          <cell r="G50" t="str">
            <v>Vrhovno državno tužilaštvo</v>
          </cell>
        </row>
        <row r="51">
          <cell r="F51">
            <v>30301003</v>
          </cell>
          <cell r="G51" t="str">
            <v>Specijalno državno tužilaštvo</v>
          </cell>
        </row>
        <row r="52">
          <cell r="F52">
            <v>30301004</v>
          </cell>
          <cell r="G52" t="str">
            <v>Više državno tužilaštvo Bijelo Polje</v>
          </cell>
        </row>
        <row r="53">
          <cell r="F53">
            <v>30301005</v>
          </cell>
          <cell r="G53" t="str">
            <v>Više državno tužilaštvo Podgorica</v>
          </cell>
        </row>
        <row r="54">
          <cell r="F54">
            <v>30301006</v>
          </cell>
          <cell r="G54" t="str">
            <v>Osnovno državno tužilaštvo Bar</v>
          </cell>
        </row>
        <row r="55">
          <cell r="F55">
            <v>30301007</v>
          </cell>
          <cell r="G55" t="str">
            <v>Osnovno državno tužilaštvo Berane</v>
          </cell>
        </row>
        <row r="56">
          <cell r="F56">
            <v>30301008</v>
          </cell>
          <cell r="G56" t="str">
            <v>Osnovno državno tužilaštvo Bijelo Polje</v>
          </cell>
        </row>
        <row r="57">
          <cell r="F57">
            <v>30301009</v>
          </cell>
          <cell r="G57" t="str">
            <v>Osnovno državno tužilaštvo Cetinje</v>
          </cell>
        </row>
        <row r="58">
          <cell r="F58">
            <v>30301010</v>
          </cell>
          <cell r="G58" t="str">
            <v>Osnovno državno tužilaštvo Herceg Novi</v>
          </cell>
        </row>
        <row r="59">
          <cell r="F59">
            <v>30301011</v>
          </cell>
          <cell r="G59" t="str">
            <v>Osnovno državno tužilaštvo Kolašin</v>
          </cell>
        </row>
        <row r="60">
          <cell r="F60">
            <v>30301012</v>
          </cell>
          <cell r="G60" t="str">
            <v>Osnovno državno tužilaštvo Kotor</v>
          </cell>
        </row>
        <row r="61">
          <cell r="F61">
            <v>30301013</v>
          </cell>
          <cell r="G61" t="str">
            <v>Osnovno državno tužilaštvo Nikšić</v>
          </cell>
        </row>
        <row r="62">
          <cell r="F62">
            <v>30301014</v>
          </cell>
          <cell r="G62" t="str">
            <v>Osnovno državno tužilaštvo Plav</v>
          </cell>
        </row>
        <row r="63">
          <cell r="F63">
            <v>30301015</v>
          </cell>
          <cell r="G63" t="str">
            <v>Osnovno državno tužilaštvo Pljevlja</v>
          </cell>
        </row>
        <row r="64">
          <cell r="F64">
            <v>30301016</v>
          </cell>
          <cell r="G64" t="str">
            <v>Osnovno državno tužilaštvo Podgorica</v>
          </cell>
        </row>
        <row r="65">
          <cell r="F65">
            <v>30301017</v>
          </cell>
          <cell r="G65" t="str">
            <v>Osnovno državno tužilaštvo Rožaje</v>
          </cell>
        </row>
        <row r="66">
          <cell r="F66">
            <v>30301018</v>
          </cell>
          <cell r="G66" t="str">
            <v>Osnovno državno tužilaštvo Ulcinj</v>
          </cell>
        </row>
        <row r="67">
          <cell r="F67">
            <v>304</v>
          </cell>
          <cell r="G67" t="str">
            <v>Centar za obuku u sudstvu i državnom tužilaštvu</v>
          </cell>
        </row>
        <row r="68">
          <cell r="F68">
            <v>30401</v>
          </cell>
          <cell r="G68" t="str">
            <v>Centar za obuku u sudstvu i državnom tužilaštvu</v>
          </cell>
        </row>
        <row r="69">
          <cell r="F69">
            <v>30401001</v>
          </cell>
          <cell r="G69" t="str">
            <v>Centar za obuku u sudstvu i državnom tužilaštvu</v>
          </cell>
        </row>
        <row r="70">
          <cell r="F70">
            <v>4</v>
          </cell>
          <cell r="G70" t="str">
            <v>VLADA CRNE GORE</v>
          </cell>
        </row>
        <row r="71">
          <cell r="F71">
            <v>401</v>
          </cell>
          <cell r="G71" t="str">
            <v>Generalni sekretarijat Vlade Crne Gore</v>
          </cell>
        </row>
        <row r="72">
          <cell r="F72">
            <v>40101</v>
          </cell>
          <cell r="G72" t="str">
            <v>Generalni sekretarijat Vlade Crne Gore</v>
          </cell>
        </row>
        <row r="73">
          <cell r="F73">
            <v>40101001</v>
          </cell>
          <cell r="G73" t="str">
            <v>Generalni sekretarijat Vlade Crne Gore</v>
          </cell>
        </row>
        <row r="74">
          <cell r="F74">
            <v>40101002</v>
          </cell>
          <cell r="G74" t="str">
            <v>Savjet za privatizaciju i kapitalne projekte</v>
          </cell>
        </row>
        <row r="75">
          <cell r="F75">
            <v>40102</v>
          </cell>
          <cell r="G75" t="str">
            <v>Kabinet Predsjednika Vlade</v>
          </cell>
        </row>
        <row r="76">
          <cell r="F76">
            <v>40102001</v>
          </cell>
          <cell r="G76" t="str">
            <v>Kabinet Predsjednika Vlade</v>
          </cell>
        </row>
        <row r="77">
          <cell r="F77">
            <v>40103</v>
          </cell>
          <cell r="G77" t="str">
            <v>Savjet za privatizaciju i kapitalne projekte</v>
          </cell>
        </row>
        <row r="78">
          <cell r="F78">
            <v>40103001</v>
          </cell>
          <cell r="G78" t="str">
            <v>Savjet za privatizaciju i kapitalne projekte</v>
          </cell>
        </row>
        <row r="79">
          <cell r="F79">
            <v>40105</v>
          </cell>
          <cell r="G79" t="str">
            <v>Sekretarijat za zakonodavstvo</v>
          </cell>
        </row>
        <row r="80">
          <cell r="F80">
            <v>40105001</v>
          </cell>
          <cell r="G80" t="str">
            <v>Sekretarijat za zakonodavstvo</v>
          </cell>
        </row>
        <row r="81">
          <cell r="F81">
            <v>40116</v>
          </cell>
          <cell r="G81" t="str">
            <v>Komisija za koncesije</v>
          </cell>
        </row>
        <row r="82">
          <cell r="F82">
            <v>40116001</v>
          </cell>
          <cell r="G82" t="str">
            <v>Komisija za koncesije</v>
          </cell>
        </row>
        <row r="83">
          <cell r="F83">
            <v>40122</v>
          </cell>
          <cell r="G83" t="str">
            <v>Savjet za NATO</v>
          </cell>
        </row>
        <row r="84">
          <cell r="F84">
            <v>40122001</v>
          </cell>
          <cell r="G84" t="str">
            <v>Savjet za NATO</v>
          </cell>
        </row>
        <row r="85">
          <cell r="F85">
            <v>402</v>
          </cell>
          <cell r="G85" t="str">
            <v>Ministarstvo pravde</v>
          </cell>
        </row>
        <row r="86">
          <cell r="F86">
            <v>40201</v>
          </cell>
          <cell r="G86" t="str">
            <v>Ministarstvo pravde</v>
          </cell>
        </row>
        <row r="87">
          <cell r="F87">
            <v>40201</v>
          </cell>
          <cell r="G87" t="str">
            <v>Ministarstvo pravde, ljudskih i manjinskih prava</v>
          </cell>
        </row>
        <row r="88">
          <cell r="F88">
            <v>40201001</v>
          </cell>
          <cell r="G88" t="str">
            <v>Ministarstvo pravde, ljudskih i manjinskih prava</v>
          </cell>
        </row>
        <row r="89">
          <cell r="F89">
            <v>40201001</v>
          </cell>
          <cell r="G89" t="str">
            <v>Ministarstvo pravde, ljudskih i manjinskih prava</v>
          </cell>
        </row>
        <row r="90">
          <cell r="F90" t="str">
            <v>40201001-x</v>
          </cell>
          <cell r="G90" t="str">
            <v>Ministarstvo pravde</v>
          </cell>
        </row>
        <row r="91">
          <cell r="F91">
            <v>40201002</v>
          </cell>
          <cell r="G91" t="str">
            <v>Centar za razvoj i očuvanje kulture manjina Crne Gore</v>
          </cell>
        </row>
        <row r="92">
          <cell r="F92">
            <v>40201002</v>
          </cell>
          <cell r="G92" t="str">
            <v>Centar za razvoj i očuvanje kulture manjina Crne Gore</v>
          </cell>
        </row>
        <row r="93">
          <cell r="F93">
            <v>40201003</v>
          </cell>
          <cell r="G93" t="str">
            <v>Nacionalni savjeti</v>
          </cell>
        </row>
        <row r="94">
          <cell r="F94">
            <v>40201003</v>
          </cell>
          <cell r="G94" t="str">
            <v>Nacionalni savjeti</v>
          </cell>
        </row>
        <row r="95">
          <cell r="F95" t="str">
            <v>40201-y</v>
          </cell>
          <cell r="G95" t="str">
            <v>Ministarstvo pravde, ljudskih i manjinskih prava</v>
          </cell>
        </row>
        <row r="96">
          <cell r="F96">
            <v>40202</v>
          </cell>
          <cell r="G96" t="str">
            <v>Uprava za izvršenje krivičnih sankcija</v>
          </cell>
        </row>
        <row r="97">
          <cell r="F97">
            <v>40202001</v>
          </cell>
          <cell r="G97" t="str">
            <v>Uprava za izvršenje krivičnih sankcija</v>
          </cell>
        </row>
        <row r="98">
          <cell r="F98">
            <v>40204</v>
          </cell>
          <cell r="G98" t="str">
            <v>Centar za alternativno rješavanje sporova</v>
          </cell>
        </row>
        <row r="99">
          <cell r="F99">
            <v>40204001</v>
          </cell>
          <cell r="G99" t="str">
            <v>Centar za alternativno rješavanje sporova</v>
          </cell>
        </row>
        <row r="100">
          <cell r="F100">
            <v>403</v>
          </cell>
          <cell r="G100" t="str">
            <v>Ministarstvo unutrašnjih poslova</v>
          </cell>
        </row>
        <row r="101">
          <cell r="F101">
            <v>40301</v>
          </cell>
          <cell r="G101" t="str">
            <v>Ministarstvo unutrašnjih poslova</v>
          </cell>
        </row>
        <row r="102">
          <cell r="F102">
            <v>40301001</v>
          </cell>
          <cell r="G102" t="str">
            <v>Ministarstvo unutrašnjih poslova</v>
          </cell>
        </row>
        <row r="103">
          <cell r="F103">
            <v>40303</v>
          </cell>
          <cell r="G103" t="str">
            <v>x Uprava policije</v>
          </cell>
        </row>
        <row r="104">
          <cell r="F104">
            <v>40303001</v>
          </cell>
          <cell r="G104" t="str">
            <v>x Uprava policije</v>
          </cell>
        </row>
        <row r="105">
          <cell r="F105">
            <v>404</v>
          </cell>
          <cell r="G105" t="str">
            <v>Ministarstvo odbrane</v>
          </cell>
        </row>
        <row r="106">
          <cell r="F106">
            <v>40401</v>
          </cell>
          <cell r="G106" t="str">
            <v>Ministarstvo odbrane</v>
          </cell>
        </row>
        <row r="107">
          <cell r="F107">
            <v>40401001</v>
          </cell>
          <cell r="G107" t="str">
            <v>Ministarstvo odbrane</v>
          </cell>
        </row>
        <row r="108">
          <cell r="F108">
            <v>40402</v>
          </cell>
          <cell r="G108" t="str">
            <v>Direkcija za zaštitu tajnih podatka</v>
          </cell>
        </row>
        <row r="109">
          <cell r="F109">
            <v>40402001</v>
          </cell>
          <cell r="G109" t="str">
            <v>Direkcija za zaštitu tajnih podatka</v>
          </cell>
        </row>
        <row r="110">
          <cell r="F110">
            <v>405</v>
          </cell>
          <cell r="G110" t="str">
            <v>Ministarstvo finansija</v>
          </cell>
        </row>
        <row r="111">
          <cell r="F111">
            <v>40501</v>
          </cell>
          <cell r="G111" t="str">
            <v>Ministarstvo finansija</v>
          </cell>
        </row>
        <row r="112">
          <cell r="F112">
            <v>40501001</v>
          </cell>
          <cell r="G112" t="str">
            <v>Ministarstvo finansija i socijalnog staranja</v>
          </cell>
        </row>
        <row r="113">
          <cell r="F113" t="str">
            <v>40501001-x</v>
          </cell>
          <cell r="G113" t="str">
            <v>Ministarstvo finansija</v>
          </cell>
        </row>
        <row r="114">
          <cell r="F114">
            <v>40501002</v>
          </cell>
          <cell r="G114" t="str">
            <v>JU Centar za socijalni rad Podgorica</v>
          </cell>
        </row>
        <row r="115">
          <cell r="F115">
            <v>40501003</v>
          </cell>
          <cell r="G115" t="str">
            <v>JU Centar za socijalni rad Danilovgrad</v>
          </cell>
        </row>
        <row r="116">
          <cell r="F116">
            <v>40501004</v>
          </cell>
          <cell r="G116" t="str">
            <v>JU Centar za socijalni rad Plav</v>
          </cell>
        </row>
        <row r="117">
          <cell r="F117">
            <v>40501005</v>
          </cell>
          <cell r="G117" t="str">
            <v>JU Centar za socijalni rad Pljevlja</v>
          </cell>
        </row>
        <row r="118">
          <cell r="F118">
            <v>40501006</v>
          </cell>
          <cell r="G118" t="str">
            <v>JU Centar za socijalni rad Bar</v>
          </cell>
        </row>
        <row r="119">
          <cell r="F119">
            <v>40501007</v>
          </cell>
          <cell r="G119" t="str">
            <v>JU Centar za socijalni rad Bijelo Polje</v>
          </cell>
        </row>
        <row r="120">
          <cell r="F120">
            <v>40501008</v>
          </cell>
          <cell r="G120" t="str">
            <v>JU Centar za socijalni rad Herceg Novi</v>
          </cell>
        </row>
        <row r="121">
          <cell r="F121">
            <v>40501009</v>
          </cell>
          <cell r="G121" t="str">
            <v>JU Centar za socijalni rad Nikšić</v>
          </cell>
        </row>
        <row r="122">
          <cell r="F122">
            <v>40501010</v>
          </cell>
          <cell r="G122" t="str">
            <v>JU Centar za socijalni rad Berane</v>
          </cell>
        </row>
        <row r="123">
          <cell r="F123">
            <v>40501011</v>
          </cell>
          <cell r="G123" t="str">
            <v>JU Centar za socijalni rad Rožaje</v>
          </cell>
        </row>
        <row r="124">
          <cell r="F124">
            <v>40501012</v>
          </cell>
          <cell r="G124" t="str">
            <v>JU Centar za socijalni rad Mojkovac</v>
          </cell>
        </row>
        <row r="125">
          <cell r="F125">
            <v>40501013</v>
          </cell>
          <cell r="G125" t="str">
            <v>JU Centar za socijalni rad Kotor</v>
          </cell>
        </row>
        <row r="126">
          <cell r="F126">
            <v>40501014</v>
          </cell>
          <cell r="G126" t="str">
            <v>JU Centar za socijalni rad Cetinje</v>
          </cell>
        </row>
        <row r="127">
          <cell r="F127">
            <v>40501015</v>
          </cell>
          <cell r="G127" t="str">
            <v>JU Dom starih "Bijelo Polje"</v>
          </cell>
        </row>
        <row r="128">
          <cell r="F128">
            <v>40501016</v>
          </cell>
          <cell r="G128" t="str">
            <v>JU Dom starih Grabovac Risan</v>
          </cell>
        </row>
        <row r="129">
          <cell r="F129">
            <v>40501017</v>
          </cell>
          <cell r="G129" t="str">
            <v>JU Dom starih "Pljevlja"</v>
          </cell>
        </row>
        <row r="130">
          <cell r="F130">
            <v>40501018</v>
          </cell>
          <cell r="G130" t="str">
            <v>JU Dom starih "Nikšić"</v>
          </cell>
        </row>
        <row r="131">
          <cell r="F131">
            <v>40501019</v>
          </cell>
          <cell r="G131" t="str">
            <v>JU Dom starih "Podgorica"</v>
          </cell>
        </row>
        <row r="132">
          <cell r="F132">
            <v>40501020</v>
          </cell>
          <cell r="G132" t="str">
            <v>JU Dječji dom "Mladost" Bijela</v>
          </cell>
        </row>
        <row r="133">
          <cell r="F133">
            <v>40501021</v>
          </cell>
          <cell r="G133" t="str">
            <v>JU Zavod "Komanski most" - Podgorica</v>
          </cell>
        </row>
        <row r="134">
          <cell r="F134">
            <v>40501022</v>
          </cell>
          <cell r="G134" t="str">
            <v>JU Centar za djecu i mlade "Ljubović" - Podgorica</v>
          </cell>
        </row>
        <row r="135">
          <cell r="F135">
            <v>40501023</v>
          </cell>
          <cell r="G135" t="str">
            <v>JU "Lovćen-Bečići" - Cetinje</v>
          </cell>
        </row>
        <row r="136">
          <cell r="F136">
            <v>40501024</v>
          </cell>
          <cell r="G136" t="str">
            <v>JU Dnevni centar za djecu sa smetnjama u razvoju "TISA" - Bijelo Polje</v>
          </cell>
        </row>
        <row r="137">
          <cell r="F137">
            <v>40501025</v>
          </cell>
          <cell r="G137" t="str">
            <v>JU Dnevni centar za djecu sa smetnjama u razvoju- "Nikšić"</v>
          </cell>
        </row>
        <row r="138">
          <cell r="F138">
            <v>40501026</v>
          </cell>
          <cell r="G138" t="str">
            <v>JU Dnevni centar za djecu i omladinu sa smetnjama i teškoćama u razvoju Pljevlja</v>
          </cell>
        </row>
        <row r="139">
          <cell r="F139">
            <v>40501027</v>
          </cell>
          <cell r="G139" t="str">
            <v>JU Dnevni centar za djecu sa smetnjama i teskoćama u razvoju - Herceg Novi</v>
          </cell>
        </row>
        <row r="140">
          <cell r="F140">
            <v>40501028</v>
          </cell>
          <cell r="G140" t="str">
            <v>JU Dnevni centar za djecu i omladinu sa smetnjama u razvoju "Lipa" - Plav</v>
          </cell>
        </row>
        <row r="141">
          <cell r="F141">
            <v>40501029</v>
          </cell>
          <cell r="G141" t="str">
            <v>JU Dnevni centar za djecu i omladinu sa smetnjama i teškoćama u razvoju "Sirena" - Ulcinj</v>
          </cell>
        </row>
        <row r="142">
          <cell r="F142">
            <v>40501030</v>
          </cell>
          <cell r="G142" t="str">
            <v>JU Dnevni centar za djecu i omladinu sa smetnjama i teškoćama u razvoju - Berane</v>
          </cell>
        </row>
        <row r="143">
          <cell r="F143">
            <v>40501031</v>
          </cell>
          <cell r="G143" t="str">
            <v>JU Dnevni centar za djecu i omladinu sa smetnjama i teškoćama u razvoju u Prijestonici - Cetinje</v>
          </cell>
        </row>
        <row r="144">
          <cell r="F144">
            <v>40501032</v>
          </cell>
          <cell r="G144" t="str">
            <v>JU Dnevni centar za djecu i omladinu sa smetnjama i teškoćama u razvoju - Mojkovac</v>
          </cell>
        </row>
        <row r="145">
          <cell r="F145">
            <v>40501033</v>
          </cell>
          <cell r="G145" t="str">
            <v>JU Dnevni centar za djecu sa smetnjama u razvoju - Rožaje</v>
          </cell>
        </row>
        <row r="146">
          <cell r="F146">
            <v>40501034</v>
          </cell>
          <cell r="G146" t="str">
            <v>JU Centar za podršku djeci i porodici - Bijelo Polje</v>
          </cell>
        </row>
        <row r="147">
          <cell r="F147">
            <v>40501035</v>
          </cell>
          <cell r="G147" t="str">
            <v>JU za smještaj, rehabilitaciju i resocijalizaciju korisnika psihoaktivnih supstanci -Podgorica</v>
          </cell>
        </row>
        <row r="148">
          <cell r="F148">
            <v>40501036</v>
          </cell>
          <cell r="G148" t="str">
            <v>JU Dnevni centar za djecu i omladinu sa smetnjama i teškoćama u razvoju Glavnog grada Podgorice</v>
          </cell>
        </row>
        <row r="149">
          <cell r="F149">
            <v>40501037</v>
          </cell>
          <cell r="G149" t="str">
            <v>x - JU Centar za profesionalnu rehabilitaciju</v>
          </cell>
        </row>
        <row r="150">
          <cell r="F150" t="str">
            <v>40501-y</v>
          </cell>
          <cell r="G150" t="str">
            <v>Ministarstvo finansija i socijalnog staranja</v>
          </cell>
        </row>
        <row r="151">
          <cell r="F151">
            <v>40503</v>
          </cell>
          <cell r="G151" t="str">
            <v>Poreska uprava</v>
          </cell>
        </row>
        <row r="152">
          <cell r="F152">
            <v>40503001</v>
          </cell>
          <cell r="G152" t="str">
            <v>x Uprava prihoda</v>
          </cell>
        </row>
        <row r="153">
          <cell r="F153">
            <v>40504</v>
          </cell>
          <cell r="G153" t="str">
            <v>Uprava carina</v>
          </cell>
        </row>
        <row r="154">
          <cell r="F154">
            <v>40504001</v>
          </cell>
          <cell r="G154" t="str">
            <v>x Uprava carina</v>
          </cell>
        </row>
        <row r="155">
          <cell r="F155">
            <v>40505</v>
          </cell>
          <cell r="G155" t="str">
            <v>Uprava za nekretnine</v>
          </cell>
        </row>
        <row r="156">
          <cell r="F156">
            <v>40505001</v>
          </cell>
          <cell r="G156" t="str">
            <v>Uprava za nekretnine</v>
          </cell>
        </row>
        <row r="157">
          <cell r="F157">
            <v>40508</v>
          </cell>
          <cell r="G157" t="str">
            <v>Uprava za imovinu</v>
          </cell>
        </row>
        <row r="158">
          <cell r="F158">
            <v>40508001</v>
          </cell>
          <cell r="G158" t="str">
            <v>Uprava za imovinu</v>
          </cell>
        </row>
        <row r="159">
          <cell r="F159">
            <v>40510</v>
          </cell>
          <cell r="G159" t="str">
            <v>Uprava za statistiku</v>
          </cell>
        </row>
        <row r="160">
          <cell r="F160">
            <v>40510001</v>
          </cell>
          <cell r="G160" t="str">
            <v>Uprava za statistiku</v>
          </cell>
        </row>
        <row r="161">
          <cell r="F161">
            <v>40514</v>
          </cell>
          <cell r="G161" t="str">
            <v>Uprava za igre na sreću</v>
          </cell>
        </row>
        <row r="162">
          <cell r="F162">
            <v>40514001</v>
          </cell>
          <cell r="G162" t="str">
            <v>Uprava za igre na sreću</v>
          </cell>
        </row>
        <row r="163">
          <cell r="F163">
            <v>40515</v>
          </cell>
          <cell r="G163" t="str">
            <v>Zaštitnik imovinsko-pravnih interesa Crne Gore</v>
          </cell>
        </row>
        <row r="164">
          <cell r="F164">
            <v>40515001</v>
          </cell>
          <cell r="G164" t="str">
            <v>Zaštitnik imovinsko-pravnih interesa Crne Gore</v>
          </cell>
        </row>
        <row r="165">
          <cell r="F165">
            <v>40516</v>
          </cell>
          <cell r="G165" t="str">
            <v>Agencija za investicije</v>
          </cell>
        </row>
        <row r="166">
          <cell r="F166">
            <v>40516001</v>
          </cell>
          <cell r="G166" t="str">
            <v>Agencija za investicije</v>
          </cell>
        </row>
        <row r="167">
          <cell r="F167">
            <v>40517</v>
          </cell>
          <cell r="G167" t="str">
            <v>Socijalni savjet</v>
          </cell>
        </row>
        <row r="168">
          <cell r="F168">
            <v>40517001</v>
          </cell>
          <cell r="G168" t="str">
            <v>Socijalni savjet</v>
          </cell>
        </row>
        <row r="169">
          <cell r="F169">
            <v>40518</v>
          </cell>
          <cell r="G169" t="str">
            <v>Zavod za socijalnu i dječiju zaštitu</v>
          </cell>
        </row>
        <row r="170">
          <cell r="F170">
            <v>40518001</v>
          </cell>
          <cell r="G170" t="str">
            <v>Zavod za socijalnu i dječiju zaštitu</v>
          </cell>
        </row>
        <row r="171">
          <cell r="F171">
            <v>40519</v>
          </cell>
          <cell r="G171" t="str">
            <v>Uprava za katastar i državnu imovinu</v>
          </cell>
        </row>
        <row r="172">
          <cell r="F172">
            <v>40519001</v>
          </cell>
          <cell r="G172" t="str">
            <v>Uprava za katastar i državnu imovinu</v>
          </cell>
        </row>
        <row r="173">
          <cell r="F173">
            <v>40520</v>
          </cell>
          <cell r="G173" t="str">
            <v>Uprava prihoda i carina</v>
          </cell>
        </row>
        <row r="174">
          <cell r="F174">
            <v>40520001</v>
          </cell>
          <cell r="G174" t="str">
            <v>Uprava prihoda i carina</v>
          </cell>
        </row>
        <row r="175">
          <cell r="F175">
            <v>406</v>
          </cell>
          <cell r="G175" t="str">
            <v>Ministarstvo vanjskih poslova</v>
          </cell>
        </row>
        <row r="176">
          <cell r="F176">
            <v>40601</v>
          </cell>
          <cell r="G176" t="str">
            <v>Ministarstvo vanjskih poslova</v>
          </cell>
        </row>
        <row r="177">
          <cell r="F177">
            <v>40601001</v>
          </cell>
          <cell r="G177" t="str">
            <v>Ministarstvo vanjskih poslova</v>
          </cell>
        </row>
        <row r="178">
          <cell r="F178">
            <v>40603</v>
          </cell>
          <cell r="G178" t="str">
            <v>Uprava za saradnju sa dijasporom - iseljenicima</v>
          </cell>
        </row>
        <row r="179">
          <cell r="F179">
            <v>40603001</v>
          </cell>
          <cell r="G179" t="str">
            <v>Uprava za saradnju sa dijasporom - iseljenicima</v>
          </cell>
        </row>
        <row r="180">
          <cell r="F180">
            <v>407</v>
          </cell>
          <cell r="G180" t="str">
            <v>Ministarstvo prosvjete, nauke i inovacija</v>
          </cell>
        </row>
        <row r="181">
          <cell r="F181">
            <v>40701</v>
          </cell>
          <cell r="G181" t="str">
            <v>Ministarstvo prosvjete, nauke i inovacija</v>
          </cell>
        </row>
        <row r="182">
          <cell r="F182">
            <v>40701001</v>
          </cell>
          <cell r="G182" t="str">
            <v>Ministarstvo prosvjete, nauke, kulture i sporta</v>
          </cell>
        </row>
        <row r="183">
          <cell r="F183" t="str">
            <v>40701001-x</v>
          </cell>
          <cell r="G183" t="str">
            <v>Ministarstvo prosvjete</v>
          </cell>
        </row>
        <row r="184">
          <cell r="F184">
            <v>40701002</v>
          </cell>
          <cell r="G184" t="str">
            <v>Predškolsko Bar Vukosava Ivanović-Mašanović</v>
          </cell>
        </row>
        <row r="185">
          <cell r="F185">
            <v>40701003</v>
          </cell>
          <cell r="G185" t="str">
            <v>Predškolsko Berane Radmila Nedić</v>
          </cell>
        </row>
        <row r="186">
          <cell r="F186">
            <v>40701004</v>
          </cell>
          <cell r="G186" t="str">
            <v>Predškolsko Bijelo Polje Dušo Basekić</v>
          </cell>
        </row>
        <row r="187">
          <cell r="F187">
            <v>40701005</v>
          </cell>
          <cell r="G187" t="str">
            <v>Predškolsko Budva Ljubica V. Jovanović</v>
          </cell>
        </row>
        <row r="188">
          <cell r="F188">
            <v>40701006</v>
          </cell>
          <cell r="G188" t="str">
            <v>Predškolsko Cetinje Zagorka Ivanović</v>
          </cell>
        </row>
        <row r="189">
          <cell r="F189">
            <v>40701007</v>
          </cell>
          <cell r="G189" t="str">
            <v>Predškolsko Danilovgrad Irena Radović</v>
          </cell>
        </row>
        <row r="190">
          <cell r="F190">
            <v>40701008</v>
          </cell>
          <cell r="G190" t="str">
            <v>Predškolsko Herceg Novi Naša radost</v>
          </cell>
        </row>
        <row r="191">
          <cell r="F191">
            <v>40701009</v>
          </cell>
          <cell r="G191" t="str">
            <v>Predškolsko Kolašin Sestre Radović</v>
          </cell>
        </row>
        <row r="192">
          <cell r="F192">
            <v>40701010</v>
          </cell>
          <cell r="G192" t="str">
            <v>Predškolsko Kotor Radost</v>
          </cell>
        </row>
        <row r="193">
          <cell r="F193">
            <v>40701011</v>
          </cell>
          <cell r="G193" t="str">
            <v>Predškolsko Mojkovac Jevrosima Rabrenović-Jevra</v>
          </cell>
        </row>
        <row r="194">
          <cell r="F194">
            <v>40701012</v>
          </cell>
          <cell r="G194" t="str">
            <v>Predškolsko Nikšić Dragan Kovačević</v>
          </cell>
        </row>
        <row r="195">
          <cell r="F195">
            <v>40701013</v>
          </cell>
          <cell r="G195" t="str">
            <v>Predškolsko Plav Dječji vrtić</v>
          </cell>
        </row>
        <row r="196">
          <cell r="F196">
            <v>40701014</v>
          </cell>
          <cell r="G196" t="str">
            <v>Predškolsko Pljevlja Eko bajka</v>
          </cell>
        </row>
        <row r="197">
          <cell r="F197">
            <v>40701015</v>
          </cell>
          <cell r="G197" t="str">
            <v>Predškolsko Podgorica Đina Vrbica</v>
          </cell>
        </row>
        <row r="198">
          <cell r="F198">
            <v>40701016</v>
          </cell>
          <cell r="G198" t="str">
            <v>Predškolsko Podgorica Ljubica Popović</v>
          </cell>
        </row>
        <row r="199">
          <cell r="F199">
            <v>40701017</v>
          </cell>
          <cell r="G199" t="str">
            <v>Predškolsko Rožaje Boško Buha</v>
          </cell>
        </row>
        <row r="200">
          <cell r="F200">
            <v>40701018</v>
          </cell>
          <cell r="G200" t="str">
            <v>Predškolsko Tivat Bambi</v>
          </cell>
        </row>
        <row r="201">
          <cell r="F201">
            <v>40701019</v>
          </cell>
          <cell r="G201" t="str">
            <v>Predškolsko Ulcinj Solidarnost</v>
          </cell>
        </row>
        <row r="202">
          <cell r="F202">
            <v>40701020</v>
          </cell>
          <cell r="G202" t="str">
            <v>Osnovna škola Andrijevica Bajo Jojić</v>
          </cell>
        </row>
        <row r="203">
          <cell r="F203">
            <v>40701021</v>
          </cell>
          <cell r="G203" t="str">
            <v>Osnovna škola Andrijevica Milić Keljanović</v>
          </cell>
        </row>
        <row r="204">
          <cell r="F204">
            <v>40701022</v>
          </cell>
          <cell r="G204" t="str">
            <v>Osnovna škola Bar Anto Đedović</v>
          </cell>
        </row>
        <row r="205">
          <cell r="F205">
            <v>40701023</v>
          </cell>
          <cell r="G205" t="str">
            <v>Osnovna škola Bar Blažo Jokov Orlandić</v>
          </cell>
        </row>
        <row r="206">
          <cell r="F206">
            <v>40701024</v>
          </cell>
          <cell r="G206" t="str">
            <v>Osnovna škola Bar Bratstvo-Jedinstvo</v>
          </cell>
        </row>
        <row r="207">
          <cell r="F207">
            <v>40701025</v>
          </cell>
          <cell r="G207" t="str">
            <v>Osnovna škola Bar Đerđ Kastrioti Skenderbeg</v>
          </cell>
        </row>
        <row r="208">
          <cell r="F208">
            <v>40701026</v>
          </cell>
          <cell r="G208" t="str">
            <v>Osnovna škola Bar Jovan Tomašević</v>
          </cell>
        </row>
        <row r="209">
          <cell r="F209">
            <v>40701027</v>
          </cell>
          <cell r="G209" t="str">
            <v>Osnovna škola Bar Jugoslavija</v>
          </cell>
        </row>
        <row r="210">
          <cell r="F210">
            <v>40701028</v>
          </cell>
          <cell r="G210" t="str">
            <v>Osnovna škola Bar Kekec</v>
          </cell>
        </row>
        <row r="211">
          <cell r="F211">
            <v>40701029</v>
          </cell>
          <cell r="G211" t="str">
            <v>Osnovna škola Bar Meksiko</v>
          </cell>
        </row>
        <row r="212">
          <cell r="F212">
            <v>40701030</v>
          </cell>
          <cell r="G212" t="str">
            <v>Osnovna škola Bar Mrkojevići</v>
          </cell>
        </row>
        <row r="213">
          <cell r="F213">
            <v>40701031</v>
          </cell>
          <cell r="G213" t="str">
            <v>Osnovna škola Bar ŠOMO "P.II Petrović Njegoš"</v>
          </cell>
        </row>
        <row r="214">
          <cell r="F214">
            <v>40701032</v>
          </cell>
          <cell r="G214" t="str">
            <v>Osnovna škola Bar Srbija</v>
          </cell>
        </row>
        <row r="215">
          <cell r="F215">
            <v>40701033</v>
          </cell>
          <cell r="G215" t="str">
            <v>Osnovna škola Berane Donja Ržanica</v>
          </cell>
        </row>
        <row r="216">
          <cell r="F216">
            <v>40701034</v>
          </cell>
          <cell r="G216" t="str">
            <v>Osnovna škola Berane Lubnice</v>
          </cell>
        </row>
        <row r="217">
          <cell r="F217">
            <v>40701035</v>
          </cell>
          <cell r="G217" t="str">
            <v>Osnovna škola Berane Polica</v>
          </cell>
        </row>
        <row r="218">
          <cell r="F218">
            <v>40701036</v>
          </cell>
          <cell r="G218" t="str">
            <v>Osnovna škola Berane Radomir Mitrović</v>
          </cell>
        </row>
        <row r="219">
          <cell r="F219">
            <v>40701037</v>
          </cell>
          <cell r="G219" t="str">
            <v>Osnovna škola Berane ŠOMO</v>
          </cell>
        </row>
        <row r="220">
          <cell r="F220">
            <v>40701038</v>
          </cell>
          <cell r="G220" t="str">
            <v>Osnovna škola Berane Vladislav R. Korać</v>
          </cell>
        </row>
        <row r="221">
          <cell r="F221">
            <v>40701039</v>
          </cell>
          <cell r="G221" t="str">
            <v>Osnovna škola Berane Vuk Karadžić</v>
          </cell>
        </row>
        <row r="222">
          <cell r="F222">
            <v>40701040</v>
          </cell>
          <cell r="G222" t="str">
            <v>Osnovna škola Berane Vukajlo Kukalj</v>
          </cell>
        </row>
        <row r="223">
          <cell r="F223">
            <v>40701041</v>
          </cell>
          <cell r="G223" t="str">
            <v>Osnovna škola Berane Vukašin Radunović</v>
          </cell>
        </row>
        <row r="224">
          <cell r="F224">
            <v>40701042</v>
          </cell>
          <cell r="G224" t="str">
            <v>Osnovna škola Bijelo Polje 21. maj</v>
          </cell>
        </row>
        <row r="225">
          <cell r="F225">
            <v>40701043</v>
          </cell>
          <cell r="G225" t="str">
            <v>Osnovna škola Bijelo Polje 9. maj</v>
          </cell>
        </row>
        <row r="226">
          <cell r="F226">
            <v>40701044</v>
          </cell>
          <cell r="G226" t="str">
            <v>Osnovna škola Bijelo Polje Aleksa Bećo Đilas</v>
          </cell>
        </row>
        <row r="227">
          <cell r="F227">
            <v>40701045</v>
          </cell>
          <cell r="G227" t="str">
            <v>Osnovna škola Bijelo Polje Braća Ribar</v>
          </cell>
        </row>
        <row r="228">
          <cell r="F228">
            <v>40701046</v>
          </cell>
          <cell r="G228" t="str">
            <v>Osnovna škola Bijelo Polje Dušan Korać</v>
          </cell>
        </row>
        <row r="229">
          <cell r="F229">
            <v>40701047</v>
          </cell>
          <cell r="G229" t="str">
            <v>Osnovna škola Bijelo Polje Krsto Radojević</v>
          </cell>
        </row>
        <row r="230">
          <cell r="F230">
            <v>40701048</v>
          </cell>
          <cell r="G230" t="str">
            <v>Osnovna škola Bijelo Polje Marko Miljanov</v>
          </cell>
        </row>
        <row r="231">
          <cell r="F231">
            <v>40701049</v>
          </cell>
          <cell r="G231" t="str">
            <v>Osnovna škola Bijelo Polje Milomir Đalović</v>
          </cell>
        </row>
        <row r="232">
          <cell r="F232">
            <v>40701050</v>
          </cell>
          <cell r="G232" t="str">
            <v>Osnovna škola Bijelo Polje Milovan Jelić</v>
          </cell>
        </row>
        <row r="233">
          <cell r="F233">
            <v>40701051</v>
          </cell>
          <cell r="G233" t="str">
            <v>Osnovna škola Bijelo Polje Mladost</v>
          </cell>
        </row>
        <row r="234">
          <cell r="F234">
            <v>40701052</v>
          </cell>
          <cell r="G234" t="str">
            <v>Osnovna škola Bijelo Polje Nedakusi</v>
          </cell>
        </row>
        <row r="235">
          <cell r="F235">
            <v>40701053</v>
          </cell>
          <cell r="G235" t="str">
            <v>Osnovna škola Bijelo Polje Pavle Žižić</v>
          </cell>
        </row>
        <row r="236">
          <cell r="F236">
            <v>40701054</v>
          </cell>
          <cell r="G236" t="str">
            <v>Osnovna škola Bijelo Polje Rifat Burdžović Tršo</v>
          </cell>
        </row>
        <row r="237">
          <cell r="F237">
            <v>40701055</v>
          </cell>
          <cell r="G237" t="str">
            <v>Osnovna škola Bijelo Polje Risto Ratković</v>
          </cell>
        </row>
        <row r="238">
          <cell r="F238">
            <v>40701056</v>
          </cell>
          <cell r="G238" t="str">
            <v>Osnovna škola Bijelo Polje ŠOMO</v>
          </cell>
        </row>
        <row r="239">
          <cell r="F239">
            <v>40701057</v>
          </cell>
          <cell r="G239" t="str">
            <v>Osnovna škola Bijelo Polje Šukrija Međedović</v>
          </cell>
        </row>
        <row r="240">
          <cell r="F240">
            <v>40701058</v>
          </cell>
          <cell r="G240" t="str">
            <v>Osnovna škola Bijelo Polje Vladislav Sl.Ribnikar</v>
          </cell>
        </row>
        <row r="241">
          <cell r="F241">
            <v>40701059</v>
          </cell>
          <cell r="G241" t="str">
            <v>Osnovna škola Bijelo Polje Vuk Karadžić</v>
          </cell>
        </row>
        <row r="242">
          <cell r="F242">
            <v>40701060</v>
          </cell>
          <cell r="G242" t="str">
            <v>Osnovna škola Budva Druga osnovna škola</v>
          </cell>
        </row>
        <row r="243">
          <cell r="F243">
            <v>40701061</v>
          </cell>
          <cell r="G243" t="str">
            <v>Osnovna škola Budva Mirko Srzentić</v>
          </cell>
        </row>
        <row r="244">
          <cell r="F244">
            <v>40701062</v>
          </cell>
          <cell r="G244" t="str">
            <v>Osnovna škola Budva ŠOMO</v>
          </cell>
        </row>
        <row r="245">
          <cell r="F245">
            <v>40701063</v>
          </cell>
          <cell r="G245" t="str">
            <v>Osnovna škola Budva Stefan Mitrov Ljubiša</v>
          </cell>
        </row>
        <row r="246">
          <cell r="F246">
            <v>40701064</v>
          </cell>
          <cell r="G246" t="str">
            <v>Osnovna škola Cetinje Boro Vukmirović</v>
          </cell>
        </row>
        <row r="247">
          <cell r="F247">
            <v>40701065</v>
          </cell>
          <cell r="G247" t="str">
            <v>Osnovna škola Cetinje Lovćenski partizanski odred</v>
          </cell>
        </row>
        <row r="248">
          <cell r="F248">
            <v>40701066</v>
          </cell>
          <cell r="G248" t="str">
            <v>Osnovna škola Cetinje Njegoš</v>
          </cell>
        </row>
        <row r="249">
          <cell r="F249">
            <v>40701067</v>
          </cell>
          <cell r="G249" t="str">
            <v>Osnovna škola Cetinje ŠOMO "Savo Popović"</v>
          </cell>
        </row>
        <row r="250">
          <cell r="F250">
            <v>40701068</v>
          </cell>
          <cell r="G250" t="str">
            <v>Osnovna škola Cetinje Šunjo Pešikan</v>
          </cell>
        </row>
        <row r="251">
          <cell r="F251">
            <v>40701069</v>
          </cell>
          <cell r="G251" t="str">
            <v>Osnovna škola Danilovgrad Blažo Mraković</v>
          </cell>
        </row>
        <row r="252">
          <cell r="F252">
            <v>40701070</v>
          </cell>
          <cell r="G252" t="str">
            <v>Osnovna škola Danilovgrad Milosav Koljenšić</v>
          </cell>
        </row>
        <row r="253">
          <cell r="F253">
            <v>40701071</v>
          </cell>
          <cell r="G253" t="str">
            <v>Osnovna škola Danilovgrad Njegoš</v>
          </cell>
        </row>
        <row r="254">
          <cell r="F254">
            <v>40701072</v>
          </cell>
          <cell r="G254" t="str">
            <v>Osnovna škola Danilovgrad Vuko Jovović</v>
          </cell>
        </row>
        <row r="255">
          <cell r="F255">
            <v>40701073</v>
          </cell>
          <cell r="G255" t="str">
            <v>Osnovna škola Gusinje Džafer Nikočević</v>
          </cell>
        </row>
        <row r="256">
          <cell r="F256">
            <v>40701074</v>
          </cell>
          <cell r="G256" t="str">
            <v>Osnovna škola Herceg Novi Dašo Pavičić</v>
          </cell>
        </row>
        <row r="257">
          <cell r="F257">
            <v>40701075</v>
          </cell>
          <cell r="G257" t="str">
            <v>Osnovna škola Herceg Novi Ilija Kišić</v>
          </cell>
        </row>
        <row r="258">
          <cell r="F258">
            <v>40701076</v>
          </cell>
          <cell r="G258" t="str">
            <v>Osnovna škola Herceg Novi Milan Vuković</v>
          </cell>
        </row>
        <row r="259">
          <cell r="F259">
            <v>40701077</v>
          </cell>
          <cell r="G259" t="str">
            <v>Osnovna škola Herceg Novi Orjenski Bataljon</v>
          </cell>
        </row>
        <row r="260">
          <cell r="F260">
            <v>40701078</v>
          </cell>
          <cell r="G260" t="str">
            <v>Osnovna škola Herceg Novi ŠOMO</v>
          </cell>
        </row>
        <row r="261">
          <cell r="F261">
            <v>40701079</v>
          </cell>
          <cell r="G261" t="str">
            <v>Osnovna škola Kolašin Dr Radoslav Jagoš Vešović</v>
          </cell>
        </row>
        <row r="262">
          <cell r="F262">
            <v>40701080</v>
          </cell>
          <cell r="G262" t="str">
            <v>Osnovna škola Kolašin Međuriječje</v>
          </cell>
        </row>
        <row r="263">
          <cell r="F263">
            <v>40701081</v>
          </cell>
          <cell r="G263" t="str">
            <v>Osnovna škola Kolašin Mojsije Stevanović</v>
          </cell>
        </row>
        <row r="264">
          <cell r="F264">
            <v>40701082</v>
          </cell>
          <cell r="G264" t="str">
            <v>Osnovna škola Kolašin Risto Manojlović</v>
          </cell>
        </row>
        <row r="265">
          <cell r="F265">
            <v>40701083</v>
          </cell>
          <cell r="G265" t="str">
            <v>Osnovna škola Kolašin ŠOMO</v>
          </cell>
        </row>
        <row r="266">
          <cell r="F266">
            <v>40701084</v>
          </cell>
          <cell r="G266" t="str">
            <v>Osnovna škola Kolašin Vojin Čepić</v>
          </cell>
        </row>
        <row r="267">
          <cell r="F267">
            <v>40701085</v>
          </cell>
          <cell r="G267" t="str">
            <v>Osnovna škola Kotor Ivo Visin</v>
          </cell>
        </row>
        <row r="268">
          <cell r="F268">
            <v>40701086</v>
          </cell>
          <cell r="G268" t="str">
            <v>Osnovna škola Kotor Nikola Đurković</v>
          </cell>
        </row>
        <row r="269">
          <cell r="F269">
            <v>40701087</v>
          </cell>
          <cell r="G269" t="str">
            <v>Osnovna škola Kotor Njegoš</v>
          </cell>
        </row>
        <row r="270">
          <cell r="F270">
            <v>40701088</v>
          </cell>
          <cell r="G270" t="str">
            <v>Osnovna škola Kotor Savo Ilić</v>
          </cell>
        </row>
        <row r="271">
          <cell r="F271">
            <v>40701089</v>
          </cell>
          <cell r="G271" t="str">
            <v>Osnovna škola Kotor Veljko Drobnjaković</v>
          </cell>
        </row>
        <row r="272">
          <cell r="F272">
            <v>40701090</v>
          </cell>
          <cell r="G272" t="str">
            <v>Osnovna škola Mojkovac Aleksa Đilas Bećo</v>
          </cell>
        </row>
        <row r="273">
          <cell r="F273">
            <v>40701091</v>
          </cell>
          <cell r="G273" t="str">
            <v>Osnovna škola Mojkovac Milovan Rakočević</v>
          </cell>
        </row>
        <row r="274">
          <cell r="F274">
            <v>40701092</v>
          </cell>
          <cell r="G274" t="str">
            <v>Osnovna škola Mojkovac Radomir Rakočević</v>
          </cell>
        </row>
        <row r="275">
          <cell r="F275">
            <v>40701093</v>
          </cell>
          <cell r="G275" t="str">
            <v>Osnovna škola Nikšić Braća Bulajić</v>
          </cell>
        </row>
        <row r="276">
          <cell r="F276">
            <v>40701094</v>
          </cell>
          <cell r="G276" t="str">
            <v>Osnovna škola Nikšić Braća Labudović</v>
          </cell>
        </row>
        <row r="277">
          <cell r="F277">
            <v>40701095</v>
          </cell>
          <cell r="G277" t="str">
            <v>Osnovna škola Nikšić Braća Ribar</v>
          </cell>
        </row>
        <row r="278">
          <cell r="F278">
            <v>40701096</v>
          </cell>
          <cell r="G278" t="str">
            <v>Osnovna škola Nikšić Branko Višnjić</v>
          </cell>
        </row>
        <row r="279">
          <cell r="F279">
            <v>40701097</v>
          </cell>
          <cell r="G279" t="str">
            <v>Osnovna škola Nikšić Dobrislav-Đedo Perunović</v>
          </cell>
        </row>
        <row r="280">
          <cell r="F280">
            <v>40701098</v>
          </cell>
          <cell r="G280" t="str">
            <v>Osnovna škola Nikšić Dušan Bojović</v>
          </cell>
        </row>
        <row r="281">
          <cell r="F281">
            <v>40701099</v>
          </cell>
          <cell r="G281" t="str">
            <v>Osnovna škola Nikšić Dušan Đukanović</v>
          </cell>
        </row>
        <row r="282">
          <cell r="F282">
            <v>40701100</v>
          </cell>
          <cell r="G282" t="str">
            <v>Osnovna škola Nikšić Ivan Vušović</v>
          </cell>
        </row>
        <row r="283">
          <cell r="F283">
            <v>40701101</v>
          </cell>
          <cell r="G283" t="str">
            <v>Osnovna škola Nikšić Jagoš Kontić</v>
          </cell>
        </row>
        <row r="284">
          <cell r="F284">
            <v>40701102</v>
          </cell>
          <cell r="G284" t="str">
            <v>Osnovna škola Nikšić Janko Bjelica</v>
          </cell>
        </row>
        <row r="285">
          <cell r="F285">
            <v>40701103</v>
          </cell>
          <cell r="G285" t="str">
            <v>Osnovna škola Nikšić Janko Mićunović</v>
          </cell>
        </row>
        <row r="286">
          <cell r="F286">
            <v>40701104</v>
          </cell>
          <cell r="G286" t="str">
            <v>Osnovna škola Nikšić Jovan Draganić</v>
          </cell>
        </row>
        <row r="287">
          <cell r="F287">
            <v>40701105</v>
          </cell>
          <cell r="G287" t="str">
            <v>Osnovna škola Nikšić Jovan Gnjatović</v>
          </cell>
        </row>
        <row r="288">
          <cell r="F288">
            <v>40701106</v>
          </cell>
          <cell r="G288" t="str">
            <v>Osnovna škola Nikšić Luka Simonović</v>
          </cell>
        </row>
        <row r="289">
          <cell r="F289">
            <v>40701107</v>
          </cell>
          <cell r="G289" t="str">
            <v>Osnovna škola Nikšić Mileva Lajović Lalatović</v>
          </cell>
        </row>
        <row r="290">
          <cell r="F290">
            <v>40701108</v>
          </cell>
          <cell r="G290" t="str">
            <v>Osnovna škola Nikšić Milija Nikčević</v>
          </cell>
        </row>
        <row r="291">
          <cell r="F291">
            <v>40701109</v>
          </cell>
          <cell r="G291" t="str">
            <v>Osnovna škola Nikšić Olga Golović</v>
          </cell>
        </row>
        <row r="292">
          <cell r="F292">
            <v>40701110</v>
          </cell>
          <cell r="G292" t="str">
            <v>Osnovna škola Nikšić Pavle Kovačević</v>
          </cell>
        </row>
        <row r="293">
          <cell r="F293">
            <v>40701111</v>
          </cell>
          <cell r="G293" t="str">
            <v>Osnovna škola Nikšić Rade Perović</v>
          </cell>
        </row>
        <row r="294">
          <cell r="F294">
            <v>40701112</v>
          </cell>
          <cell r="G294" t="str">
            <v>Osnovna škola Nikšić Radoje Čizmović</v>
          </cell>
        </row>
        <row r="295">
          <cell r="F295">
            <v>40701113</v>
          </cell>
          <cell r="G295" t="str">
            <v>Osnovna škola Nikšić Ratko Žarić</v>
          </cell>
        </row>
        <row r="296">
          <cell r="F296">
            <v>40701114</v>
          </cell>
          <cell r="G296" t="str">
            <v>Osnovna škola Nikšić ŠOSMO "Dara Čokorilo"</v>
          </cell>
        </row>
        <row r="297">
          <cell r="F297">
            <v>40701115</v>
          </cell>
          <cell r="G297" t="str">
            <v>Osnovna škola Petnjica 25. maj</v>
          </cell>
        </row>
        <row r="298">
          <cell r="F298">
            <v>40701116</v>
          </cell>
          <cell r="G298" t="str">
            <v>Osnovna škola Petnjica Mahmut Adrović</v>
          </cell>
        </row>
        <row r="299">
          <cell r="F299">
            <v>40701117</v>
          </cell>
          <cell r="G299" t="str">
            <v>Osnovna škola Petnjica Savin Bor</v>
          </cell>
        </row>
        <row r="300">
          <cell r="F300">
            <v>40701118</v>
          </cell>
          <cell r="G300" t="str">
            <v>Osnovna škola Petnjica Trpezi</v>
          </cell>
        </row>
        <row r="301">
          <cell r="F301">
            <v>40701119</v>
          </cell>
          <cell r="G301" t="str">
            <v>Osnovna škola Petnjica Tucanje</v>
          </cell>
        </row>
        <row r="302">
          <cell r="F302">
            <v>40701120</v>
          </cell>
          <cell r="G302" t="str">
            <v>Osnovna škola Plav Hajro Šahmanović</v>
          </cell>
        </row>
        <row r="303">
          <cell r="F303">
            <v>40701121</v>
          </cell>
          <cell r="G303" t="str">
            <v>Osnovna škola Plav Petar Dedović</v>
          </cell>
        </row>
        <row r="304">
          <cell r="F304">
            <v>40701122</v>
          </cell>
          <cell r="G304" t="str">
            <v>Osnovna škola Pljevlja Boško Buha</v>
          </cell>
        </row>
        <row r="305">
          <cell r="F305">
            <v>40701123</v>
          </cell>
          <cell r="G305" t="str">
            <v>Osnovna škola Pljevlja Bratstvo-jedinstvo</v>
          </cell>
        </row>
        <row r="306">
          <cell r="F306">
            <v>40701124</v>
          </cell>
          <cell r="G306" t="str">
            <v>Osnovna škola Pljevlja Dušan Ivović</v>
          </cell>
        </row>
        <row r="307">
          <cell r="F307">
            <v>40701125</v>
          </cell>
          <cell r="G307" t="str">
            <v>Osnovna škola Pljevlja Jakub Kubur</v>
          </cell>
        </row>
        <row r="308">
          <cell r="F308">
            <v>40701126</v>
          </cell>
          <cell r="G308" t="str">
            <v>Osnovna škola Pljevlja Kruševo</v>
          </cell>
        </row>
        <row r="309">
          <cell r="F309">
            <v>40701127</v>
          </cell>
          <cell r="G309" t="str">
            <v>Osnovna škola Pljevlja Mataruge</v>
          </cell>
        </row>
        <row r="310">
          <cell r="F310">
            <v>40701128</v>
          </cell>
          <cell r="G310" t="str">
            <v>Osnovna škola Pljevlja Mihailo Žugić</v>
          </cell>
        </row>
        <row r="311">
          <cell r="F311">
            <v>40701129</v>
          </cell>
          <cell r="G311" t="str">
            <v>Osnovna škola Pljevlja Mile Peruničić</v>
          </cell>
        </row>
        <row r="312">
          <cell r="F312">
            <v>40701130</v>
          </cell>
          <cell r="G312" t="str">
            <v>Osnovna škola Pljevlja Radoje Kontić</v>
          </cell>
        </row>
        <row r="313">
          <cell r="F313">
            <v>40701131</v>
          </cell>
          <cell r="G313" t="str">
            <v>Osnovna škola Pljevlja Radoje Tošić</v>
          </cell>
        </row>
        <row r="314">
          <cell r="F314">
            <v>40701132</v>
          </cell>
          <cell r="G314" t="str">
            <v>Osnovna škola Pljevlja Ristan Pavlović</v>
          </cell>
        </row>
        <row r="315">
          <cell r="F315">
            <v>40701133</v>
          </cell>
          <cell r="G315" t="str">
            <v>Osnovna škola Pljevlja Salko Aljković</v>
          </cell>
        </row>
        <row r="316">
          <cell r="F316">
            <v>40701134</v>
          </cell>
          <cell r="G316" t="str">
            <v>Osnovna škola Pljevlja ŠOMO</v>
          </cell>
        </row>
        <row r="317">
          <cell r="F317">
            <v>40701135</v>
          </cell>
          <cell r="G317" t="str">
            <v>Osnovna škola Pljevlja Vladimir Rolović</v>
          </cell>
        </row>
        <row r="318">
          <cell r="F318">
            <v>40701136</v>
          </cell>
          <cell r="G318" t="str">
            <v>Osnovna škola Pljevlja Živko Džuver</v>
          </cell>
        </row>
        <row r="319">
          <cell r="F319">
            <v>40701137</v>
          </cell>
          <cell r="G319" t="str">
            <v>Osnovna škola Plužine Bajo Pivljanin</v>
          </cell>
        </row>
        <row r="320">
          <cell r="F320">
            <v>40701138</v>
          </cell>
          <cell r="G320" t="str">
            <v>Osnovna škola Plužine Bećko Jovović</v>
          </cell>
        </row>
        <row r="321">
          <cell r="F321">
            <v>40701139</v>
          </cell>
          <cell r="G321" t="str">
            <v>Osnovna škola Plužine Obrazovni centar</v>
          </cell>
        </row>
        <row r="322">
          <cell r="F322">
            <v>40701140</v>
          </cell>
          <cell r="G322" t="str">
            <v>Osnovna škola Podgorica 18. oktobar</v>
          </cell>
        </row>
        <row r="323">
          <cell r="F323">
            <v>40701141</v>
          </cell>
          <cell r="G323" t="str">
            <v>Osnovna škola Podgorica 21. maj</v>
          </cell>
        </row>
        <row r="324">
          <cell r="F324">
            <v>40701142</v>
          </cell>
          <cell r="G324" t="str">
            <v>Osnovna škola Podgorica 29. novembar</v>
          </cell>
        </row>
        <row r="325">
          <cell r="F325">
            <v>40701143</v>
          </cell>
          <cell r="G325" t="str">
            <v>Osnovna škola Podgorica Boško Radulović</v>
          </cell>
        </row>
        <row r="326">
          <cell r="F326">
            <v>40701144</v>
          </cell>
          <cell r="G326" t="str">
            <v>Osnovna škola Podgorica Božidar Vuković Podgoričanin</v>
          </cell>
        </row>
        <row r="327">
          <cell r="F327">
            <v>40701145</v>
          </cell>
          <cell r="G327" t="str">
            <v>Osnovna škola Podgorica Branko Božović</v>
          </cell>
        </row>
        <row r="328">
          <cell r="F328">
            <v>40701146</v>
          </cell>
          <cell r="G328" t="str">
            <v>Osnovna škola Podgorica Đerđ Kastrioti Skenderbeg</v>
          </cell>
        </row>
        <row r="329">
          <cell r="F329">
            <v>40701147</v>
          </cell>
          <cell r="G329" t="str">
            <v>Osnovna škola Podgorica Đoko Prelević</v>
          </cell>
        </row>
        <row r="330">
          <cell r="F330">
            <v>40701148</v>
          </cell>
          <cell r="G330" t="str">
            <v>Osnovna škola Podgorica Dr Dragiša Ivanović</v>
          </cell>
        </row>
        <row r="331">
          <cell r="F331">
            <v>40701149</v>
          </cell>
          <cell r="G331" t="str">
            <v>Osnovna škola Podgorica Jedinstvo</v>
          </cell>
        </row>
        <row r="332">
          <cell r="F332">
            <v>40701150</v>
          </cell>
          <cell r="G332" t="str">
            <v>Osnovna škola Podgorica Mahmut Lekić</v>
          </cell>
        </row>
        <row r="333">
          <cell r="F333">
            <v>40701151</v>
          </cell>
          <cell r="G333" t="str">
            <v>Osnovna škola Podgorica Maksim Gorki</v>
          </cell>
        </row>
        <row r="334">
          <cell r="F334">
            <v>40701152</v>
          </cell>
          <cell r="G334" t="str">
            <v>Osnovna škola Podgorica Marko Miljanov</v>
          </cell>
        </row>
        <row r="335">
          <cell r="F335">
            <v>40701153</v>
          </cell>
          <cell r="G335" t="str">
            <v>Osnovna škola Podgorica Milan Vukotić</v>
          </cell>
        </row>
        <row r="336">
          <cell r="F336">
            <v>40701154</v>
          </cell>
          <cell r="G336" t="str">
            <v>Osnovna škola Podgorica Milorad Musa Burzan</v>
          </cell>
        </row>
        <row r="337">
          <cell r="F337">
            <v>40701155</v>
          </cell>
          <cell r="G337" t="str">
            <v>Osnovna škola Podgorica Niko Maraš</v>
          </cell>
        </row>
        <row r="338">
          <cell r="F338">
            <v>40701156</v>
          </cell>
          <cell r="G338" t="str">
            <v>Osnovna škola Podgorica Oktoih</v>
          </cell>
        </row>
        <row r="339">
          <cell r="F339">
            <v>40701157</v>
          </cell>
          <cell r="G339" t="str">
            <v>Osnovna škola Podgorica Pavle Rovinski</v>
          </cell>
        </row>
        <row r="340">
          <cell r="F340">
            <v>40701158</v>
          </cell>
          <cell r="G340" t="str">
            <v>Osnovna škola Podgorica Radojica Perović</v>
          </cell>
        </row>
        <row r="341">
          <cell r="F341">
            <v>40701159</v>
          </cell>
          <cell r="G341" t="str">
            <v>Osnovna škola Podgorica Savo Kažić</v>
          </cell>
        </row>
        <row r="342">
          <cell r="F342">
            <v>40701160</v>
          </cell>
          <cell r="G342" t="str">
            <v>Osnovna škola Podgorica Savo Pejanović</v>
          </cell>
        </row>
        <row r="343">
          <cell r="F343">
            <v>40701161</v>
          </cell>
          <cell r="G343" t="str">
            <v>Osnovna škola Podgorica Šćepan Đukić</v>
          </cell>
        </row>
        <row r="344">
          <cell r="F344">
            <v>40701162</v>
          </cell>
          <cell r="G344" t="str">
            <v>Osnovna škola Podgorica Štampar Makarije</v>
          </cell>
        </row>
        <row r="345">
          <cell r="F345">
            <v>40701163</v>
          </cell>
          <cell r="G345" t="str">
            <v>Osnovna škola Podgorica Sutjeska</v>
          </cell>
        </row>
        <row r="346">
          <cell r="F346">
            <v>40701164</v>
          </cell>
          <cell r="G346" t="str">
            <v>Osnovna škola Podgorica Vladika Danilo</v>
          </cell>
        </row>
        <row r="347">
          <cell r="F347">
            <v>40701165</v>
          </cell>
          <cell r="G347" t="str">
            <v>Osnovna škola Podgorica Vladimir Nazor</v>
          </cell>
        </row>
        <row r="348">
          <cell r="F348">
            <v>40701166</v>
          </cell>
          <cell r="G348" t="str">
            <v>Osnovna škola Podgorica Vlado Milić</v>
          </cell>
        </row>
        <row r="349">
          <cell r="F349">
            <v>40701167</v>
          </cell>
          <cell r="G349" t="str">
            <v>Osnovna škola Podgorica Vojin Popović</v>
          </cell>
        </row>
        <row r="350">
          <cell r="F350">
            <v>40701168</v>
          </cell>
          <cell r="G350" t="str">
            <v>Osnovna škola Podgorica Vuk Karadžić</v>
          </cell>
        </row>
        <row r="351">
          <cell r="F351">
            <v>40701169</v>
          </cell>
          <cell r="G351" t="str">
            <v>Osnovna škola Podgorica Zarija Vujošević</v>
          </cell>
        </row>
        <row r="352">
          <cell r="F352">
            <v>40701170</v>
          </cell>
          <cell r="G352" t="str">
            <v>Osnovna škola Rožaje 25. Maj</v>
          </cell>
        </row>
        <row r="353">
          <cell r="F353">
            <v>40701171</v>
          </cell>
          <cell r="G353" t="str">
            <v>Osnovna škola Rožaje Bać</v>
          </cell>
        </row>
        <row r="354">
          <cell r="F354">
            <v>40701172</v>
          </cell>
          <cell r="G354" t="str">
            <v>Osnovna škola Rožaje Balotiće</v>
          </cell>
        </row>
        <row r="355">
          <cell r="F355">
            <v>40701173</v>
          </cell>
          <cell r="G355" t="str">
            <v>Osnovna škola Rožaje Bratstvo - Jedinstvo</v>
          </cell>
        </row>
        <row r="356">
          <cell r="F356">
            <v>40701174</v>
          </cell>
          <cell r="G356" t="str">
            <v>Osnovna škola Rožaje Bukovica</v>
          </cell>
        </row>
        <row r="357">
          <cell r="F357">
            <v>40701175</v>
          </cell>
          <cell r="G357" t="str">
            <v>Osnovna škola Rožaje Daciće</v>
          </cell>
        </row>
        <row r="358">
          <cell r="F358">
            <v>40701176</v>
          </cell>
          <cell r="G358" t="str">
            <v>Osnovna škola Rožaje Donja Lovnica</v>
          </cell>
        </row>
        <row r="359">
          <cell r="F359">
            <v>40701177</v>
          </cell>
          <cell r="G359" t="str">
            <v>Osnovna škola Rožaje Milun Ivanović</v>
          </cell>
        </row>
        <row r="360">
          <cell r="F360">
            <v>40701178</v>
          </cell>
          <cell r="G360" t="str">
            <v>Osnovna škola Rožaje Miroslav Đurović</v>
          </cell>
        </row>
        <row r="361">
          <cell r="F361">
            <v>40701179</v>
          </cell>
          <cell r="G361" t="str">
            <v>Osnovna škola Rožaje Mustafa Pećanin</v>
          </cell>
        </row>
        <row r="362">
          <cell r="F362">
            <v>40701180</v>
          </cell>
          <cell r="G362" t="str">
            <v>Osnovna škola Šavnik Bogdan Kotlica</v>
          </cell>
        </row>
        <row r="363">
          <cell r="F363">
            <v>40701181</v>
          </cell>
          <cell r="G363" t="str">
            <v>Osnovna škola Šavnik Jovan Ćorović</v>
          </cell>
        </row>
        <row r="364">
          <cell r="F364">
            <v>40701182</v>
          </cell>
          <cell r="G364" t="str">
            <v>Osnovna škola Šavnik Obrazovni centar</v>
          </cell>
        </row>
        <row r="365">
          <cell r="F365">
            <v>40701183</v>
          </cell>
          <cell r="G365" t="str">
            <v>Osnovna škola Tivat Branko Brinić</v>
          </cell>
        </row>
        <row r="366">
          <cell r="F366">
            <v>40701184</v>
          </cell>
          <cell r="G366" t="str">
            <v>Osnovna škola Tivat Drago Milović</v>
          </cell>
        </row>
        <row r="367">
          <cell r="F367">
            <v>40701185</v>
          </cell>
          <cell r="G367" t="str">
            <v>Osnovna škola Tivat ŠOMO</v>
          </cell>
        </row>
        <row r="368">
          <cell r="F368">
            <v>40701186</v>
          </cell>
          <cell r="G368" t="str">
            <v>Osnovna škola Tuzi 29. novembar</v>
          </cell>
        </row>
        <row r="369">
          <cell r="F369">
            <v>40701187</v>
          </cell>
          <cell r="G369" t="str">
            <v>Osnovna škola Tuzi Đerđ Kastrioti Skenderbeg</v>
          </cell>
        </row>
        <row r="370">
          <cell r="F370">
            <v>40701188</v>
          </cell>
          <cell r="G370" t="str">
            <v>Osnovna škola Tuzi Jedinstvo</v>
          </cell>
        </row>
        <row r="371">
          <cell r="F371">
            <v>40701189</v>
          </cell>
          <cell r="G371" t="str">
            <v>Osnovna škola Tuzi Mahmut Lekić</v>
          </cell>
        </row>
        <row r="372">
          <cell r="F372">
            <v>40701190</v>
          </cell>
          <cell r="G372" t="str">
            <v>Osnovna škola Ulcinj Bedri Elezaga</v>
          </cell>
        </row>
        <row r="373">
          <cell r="F373">
            <v>40701191</v>
          </cell>
          <cell r="G373" t="str">
            <v>Osnovna škola Ulcinj Boško Strugar</v>
          </cell>
        </row>
        <row r="374">
          <cell r="F374">
            <v>40701192</v>
          </cell>
          <cell r="G374" t="str">
            <v>Osnovna škola Ulcinj Marko Nuculović</v>
          </cell>
        </row>
        <row r="375">
          <cell r="F375">
            <v>40701193</v>
          </cell>
          <cell r="G375" t="str">
            <v>Osnovna škola Ulcinj Maršal Tito</v>
          </cell>
        </row>
        <row r="376">
          <cell r="F376">
            <v>40701194</v>
          </cell>
          <cell r="G376" t="str">
            <v>Osnovna škola Ulcinj ŠOMO</v>
          </cell>
        </row>
        <row r="377">
          <cell r="F377">
            <v>40701195</v>
          </cell>
          <cell r="G377" t="str">
            <v>Osnovna škola Žabljak Dušan Obradović</v>
          </cell>
        </row>
        <row r="378">
          <cell r="F378">
            <v>40701196</v>
          </cell>
          <cell r="G378" t="str">
            <v>Osnovna škola Žabljak Vuk Knežević</v>
          </cell>
        </row>
        <row r="379">
          <cell r="F379">
            <v>40701197</v>
          </cell>
          <cell r="G379" t="str">
            <v>Srednja škola Andrijevica Srednja mješovita škola</v>
          </cell>
        </row>
        <row r="380">
          <cell r="F380">
            <v>40701198</v>
          </cell>
          <cell r="G380" t="str">
            <v>Srednja škola Bar Gimnazija "Niko Rolović"</v>
          </cell>
        </row>
        <row r="381">
          <cell r="F381">
            <v>40701199</v>
          </cell>
          <cell r="G381" t="str">
            <v>Srednja škola Bar Srednja ekonomsko-ugostiteljska škola</v>
          </cell>
        </row>
        <row r="382">
          <cell r="F382">
            <v>40701200</v>
          </cell>
          <cell r="G382" t="str">
            <v>Srednja škola Bar Srednja stručna škola</v>
          </cell>
        </row>
        <row r="383">
          <cell r="F383">
            <v>40701201</v>
          </cell>
          <cell r="G383" t="str">
            <v>Srednja škola Berane Gimnazija "Panto Mališić"</v>
          </cell>
        </row>
        <row r="384">
          <cell r="F384">
            <v>40701202</v>
          </cell>
          <cell r="G384" t="str">
            <v>Srednja škola Berane Srednja medicinska škola "Dr Branko Zogović"</v>
          </cell>
        </row>
        <row r="385">
          <cell r="F385">
            <v>40701203</v>
          </cell>
          <cell r="G385" t="str">
            <v>Srednja škola Berane Srednja stručna škola</v>
          </cell>
        </row>
        <row r="386">
          <cell r="F386">
            <v>40701204</v>
          </cell>
          <cell r="G386" t="str">
            <v>Srednja škola Berane SSŠ "Vukadin Vukadinović"</v>
          </cell>
        </row>
        <row r="387">
          <cell r="F387">
            <v>40701205</v>
          </cell>
          <cell r="G387" t="str">
            <v>Srednja škola Bijelo Polje Gimnazija "Miloje Dobrašinović"</v>
          </cell>
        </row>
        <row r="388">
          <cell r="F388">
            <v>40701206</v>
          </cell>
          <cell r="G388" t="str">
            <v>Srednja škola Bijelo Polje Srednja elektro-ekonomska škola</v>
          </cell>
        </row>
        <row r="389">
          <cell r="F389">
            <v>40701207</v>
          </cell>
          <cell r="G389" t="str">
            <v>Srednja škola Bijelo Polje Srednja stručna škola</v>
          </cell>
        </row>
        <row r="390">
          <cell r="F390">
            <v>40701208</v>
          </cell>
          <cell r="G390" t="str">
            <v>Srednja škola Budva SMŠ "Danilo Kiš"</v>
          </cell>
        </row>
        <row r="391">
          <cell r="F391">
            <v>40701209</v>
          </cell>
          <cell r="G391" t="str">
            <v>Srednja škola Cetinje Gimnazija</v>
          </cell>
        </row>
        <row r="392">
          <cell r="F392">
            <v>40701210</v>
          </cell>
          <cell r="G392" t="str">
            <v>Srednja škola Cetinje SLŠ "Petar Lubarda"</v>
          </cell>
        </row>
        <row r="393">
          <cell r="F393">
            <v>40701211</v>
          </cell>
          <cell r="G393" t="str">
            <v>Srednja škola Cetinje Srednja stručna škola</v>
          </cell>
        </row>
        <row r="394">
          <cell r="F394">
            <v>40701212</v>
          </cell>
          <cell r="G394" t="str">
            <v>Srednja škola Danilovgrad Gimnazija "Petar I Petrović Njegoš"</v>
          </cell>
        </row>
        <row r="395">
          <cell r="F395">
            <v>40701213</v>
          </cell>
          <cell r="G395" t="str">
            <v>Srednja škola Herceg Novi SMŠ "Ivan Goran Kovačić"</v>
          </cell>
        </row>
        <row r="396">
          <cell r="F396">
            <v>40701214</v>
          </cell>
          <cell r="G396" t="str">
            <v>Srednja škola Kolašin SMŠ "Braća Selić"</v>
          </cell>
        </row>
        <row r="397">
          <cell r="F397">
            <v>40701215</v>
          </cell>
          <cell r="G397" t="str">
            <v>Srednja škola Kotor Gimnazija</v>
          </cell>
        </row>
        <row r="398">
          <cell r="F398">
            <v>40701216</v>
          </cell>
          <cell r="G398" t="str">
            <v>Srednja škola Kotor ŠOSMO "Vida Matjan"</v>
          </cell>
        </row>
        <row r="399">
          <cell r="F399">
            <v>40701217</v>
          </cell>
          <cell r="G399" t="str">
            <v>Srednja škola Kotor Srednja pomorska škola</v>
          </cell>
        </row>
        <row r="400">
          <cell r="F400">
            <v>40701218</v>
          </cell>
          <cell r="G400" t="str">
            <v>Srednja škola Mojkovac SMŠ "Vuksan Đukić"</v>
          </cell>
        </row>
        <row r="401">
          <cell r="F401">
            <v>40701219</v>
          </cell>
          <cell r="G401" t="str">
            <v>Srednja škola Nikšić Gimnazija "Stojan Cerović"</v>
          </cell>
        </row>
        <row r="402">
          <cell r="F402">
            <v>40701220</v>
          </cell>
          <cell r="G402" t="str">
            <v>Srednja škola Nikšić Prva srednja stručna škola</v>
          </cell>
        </row>
        <row r="403">
          <cell r="F403">
            <v>40701221</v>
          </cell>
          <cell r="G403" t="str">
            <v>Srednja škola Nikšić Srednja ekonomsko-ugostiteljska škola</v>
          </cell>
        </row>
        <row r="404">
          <cell r="F404">
            <v>40701222</v>
          </cell>
          <cell r="G404" t="str">
            <v>Srednja škola Nikšić Srednja stručna škola</v>
          </cell>
        </row>
        <row r="405">
          <cell r="F405">
            <v>40701223</v>
          </cell>
          <cell r="G405" t="str">
            <v>Srednja škola Petnjica Srednja mješovita škola</v>
          </cell>
        </row>
        <row r="406">
          <cell r="F406">
            <v>40701224</v>
          </cell>
          <cell r="G406" t="str">
            <v>Srednja škola Plav SMŠ "Bećo Bašić"</v>
          </cell>
        </row>
        <row r="407">
          <cell r="F407">
            <v>40701225</v>
          </cell>
          <cell r="G407" t="str">
            <v>Srednja škola Pljevlja Gimnazija "Tanasije Pejatović"</v>
          </cell>
        </row>
        <row r="408">
          <cell r="F408">
            <v>40701226</v>
          </cell>
          <cell r="G408" t="str">
            <v>Srednja škola Pljevlja Srednja stručna škola</v>
          </cell>
        </row>
        <row r="409">
          <cell r="F409">
            <v>40701227</v>
          </cell>
          <cell r="G409" t="str">
            <v>Srednja škola Podgorica Gimnazija "Slobodan Škerović"</v>
          </cell>
        </row>
        <row r="410">
          <cell r="F410">
            <v>40701228</v>
          </cell>
          <cell r="G410" t="str">
            <v>Srednja škola Podgorica SETŠ "Vaso Aligrudić"</v>
          </cell>
        </row>
        <row r="411">
          <cell r="F411">
            <v>40701229</v>
          </cell>
          <cell r="G411" t="str">
            <v>Srednja škola Podgorica Srednja ekonomska škola "Mirko Vešović"</v>
          </cell>
        </row>
        <row r="412">
          <cell r="F412">
            <v>40701230</v>
          </cell>
          <cell r="G412" t="str">
            <v>Srednja škola Podgorica Srednja građevinsko-geodetska škola "Inž Marko Radević"</v>
          </cell>
        </row>
        <row r="413">
          <cell r="F413">
            <v>40701231</v>
          </cell>
          <cell r="G413" t="str">
            <v>Srednja škola Podgorica Srednja medicinska škola</v>
          </cell>
        </row>
        <row r="414">
          <cell r="F414">
            <v>40701232</v>
          </cell>
          <cell r="G414" t="str">
            <v>Srednja škola Podgorica Srednja mješovita škola</v>
          </cell>
        </row>
        <row r="415">
          <cell r="F415">
            <v>40701233</v>
          </cell>
          <cell r="G415" t="str">
            <v>Srednja škola Podgorica SSŠ "Ivan Uskoković"</v>
          </cell>
        </row>
        <row r="416">
          <cell r="F416">
            <v>40701234</v>
          </cell>
          <cell r="G416" t="str">
            <v>Srednja škola Podgorica SSŠ "Sergije Stanić"</v>
          </cell>
        </row>
        <row r="417">
          <cell r="F417">
            <v>40701235</v>
          </cell>
          <cell r="G417" t="str">
            <v>Srednja škola Podgorica SSŠ "Spasoje Raspopović"</v>
          </cell>
        </row>
        <row r="418">
          <cell r="F418">
            <v>40701236</v>
          </cell>
          <cell r="G418" t="str">
            <v>Umjetnička škola osnovnog i srednjeg muzičkog obrazovanja za talente "Andre Navara" Podgorica</v>
          </cell>
        </row>
        <row r="419">
          <cell r="F419">
            <v>40701237</v>
          </cell>
          <cell r="G419" t="str">
            <v>Umjetnička škola za muziku i balet "Vasa Pavić" Podgorica</v>
          </cell>
        </row>
        <row r="420">
          <cell r="F420">
            <v>40701238</v>
          </cell>
          <cell r="G420" t="str">
            <v>Srednja škola Rožaje Gimnazija "30. septembar "</v>
          </cell>
        </row>
        <row r="421">
          <cell r="F421">
            <v>40701239</v>
          </cell>
          <cell r="G421" t="str">
            <v>Srednja škola Rožaje Srednja stručna škola</v>
          </cell>
        </row>
        <row r="422">
          <cell r="F422">
            <v>40701240</v>
          </cell>
          <cell r="G422" t="str">
            <v>Srednja škola Tivat SMŠ "Mladost"</v>
          </cell>
        </row>
        <row r="423">
          <cell r="F423">
            <v>40701241</v>
          </cell>
          <cell r="G423" t="str">
            <v>Srednja škola Tuzi Gimnazija "25. maj"</v>
          </cell>
        </row>
        <row r="424">
          <cell r="F424">
            <v>40701242</v>
          </cell>
          <cell r="G424" t="str">
            <v>Srednja škola Ulcinj SMŠ "Bratstvo jedinstvo"</v>
          </cell>
        </row>
        <row r="425">
          <cell r="F425">
            <v>40701243</v>
          </cell>
          <cell r="G425" t="str">
            <v>Srednja škola Žabljak SMŠ "17. septembar"</v>
          </cell>
        </row>
        <row r="426">
          <cell r="F426">
            <v>40701244</v>
          </cell>
          <cell r="G426" t="str">
            <v>Resursni centar za sluh i govor - Kotor "Dr. Peruta Ivanović"</v>
          </cell>
        </row>
        <row r="427">
          <cell r="F427">
            <v>40701245</v>
          </cell>
          <cell r="G427" t="str">
            <v>JU Resursni centar za djecu i mlade "Podgorica" - Podgorica</v>
          </cell>
        </row>
        <row r="428">
          <cell r="F428">
            <v>40701246</v>
          </cell>
          <cell r="G428" t="str">
            <v>JU Resursni centar za djecu i osobe sa intelektualnim smetnjam i autizmom "1.jun" - Podgorica</v>
          </cell>
        </row>
        <row r="429">
          <cell r="F429">
            <v>40701247</v>
          </cell>
          <cell r="G429" t="str">
            <v>Dom učenika Bar Dom učenika</v>
          </cell>
        </row>
        <row r="430">
          <cell r="F430">
            <v>40701248</v>
          </cell>
          <cell r="G430" t="str">
            <v>Dom učenika Berane Dom učenika</v>
          </cell>
        </row>
        <row r="431">
          <cell r="F431">
            <v>40701249</v>
          </cell>
          <cell r="G431" t="str">
            <v>Dom učenika Cetinje Dom učenika i studenata</v>
          </cell>
        </row>
        <row r="432">
          <cell r="F432">
            <v>40701250</v>
          </cell>
          <cell r="G432" t="str">
            <v>Dom učenika Kotor Dom učenika i studenata "Spasić-Masera"</v>
          </cell>
        </row>
        <row r="433">
          <cell r="F433">
            <v>40701251</v>
          </cell>
          <cell r="G433" t="str">
            <v>Dom učenika Nikšić Dom učenika i studenata</v>
          </cell>
        </row>
        <row r="434">
          <cell r="F434">
            <v>40701252</v>
          </cell>
          <cell r="G434" t="str">
            <v>Univerzitet Crne Gore</v>
          </cell>
        </row>
        <row r="435">
          <cell r="F435">
            <v>40701253</v>
          </cell>
          <cell r="G435" t="str">
            <v>Policijska akademija</v>
          </cell>
        </row>
        <row r="436">
          <cell r="F436">
            <v>40701254</v>
          </cell>
          <cell r="G436" t="str">
            <v>Fakultet za crnogorski jezik i književnost</v>
          </cell>
        </row>
        <row r="437">
          <cell r="F437">
            <v>40701255</v>
          </cell>
          <cell r="G437" t="str">
            <v>Policijska akademija</v>
          </cell>
        </row>
        <row r="438">
          <cell r="F438">
            <v>40701256</v>
          </cell>
          <cell r="G438" t="str">
            <v>Crnogorsko narodno pozorište</v>
          </cell>
        </row>
        <row r="439">
          <cell r="F439">
            <v>40701256</v>
          </cell>
          <cell r="G439" t="str">
            <v>Crnogorsko narodno pozorište</v>
          </cell>
        </row>
        <row r="440">
          <cell r="F440">
            <v>40701257</v>
          </cell>
          <cell r="G440" t="str">
            <v>Kraljevsko pozorište "Zetski dom"</v>
          </cell>
        </row>
        <row r="441">
          <cell r="F441">
            <v>40701257</v>
          </cell>
          <cell r="G441" t="str">
            <v>Kraljevsko pozorište "Zetski dom"</v>
          </cell>
        </row>
        <row r="442">
          <cell r="F442">
            <v>40701258</v>
          </cell>
          <cell r="G442" t="str">
            <v>Nacionalna biblioteka Crne Gore "Đurđe Crnojević"</v>
          </cell>
        </row>
        <row r="443">
          <cell r="F443">
            <v>40701258</v>
          </cell>
          <cell r="G443" t="str">
            <v>Nacionalna biblioteka Crne Gore "Đurđe Crnojević"</v>
          </cell>
        </row>
        <row r="444">
          <cell r="F444">
            <v>40701259</v>
          </cell>
          <cell r="G444" t="str">
            <v>Prirodnjački muzej Crne Gore</v>
          </cell>
        </row>
        <row r="445">
          <cell r="F445">
            <v>40701259</v>
          </cell>
          <cell r="G445" t="str">
            <v>Prirodnjački muzej Crne Gore</v>
          </cell>
        </row>
        <row r="446">
          <cell r="F446">
            <v>40701260</v>
          </cell>
          <cell r="G446" t="str">
            <v>Crnogorska kinoteka</v>
          </cell>
        </row>
        <row r="447">
          <cell r="F447">
            <v>40701260</v>
          </cell>
          <cell r="G447" t="str">
            <v>Crnogorska kinoteka</v>
          </cell>
        </row>
        <row r="448">
          <cell r="F448">
            <v>40701261</v>
          </cell>
          <cell r="G448" t="str">
            <v>Muzički centar Crne Gore</v>
          </cell>
        </row>
        <row r="449">
          <cell r="F449">
            <v>40701261</v>
          </cell>
          <cell r="G449" t="str">
            <v>Muzički centar Crne Gore</v>
          </cell>
        </row>
        <row r="450">
          <cell r="F450">
            <v>40701262</v>
          </cell>
          <cell r="G450" t="str">
            <v>Biblioteka za slijepe Crne Gore</v>
          </cell>
        </row>
        <row r="451">
          <cell r="F451">
            <v>40701262</v>
          </cell>
          <cell r="G451" t="str">
            <v>Biblioteka za slijepe Crne Gore</v>
          </cell>
        </row>
        <row r="452">
          <cell r="F452">
            <v>40701263</v>
          </cell>
          <cell r="G452" t="str">
            <v>JU Narodni muzej Crne Gore</v>
          </cell>
        </row>
        <row r="453">
          <cell r="F453">
            <v>40701263</v>
          </cell>
          <cell r="G453" t="str">
            <v>JU Narodni muzej Crne Gore</v>
          </cell>
        </row>
        <row r="454">
          <cell r="F454">
            <v>40701264</v>
          </cell>
          <cell r="G454" t="str">
            <v>Pomorski muzej Crne Gore</v>
          </cell>
        </row>
        <row r="455">
          <cell r="F455">
            <v>40701264</v>
          </cell>
          <cell r="G455" t="str">
            <v>Pomorski muzej Crne Gore</v>
          </cell>
        </row>
        <row r="456">
          <cell r="F456">
            <v>40701265</v>
          </cell>
          <cell r="G456" t="str">
            <v>Centar savremene umjetnosti Crne Gore</v>
          </cell>
        </row>
        <row r="457">
          <cell r="F457">
            <v>40701265</v>
          </cell>
          <cell r="G457" t="str">
            <v>Centar savremene umjetnosti Crne Gore</v>
          </cell>
        </row>
        <row r="458">
          <cell r="F458">
            <v>40701266</v>
          </cell>
          <cell r="G458" t="str">
            <v>Centar za konzervaciju i arheologiju Crne Gore</v>
          </cell>
        </row>
        <row r="459">
          <cell r="F459">
            <v>40701266</v>
          </cell>
          <cell r="G459" t="str">
            <v>Centar za konzervaciju i arheologiju Crne Gore</v>
          </cell>
        </row>
        <row r="460">
          <cell r="F460">
            <v>40701267</v>
          </cell>
          <cell r="G460" t="str">
            <v>JU Filmski centar Crne Gore</v>
          </cell>
        </row>
        <row r="461">
          <cell r="F461">
            <v>40701267</v>
          </cell>
          <cell r="G461" t="str">
            <v>JU Filmski centar Crne Gore</v>
          </cell>
        </row>
        <row r="462">
          <cell r="F462" t="str">
            <v>40701-X</v>
          </cell>
          <cell r="G462" t="str">
            <v>Ministarstvo prosvjete</v>
          </cell>
        </row>
        <row r="463">
          <cell r="F463" t="str">
            <v>40701-y</v>
          </cell>
          <cell r="G463" t="str">
            <v>Ministarstvo prosvjete, nauke, kulture i sporta</v>
          </cell>
        </row>
        <row r="464">
          <cell r="F464">
            <v>40704</v>
          </cell>
          <cell r="G464" t="str">
            <v>Zavod za školstvo</v>
          </cell>
        </row>
        <row r="465">
          <cell r="F465">
            <v>40704001</v>
          </cell>
          <cell r="G465" t="str">
            <v>Zavod za školstvo</v>
          </cell>
        </row>
        <row r="466">
          <cell r="F466">
            <v>40705</v>
          </cell>
          <cell r="G466" t="str">
            <v>Ispitni centar</v>
          </cell>
        </row>
        <row r="467">
          <cell r="F467">
            <v>40705001</v>
          </cell>
          <cell r="G467" t="str">
            <v>Ispitni centar</v>
          </cell>
        </row>
        <row r="468">
          <cell r="F468">
            <v>40707</v>
          </cell>
          <cell r="G468" t="str">
            <v>Policijska akademija</v>
          </cell>
        </row>
        <row r="469">
          <cell r="F469">
            <v>40709</v>
          </cell>
          <cell r="G469" t="str">
            <v>Centar za stručno obrazovanje</v>
          </cell>
        </row>
        <row r="470">
          <cell r="F470">
            <v>40709001</v>
          </cell>
          <cell r="G470" t="str">
            <v>Centar za stručno obrazovanje</v>
          </cell>
        </row>
        <row r="471">
          <cell r="F471">
            <v>40710</v>
          </cell>
          <cell r="G471" t="str">
            <v>Agencija za kontrolu i obezbjeđenje kvaliteta visokog obrazovanja</v>
          </cell>
        </row>
        <row r="472">
          <cell r="F472">
            <v>40710001</v>
          </cell>
          <cell r="G472" t="str">
            <v>Agencija za kontrolu i obezbjeđenje kvaliteta visokog obrazovanja</v>
          </cell>
        </row>
        <row r="473">
          <cell r="F473">
            <v>40711</v>
          </cell>
          <cell r="G473" t="str">
            <v>Državni arhiv</v>
          </cell>
        </row>
        <row r="474">
          <cell r="F474">
            <v>40711</v>
          </cell>
          <cell r="G474" t="str">
            <v>x Državni arhiv</v>
          </cell>
        </row>
        <row r="475">
          <cell r="F475">
            <v>40711001</v>
          </cell>
          <cell r="G475" t="str">
            <v>Državni arhiv</v>
          </cell>
        </row>
        <row r="476">
          <cell r="F476">
            <v>40711001</v>
          </cell>
          <cell r="G476" t="str">
            <v>x Državni arhiv</v>
          </cell>
        </row>
        <row r="477">
          <cell r="F477">
            <v>40712</v>
          </cell>
          <cell r="G477" t="str">
            <v>Uprava za zaštitu kulturnih dobara</v>
          </cell>
        </row>
        <row r="478">
          <cell r="F478">
            <v>40712</v>
          </cell>
          <cell r="G478" t="str">
            <v>x Uprava za zaštitu kulturnih dobara</v>
          </cell>
        </row>
        <row r="479">
          <cell r="F479">
            <v>40712001</v>
          </cell>
          <cell r="G479" t="str">
            <v>Uprava za zaštitu kulturnih dobara</v>
          </cell>
        </row>
        <row r="480">
          <cell r="F480">
            <v>40712001</v>
          </cell>
          <cell r="G480" t="str">
            <v>x Uprava za zaštitu kulturnih dobara</v>
          </cell>
        </row>
        <row r="481">
          <cell r="F481">
            <v>40713</v>
          </cell>
          <cell r="G481" t="str">
            <v>Uprava za sport i mlade</v>
          </cell>
        </row>
        <row r="482">
          <cell r="F482">
            <v>40713001</v>
          </cell>
          <cell r="G482" t="str">
            <v>Uprava za sport i mlade</v>
          </cell>
        </row>
        <row r="483">
          <cell r="F483">
            <v>408</v>
          </cell>
          <cell r="G483" t="str">
            <v>Ministarstvo kulture i medija</v>
          </cell>
        </row>
        <row r="484">
          <cell r="F484">
            <v>40801</v>
          </cell>
          <cell r="G484" t="str">
            <v>Ministarstvo kulture i medija</v>
          </cell>
        </row>
        <row r="485">
          <cell r="F485">
            <v>40801001</v>
          </cell>
          <cell r="G485" t="str">
            <v>Ministarstvo kulture</v>
          </cell>
        </row>
        <row r="486">
          <cell r="F486">
            <v>40802</v>
          </cell>
          <cell r="G486" t="str">
            <v>Državni arhiv</v>
          </cell>
        </row>
        <row r="487">
          <cell r="F487">
            <v>40817</v>
          </cell>
          <cell r="G487" t="str">
            <v>Uprava za zaštitu kulturnih dobara</v>
          </cell>
        </row>
        <row r="488">
          <cell r="F488">
            <v>409</v>
          </cell>
          <cell r="G488" t="str">
            <v>Ministarstvo ekonomskog razvoja</v>
          </cell>
        </row>
        <row r="489">
          <cell r="F489">
            <v>40901</v>
          </cell>
          <cell r="G489" t="str">
            <v>Ministarstvo ekonomskog razvoja</v>
          </cell>
        </row>
        <row r="490">
          <cell r="F490">
            <v>40901001</v>
          </cell>
          <cell r="G490" t="str">
            <v>Ministarstvo ekonomskog razvoja</v>
          </cell>
        </row>
        <row r="491">
          <cell r="F491" t="str">
            <v>40901001-x</v>
          </cell>
          <cell r="G491" t="str">
            <v>Ministarstvo ekonomije</v>
          </cell>
        </row>
        <row r="492">
          <cell r="F492">
            <v>40901002</v>
          </cell>
          <cell r="G492" t="str">
            <v>JU Centar za profesionalnu rehabilitaciju</v>
          </cell>
        </row>
        <row r="493">
          <cell r="F493" t="str">
            <v>40901-x</v>
          </cell>
          <cell r="G493" t="str">
            <v>Ministarstvo ekonomskog razvoja i turizma</v>
          </cell>
        </row>
        <row r="494">
          <cell r="F494" t="str">
            <v>40901-y</v>
          </cell>
          <cell r="G494" t="str">
            <v>Ministarstvo ekonomskog razvoja</v>
          </cell>
        </row>
        <row r="495">
          <cell r="F495">
            <v>40903</v>
          </cell>
          <cell r="G495" t="str">
            <v>Uprava za kapitalne projekte</v>
          </cell>
        </row>
        <row r="496">
          <cell r="F496" t="str">
            <v>40903CC</v>
          </cell>
          <cell r="G496" t="str">
            <v>Uprava za kapitalne projekte kopija</v>
          </cell>
        </row>
        <row r="497">
          <cell r="F497">
            <v>40904</v>
          </cell>
          <cell r="G497" t="str">
            <v>Zavod za metrologiju</v>
          </cell>
        </row>
        <row r="498">
          <cell r="F498">
            <v>40904001</v>
          </cell>
          <cell r="G498" t="str">
            <v>Zavod za metrologiju</v>
          </cell>
        </row>
        <row r="499">
          <cell r="F499">
            <v>40911</v>
          </cell>
          <cell r="G499" t="str">
            <v>Agencija za zaštitu konkurencije</v>
          </cell>
        </row>
        <row r="500">
          <cell r="F500">
            <v>40911001</v>
          </cell>
          <cell r="G500" t="str">
            <v>Agencija za zaštitu konkurencije</v>
          </cell>
        </row>
        <row r="501">
          <cell r="F501">
            <v>40912</v>
          </cell>
          <cell r="G501" t="str">
            <v>Nacionalna turistička organizacija</v>
          </cell>
        </row>
        <row r="502">
          <cell r="F502">
            <v>40913</v>
          </cell>
          <cell r="G502" t="str">
            <v>Institut za standardizaciju</v>
          </cell>
        </row>
        <row r="503">
          <cell r="F503">
            <v>40914</v>
          </cell>
          <cell r="G503" t="str">
            <v>Uprava za ugljovodonike - stara Org</v>
          </cell>
        </row>
        <row r="504">
          <cell r="F504">
            <v>40914001</v>
          </cell>
          <cell r="G504" t="str">
            <v>Uprava za ugljovodonike - stara Org</v>
          </cell>
        </row>
        <row r="505">
          <cell r="F505">
            <v>410</v>
          </cell>
          <cell r="G505" t="str">
            <v>Ministarstvo saobraćaja i pomorstva</v>
          </cell>
        </row>
        <row r="506">
          <cell r="F506">
            <v>41001</v>
          </cell>
          <cell r="G506" t="str">
            <v>Ministarstvo saobraćaja i pomorstva</v>
          </cell>
        </row>
        <row r="507">
          <cell r="F507">
            <v>41001001</v>
          </cell>
          <cell r="G507" t="str">
            <v>Ministarstvo kapitalnih investicija</v>
          </cell>
        </row>
        <row r="508">
          <cell r="F508" t="str">
            <v>41001001-x</v>
          </cell>
          <cell r="G508" t="str">
            <v>Ministarstvo saobraćaja i pomorstva</v>
          </cell>
        </row>
        <row r="509">
          <cell r="F509" t="str">
            <v>41001-x</v>
          </cell>
          <cell r="G509" t="str">
            <v>Ministarstvo saobraćaja i pomorstva</v>
          </cell>
        </row>
        <row r="510">
          <cell r="F510" t="str">
            <v>41001-x</v>
          </cell>
          <cell r="G510" t="str">
            <v>Ministarstvo kapitalnih investicija</v>
          </cell>
        </row>
        <row r="511">
          <cell r="F511">
            <v>41002</v>
          </cell>
          <cell r="G511" t="str">
            <v>Uprava pomorske sigurnosti i upravljanja lukama</v>
          </cell>
        </row>
        <row r="512">
          <cell r="F512">
            <v>41002001</v>
          </cell>
          <cell r="G512" t="str">
            <v>Uprava pomorske sigurnosti i upravljanja lukama</v>
          </cell>
        </row>
        <row r="513">
          <cell r="F513">
            <v>41003</v>
          </cell>
          <cell r="G513" t="str">
            <v>Uprava za saobraćaj</v>
          </cell>
        </row>
        <row r="514">
          <cell r="F514">
            <v>41003001</v>
          </cell>
          <cell r="G514" t="str">
            <v>Uprava za saobraćaj</v>
          </cell>
        </row>
        <row r="515">
          <cell r="F515">
            <v>41005</v>
          </cell>
          <cell r="G515" t="str">
            <v>Uprava za željeznice</v>
          </cell>
        </row>
        <row r="516">
          <cell r="F516">
            <v>41005001</v>
          </cell>
          <cell r="G516" t="str">
            <v>Uprava za željeznice</v>
          </cell>
        </row>
        <row r="517">
          <cell r="F517">
            <v>41007</v>
          </cell>
          <cell r="G517" t="str">
            <v>Nacionalna komisija za istraživanje nesreća i ozbiljnih nezgoda vazduhoplova, vanrednih događaja koji ugrožavaju bezbjednost željezničkog saobraćaja i pomorskih nezgoda i nesreća</v>
          </cell>
        </row>
        <row r="518">
          <cell r="F518">
            <v>41007001</v>
          </cell>
          <cell r="G518" t="str">
            <v>Komisija za istraživanje nesreća</v>
          </cell>
        </row>
        <row r="519">
          <cell r="F519">
            <v>41008</v>
          </cell>
          <cell r="G519" t="str">
            <v>Uprava za ugljovodonike</v>
          </cell>
        </row>
        <row r="520">
          <cell r="F520">
            <v>41008001</v>
          </cell>
          <cell r="G520" t="str">
            <v>Uprava za ugljovodonike</v>
          </cell>
        </row>
        <row r="521">
          <cell r="F521">
            <v>411</v>
          </cell>
          <cell r="G521" t="str">
            <v>Ministarstvo poljoprivrede, šumarstva i vodoprivrede</v>
          </cell>
        </row>
        <row r="522">
          <cell r="F522">
            <v>41101</v>
          </cell>
          <cell r="G522" t="str">
            <v>Ministarstvo poljoprivrede, šumarstva i vodoprivrede</v>
          </cell>
        </row>
        <row r="523">
          <cell r="F523">
            <v>41101001</v>
          </cell>
          <cell r="G523" t="str">
            <v>Ministarstvo poljoprivrede, šumarstva i vodoprivrede</v>
          </cell>
        </row>
        <row r="524">
          <cell r="F524">
            <v>41103</v>
          </cell>
          <cell r="G524" t="str">
            <v>Uprava za gazdovanje šumama i lovištima</v>
          </cell>
        </row>
        <row r="525">
          <cell r="F525">
            <v>41103001</v>
          </cell>
          <cell r="G525" t="str">
            <v>Uprava za šume</v>
          </cell>
        </row>
        <row r="526">
          <cell r="F526">
            <v>41104</v>
          </cell>
          <cell r="G526" t="str">
            <v>Uprava za vode</v>
          </cell>
        </row>
        <row r="527">
          <cell r="F527">
            <v>41104001</v>
          </cell>
          <cell r="G527" t="str">
            <v>Uprava za vode</v>
          </cell>
        </row>
        <row r="528">
          <cell r="F528">
            <v>41105</v>
          </cell>
          <cell r="G528" t="str">
            <v>---------</v>
          </cell>
        </row>
        <row r="529">
          <cell r="F529">
            <v>41107</v>
          </cell>
          <cell r="G529" t="str">
            <v>Uprava za bezbjednost hrane, veterinu i fitosanitarne poslove</v>
          </cell>
        </row>
        <row r="530">
          <cell r="F530">
            <v>41107001</v>
          </cell>
          <cell r="G530" t="str">
            <v>Uprava za bezbjednost hrane, veterinu i fitosanitarne poslove</v>
          </cell>
        </row>
        <row r="531">
          <cell r="F531">
            <v>413</v>
          </cell>
          <cell r="G531" t="str">
            <v>Ministarstvo zdravlja</v>
          </cell>
        </row>
        <row r="532">
          <cell r="F532">
            <v>41301</v>
          </cell>
          <cell r="G532" t="str">
            <v>Ministarstvo zdravlja</v>
          </cell>
        </row>
        <row r="533">
          <cell r="F533">
            <v>41301001</v>
          </cell>
          <cell r="G533" t="str">
            <v>Ministarstvo zdravlja</v>
          </cell>
        </row>
        <row r="534">
          <cell r="F534">
            <v>414</v>
          </cell>
          <cell r="G534" t="str">
            <v>Ministarstvo ljudskih i manjinskih prava</v>
          </cell>
        </row>
        <row r="535">
          <cell r="F535">
            <v>41401</v>
          </cell>
          <cell r="G535" t="str">
            <v>Ministarstvo ljudskih i manjinskih prava</v>
          </cell>
        </row>
        <row r="536">
          <cell r="F536">
            <v>41401001</v>
          </cell>
          <cell r="G536" t="str">
            <v>Ministarstvo za ljudska i manjinska prava</v>
          </cell>
        </row>
        <row r="537">
          <cell r="F537">
            <v>41401002</v>
          </cell>
          <cell r="G537" t="str">
            <v>Centar za razvoj i očuvanje kulture manjina Crne Gore - stara Org</v>
          </cell>
        </row>
        <row r="538">
          <cell r="F538">
            <v>41401003</v>
          </cell>
          <cell r="G538" t="str">
            <v>Nacionalni savjeti</v>
          </cell>
        </row>
        <row r="539">
          <cell r="F539">
            <v>415</v>
          </cell>
          <cell r="G539" t="str">
            <v>Ministarstvo prostornog planiranja, urbanizma i državne imovine</v>
          </cell>
        </row>
        <row r="540">
          <cell r="F540">
            <v>41501</v>
          </cell>
          <cell r="G540" t="str">
            <v>Ministarstvo prostornog planiranja, urbanizma i državne imovine</v>
          </cell>
        </row>
        <row r="541">
          <cell r="F541">
            <v>41501001</v>
          </cell>
          <cell r="G541" t="str">
            <v>Ministarstvo ekologije, prostornog planiranja i urbanizma</v>
          </cell>
        </row>
        <row r="542">
          <cell r="F542" t="str">
            <v>41501001-x</v>
          </cell>
          <cell r="G542" t="str">
            <v>Ministarstvo održivog razvoja i turizma</v>
          </cell>
        </row>
        <row r="543">
          <cell r="F543" t="str">
            <v>41501-x</v>
          </cell>
          <cell r="G543" t="str">
            <v>Ministarstvo održivog razvoja i turizma</v>
          </cell>
        </row>
        <row r="544">
          <cell r="F544" t="str">
            <v>41501-x</v>
          </cell>
          <cell r="G544" t="str">
            <v>Ministarstvo ekologije, prostornog planiranja i urbanizma</v>
          </cell>
        </row>
        <row r="545">
          <cell r="F545">
            <v>41502</v>
          </cell>
          <cell r="G545" t="str">
            <v>Uprava za katastar i državnu imovinu</v>
          </cell>
        </row>
        <row r="546">
          <cell r="F546">
            <v>41503</v>
          </cell>
          <cell r="G546" t="str">
            <v>Uprava za nekretnine</v>
          </cell>
        </row>
        <row r="547">
          <cell r="F547">
            <v>41504</v>
          </cell>
          <cell r="G547" t="str">
            <v>Agencija za zaštitu prirode i životne sredine</v>
          </cell>
        </row>
        <row r="548">
          <cell r="F548">
            <v>41504001</v>
          </cell>
          <cell r="G548" t="str">
            <v>Agencija za zaštitu prirode i životne sredine</v>
          </cell>
        </row>
        <row r="549">
          <cell r="F549">
            <v>41505</v>
          </cell>
          <cell r="G549" t="str">
            <v>Uprava za državnu imovinu</v>
          </cell>
        </row>
        <row r="550">
          <cell r="F550">
            <v>41506</v>
          </cell>
          <cell r="G550" t="str">
            <v>Uprava za kapitalne projekte</v>
          </cell>
        </row>
        <row r="551">
          <cell r="F551">
            <v>41506001</v>
          </cell>
          <cell r="G551" t="str">
            <v>Uprava javnih radova</v>
          </cell>
        </row>
        <row r="552">
          <cell r="F552">
            <v>41509</v>
          </cell>
          <cell r="G552" t="str">
            <v>Nacionalna turistička organizacija Crne Gore</v>
          </cell>
        </row>
        <row r="553">
          <cell r="F553">
            <v>41509001</v>
          </cell>
          <cell r="G553" t="str">
            <v>Nacionalna turistička organizacija Crne Gore</v>
          </cell>
        </row>
        <row r="554">
          <cell r="F554">
            <v>41510</v>
          </cell>
          <cell r="G554" t="str">
            <v>Zavod za hidrometeorologiju i seizmologiju</v>
          </cell>
        </row>
        <row r="555">
          <cell r="F555">
            <v>41510001</v>
          </cell>
          <cell r="G555" t="str">
            <v>Zavod za hidrometeorologiju i seizmologiju</v>
          </cell>
        </row>
        <row r="556">
          <cell r="F556">
            <v>416</v>
          </cell>
          <cell r="G556" t="str">
            <v>Ministarstvo rada i socijalnog staranja</v>
          </cell>
        </row>
        <row r="557">
          <cell r="F557">
            <v>41601</v>
          </cell>
          <cell r="G557" t="str">
            <v>Ministarstvo rada i socijalnog staranja</v>
          </cell>
        </row>
        <row r="558">
          <cell r="F558">
            <v>41601001</v>
          </cell>
          <cell r="G558" t="str">
            <v>Ministarstvo rada i socijalnog staranja</v>
          </cell>
        </row>
        <row r="559">
          <cell r="F559">
            <v>41601037</v>
          </cell>
          <cell r="G559" t="str">
            <v>x - Centar za profesionalnu rehabilitaciju</v>
          </cell>
        </row>
        <row r="560">
          <cell r="F560">
            <v>41603</v>
          </cell>
          <cell r="G560" t="str">
            <v>Socijalni savjet</v>
          </cell>
        </row>
        <row r="561">
          <cell r="F561">
            <v>41604</v>
          </cell>
          <cell r="G561" t="str">
            <v>Zavod za socijalnu i dječiju zaštitu</v>
          </cell>
        </row>
        <row r="562">
          <cell r="F562">
            <v>41605</v>
          </cell>
          <cell r="G562" t="str">
            <v>JU Centar za profesionalnu rehabilitaciju</v>
          </cell>
        </row>
        <row r="563">
          <cell r="F563">
            <v>418</v>
          </cell>
          <cell r="G563" t="str">
            <v>Ministarstvo evropskih poslova</v>
          </cell>
        </row>
        <row r="564">
          <cell r="F564">
            <v>41801</v>
          </cell>
          <cell r="G564" t="str">
            <v>Ministarstvo evropskih poslova</v>
          </cell>
        </row>
        <row r="565">
          <cell r="F565" t="str">
            <v>418-x</v>
          </cell>
          <cell r="G565" t="str">
            <v>Ministarstvo evropskih poslova</v>
          </cell>
        </row>
        <row r="566">
          <cell r="F566">
            <v>419</v>
          </cell>
          <cell r="G566" t="str">
            <v>Ministarstvo nauke i tehnološkog razvoja</v>
          </cell>
        </row>
        <row r="567">
          <cell r="F567">
            <v>41901</v>
          </cell>
          <cell r="G567" t="str">
            <v>Ministarstvo nauke i tehnološkog razvoja</v>
          </cell>
        </row>
        <row r="568">
          <cell r="F568">
            <v>41901001</v>
          </cell>
          <cell r="G568" t="str">
            <v>Ministarstvo nauke</v>
          </cell>
        </row>
        <row r="569">
          <cell r="F569" t="str">
            <v>41901-x</v>
          </cell>
          <cell r="G569" t="str">
            <v>Ministarstvo nauke</v>
          </cell>
        </row>
        <row r="570">
          <cell r="F570">
            <v>420</v>
          </cell>
          <cell r="G570" t="str">
            <v>Ministarstvo javne uprave</v>
          </cell>
        </row>
        <row r="571">
          <cell r="F571">
            <v>42001</v>
          </cell>
          <cell r="G571" t="str">
            <v>Ministarstvo javne uprave</v>
          </cell>
        </row>
        <row r="572">
          <cell r="F572">
            <v>42001001</v>
          </cell>
          <cell r="G572" t="str">
            <v>Ministarstvo javne uprave, digitalnog društva i medija</v>
          </cell>
        </row>
        <row r="573">
          <cell r="F573" t="str">
            <v>42001001-x</v>
          </cell>
          <cell r="G573" t="str">
            <v>Ministarstvo javne uprave</v>
          </cell>
        </row>
        <row r="574">
          <cell r="F574" t="str">
            <v>42001-y</v>
          </cell>
          <cell r="G574" t="str">
            <v>Ministarstvo javne uprave, digitalnog društva i medija</v>
          </cell>
        </row>
        <row r="575">
          <cell r="F575">
            <v>42002</v>
          </cell>
          <cell r="G575" t="str">
            <v>Uprava za ljudske resurse</v>
          </cell>
        </row>
        <row r="576">
          <cell r="F576">
            <v>42002001</v>
          </cell>
          <cell r="G576" t="str">
            <v>Uprava za kadrove</v>
          </cell>
        </row>
        <row r="577">
          <cell r="F577">
            <v>42003</v>
          </cell>
          <cell r="G577" t="str">
            <v>-------</v>
          </cell>
        </row>
        <row r="578">
          <cell r="F578">
            <v>42004</v>
          </cell>
          <cell r="G578" t="str">
            <v>Uprava za inspekcijske poslove</v>
          </cell>
        </row>
        <row r="579">
          <cell r="F579">
            <v>42004001</v>
          </cell>
          <cell r="G579" t="str">
            <v>Uprava za inspekcijske poslove</v>
          </cell>
        </row>
        <row r="580">
          <cell r="F580">
            <v>42005</v>
          </cell>
          <cell r="G580" t="str">
            <v>Agencija za sajber bezbjednost</v>
          </cell>
        </row>
        <row r="581">
          <cell r="F581" t="str">
            <v>420-x</v>
          </cell>
          <cell r="G581" t="str">
            <v>Ministarstvo javne uprave</v>
          </cell>
        </row>
        <row r="582">
          <cell r="F582">
            <v>421</v>
          </cell>
          <cell r="G582" t="str">
            <v>Ministarstvo sporta i mladih</v>
          </cell>
        </row>
        <row r="583">
          <cell r="F583">
            <v>42101</v>
          </cell>
          <cell r="G583" t="str">
            <v>Ministarstvo sporta i mladih</v>
          </cell>
        </row>
        <row r="584">
          <cell r="F584">
            <v>42101001</v>
          </cell>
          <cell r="G584" t="str">
            <v>Ministarstvo sporta i mladih</v>
          </cell>
        </row>
        <row r="585">
          <cell r="F585">
            <v>422</v>
          </cell>
          <cell r="G585" t="str">
            <v>Ministarstvo prosvjete, nauke i inovacija</v>
          </cell>
        </row>
        <row r="586">
          <cell r="F586">
            <v>42202</v>
          </cell>
          <cell r="G586" t="str">
            <v>Zavod za školstvo</v>
          </cell>
        </row>
        <row r="587">
          <cell r="F587">
            <v>42203</v>
          </cell>
          <cell r="G587" t="str">
            <v>Ispitni centar</v>
          </cell>
        </row>
        <row r="588">
          <cell r="F588">
            <v>42204</v>
          </cell>
          <cell r="G588" t="str">
            <v>Centar za stručno obrazovanje</v>
          </cell>
        </row>
        <row r="589">
          <cell r="F589">
            <v>42205</v>
          </cell>
          <cell r="G589" t="str">
            <v>Agencija za kontrolu i obezbjeđenje kvaliteta visokog obrazovanja</v>
          </cell>
        </row>
        <row r="590">
          <cell r="F590">
            <v>423</v>
          </cell>
          <cell r="G590" t="str">
            <v>Ministarstvo ekonomskog razvoja</v>
          </cell>
        </row>
        <row r="591">
          <cell r="F591">
            <v>42302</v>
          </cell>
          <cell r="G591" t="str">
            <v>Zavod za metrologiju</v>
          </cell>
        </row>
        <row r="592">
          <cell r="F592">
            <v>42303</v>
          </cell>
          <cell r="G592" t="str">
            <v>Agencija za zaštitu konkurencije</v>
          </cell>
        </row>
        <row r="593">
          <cell r="F593">
            <v>42304</v>
          </cell>
          <cell r="G593" t="str">
            <v>Institut za standardizaciju</v>
          </cell>
        </row>
        <row r="594">
          <cell r="F594">
            <v>424</v>
          </cell>
          <cell r="G594" t="str">
            <v>Ministarstvo turizma, ekologije, održivog razvoja i razvoja sjevera</v>
          </cell>
        </row>
        <row r="595">
          <cell r="F595">
            <v>42401</v>
          </cell>
          <cell r="G595" t="str">
            <v>Ministarstvo turizma, ekologije, održivog razvoja i razvoja sjevera</v>
          </cell>
        </row>
        <row r="596">
          <cell r="F596">
            <v>42402</v>
          </cell>
          <cell r="G596" t="str">
            <v>Nacionalna turistička organizacija</v>
          </cell>
        </row>
        <row r="597">
          <cell r="F597">
            <v>42403</v>
          </cell>
          <cell r="G597" t="str">
            <v>Agencija za zaštitu prirode i životne sredine</v>
          </cell>
        </row>
        <row r="598">
          <cell r="F598">
            <v>42404</v>
          </cell>
          <cell r="G598" t="str">
            <v>Zavod za hidrometeorologiju i seizmologiju</v>
          </cell>
        </row>
        <row r="599">
          <cell r="F599">
            <v>425</v>
          </cell>
          <cell r="G599" t="str">
            <v>Ministarstvo energetike i rudarstva</v>
          </cell>
        </row>
        <row r="600">
          <cell r="F600">
            <v>42501</v>
          </cell>
          <cell r="G600" t="str">
            <v>Ministarstvo energetike i rudarstva</v>
          </cell>
        </row>
        <row r="601">
          <cell r="F601">
            <v>42502</v>
          </cell>
          <cell r="G601" t="str">
            <v>Uprava za ugljovodonike</v>
          </cell>
        </row>
        <row r="602">
          <cell r="F602">
            <v>426</v>
          </cell>
          <cell r="G602" t="str">
            <v>Ministarstvo prostornog planiranja, urbanizma i državne imovine</v>
          </cell>
        </row>
        <row r="603">
          <cell r="F603">
            <v>427</v>
          </cell>
          <cell r="G603" t="str">
            <v>Ministarstvo saobraćaja</v>
          </cell>
        </row>
        <row r="604">
          <cell r="F604">
            <v>427</v>
          </cell>
          <cell r="G604" t="str">
            <v>Ministarstvo saobraćaja</v>
          </cell>
        </row>
        <row r="605">
          <cell r="F605">
            <v>42700</v>
          </cell>
          <cell r="G605" t="str">
            <v>Uprava pomorske sigurnosti i upravljanja lukama --- UKINUT NE KORISTI SE</v>
          </cell>
        </row>
        <row r="606">
          <cell r="F606">
            <v>42701</v>
          </cell>
          <cell r="G606" t="str">
            <v>Ministarstvo saobraćaja</v>
          </cell>
        </row>
        <row r="607">
          <cell r="F607">
            <v>42703</v>
          </cell>
          <cell r="G607" t="str">
            <v>Uprava za saobraćaj</v>
          </cell>
        </row>
        <row r="608">
          <cell r="F608">
            <v>42704</v>
          </cell>
          <cell r="G608" t="str">
            <v>Uprava za željeznice</v>
          </cell>
        </row>
        <row r="609">
          <cell r="F609">
            <v>42705</v>
          </cell>
          <cell r="G609" t="str">
            <v>Nacionalna komisija za istraživanje nesreća i ozbiljnih nezgoda vazduhoplova, vanrednih događaja koji ugrožavaju bezbjednost željezničkog saobraćaja i pomorskih nezgoda i nesreća</v>
          </cell>
        </row>
        <row r="610">
          <cell r="F610">
            <v>428</v>
          </cell>
          <cell r="G610" t="str">
            <v>Ministarstvo pomorstva</v>
          </cell>
        </row>
        <row r="611">
          <cell r="F611">
            <v>42801</v>
          </cell>
          <cell r="G611" t="str">
            <v>Ministarstvo pomorstva</v>
          </cell>
        </row>
        <row r="612">
          <cell r="F612">
            <v>42802</v>
          </cell>
          <cell r="G612" t="str">
            <v>Uprava pomorske sigurnosti i upravljanja lukama</v>
          </cell>
        </row>
        <row r="613">
          <cell r="F613">
            <v>429</v>
          </cell>
          <cell r="G613" t="str">
            <v>Ministarstvo socijalnog staranja, brige o porodici i demografije</v>
          </cell>
        </row>
        <row r="614">
          <cell r="F614">
            <v>42901</v>
          </cell>
          <cell r="G614" t="str">
            <v>Ministarstvo socijalnog staranja, brige o porodici i demografije</v>
          </cell>
        </row>
        <row r="615">
          <cell r="F615">
            <v>42902</v>
          </cell>
          <cell r="G615" t="str">
            <v>Zavod za socijalnu i dječiju zaštitu</v>
          </cell>
        </row>
        <row r="616">
          <cell r="F616">
            <v>430</v>
          </cell>
          <cell r="G616" t="str">
            <v>Ministarstvo regionalno investicionog razvoja i saradnje sa nevladinim organizacijama</v>
          </cell>
        </row>
        <row r="617">
          <cell r="F617">
            <v>43001</v>
          </cell>
          <cell r="G617" t="str">
            <v>Ministarstvo regionalno-investicionog razvoja i saradnje sa nevladinim organizacijama</v>
          </cell>
        </row>
        <row r="618">
          <cell r="F618">
            <v>431</v>
          </cell>
          <cell r="G618" t="str">
            <v>Ministarstvo dijaspore</v>
          </cell>
        </row>
        <row r="619">
          <cell r="F619">
            <v>43101</v>
          </cell>
          <cell r="G619" t="str">
            <v>Ministarstvo dijaspore</v>
          </cell>
        </row>
        <row r="620">
          <cell r="F620">
            <v>432</v>
          </cell>
          <cell r="G620" t="str">
            <v>Ministarstvo rudarstva, nafte i gasa</v>
          </cell>
        </row>
        <row r="621">
          <cell r="F621">
            <v>43201</v>
          </cell>
          <cell r="G621" t="str">
            <v>Ministarstvo rudarstva, nafte i gasa</v>
          </cell>
        </row>
        <row r="622">
          <cell r="F622">
            <v>43202</v>
          </cell>
          <cell r="G622" t="str">
            <v>Uprava za ugljovodonike</v>
          </cell>
        </row>
        <row r="623">
          <cell r="F623">
            <v>43202</v>
          </cell>
          <cell r="G623" t="str">
            <v>Uprava za ugljovodonike</v>
          </cell>
        </row>
        <row r="624">
          <cell r="F624">
            <v>433</v>
          </cell>
          <cell r="G624" t="str">
            <v>Ministarstvo ekologije, održivog razvoja i razvoja sjevera</v>
          </cell>
        </row>
        <row r="625">
          <cell r="F625">
            <v>43301</v>
          </cell>
          <cell r="G625" t="str">
            <v>Ministarstvo ekologije, održivog razvoja i razvoja sjevera</v>
          </cell>
        </row>
        <row r="626">
          <cell r="F626">
            <v>43302</v>
          </cell>
          <cell r="G626" t="str">
            <v>Agencija za zaštitu prirode i životne sredine</v>
          </cell>
        </row>
        <row r="627">
          <cell r="F627">
            <v>43303</v>
          </cell>
          <cell r="G627" t="str">
            <v>Zavod za hidrometeorologiju i seizmologiju</v>
          </cell>
        </row>
        <row r="628">
          <cell r="F628">
            <v>434</v>
          </cell>
          <cell r="G628" t="str">
            <v>Ministarstvo rada, zapošljavanja i socijalnog dijaloga</v>
          </cell>
        </row>
        <row r="629">
          <cell r="F629">
            <v>43401</v>
          </cell>
          <cell r="G629" t="str">
            <v>Ministarstvo rada, zapošljavanja i socijalnog dijaloga</v>
          </cell>
        </row>
        <row r="630">
          <cell r="F630">
            <v>43402</v>
          </cell>
          <cell r="G630" t="str">
            <v>Socijalni savjet</v>
          </cell>
        </row>
        <row r="631">
          <cell r="F631">
            <v>435</v>
          </cell>
          <cell r="G631" t="str">
            <v>Ministarstvo turizma</v>
          </cell>
        </row>
        <row r="632">
          <cell r="F632">
            <v>43501</v>
          </cell>
          <cell r="G632" t="str">
            <v>Ministarstvo turizma</v>
          </cell>
        </row>
        <row r="633">
          <cell r="F633">
            <v>43502</v>
          </cell>
          <cell r="G633" t="str">
            <v>Nacionalna turistička organizacija</v>
          </cell>
        </row>
        <row r="634">
          <cell r="F634">
            <v>436</v>
          </cell>
          <cell r="G634" t="str">
            <v>Ministarstvo energetike</v>
          </cell>
        </row>
        <row r="635">
          <cell r="F635">
            <v>43601</v>
          </cell>
          <cell r="G635" t="str">
            <v>Ministarstvo energetike</v>
          </cell>
        </row>
        <row r="636">
          <cell r="F636">
            <v>5</v>
          </cell>
          <cell r="G636" t="str">
            <v>SAMOSTALNE POTROŠAČKE JEDINICE</v>
          </cell>
        </row>
        <row r="637">
          <cell r="F637">
            <v>502</v>
          </cell>
          <cell r="G637" t="str">
            <v>Zaštitnik ljudskih prava i sloboda</v>
          </cell>
        </row>
        <row r="638">
          <cell r="F638">
            <v>50201</v>
          </cell>
          <cell r="G638" t="str">
            <v>Zaštitnik ljudskih prava i sloboda</v>
          </cell>
        </row>
        <row r="639">
          <cell r="F639">
            <v>50201001</v>
          </cell>
          <cell r="G639" t="str">
            <v>Zaštitnik ljudskih prava i sloboda</v>
          </cell>
        </row>
        <row r="640">
          <cell r="F640">
            <v>503</v>
          </cell>
          <cell r="G640" t="str">
            <v>Državna revizorska institucija</v>
          </cell>
        </row>
        <row r="641">
          <cell r="F641">
            <v>50301</v>
          </cell>
          <cell r="G641" t="str">
            <v>Državna revizorska institucija</v>
          </cell>
        </row>
        <row r="642">
          <cell r="F642">
            <v>50301001</v>
          </cell>
          <cell r="G642" t="str">
            <v>Državna revizorska institucija</v>
          </cell>
        </row>
        <row r="643">
          <cell r="F643">
            <v>504</v>
          </cell>
          <cell r="G643" t="str">
            <v>Crnogorska akademija nauka i umjetnosti</v>
          </cell>
        </row>
        <row r="644">
          <cell r="F644">
            <v>50401</v>
          </cell>
          <cell r="G644" t="str">
            <v>Crnogorska akademija nauka i umjetnosti</v>
          </cell>
        </row>
        <row r="645">
          <cell r="F645">
            <v>50401001</v>
          </cell>
          <cell r="G645" t="str">
            <v>Crnogorska akademija nauka i umjetnosti</v>
          </cell>
        </row>
        <row r="646">
          <cell r="F646">
            <v>507</v>
          </cell>
          <cell r="G646" t="str">
            <v>Savez udruženja boraca</v>
          </cell>
        </row>
        <row r="647">
          <cell r="F647">
            <v>50701</v>
          </cell>
          <cell r="G647" t="str">
            <v>Savez udruženja boraca</v>
          </cell>
        </row>
        <row r="648">
          <cell r="F648">
            <v>50701001</v>
          </cell>
          <cell r="G648" t="str">
            <v>Savez udruženja boraca</v>
          </cell>
        </row>
        <row r="649">
          <cell r="F649">
            <v>508</v>
          </cell>
          <cell r="G649" t="str">
            <v>Matica crnogorska</v>
          </cell>
        </row>
        <row r="650">
          <cell r="F650">
            <v>50801</v>
          </cell>
          <cell r="G650" t="str">
            <v>Matica crnogorska</v>
          </cell>
        </row>
        <row r="651">
          <cell r="F651">
            <v>50801001</v>
          </cell>
          <cell r="G651" t="str">
            <v>Matica crnogorska</v>
          </cell>
        </row>
        <row r="652">
          <cell r="F652">
            <v>509</v>
          </cell>
          <cell r="G652" t="str">
            <v>Agencija za nacionalnu bezbjednost</v>
          </cell>
        </row>
        <row r="653">
          <cell r="F653">
            <v>50901</v>
          </cell>
          <cell r="G653" t="str">
            <v>Agencija za nacionalnu bezbjednost</v>
          </cell>
        </row>
        <row r="654">
          <cell r="F654">
            <v>50901001</v>
          </cell>
          <cell r="G654" t="str">
            <v>Agencija za nacionalnu bezbjednost</v>
          </cell>
        </row>
        <row r="655">
          <cell r="F655">
            <v>510</v>
          </cell>
          <cell r="G655" t="str">
            <v>Agencija za zaštitu ličnih podataka i slobodan pristup informacijama</v>
          </cell>
        </row>
        <row r="656">
          <cell r="F656">
            <v>51001</v>
          </cell>
          <cell r="G656" t="str">
            <v>Agencija za zaštitu ličnih podataka i slobodan pristup informacijama</v>
          </cell>
        </row>
        <row r="657">
          <cell r="F657">
            <v>51001001</v>
          </cell>
          <cell r="G657" t="str">
            <v>Agencija za zaštitu ličnih podataka i slobodan pristup informacijama</v>
          </cell>
        </row>
        <row r="658">
          <cell r="F658">
            <v>511</v>
          </cell>
          <cell r="G658" t="str">
            <v>Crveni krst Crne Gore</v>
          </cell>
        </row>
        <row r="659">
          <cell r="F659">
            <v>51101</v>
          </cell>
          <cell r="G659" t="str">
            <v>Crveni krst Crne Gore</v>
          </cell>
        </row>
        <row r="660">
          <cell r="F660">
            <v>51101001</v>
          </cell>
          <cell r="G660" t="str">
            <v>Crveni krst Crne Gore</v>
          </cell>
        </row>
        <row r="661">
          <cell r="F661">
            <v>513</v>
          </cell>
          <cell r="G661" t="str">
            <v>Agencija za mirno rješavanje radnih sporova</v>
          </cell>
        </row>
        <row r="662">
          <cell r="F662">
            <v>51301</v>
          </cell>
          <cell r="G662" t="str">
            <v>Agencija za mirno rješavanje radnih sporova</v>
          </cell>
        </row>
        <row r="663">
          <cell r="F663">
            <v>51301001</v>
          </cell>
          <cell r="G663" t="str">
            <v>Agencija za mirno rješavanje radnih sporova</v>
          </cell>
        </row>
        <row r="664">
          <cell r="F664">
            <v>514</v>
          </cell>
          <cell r="G664" t="str">
            <v>Senat Prijestonice</v>
          </cell>
        </row>
        <row r="665">
          <cell r="F665">
            <v>51401</v>
          </cell>
          <cell r="G665" t="str">
            <v>Senat Prijestonice</v>
          </cell>
        </row>
        <row r="666">
          <cell r="F666">
            <v>51401001</v>
          </cell>
          <cell r="G666" t="str">
            <v>Senat Prijestonice</v>
          </cell>
        </row>
        <row r="667">
          <cell r="F667">
            <v>516</v>
          </cell>
          <cell r="G667" t="str">
            <v>Revizorsko tijelo</v>
          </cell>
        </row>
        <row r="668">
          <cell r="F668">
            <v>51601</v>
          </cell>
          <cell r="G668" t="str">
            <v>Revizorsko tijelo</v>
          </cell>
        </row>
        <row r="669">
          <cell r="F669">
            <v>51601001</v>
          </cell>
          <cell r="G669" t="str">
            <v>Revizorsko tijelo</v>
          </cell>
        </row>
        <row r="670">
          <cell r="F670">
            <v>518</v>
          </cell>
          <cell r="G670" t="str">
            <v>Javno preduzeće Radio i Televizija Crne Gore</v>
          </cell>
        </row>
        <row r="671">
          <cell r="F671">
            <v>51801</v>
          </cell>
          <cell r="G671" t="str">
            <v>Javno preduzeće Radio i Televizija Crne Gore</v>
          </cell>
        </row>
        <row r="672">
          <cell r="F672">
            <v>51801001</v>
          </cell>
          <cell r="G672" t="str">
            <v>Javno preduzeće Radio i Televizija Crne Gore</v>
          </cell>
        </row>
        <row r="673">
          <cell r="F673">
            <v>519</v>
          </cell>
          <cell r="G673" t="str">
            <v>Regionalni ronilački centar za podvodno deminiranje i obuku ronilaca</v>
          </cell>
        </row>
        <row r="674">
          <cell r="F674">
            <v>51901</v>
          </cell>
          <cell r="G674" t="str">
            <v>Regionalni ronilački centar za podvodno deminiranje i obuku ronilaca</v>
          </cell>
        </row>
        <row r="675">
          <cell r="F675">
            <v>51901001</v>
          </cell>
          <cell r="G675" t="str">
            <v>Regionalni ronilački centar za podvodno deminiranje i obuku ronilaca</v>
          </cell>
        </row>
        <row r="676">
          <cell r="F676">
            <v>520</v>
          </cell>
          <cell r="G676" t="str">
            <v>Agencija za sprječavanje korupcije</v>
          </cell>
        </row>
        <row r="677">
          <cell r="F677">
            <v>52001</v>
          </cell>
          <cell r="G677" t="str">
            <v>Agencija za sprječavanje korupcije</v>
          </cell>
        </row>
        <row r="678">
          <cell r="F678">
            <v>52001001</v>
          </cell>
          <cell r="G678" t="str">
            <v>Agencija za sprječavanje korupcije</v>
          </cell>
        </row>
        <row r="679">
          <cell r="F679">
            <v>523</v>
          </cell>
          <cell r="G679" t="str">
            <v>Komisija za zaštitu prava u postupcima javnih nabavki</v>
          </cell>
        </row>
        <row r="680">
          <cell r="F680">
            <v>52301</v>
          </cell>
          <cell r="G680" t="str">
            <v>Komisija za zaštitu prava u postupcima javnih nabavki</v>
          </cell>
        </row>
        <row r="681">
          <cell r="F681">
            <v>52301001</v>
          </cell>
          <cell r="G681" t="str">
            <v>Komisija za zaštitu prava u postupcima javnih nabavki</v>
          </cell>
        </row>
        <row r="682">
          <cell r="F682">
            <v>524</v>
          </cell>
          <cell r="G682" t="str">
            <v>Službeni list Crne Gore</v>
          </cell>
        </row>
        <row r="683">
          <cell r="F683">
            <v>52401</v>
          </cell>
          <cell r="G683" t="str">
            <v>Službeni list Crne Gore</v>
          </cell>
        </row>
        <row r="684">
          <cell r="F684">
            <v>52401001</v>
          </cell>
          <cell r="G684" t="str">
            <v>Službeni list Crne Gore</v>
          </cell>
        </row>
        <row r="685">
          <cell r="F685">
            <v>526</v>
          </cell>
          <cell r="G685" t="str">
            <v>Fond za zaštitu i ostvarivanje manjinskih prava</v>
          </cell>
        </row>
        <row r="686">
          <cell r="F686">
            <v>52601</v>
          </cell>
          <cell r="G686" t="str">
            <v>Fond za zaštitu i ostvarivanje manjinskih prava</v>
          </cell>
        </row>
        <row r="687">
          <cell r="F687">
            <v>52601001</v>
          </cell>
          <cell r="G687" t="str">
            <v>Fond za zaštitu i ostvarivanje manjinskih prava</v>
          </cell>
        </row>
        <row r="688">
          <cell r="F688">
            <v>6</v>
          </cell>
          <cell r="G688" t="str">
            <v>DRŽAVNI FONDOVI</v>
          </cell>
        </row>
        <row r="689">
          <cell r="F689">
            <v>601</v>
          </cell>
          <cell r="G689" t="str">
            <v>Fond penzijskog i invalidskog osiguranja</v>
          </cell>
        </row>
        <row r="690">
          <cell r="F690">
            <v>60101</v>
          </cell>
          <cell r="G690" t="str">
            <v>Fond penzijskog i invalidskog osiguranja</v>
          </cell>
        </row>
        <row r="691">
          <cell r="F691">
            <v>60101001</v>
          </cell>
          <cell r="G691" t="str">
            <v>Fond penzijskog i invalidskog osiguranja</v>
          </cell>
        </row>
        <row r="692">
          <cell r="F692">
            <v>602</v>
          </cell>
          <cell r="G692" t="str">
            <v>Fond za zdravstveno osiguranje</v>
          </cell>
        </row>
        <row r="693">
          <cell r="F693">
            <v>60201</v>
          </cell>
          <cell r="G693" t="str">
            <v>Fond za zdravstveno osiguranje</v>
          </cell>
        </row>
        <row r="694">
          <cell r="F694">
            <v>60201001</v>
          </cell>
          <cell r="G694" t="str">
            <v>Fond za zdravstveno osiguranje</v>
          </cell>
        </row>
        <row r="695">
          <cell r="F695">
            <v>60201002</v>
          </cell>
          <cell r="G695" t="str">
            <v>JZU Klinički centar Crne Gore</v>
          </cell>
        </row>
        <row r="696">
          <cell r="F696">
            <v>60201003</v>
          </cell>
          <cell r="G696" t="str">
            <v>Bolnica Dobrota</v>
          </cell>
        </row>
        <row r="697">
          <cell r="F697">
            <v>60201004</v>
          </cell>
          <cell r="G697" t="str">
            <v>Bolnica Vaso Ćuković</v>
          </cell>
        </row>
        <row r="698">
          <cell r="F698">
            <v>60201005</v>
          </cell>
          <cell r="G698" t="str">
            <v>Opšta bolnica Bar</v>
          </cell>
        </row>
        <row r="699">
          <cell r="F699">
            <v>60201006</v>
          </cell>
          <cell r="G699" t="str">
            <v>Opšta bolnica Berane</v>
          </cell>
        </row>
        <row r="700">
          <cell r="F700">
            <v>60201007</v>
          </cell>
          <cell r="G700" t="str">
            <v>Opšta bolnica Bijelo Polje</v>
          </cell>
        </row>
        <row r="701">
          <cell r="F701">
            <v>60201008</v>
          </cell>
          <cell r="G701" t="str">
            <v>Opšta bolnica Cetinje</v>
          </cell>
        </row>
        <row r="702">
          <cell r="F702">
            <v>60201009</v>
          </cell>
          <cell r="G702" t="str">
            <v>Opšta bolnica Kotor</v>
          </cell>
        </row>
        <row r="703">
          <cell r="F703">
            <v>60201010</v>
          </cell>
          <cell r="G703" t="str">
            <v>Opšta bolnica Nikšić</v>
          </cell>
        </row>
        <row r="704">
          <cell r="F704">
            <v>60201011</v>
          </cell>
          <cell r="G704" t="str">
            <v>Opšta bolnica Pljevlja</v>
          </cell>
        </row>
        <row r="705">
          <cell r="F705">
            <v>60201012</v>
          </cell>
          <cell r="G705" t="str">
            <v>Specijalna bolnica za plućne bolesti "Dr Jovan Bulajić"</v>
          </cell>
        </row>
        <row r="706">
          <cell r="F706">
            <v>60201013</v>
          </cell>
          <cell r="G706" t="str">
            <v>JZU Zavod za HMP Crne Gore</v>
          </cell>
        </row>
        <row r="707">
          <cell r="F707">
            <v>60201014</v>
          </cell>
          <cell r="G707" t="str">
            <v>Institut za javno zdravlje</v>
          </cell>
        </row>
        <row r="708">
          <cell r="F708">
            <v>60201015</v>
          </cell>
          <cell r="G708" t="str">
            <v>Zavod za transfuziju Krvi Crne Gore</v>
          </cell>
        </row>
        <row r="709">
          <cell r="F709">
            <v>60201016</v>
          </cell>
          <cell r="G709" t="str">
            <v>Zu apoteke Crne Gore Montefarm</v>
          </cell>
        </row>
        <row r="710">
          <cell r="F710">
            <v>60201017</v>
          </cell>
          <cell r="G710" t="str">
            <v>Uprava za domove zdravlja</v>
          </cell>
        </row>
        <row r="711">
          <cell r="F711">
            <v>60201018</v>
          </cell>
          <cell r="G711" t="str">
            <v>Dom zdravlja Andrijevica</v>
          </cell>
        </row>
        <row r="712">
          <cell r="F712">
            <v>60201019</v>
          </cell>
          <cell r="G712" t="str">
            <v>Dom zdravlja Bar</v>
          </cell>
        </row>
        <row r="713">
          <cell r="F713">
            <v>60201020</v>
          </cell>
          <cell r="G713" t="str">
            <v>Dom zdravlja Bijelo Polje</v>
          </cell>
        </row>
        <row r="714">
          <cell r="F714">
            <v>60201021</v>
          </cell>
          <cell r="G714" t="str">
            <v>Dom zdravlja Budva</v>
          </cell>
        </row>
        <row r="715">
          <cell r="F715">
            <v>60201022</v>
          </cell>
          <cell r="G715" t="str">
            <v>Dom zdravlja Cetinje</v>
          </cell>
        </row>
        <row r="716">
          <cell r="F716">
            <v>60201023</v>
          </cell>
          <cell r="G716" t="str">
            <v>Dom zdravlja Danilovgrad</v>
          </cell>
        </row>
        <row r="717">
          <cell r="F717">
            <v>60201024</v>
          </cell>
          <cell r="G717" t="str">
            <v>Dom zdravlja Kolasin</v>
          </cell>
        </row>
        <row r="718">
          <cell r="F718">
            <v>60201025</v>
          </cell>
          <cell r="G718" t="str">
            <v>Dom zdravlja Kotor</v>
          </cell>
        </row>
        <row r="719">
          <cell r="F719">
            <v>60201026</v>
          </cell>
          <cell r="G719" t="str">
            <v>Dom zdravlja Mojkovac</v>
          </cell>
        </row>
        <row r="720">
          <cell r="F720">
            <v>60201027</v>
          </cell>
          <cell r="G720" t="str">
            <v>Dom zdravlja Niksic</v>
          </cell>
        </row>
        <row r="721">
          <cell r="F721">
            <v>60201028</v>
          </cell>
          <cell r="G721" t="str">
            <v>Dom zdravlja Plav</v>
          </cell>
        </row>
        <row r="722">
          <cell r="F722">
            <v>60201029</v>
          </cell>
          <cell r="G722" t="str">
            <v>Dom zdravlja Pljevlja</v>
          </cell>
        </row>
        <row r="723">
          <cell r="F723">
            <v>60201030</v>
          </cell>
          <cell r="G723" t="str">
            <v>Dom zdravlja Podgorica</v>
          </cell>
        </row>
        <row r="724">
          <cell r="F724">
            <v>60201031</v>
          </cell>
          <cell r="G724" t="str">
            <v>Dom zdravlja Rozaje</v>
          </cell>
        </row>
        <row r="725">
          <cell r="F725">
            <v>60201032</v>
          </cell>
          <cell r="G725" t="str">
            <v>Dom zdravlja Tivat</v>
          </cell>
        </row>
        <row r="726">
          <cell r="F726">
            <v>60201033</v>
          </cell>
          <cell r="G726" t="str">
            <v>Dom zdravlja Ulcinj</v>
          </cell>
        </row>
        <row r="727">
          <cell r="F727">
            <v>60201034</v>
          </cell>
          <cell r="G727" t="str">
            <v>Dom zdravlja Berane</v>
          </cell>
        </row>
        <row r="728">
          <cell r="F728">
            <v>60201035</v>
          </cell>
          <cell r="G728" t="str">
            <v>Dom zdravlja Herceg Novi</v>
          </cell>
        </row>
        <row r="729">
          <cell r="F729">
            <v>603</v>
          </cell>
          <cell r="G729" t="str">
            <v>Zavod za zapošljavanje</v>
          </cell>
        </row>
        <row r="730">
          <cell r="F730">
            <v>60301</v>
          </cell>
          <cell r="G730" t="str">
            <v>Zavod za zapošljavanje</v>
          </cell>
        </row>
        <row r="731">
          <cell r="F731">
            <v>60301001</v>
          </cell>
          <cell r="G731" t="str">
            <v>Zavod za zapošljavanje</v>
          </cell>
        </row>
        <row r="732">
          <cell r="F732">
            <v>605</v>
          </cell>
          <cell r="G732" t="str">
            <v>Fond za obeštećenje</v>
          </cell>
        </row>
        <row r="733">
          <cell r="F733">
            <v>60501</v>
          </cell>
          <cell r="G733" t="str">
            <v>Fond za obeštećenje</v>
          </cell>
        </row>
        <row r="734">
          <cell r="F734">
            <v>60501001</v>
          </cell>
          <cell r="G734" t="str">
            <v>Fond za obeštećenje</v>
          </cell>
        </row>
        <row r="735">
          <cell r="F735">
            <v>606</v>
          </cell>
          <cell r="G735" t="str">
            <v>Fond rada</v>
          </cell>
        </row>
        <row r="736">
          <cell r="F736">
            <v>60601</v>
          </cell>
          <cell r="G736" t="str">
            <v>Fond rada</v>
          </cell>
        </row>
        <row r="737">
          <cell r="F737">
            <v>60601001</v>
          </cell>
          <cell r="G737" t="str">
            <v>Fond rada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20"/>
  <sheetViews>
    <sheetView workbookViewId="0">
      <selection activeCell="H10" sqref="H10"/>
    </sheetView>
  </sheetViews>
  <sheetFormatPr defaultRowHeight="15" x14ac:dyDescent="0.25"/>
  <cols>
    <col min="3" max="3" width="5" bestFit="1" customWidth="1"/>
    <col min="4" max="4" width="17.5703125" customWidth="1"/>
    <col min="6" max="6" width="16.7109375" bestFit="1" customWidth="1"/>
  </cols>
  <sheetData>
    <row r="1" spans="2:7" ht="15.75" thickBot="1" x14ac:dyDescent="0.3"/>
    <row r="2" spans="2:7" ht="15.75" thickBot="1" x14ac:dyDescent="0.3">
      <c r="B2" t="s">
        <v>110</v>
      </c>
      <c r="C2" s="132">
        <v>2026</v>
      </c>
    </row>
    <row r="3" spans="2:7" ht="7.15" customHeight="1" thickBot="1" x14ac:dyDescent="0.3"/>
    <row r="4" spans="2:7" ht="15.75" thickBot="1" x14ac:dyDescent="0.3">
      <c r="B4" t="s">
        <v>10</v>
      </c>
      <c r="C4" s="134">
        <v>7</v>
      </c>
      <c r="D4" t="str">
        <f>VLOOKUP(C4,C9:D20,2,FALSE)</f>
        <v>Jul</v>
      </c>
    </row>
    <row r="5" spans="2:7" ht="7.15" customHeight="1" thickBot="1" x14ac:dyDescent="0.3"/>
    <row r="6" spans="2:7" ht="15.75" thickBot="1" x14ac:dyDescent="0.3">
      <c r="B6" t="s">
        <v>11</v>
      </c>
      <c r="C6" s="133">
        <f>VLOOKUP(C4,C9:F20,3,FALSE)</f>
        <v>7</v>
      </c>
      <c r="D6" t="str">
        <f>VLOOKUP(C6,E9:F20,2,FALSE)</f>
        <v>Januar - Jul</v>
      </c>
    </row>
    <row r="8" spans="2:7" x14ac:dyDescent="0.25">
      <c r="D8" t="s">
        <v>10</v>
      </c>
      <c r="E8" t="s">
        <v>11</v>
      </c>
      <c r="G8" s="51" t="s">
        <v>111</v>
      </c>
    </row>
    <row r="9" spans="2:7" x14ac:dyDescent="0.25">
      <c r="C9">
        <v>1</v>
      </c>
      <c r="D9" t="s">
        <v>9</v>
      </c>
      <c r="E9">
        <v>1</v>
      </c>
      <c r="F9" t="str">
        <f>D9</f>
        <v>Januar</v>
      </c>
      <c r="G9" s="135">
        <v>3</v>
      </c>
    </row>
    <row r="10" spans="2:7" x14ac:dyDescent="0.25">
      <c r="C10">
        <v>2</v>
      </c>
      <c r="D10" t="s">
        <v>95</v>
      </c>
      <c r="E10">
        <v>2</v>
      </c>
      <c r="F10" t="str">
        <f>$F$9&amp;" - "&amp;D10</f>
        <v>Januar - Februar</v>
      </c>
      <c r="G10" s="136">
        <v>4</v>
      </c>
    </row>
    <row r="11" spans="2:7" x14ac:dyDescent="0.25">
      <c r="C11">
        <v>3</v>
      </c>
      <c r="D11" t="s">
        <v>96</v>
      </c>
      <c r="E11">
        <v>3</v>
      </c>
      <c r="F11" t="str">
        <f t="shared" ref="F11:F20" si="0">$F$9&amp;" - "&amp;D11</f>
        <v>Januar - Mart</v>
      </c>
      <c r="G11" s="136">
        <v>5</v>
      </c>
    </row>
    <row r="12" spans="2:7" x14ac:dyDescent="0.25">
      <c r="C12">
        <v>4</v>
      </c>
      <c r="D12" t="s">
        <v>97</v>
      </c>
      <c r="E12">
        <v>4</v>
      </c>
      <c r="F12" t="str">
        <f t="shared" si="0"/>
        <v>Januar - April</v>
      </c>
      <c r="G12" s="135">
        <v>6</v>
      </c>
    </row>
    <row r="13" spans="2:7" x14ac:dyDescent="0.25">
      <c r="C13">
        <v>5</v>
      </c>
      <c r="D13" t="s">
        <v>98</v>
      </c>
      <c r="E13">
        <v>5</v>
      </c>
      <c r="F13" t="str">
        <f t="shared" si="0"/>
        <v>Januar - Maj</v>
      </c>
      <c r="G13" s="136">
        <v>7</v>
      </c>
    </row>
    <row r="14" spans="2:7" x14ac:dyDescent="0.25">
      <c r="C14">
        <v>6</v>
      </c>
      <c r="D14" t="s">
        <v>99</v>
      </c>
      <c r="E14">
        <v>6</v>
      </c>
      <c r="F14" t="str">
        <f t="shared" si="0"/>
        <v>Januar - Jun</v>
      </c>
      <c r="G14" s="136">
        <v>8</v>
      </c>
    </row>
    <row r="15" spans="2:7" x14ac:dyDescent="0.25">
      <c r="C15">
        <v>7</v>
      </c>
      <c r="D15" t="s">
        <v>100</v>
      </c>
      <c r="E15">
        <v>7</v>
      </c>
      <c r="F15" t="str">
        <f t="shared" si="0"/>
        <v>Januar - Jul</v>
      </c>
      <c r="G15" s="135">
        <v>9</v>
      </c>
    </row>
    <row r="16" spans="2:7" x14ac:dyDescent="0.25">
      <c r="C16">
        <v>8</v>
      </c>
      <c r="D16" t="s">
        <v>101</v>
      </c>
      <c r="E16">
        <v>8</v>
      </c>
      <c r="F16" t="str">
        <f t="shared" si="0"/>
        <v>Januar - Avgust</v>
      </c>
      <c r="G16" s="136">
        <v>10</v>
      </c>
    </row>
    <row r="17" spans="3:7" x14ac:dyDescent="0.25">
      <c r="C17">
        <v>9</v>
      </c>
      <c r="D17" t="s">
        <v>102</v>
      </c>
      <c r="E17">
        <v>9</v>
      </c>
      <c r="F17" t="str">
        <f t="shared" si="0"/>
        <v>Januar - Septembar</v>
      </c>
      <c r="G17" s="136">
        <v>11</v>
      </c>
    </row>
    <row r="18" spans="3:7" x14ac:dyDescent="0.25">
      <c r="C18">
        <v>10</v>
      </c>
      <c r="D18" t="s">
        <v>103</v>
      </c>
      <c r="E18">
        <v>10</v>
      </c>
      <c r="F18" t="str">
        <f t="shared" si="0"/>
        <v>Januar - Oktobar</v>
      </c>
      <c r="G18" s="135">
        <v>12</v>
      </c>
    </row>
    <row r="19" spans="3:7" x14ac:dyDescent="0.25">
      <c r="C19">
        <v>11</v>
      </c>
      <c r="D19" t="s">
        <v>104</v>
      </c>
      <c r="E19">
        <v>11</v>
      </c>
      <c r="F19" t="str">
        <f t="shared" si="0"/>
        <v>Januar - Novembar</v>
      </c>
      <c r="G19" s="136">
        <v>13</v>
      </c>
    </row>
    <row r="20" spans="3:7" x14ac:dyDescent="0.25">
      <c r="C20">
        <v>12</v>
      </c>
      <c r="D20" t="s">
        <v>105</v>
      </c>
      <c r="E20">
        <v>12</v>
      </c>
      <c r="F20" t="str">
        <f t="shared" si="0"/>
        <v>Januar - Decembar</v>
      </c>
      <c r="G20" s="136">
        <v>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C1:O30"/>
  <sheetViews>
    <sheetView tabSelected="1" zoomScale="85" zoomScaleNormal="85" zoomScaleSheetLayoutView="85" workbookViewId="0">
      <selection activeCell="K5" sqref="K5"/>
    </sheetView>
  </sheetViews>
  <sheetFormatPr defaultColWidth="9.140625" defaultRowHeight="15" x14ac:dyDescent="0.25"/>
  <cols>
    <col min="1" max="1" width="9.140625" style="5"/>
    <col min="2" max="2" width="2.7109375" style="5" customWidth="1"/>
    <col min="3" max="3" width="9.140625" style="5"/>
    <col min="4" max="4" width="2" style="5" bestFit="1" customWidth="1"/>
    <col min="5" max="6" width="9.140625" style="5"/>
    <col min="7" max="7" width="14.28515625" style="5" customWidth="1"/>
    <col min="8" max="8" width="11" style="5" bestFit="1" customWidth="1"/>
    <col min="9" max="9" width="9.140625" style="5"/>
    <col min="10" max="10" width="15.28515625" style="5" bestFit="1" customWidth="1"/>
    <col min="11" max="11" width="9.28515625" style="5" bestFit="1" customWidth="1"/>
    <col min="12" max="12" width="9.140625" style="5" customWidth="1"/>
    <col min="13" max="13" width="15.28515625" style="5" customWidth="1"/>
    <col min="14" max="14" width="9.28515625" style="5" customWidth="1"/>
    <col min="15" max="16384" width="9.140625" style="5"/>
  </cols>
  <sheetData>
    <row r="1" spans="3:15" s="1" customFormat="1" x14ac:dyDescent="0.25"/>
    <row r="2" spans="3:15" s="1" customFormat="1" x14ac:dyDescent="0.25">
      <c r="C2" s="2"/>
      <c r="F2" s="157" t="s">
        <v>0</v>
      </c>
      <c r="G2" s="3"/>
      <c r="I2" s="4"/>
      <c r="J2" s="4"/>
      <c r="K2" s="4"/>
    </row>
    <row r="3" spans="3:15" s="1" customFormat="1" x14ac:dyDescent="0.25">
      <c r="F3" s="158" t="s">
        <v>1</v>
      </c>
      <c r="G3" s="3"/>
    </row>
    <row r="4" spans="3:15" s="1" customFormat="1" x14ac:dyDescent="0.25">
      <c r="F4" s="158" t="s">
        <v>2</v>
      </c>
      <c r="G4" s="3"/>
    </row>
    <row r="5" spans="3:15" s="1" customFormat="1" x14ac:dyDescent="0.25"/>
    <row r="7" spans="3:15" s="156" customFormat="1" ht="18" x14ac:dyDescent="0.25">
      <c r="C7" s="156" t="s">
        <v>117</v>
      </c>
    </row>
    <row r="8" spans="3:15" ht="15.75" thickBot="1" x14ac:dyDescent="0.3"/>
    <row r="9" spans="3:15" ht="15.75" thickBot="1" x14ac:dyDescent="0.3">
      <c r="C9" s="6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8"/>
    </row>
    <row r="10" spans="3:15" ht="15.75" thickBot="1" x14ac:dyDescent="0.3">
      <c r="C10" s="9"/>
      <c r="H10" s="137" t="s">
        <v>113</v>
      </c>
      <c r="I10" s="150" t="s">
        <v>10</v>
      </c>
      <c r="J10" s="166" t="str">
        <f>'Analitika 2026'!L4</f>
        <v>Jul</v>
      </c>
      <c r="K10" s="167"/>
      <c r="L10" s="150" t="s">
        <v>11</v>
      </c>
      <c r="M10" s="166" t="str">
        <f>IF(J10="Januar","-",'Analitika 2026'!F4)</f>
        <v>Januar - Jul</v>
      </c>
      <c r="N10" s="167"/>
      <c r="O10" s="21"/>
    </row>
    <row r="11" spans="3:15" x14ac:dyDescent="0.25">
      <c r="C11" s="9"/>
      <c r="I11" s="19"/>
      <c r="J11" s="138" t="s">
        <v>12</v>
      </c>
      <c r="K11" s="138" t="s">
        <v>13</v>
      </c>
      <c r="L11" s="138"/>
      <c r="M11" s="138" t="s">
        <v>12</v>
      </c>
      <c r="N11" s="138" t="s">
        <v>13</v>
      </c>
      <c r="O11" s="21"/>
    </row>
    <row r="12" spans="3:15" x14ac:dyDescent="0.25">
      <c r="C12" s="9"/>
      <c r="H12" s="18"/>
      <c r="I12" s="19"/>
      <c r="J12" s="19"/>
      <c r="K12" s="19"/>
      <c r="L12" s="11"/>
      <c r="M12" s="11"/>
      <c r="N12" s="11"/>
      <c r="O12" s="10"/>
    </row>
    <row r="13" spans="3:15" x14ac:dyDescent="0.25">
      <c r="C13" s="9"/>
      <c r="D13" s="22">
        <v>1</v>
      </c>
      <c r="E13" s="22" t="s">
        <v>4</v>
      </c>
      <c r="F13" s="22"/>
      <c r="G13" s="23"/>
      <c r="H13" s="24"/>
      <c r="I13" s="24"/>
      <c r="J13" s="151">
        <f>SUMPRODUCT((D13=VALUE(LEFT('Analitika 2026'!$C$9:$C$106,1)))*('Analitika 2026'!$L$9:$L$106))</f>
        <v>150548.82999999999</v>
      </c>
      <c r="K13" s="146">
        <f>IFERROR(J13/J$25,"-")</f>
        <v>4.3064596192234148E-4</v>
      </c>
      <c r="L13" s="139"/>
      <c r="M13" s="151">
        <f>IF($J$10="Januar","-",SUMPRODUCT((D13=VALUE(LEFT('Analitika 2026'!$C$9:$C$106,1)))*('Analitika 2026'!$F$9:$F$106)))</f>
        <v>1551000.1800000002</v>
      </c>
      <c r="N13" s="146">
        <f>IFERROR(M13/M$25,"-")</f>
        <v>7.2080541040659785E-4</v>
      </c>
      <c r="O13" s="10"/>
    </row>
    <row r="14" spans="3:15" ht="7.15" customHeight="1" x14ac:dyDescent="0.25">
      <c r="C14" s="9"/>
      <c r="H14" s="17"/>
      <c r="I14" s="17"/>
      <c r="J14" s="152"/>
      <c r="K14" s="147"/>
      <c r="L14" s="140"/>
      <c r="M14" s="153"/>
      <c r="N14" s="147"/>
      <c r="O14" s="10"/>
    </row>
    <row r="15" spans="3:15" x14ac:dyDescent="0.25">
      <c r="C15" s="9"/>
      <c r="D15" s="22">
        <v>2</v>
      </c>
      <c r="E15" s="22" t="s">
        <v>115</v>
      </c>
      <c r="F15" s="22"/>
      <c r="G15" s="22"/>
      <c r="H15" s="24"/>
      <c r="I15" s="24"/>
      <c r="J15" s="151">
        <f>SUMPRODUCT((D15=VALUE(LEFT('Analitika 2026'!$C$9:$C$106,1)))*('Analitika 2026'!$L$9:$L$106))</f>
        <v>1854840.18</v>
      </c>
      <c r="K15" s="146">
        <f>IFERROR(J15/J$25,"-")</f>
        <v>5.3057830707040968E-3</v>
      </c>
      <c r="L15" s="139"/>
      <c r="M15" s="151">
        <f>IF($J$10="Januar","-",SUMPRODUCT((D15=VALUE(LEFT('Analitika 2026'!$C$9:$C$106,1)))*('Analitika 2026'!$F$9:$F$106)))</f>
        <v>8509630.1100000013</v>
      </c>
      <c r="N15" s="146">
        <f>IFERROR(M15/M$25,"-")</f>
        <v>3.954730310764305E-3</v>
      </c>
      <c r="O15" s="10"/>
    </row>
    <row r="16" spans="3:15" ht="7.15" customHeight="1" x14ac:dyDescent="0.25">
      <c r="C16" s="9"/>
      <c r="H16" s="17"/>
      <c r="I16" s="17"/>
      <c r="J16" s="152"/>
      <c r="K16" s="147"/>
      <c r="L16" s="140"/>
      <c r="M16" s="153"/>
      <c r="N16" s="147"/>
      <c r="O16" s="10"/>
    </row>
    <row r="17" spans="3:15" x14ac:dyDescent="0.25">
      <c r="C17" s="9"/>
      <c r="D17" s="22">
        <v>3</v>
      </c>
      <c r="E17" s="22" t="s">
        <v>5</v>
      </c>
      <c r="F17" s="22"/>
      <c r="G17" s="22"/>
      <c r="H17" s="24"/>
      <c r="I17" s="24"/>
      <c r="J17" s="151">
        <f>SUMPRODUCT((D17=VALUE(LEFT('Analitika 2026'!$C$9:$C$106,1)))*('Analitika 2026'!$L$9:$L$106))</f>
        <v>4678672.0699999966</v>
      </c>
      <c r="K17" s="146">
        <f>IFERROR(J17/J$25,"-")</f>
        <v>1.3383373581211765E-2</v>
      </c>
      <c r="L17" s="139"/>
      <c r="M17" s="151">
        <f>IF($J$10="Januar","-",SUMPRODUCT((D17=VALUE(LEFT('Analitika 2026'!$C$9:$C$106,1)))*('Analitika 2026'!$F$9:$F$106)))</f>
        <v>30875594.249999996</v>
      </c>
      <c r="N17" s="146">
        <f>IFERROR(M17/M$25,"-")</f>
        <v>1.4348996003932661E-2</v>
      </c>
      <c r="O17" s="10"/>
    </row>
    <row r="18" spans="3:15" ht="7.15" customHeight="1" x14ac:dyDescent="0.25">
      <c r="C18" s="9"/>
      <c r="H18" s="17"/>
      <c r="I18" s="17"/>
      <c r="J18" s="152"/>
      <c r="K18" s="147"/>
      <c r="L18" s="140"/>
      <c r="M18" s="153"/>
      <c r="N18" s="147"/>
      <c r="O18" s="10"/>
    </row>
    <row r="19" spans="3:15" x14ac:dyDescent="0.25">
      <c r="C19" s="9"/>
      <c r="D19" s="22">
        <v>4</v>
      </c>
      <c r="E19" s="22" t="s">
        <v>6</v>
      </c>
      <c r="F19" s="22"/>
      <c r="G19" s="22"/>
      <c r="H19" s="24"/>
      <c r="I19" s="24"/>
      <c r="J19" s="151">
        <f>SUMPRODUCT((D19=VALUE(LEFT('Analitika 2026'!$C$9:$C$106,1)))*('Analitika 2026'!$L$9:$L$106))</f>
        <v>216684722.69999999</v>
      </c>
      <c r="K19" s="146">
        <f>IFERROR(J19/J$25,"-")</f>
        <v>0.61982813709689621</v>
      </c>
      <c r="L19" s="139"/>
      <c r="M19" s="151">
        <f>IF($J$10="Januar","-",SUMPRODUCT((D19=VALUE(LEFT('Analitika 2026'!$C$9:$C$106,1)))*('Analitika 2026'!$F$9:$F$106)))</f>
        <v>1258845817.0599999</v>
      </c>
      <c r="N19" s="146">
        <f>IFERROR(M19/M$25,"-")</f>
        <v>0.58503079980594341</v>
      </c>
      <c r="O19" s="10"/>
    </row>
    <row r="20" spans="3:15" ht="7.15" customHeight="1" x14ac:dyDescent="0.25">
      <c r="C20" s="9"/>
      <c r="H20" s="17"/>
      <c r="I20" s="17"/>
      <c r="J20" s="152"/>
      <c r="K20" s="147"/>
      <c r="L20" s="140"/>
      <c r="M20" s="153"/>
      <c r="N20" s="147"/>
      <c r="O20" s="10"/>
    </row>
    <row r="21" spans="3:15" x14ac:dyDescent="0.25">
      <c r="C21" s="20"/>
      <c r="D21" s="22">
        <v>5</v>
      </c>
      <c r="E21" s="22" t="s">
        <v>7</v>
      </c>
      <c r="F21" s="22"/>
      <c r="G21" s="22"/>
      <c r="H21" s="24"/>
      <c r="I21" s="24"/>
      <c r="J21" s="151">
        <f>SUMPRODUCT((D21=VALUE(LEFT('Analitika 2026'!$C$9:$C$106,1)))*('Analitika 2026'!$L$9:$L$106))</f>
        <v>5058231.32</v>
      </c>
      <c r="K21" s="146">
        <f>IFERROR(J21/J$25,"-")</f>
        <v>1.4469105421989101E-2</v>
      </c>
      <c r="L21" s="139"/>
      <c r="M21" s="151">
        <f>IF($J$10="Januar","-",SUMPRODUCT((D21=VALUE(LEFT('Analitika 2026'!$C$9:$C$106,1)))*('Analitika 2026'!$F$9:$F$106)))</f>
        <v>30682533.969999999</v>
      </c>
      <c r="N21" s="146">
        <f>IFERROR(M21/M$25,"-")</f>
        <v>1.42592739676924E-2</v>
      </c>
      <c r="O21" s="10"/>
    </row>
    <row r="22" spans="3:15" ht="7.15" customHeight="1" x14ac:dyDescent="0.25">
      <c r="C22" s="9"/>
      <c r="H22" s="17"/>
      <c r="I22" s="17"/>
      <c r="J22" s="152"/>
      <c r="K22" s="147"/>
      <c r="L22" s="140"/>
      <c r="M22" s="153"/>
      <c r="N22" s="147"/>
      <c r="O22" s="10"/>
    </row>
    <row r="23" spans="3:15" x14ac:dyDescent="0.25">
      <c r="C23" s="9"/>
      <c r="D23" s="22">
        <v>6</v>
      </c>
      <c r="E23" s="22" t="s">
        <v>8</v>
      </c>
      <c r="F23" s="22"/>
      <c r="G23" s="25"/>
      <c r="H23" s="24"/>
      <c r="I23" s="24"/>
      <c r="J23" s="151">
        <f>SUMPRODUCT((D23=VALUE(LEFT('Analitika 2026'!$C$9:$C$106,1)))*('Analitika 2026'!$L$9:$L$106))</f>
        <v>121161378.41000003</v>
      </c>
      <c r="K23" s="146">
        <f>IFERROR(J23/J$25,"-")</f>
        <v>0.34658295486727653</v>
      </c>
      <c r="L23" s="139"/>
      <c r="M23" s="151">
        <f>IF($J$10="Januar","-",SUMPRODUCT((D23=VALUE(LEFT('Analitika 2026'!$C$9:$C$106,1)))*('Analitika 2026'!$F$9:$F$106)))</f>
        <v>821295327.45999992</v>
      </c>
      <c r="N23" s="146">
        <f>IFERROR(M23/M$25,"-")</f>
        <v>0.38168539450126071</v>
      </c>
      <c r="O23" s="10"/>
    </row>
    <row r="24" spans="3:15" ht="15.75" thickBot="1" x14ac:dyDescent="0.3">
      <c r="C24" s="9"/>
      <c r="G24" s="12"/>
      <c r="H24" s="17"/>
      <c r="I24" s="17"/>
      <c r="J24" s="153"/>
      <c r="K24" s="147"/>
      <c r="L24" s="140"/>
      <c r="M24" s="153"/>
      <c r="N24" s="147"/>
      <c r="O24" s="10"/>
    </row>
    <row r="25" spans="3:15" ht="15.75" thickBot="1" x14ac:dyDescent="0.3">
      <c r="C25" s="9"/>
      <c r="D25" s="141"/>
      <c r="E25" s="142" t="s">
        <v>106</v>
      </c>
      <c r="F25" s="142"/>
      <c r="G25" s="143"/>
      <c r="H25" s="144"/>
      <c r="I25" s="144"/>
      <c r="J25" s="154">
        <f>SUM(J13:J23)</f>
        <v>349588393.50999999</v>
      </c>
      <c r="K25" s="148">
        <f>IFERROR($J25/$J$25,0)</f>
        <v>1</v>
      </c>
      <c r="L25" s="145"/>
      <c r="M25" s="154">
        <f>SUM(M13:M23)</f>
        <v>2151759903.0299997</v>
      </c>
      <c r="N25" s="149">
        <f>IFERROR($M25/$M$25,0)</f>
        <v>1</v>
      </c>
      <c r="O25" s="10"/>
    </row>
    <row r="26" spans="3:15" x14ac:dyDescent="0.25">
      <c r="C26" s="9"/>
      <c r="G26" s="12"/>
      <c r="H26" s="17"/>
      <c r="I26" s="17"/>
      <c r="J26" s="17"/>
      <c r="K26" s="17"/>
      <c r="L26" s="17"/>
      <c r="M26" s="17"/>
      <c r="N26" s="17"/>
      <c r="O26" s="10"/>
    </row>
    <row r="27" spans="3:15" ht="15.75" thickBot="1" x14ac:dyDescent="0.3">
      <c r="C27" s="13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5"/>
    </row>
    <row r="30" spans="3:15" x14ac:dyDescent="0.25">
      <c r="H30" s="16"/>
    </row>
  </sheetData>
  <sheetProtection algorithmName="SHA-512" hashValue="NVXua+Etp5pg1emmcWJqTirxC7HEhZOHDDJ0vghvTHvvCezGdLrgimzGl5idVpU3v46r1rPnnxClm9wGipr75g==" saltValue="tX9PRI4IgvxyxuFu0ackxA==" spinCount="100000" sheet="1" objects="1" scenarios="1"/>
  <mergeCells count="2">
    <mergeCell ref="M10:N10"/>
    <mergeCell ref="J10:K10"/>
  </mergeCells>
  <pageMargins left="0.7" right="0.7" top="0.75" bottom="0.75" header="0.3" footer="0.3"/>
  <pageSetup paperSize="9" scale="46" fitToHeight="0" orientation="portrait" horizontalDpi="4294967294" verticalDpi="4294967294" r:id="rId1"/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error="Greška u unosu" prompt="Izabrati iz padajućeg menija" xr:uid="{00000000-0002-0000-0100-000000000000}">
          <x14:formula1>
            <xm:f>'[Izvjestaj za 2023 - ORG klasifikacija - 20-1-2023.XLSX]Master sheet'!#REF!</xm:f>
          </x14:formula1>
          <xm:sqref>T4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Q110"/>
  <sheetViews>
    <sheetView showGridLines="0" zoomScale="85" zoomScaleNormal="85" zoomScaleSheetLayoutView="85" workbookViewId="0">
      <selection activeCell="H10" sqref="H10"/>
    </sheetView>
  </sheetViews>
  <sheetFormatPr defaultColWidth="8.85546875" defaultRowHeight="15" x14ac:dyDescent="0.2"/>
  <cols>
    <col min="1" max="1" width="8.85546875" style="32"/>
    <col min="2" max="2" width="3.5703125" style="26" customWidth="1"/>
    <col min="3" max="3" width="10.5703125" style="108" bestFit="1" customWidth="1"/>
    <col min="4" max="4" width="57.140625" style="109" bestFit="1" customWidth="1"/>
    <col min="5" max="6" width="10.85546875" style="110" customWidth="1"/>
    <col min="7" max="8" width="8.85546875" style="111" customWidth="1"/>
    <col min="9" max="9" width="10.85546875" style="110" customWidth="1"/>
    <col min="10" max="10" width="10.5703125" style="111" customWidth="1"/>
    <col min="11" max="11" width="10.85546875" style="112" customWidth="1"/>
    <col min="12" max="13" width="12" style="110" customWidth="1"/>
    <col min="14" max="14" width="8.85546875" style="111" customWidth="1"/>
    <col min="15" max="15" width="10.85546875" style="110" customWidth="1"/>
    <col min="16" max="16" width="10" style="111" customWidth="1"/>
    <col min="17" max="17" width="3.85546875" style="26" customWidth="1"/>
    <col min="18" max="16384" width="8.85546875" style="32"/>
  </cols>
  <sheetData>
    <row r="2" spans="2:17" ht="15.75" thickBot="1" x14ac:dyDescent="0.25">
      <c r="C2" s="27"/>
      <c r="D2" s="28"/>
      <c r="E2" s="29"/>
      <c r="F2" s="29"/>
      <c r="G2" s="30"/>
      <c r="H2" s="30"/>
      <c r="I2" s="29"/>
      <c r="J2" s="30"/>
      <c r="K2" s="31"/>
      <c r="L2" s="29"/>
      <c r="M2" s="29"/>
      <c r="N2" s="30"/>
      <c r="O2" s="29"/>
      <c r="P2" s="30"/>
    </row>
    <row r="3" spans="2:17" ht="22.5" thickTop="1" thickBot="1" x14ac:dyDescent="0.25">
      <c r="B3" s="33"/>
      <c r="C3" s="34"/>
      <c r="D3" s="35"/>
      <c r="E3" s="36"/>
      <c r="F3" s="36"/>
      <c r="G3" s="37"/>
      <c r="H3" s="37"/>
      <c r="I3" s="36"/>
      <c r="J3" s="37"/>
      <c r="K3" s="38"/>
      <c r="L3" s="36"/>
      <c r="M3" s="36"/>
      <c r="N3" s="37"/>
      <c r="O3" s="36"/>
      <c r="P3" s="37"/>
      <c r="Q3" s="39"/>
    </row>
    <row r="4" spans="2:17" s="49" customFormat="1" ht="15.75" thickTop="1" x14ac:dyDescent="0.25">
      <c r="B4" s="40"/>
      <c r="C4" s="41" t="s">
        <v>147</v>
      </c>
      <c r="D4" s="159">
        <v>8564600000</v>
      </c>
      <c r="E4" s="42" t="s">
        <v>14</v>
      </c>
      <c r="F4" s="43" t="str">
        <f>Master!D6</f>
        <v>Januar - Jul</v>
      </c>
      <c r="G4" s="43"/>
      <c r="H4" s="43"/>
      <c r="I4" s="43"/>
      <c r="J4" s="43"/>
      <c r="K4" s="44" t="s">
        <v>15</v>
      </c>
      <c r="L4" s="45" t="str">
        <f>Master!D4</f>
        <v>Jul</v>
      </c>
      <c r="M4" s="46"/>
      <c r="N4" s="46"/>
      <c r="O4" s="46"/>
      <c r="P4" s="47"/>
      <c r="Q4" s="48"/>
    </row>
    <row r="5" spans="2:17" ht="13.9" customHeight="1" x14ac:dyDescent="0.2">
      <c r="B5" s="50"/>
      <c r="C5" s="51"/>
      <c r="D5" s="28"/>
      <c r="E5" s="52" t="s">
        <v>16</v>
      </c>
      <c r="F5" s="172" t="s">
        <v>17</v>
      </c>
      <c r="G5" s="173"/>
      <c r="H5" s="173"/>
      <c r="I5" s="168" t="s">
        <v>108</v>
      </c>
      <c r="J5" s="169"/>
      <c r="K5" s="52" t="s">
        <v>16</v>
      </c>
      <c r="L5" s="172" t="s">
        <v>17</v>
      </c>
      <c r="M5" s="173"/>
      <c r="N5" s="173"/>
      <c r="O5" s="168" t="s">
        <v>108</v>
      </c>
      <c r="P5" s="169"/>
      <c r="Q5" s="53"/>
    </row>
    <row r="6" spans="2:17" s="64" customFormat="1" ht="12.75" thickBot="1" x14ac:dyDescent="0.25">
      <c r="B6" s="54"/>
      <c r="C6" s="55"/>
      <c r="D6" s="56"/>
      <c r="E6" s="57" t="s">
        <v>3</v>
      </c>
      <c r="F6" s="58" t="s">
        <v>3</v>
      </c>
      <c r="G6" s="59" t="s">
        <v>18</v>
      </c>
      <c r="H6" s="60" t="s">
        <v>19</v>
      </c>
      <c r="I6" s="61" t="s">
        <v>3</v>
      </c>
      <c r="J6" s="62" t="s">
        <v>18</v>
      </c>
      <c r="K6" s="57" t="s">
        <v>3</v>
      </c>
      <c r="L6" s="58" t="s">
        <v>3</v>
      </c>
      <c r="M6" s="59" t="s">
        <v>18</v>
      </c>
      <c r="N6" s="60" t="s">
        <v>19</v>
      </c>
      <c r="O6" s="61" t="s">
        <v>3</v>
      </c>
      <c r="P6" s="62" t="s">
        <v>18</v>
      </c>
      <c r="Q6" s="63"/>
    </row>
    <row r="7" spans="2:17" ht="16.5" thickTop="1" thickBot="1" x14ac:dyDescent="0.3">
      <c r="B7" s="65"/>
      <c r="C7" s="66" t="s">
        <v>114</v>
      </c>
      <c r="D7" s="155" t="s">
        <v>116</v>
      </c>
      <c r="E7" s="67"/>
      <c r="F7" s="67"/>
      <c r="G7" s="68"/>
      <c r="H7" s="68"/>
      <c r="I7" s="67"/>
      <c r="J7" s="68"/>
      <c r="K7" s="69"/>
      <c r="L7" s="67"/>
      <c r="M7" s="67"/>
      <c r="N7" s="68"/>
      <c r="O7" s="67"/>
      <c r="P7" s="68"/>
      <c r="Q7" s="70"/>
    </row>
    <row r="8" spans="2:17" s="80" customFormat="1" ht="15" customHeight="1" thickBot="1" x14ac:dyDescent="0.25">
      <c r="B8" s="71"/>
      <c r="C8" s="170" t="s">
        <v>112</v>
      </c>
      <c r="D8" s="171"/>
      <c r="E8" s="72">
        <f>SUM(E9:E106)</f>
        <v>2228759446.4099994</v>
      </c>
      <c r="F8" s="73">
        <f>SUM(F9:F106)</f>
        <v>2151759903.0300002</v>
      </c>
      <c r="G8" s="74">
        <f t="shared" ref="G8" si="0">IFERROR(F8/E8,0)</f>
        <v>0.9654518375663973</v>
      </c>
      <c r="H8" s="75">
        <f t="shared" ref="H8" si="1">F8/$D$4</f>
        <v>0.25123880893795392</v>
      </c>
      <c r="I8" s="73">
        <f>SUM(I9:I106)</f>
        <v>-76999543.38000007</v>
      </c>
      <c r="J8" s="76">
        <f t="shared" ref="J8:J9" si="2">IFERROR(I8/E8,0)</f>
        <v>-3.454816243360314E-2</v>
      </c>
      <c r="K8" s="77">
        <f>SUM(K9:K106)</f>
        <v>307916840.94000006</v>
      </c>
      <c r="L8" s="78">
        <f>SUM(L9:L106)</f>
        <v>349588393.50999999</v>
      </c>
      <c r="M8" s="74">
        <f>IFERROR(L8/K8,0)</f>
        <v>1.1353337883137089</v>
      </c>
      <c r="N8" s="75">
        <f>L8/$D$4</f>
        <v>4.0817830781355813E-2</v>
      </c>
      <c r="O8" s="78">
        <f>SUM(O9:O106)</f>
        <v>41671552.570000008</v>
      </c>
      <c r="P8" s="76">
        <f t="shared" ref="P8:P9" si="3">IFERROR(O8/K8,0)</f>
        <v>0.13533378831370912</v>
      </c>
      <c r="Q8" s="79"/>
    </row>
    <row r="9" spans="2:17" s="80" customFormat="1" ht="12.75" x14ac:dyDescent="0.2">
      <c r="B9" s="71"/>
      <c r="C9" s="160">
        <v>10101</v>
      </c>
      <c r="D9" s="81" t="s">
        <v>20</v>
      </c>
      <c r="E9" s="82">
        <f>IFERROR(INDEX('2026'!$C$120:$AC$217,MATCH($C9,'2026'!$C$120:$C$217,0),19),0)</f>
        <v>1081658.48</v>
      </c>
      <c r="F9" s="83">
        <f>IFERROR(INDEX('2026'!$C$8:$AC$105,MATCH($C9,'2026'!$C$8:$C$105,0),19),0)</f>
        <v>1551000.1800000002</v>
      </c>
      <c r="G9" s="84">
        <f t="shared" ref="G9" si="4">IFERROR(F9/E9,0)</f>
        <v>1.4339093241334364</v>
      </c>
      <c r="H9" s="85">
        <f t="shared" ref="H9" si="5">F9/$D$4</f>
        <v>1.8109429278658667E-4</v>
      </c>
      <c r="I9" s="86">
        <f t="shared" ref="I9" si="6">F9-E9</f>
        <v>469341.70000000019</v>
      </c>
      <c r="J9" s="87">
        <f t="shared" si="2"/>
        <v>0.43390932413343647</v>
      </c>
      <c r="K9" s="88">
        <f>VLOOKUP($C9,'2026'!$C$120:$U$217,VLOOKUP($L$4,Master!$D$9:$G$20,4,FALSE),FALSE)</f>
        <v>116441.59</v>
      </c>
      <c r="L9" s="89">
        <f>VLOOKUP($C9,'2026'!$C$8:$U$105,VLOOKUP($L$4,Master!$D$9:$G$20,4,FALSE),FALSE)</f>
        <v>150548.82999999999</v>
      </c>
      <c r="M9" s="84">
        <f>IFERROR(L9/K9,0)</f>
        <v>1.2929128673011077</v>
      </c>
      <c r="N9" s="85">
        <f>L9/$D$4</f>
        <v>1.7578034000420335E-5</v>
      </c>
      <c r="O9" s="86">
        <f>L9-K9</f>
        <v>34107.239999999991</v>
      </c>
      <c r="P9" s="87">
        <f t="shared" si="3"/>
        <v>0.29291286730110772</v>
      </c>
      <c r="Q9" s="79"/>
    </row>
    <row r="10" spans="2:17" s="80" customFormat="1" ht="12.75" x14ac:dyDescent="0.2">
      <c r="B10" s="71"/>
      <c r="C10" s="160">
        <v>20101</v>
      </c>
      <c r="D10" s="81" t="s">
        <v>21</v>
      </c>
      <c r="E10" s="82">
        <f>IFERROR(INDEX('2026'!$C$120:$AC$217,MATCH($C10,'2026'!$C$120:$C$217,0),19),0)</f>
        <v>10283309.98</v>
      </c>
      <c r="F10" s="83">
        <f>IFERROR(INDEX('2026'!$C$8:$AC$105,MATCH($C10,'2026'!$C$8:$C$105,0),19),0)</f>
        <v>8374182.7300000004</v>
      </c>
      <c r="G10" s="84">
        <f t="shared" ref="G10:G26" si="7">IFERROR(F10/E10,0)</f>
        <v>0.81434700950247929</v>
      </c>
      <c r="H10" s="85">
        <f t="shared" ref="H10:H26" si="8">F10/$D$4</f>
        <v>9.7776693949513114E-4</v>
      </c>
      <c r="I10" s="86">
        <f t="shared" ref="I10:I26" si="9">F10-E10</f>
        <v>-1909127.25</v>
      </c>
      <c r="J10" s="87">
        <f t="shared" ref="J10:J26" si="10">IFERROR(I10/E10,0)</f>
        <v>-0.18565299049752071</v>
      </c>
      <c r="K10" s="88">
        <f>VLOOKUP($C10,'2026'!$C$120:$U$217,VLOOKUP($L$4,Master!$D$9:$G$20,4,FALSE),FALSE)</f>
        <v>1927908.3199999996</v>
      </c>
      <c r="L10" s="89">
        <f>VLOOKUP($C10,'2026'!$C$8:$U$105,VLOOKUP($L$4,Master!$D$9:$G$20,4,FALSE),FALSE)</f>
        <v>1833893.94</v>
      </c>
      <c r="M10" s="89">
        <f t="shared" ref="M10:M26" si="11">IFERROR(L10/K10,0)</f>
        <v>0.9512350359066869</v>
      </c>
      <c r="N10" s="85">
        <f t="shared" ref="N10:N26" si="12">L10/$D$4</f>
        <v>2.1412487915372578E-4</v>
      </c>
      <c r="O10" s="89">
        <f t="shared" ref="O10:O26" si="13">L10-K10</f>
        <v>-94014.379999999655</v>
      </c>
      <c r="P10" s="90">
        <f t="shared" ref="P10:P26" si="14">IFERROR(O10/K10,0)</f>
        <v>-4.876496409331315E-2</v>
      </c>
      <c r="Q10" s="79"/>
    </row>
    <row r="11" spans="2:17" s="80" customFormat="1" ht="12.75" x14ac:dyDescent="0.2">
      <c r="B11" s="71"/>
      <c r="C11" s="160">
        <v>20102</v>
      </c>
      <c r="D11" s="81" t="s">
        <v>22</v>
      </c>
      <c r="E11" s="82">
        <f>IFERROR(INDEX('2026'!$C$120:$AC$217,MATCH($C11,'2026'!$C$120:$C$217,0),19),0)</f>
        <v>282319.5</v>
      </c>
      <c r="F11" s="83">
        <f>IFERROR(INDEX('2026'!$C$8:$AC$105,MATCH($C11,'2026'!$C$8:$C$105,0),19),0)</f>
        <v>111257.37999999998</v>
      </c>
      <c r="G11" s="84">
        <f t="shared" si="7"/>
        <v>0.39408322839903009</v>
      </c>
      <c r="H11" s="85">
        <f t="shared" si="8"/>
        <v>1.2990376666744503E-5</v>
      </c>
      <c r="I11" s="86">
        <f t="shared" si="9"/>
        <v>-171062.12000000002</v>
      </c>
      <c r="J11" s="87">
        <f t="shared" si="10"/>
        <v>-0.60591677160096991</v>
      </c>
      <c r="K11" s="88">
        <f>VLOOKUP($C11,'2026'!$C$120:$U$217,VLOOKUP($L$4,Master!$D$9:$G$20,4,FALSE),FALSE)</f>
        <v>39197.37999999999</v>
      </c>
      <c r="L11" s="89">
        <f>VLOOKUP($C11,'2026'!$C$8:$U$105,VLOOKUP($L$4,Master!$D$9:$G$20,4,FALSE),FALSE)</f>
        <v>17576.239999999998</v>
      </c>
      <c r="M11" s="89">
        <f t="shared" si="11"/>
        <v>0.44840343920945741</v>
      </c>
      <c r="N11" s="85">
        <f t="shared" si="12"/>
        <v>2.0521962496789107E-6</v>
      </c>
      <c r="O11" s="89">
        <f t="shared" si="13"/>
        <v>-21621.139999999992</v>
      </c>
      <c r="P11" s="90">
        <f t="shared" si="14"/>
        <v>-0.55159656079054253</v>
      </c>
      <c r="Q11" s="79"/>
    </row>
    <row r="12" spans="2:17" s="80" customFormat="1" ht="12.75" x14ac:dyDescent="0.2">
      <c r="B12" s="71"/>
      <c r="C12" s="160">
        <v>20105</v>
      </c>
      <c r="D12" s="81" t="s">
        <v>23</v>
      </c>
      <c r="E12" s="82">
        <f>IFERROR(INDEX('2026'!$C$120:$AC$217,MATCH($C12,'2026'!$C$120:$C$217,0),19),0)</f>
        <v>22991.22</v>
      </c>
      <c r="F12" s="83">
        <f>IFERROR(INDEX('2026'!$C$8:$AC$105,MATCH($C12,'2026'!$C$8:$C$105,0),19),0)</f>
        <v>24190</v>
      </c>
      <c r="G12" s="84">
        <f t="shared" si="7"/>
        <v>1.0521407737388446</v>
      </c>
      <c r="H12" s="85">
        <f t="shared" si="8"/>
        <v>2.8244167853723466E-6</v>
      </c>
      <c r="I12" s="86">
        <f t="shared" si="9"/>
        <v>1198.7799999999988</v>
      </c>
      <c r="J12" s="87">
        <f t="shared" si="10"/>
        <v>5.2140773738844598E-2</v>
      </c>
      <c r="K12" s="88">
        <f>VLOOKUP($C12,'2026'!$C$120:$U$217,VLOOKUP($L$4,Master!$D$9:$G$20,4,FALSE),FALSE)</f>
        <v>2710.59</v>
      </c>
      <c r="L12" s="89">
        <f>VLOOKUP($C12,'2026'!$C$8:$U$105,VLOOKUP($L$4,Master!$D$9:$G$20,4,FALSE),FALSE)</f>
        <v>3370</v>
      </c>
      <c r="M12" s="89">
        <f t="shared" si="11"/>
        <v>1.2432717600227257</v>
      </c>
      <c r="N12" s="85">
        <f t="shared" si="12"/>
        <v>3.9348013917754475E-7</v>
      </c>
      <c r="O12" s="89">
        <f t="shared" si="13"/>
        <v>659.40999999999985</v>
      </c>
      <c r="P12" s="90">
        <f t="shared" si="14"/>
        <v>0.2432717600227256</v>
      </c>
      <c r="Q12" s="79"/>
    </row>
    <row r="13" spans="2:17" s="80" customFormat="1" ht="12.75" x14ac:dyDescent="0.2">
      <c r="B13" s="71"/>
      <c r="C13" s="160">
        <v>30101</v>
      </c>
      <c r="D13" s="81" t="s">
        <v>24</v>
      </c>
      <c r="E13" s="82">
        <f>IFERROR(INDEX('2026'!$C$120:$AC$217,MATCH($C13,'2026'!$C$120:$C$217,0),19),0)</f>
        <v>912607.10000000009</v>
      </c>
      <c r="F13" s="83">
        <f>IFERROR(INDEX('2026'!$C$8:$AC$105,MATCH($C13,'2026'!$C$8:$C$105,0),19),0)</f>
        <v>697624.79999999981</v>
      </c>
      <c r="G13" s="84">
        <f t="shared" si="7"/>
        <v>0.76443060765141946</v>
      </c>
      <c r="H13" s="85">
        <f t="shared" si="8"/>
        <v>8.1454452046797262E-5</v>
      </c>
      <c r="I13" s="86">
        <f t="shared" si="9"/>
        <v>-214982.30000000028</v>
      </c>
      <c r="J13" s="87">
        <f t="shared" si="10"/>
        <v>-0.23556939234858051</v>
      </c>
      <c r="K13" s="88">
        <f>VLOOKUP($C13,'2026'!$C$120:$U$217,VLOOKUP($L$4,Master!$D$9:$G$20,4,FALSE),FALSE)</f>
        <v>125294.59000000003</v>
      </c>
      <c r="L13" s="89">
        <f>VLOOKUP($C13,'2026'!$C$8:$U$105,VLOOKUP($L$4,Master!$D$9:$G$20,4,FALSE),FALSE)</f>
        <v>95089.339999999982</v>
      </c>
      <c r="M13" s="89">
        <f t="shared" si="11"/>
        <v>0.75892614357890442</v>
      </c>
      <c r="N13" s="85">
        <f t="shared" si="12"/>
        <v>1.1102601405786607E-5</v>
      </c>
      <c r="O13" s="89">
        <f t="shared" si="13"/>
        <v>-30205.250000000044</v>
      </c>
      <c r="P13" s="90">
        <f t="shared" si="14"/>
        <v>-0.24107385642109558</v>
      </c>
      <c r="Q13" s="79"/>
    </row>
    <row r="14" spans="2:17" s="80" customFormat="1" ht="12.75" x14ac:dyDescent="0.2">
      <c r="B14" s="71"/>
      <c r="C14" s="160">
        <v>30201</v>
      </c>
      <c r="D14" s="81" t="s">
        <v>25</v>
      </c>
      <c r="E14" s="82">
        <f>IFERROR(INDEX('2026'!$C$120:$AC$217,MATCH($C14,'2026'!$C$120:$C$217,0),19),0)</f>
        <v>19523095.199999958</v>
      </c>
      <c r="F14" s="83">
        <f>IFERROR(INDEX('2026'!$C$8:$AC$105,MATCH($C14,'2026'!$C$8:$C$105,0),19),0)</f>
        <v>21467502.919999994</v>
      </c>
      <c r="G14" s="84">
        <f t="shared" si="7"/>
        <v>1.0995952588501459</v>
      </c>
      <c r="H14" s="85">
        <f t="shared" si="8"/>
        <v>2.5065388833103697E-3</v>
      </c>
      <c r="I14" s="86">
        <f t="shared" si="9"/>
        <v>1944407.7200000361</v>
      </c>
      <c r="J14" s="87">
        <f t="shared" si="10"/>
        <v>9.9595258850145862E-2</v>
      </c>
      <c r="K14" s="88">
        <f>VLOOKUP($C14,'2026'!$C$120:$U$217,VLOOKUP($L$4,Master!$D$9:$G$20,4,FALSE),FALSE)</f>
        <v>2732216.3799999882</v>
      </c>
      <c r="L14" s="89">
        <f>VLOOKUP($C14,'2026'!$C$8:$U$105,VLOOKUP($L$4,Master!$D$9:$G$20,4,FALSE),FALSE)</f>
        <v>3194141.6899999962</v>
      </c>
      <c r="M14" s="89">
        <f t="shared" si="11"/>
        <v>1.1690661520739474</v>
      </c>
      <c r="N14" s="85">
        <f t="shared" si="12"/>
        <v>3.7294697825934617E-4</v>
      </c>
      <c r="O14" s="89">
        <f t="shared" si="13"/>
        <v>461925.31000000797</v>
      </c>
      <c r="P14" s="90">
        <f t="shared" si="14"/>
        <v>0.16906615207394737</v>
      </c>
      <c r="Q14" s="79"/>
    </row>
    <row r="15" spans="2:17" s="80" customFormat="1" ht="12.75" x14ac:dyDescent="0.2">
      <c r="B15" s="71"/>
      <c r="C15" s="160">
        <v>30301</v>
      </c>
      <c r="D15" s="81" t="s">
        <v>26</v>
      </c>
      <c r="E15" s="82">
        <f>IFERROR(INDEX('2026'!$C$120:$AC$217,MATCH($C15,'2026'!$C$120:$C$217,0),19),0)</f>
        <v>9292040.9500000235</v>
      </c>
      <c r="F15" s="83">
        <f>IFERROR(INDEX('2026'!$C$8:$AC$105,MATCH($C15,'2026'!$C$8:$C$105,0),19),0)</f>
        <v>8253663.6500000022</v>
      </c>
      <c r="G15" s="84">
        <f t="shared" si="7"/>
        <v>0.88825089067219198</v>
      </c>
      <c r="H15" s="85">
        <f t="shared" si="8"/>
        <v>9.6369516965182284E-4</v>
      </c>
      <c r="I15" s="86">
        <f t="shared" si="9"/>
        <v>-1038377.3000000212</v>
      </c>
      <c r="J15" s="87">
        <f t="shared" si="10"/>
        <v>-0.11174910932780797</v>
      </c>
      <c r="K15" s="88">
        <f>VLOOKUP($C15,'2026'!$C$120:$U$217,VLOOKUP($L$4,Master!$D$9:$G$20,4,FALSE),FALSE)</f>
        <v>1349971.940000003</v>
      </c>
      <c r="L15" s="89">
        <f>VLOOKUP($C15,'2026'!$C$8:$U$105,VLOOKUP($L$4,Master!$D$9:$G$20,4,FALSE),FALSE)</f>
        <v>1278134.8500000001</v>
      </c>
      <c r="M15" s="89">
        <f t="shared" si="11"/>
        <v>0.94678623468277223</v>
      </c>
      <c r="N15" s="85">
        <f t="shared" si="12"/>
        <v>1.4923462274945708E-4</v>
      </c>
      <c r="O15" s="89">
        <f t="shared" si="13"/>
        <v>-71837.090000002878</v>
      </c>
      <c r="P15" s="90">
        <f t="shared" si="14"/>
        <v>-5.3213765317227796E-2</v>
      </c>
      <c r="Q15" s="79"/>
    </row>
    <row r="16" spans="2:17" s="80" customFormat="1" ht="12.75" x14ac:dyDescent="0.2">
      <c r="B16" s="71"/>
      <c r="C16" s="160">
        <v>30401</v>
      </c>
      <c r="D16" s="81" t="s">
        <v>27</v>
      </c>
      <c r="E16" s="82">
        <f>IFERROR(INDEX('2026'!$C$120:$AC$217,MATCH($C16,'2026'!$C$120:$C$217,0),19),0)</f>
        <v>508184.75</v>
      </c>
      <c r="F16" s="83">
        <f>IFERROR(INDEX('2026'!$C$8:$AC$105,MATCH($C16,'2026'!$C$8:$C$105,0),19),0)</f>
        <v>456802.87999999995</v>
      </c>
      <c r="G16" s="84">
        <f t="shared" si="7"/>
        <v>0.89889135791658437</v>
      </c>
      <c r="H16" s="85">
        <f t="shared" si="8"/>
        <v>5.3336160474511357E-5</v>
      </c>
      <c r="I16" s="86">
        <f t="shared" si="9"/>
        <v>-51381.870000000054</v>
      </c>
      <c r="J16" s="87">
        <f t="shared" si="10"/>
        <v>-0.10110864208341563</v>
      </c>
      <c r="K16" s="88">
        <f>VLOOKUP($C16,'2026'!$C$120:$U$217,VLOOKUP($L$4,Master!$D$9:$G$20,4,FALSE),FALSE)</f>
        <v>65291.749999999978</v>
      </c>
      <c r="L16" s="89">
        <f>VLOOKUP($C16,'2026'!$C$8:$U$105,VLOOKUP($L$4,Master!$D$9:$G$20,4,FALSE),FALSE)</f>
        <v>111306.19</v>
      </c>
      <c r="M16" s="89">
        <f t="shared" si="11"/>
        <v>1.7047512128255107</v>
      </c>
      <c r="N16" s="85">
        <f t="shared" si="12"/>
        <v>1.2996075706979894E-5</v>
      </c>
      <c r="O16" s="89">
        <f t="shared" si="13"/>
        <v>46014.440000000024</v>
      </c>
      <c r="P16" s="90">
        <f t="shared" si="14"/>
        <v>0.70475121282551068</v>
      </c>
      <c r="Q16" s="79"/>
    </row>
    <row r="17" spans="2:17" s="80" customFormat="1" ht="12.75" x14ac:dyDescent="0.2">
      <c r="B17" s="71"/>
      <c r="C17" s="160">
        <v>40101</v>
      </c>
      <c r="D17" s="81" t="s">
        <v>28</v>
      </c>
      <c r="E17" s="82">
        <f>IFERROR(INDEX('2026'!$C$120:$AC$217,MATCH($C17,'2026'!$C$120:$C$217,0),19),0)</f>
        <v>3227397.0900000003</v>
      </c>
      <c r="F17" s="83">
        <f>IFERROR(INDEX('2026'!$C$8:$AC$105,MATCH($C17,'2026'!$C$8:$C$105,0),19),0)</f>
        <v>5985229.9100000001</v>
      </c>
      <c r="G17" s="84">
        <f t="shared" si="7"/>
        <v>1.854506818682172</v>
      </c>
      <c r="H17" s="85">
        <f t="shared" si="8"/>
        <v>6.9883356023632158E-4</v>
      </c>
      <c r="I17" s="86">
        <f t="shared" si="9"/>
        <v>2757832.82</v>
      </c>
      <c r="J17" s="87">
        <f t="shared" si="10"/>
        <v>0.85450681868217204</v>
      </c>
      <c r="K17" s="88">
        <f>VLOOKUP($C17,'2026'!$C$120:$U$217,VLOOKUP($L$4,Master!$D$9:$G$20,4,FALSE),FALSE)</f>
        <v>415962.19000000006</v>
      </c>
      <c r="L17" s="89">
        <f>VLOOKUP($C17,'2026'!$C$8:$U$105,VLOOKUP($L$4,Master!$D$9:$G$20,4,FALSE),FALSE)</f>
        <v>621936.71000000008</v>
      </c>
      <c r="M17" s="89">
        <f t="shared" si="11"/>
        <v>1.4951760639590823</v>
      </c>
      <c r="N17" s="85">
        <f t="shared" si="12"/>
        <v>7.2617134483805439E-5</v>
      </c>
      <c r="O17" s="89">
        <f t="shared" si="13"/>
        <v>205974.52000000002</v>
      </c>
      <c r="P17" s="90">
        <f t="shared" si="14"/>
        <v>0.49517606395908242</v>
      </c>
      <c r="Q17" s="79"/>
    </row>
    <row r="18" spans="2:17" s="80" customFormat="1" ht="12.75" x14ac:dyDescent="0.2">
      <c r="B18" s="71"/>
      <c r="C18" s="160">
        <v>40102</v>
      </c>
      <c r="D18" s="81" t="s">
        <v>29</v>
      </c>
      <c r="E18" s="82">
        <f>IFERROR(INDEX('2026'!$C$120:$AC$217,MATCH($C18,'2026'!$C$120:$C$217,0),19),0)</f>
        <v>813366.51000000013</v>
      </c>
      <c r="F18" s="83">
        <f>IFERROR(INDEX('2026'!$C$8:$AC$105,MATCH($C18,'2026'!$C$8:$C$105,0),19),0)</f>
        <v>574554.54</v>
      </c>
      <c r="G18" s="84">
        <f t="shared" si="7"/>
        <v>0.70639070202189658</v>
      </c>
      <c r="H18" s="85">
        <f t="shared" si="8"/>
        <v>6.7084807229759717E-5</v>
      </c>
      <c r="I18" s="86">
        <f t="shared" si="9"/>
        <v>-238811.97000000009</v>
      </c>
      <c r="J18" s="87">
        <f t="shared" si="10"/>
        <v>-0.29360929797810342</v>
      </c>
      <c r="K18" s="88">
        <f>VLOOKUP($C18,'2026'!$C$120:$U$217,VLOOKUP($L$4,Master!$D$9:$G$20,4,FALSE),FALSE)</f>
        <v>103575.51000000002</v>
      </c>
      <c r="L18" s="89">
        <f>VLOOKUP($C18,'2026'!$C$8:$U$105,VLOOKUP($L$4,Master!$D$9:$G$20,4,FALSE),FALSE)</f>
        <v>103837.04000000001</v>
      </c>
      <c r="M18" s="89">
        <f t="shared" si="11"/>
        <v>1.0025250177382663</v>
      </c>
      <c r="N18" s="85">
        <f t="shared" si="12"/>
        <v>1.212398010414964E-5</v>
      </c>
      <c r="O18" s="89">
        <f t="shared" si="13"/>
        <v>261.52999999998428</v>
      </c>
      <c r="P18" s="90">
        <f t="shared" si="14"/>
        <v>2.5250177382663548E-3</v>
      </c>
      <c r="Q18" s="79"/>
    </row>
    <row r="19" spans="2:17" s="80" customFormat="1" ht="12.75" x14ac:dyDescent="0.2">
      <c r="B19" s="71"/>
      <c r="C19" s="160">
        <v>40103</v>
      </c>
      <c r="D19" s="81" t="s">
        <v>30</v>
      </c>
      <c r="E19" s="82">
        <f>IFERROR(INDEX('2026'!$C$120:$AC$217,MATCH($C19,'2026'!$C$120:$C$217,0),19),0)</f>
        <v>317447.39</v>
      </c>
      <c r="F19" s="83">
        <f>IFERROR(INDEX('2026'!$C$8:$AC$105,MATCH($C19,'2026'!$C$8:$C$105,0),19),0)</f>
        <v>281957.89</v>
      </c>
      <c r="G19" s="84">
        <f t="shared" si="7"/>
        <v>0.88820352247974066</v>
      </c>
      <c r="H19" s="85">
        <f t="shared" si="8"/>
        <v>3.2921314480536161E-5</v>
      </c>
      <c r="I19" s="86">
        <f t="shared" si="9"/>
        <v>-35489.5</v>
      </c>
      <c r="J19" s="87">
        <f t="shared" si="10"/>
        <v>-0.11179647752025934</v>
      </c>
      <c r="K19" s="88">
        <f>VLOOKUP($C19,'2026'!$C$120:$U$217,VLOOKUP($L$4,Master!$D$9:$G$20,4,FALSE),FALSE)</f>
        <v>45200.77</v>
      </c>
      <c r="L19" s="89">
        <f>VLOOKUP($C19,'2026'!$C$8:$U$105,VLOOKUP($L$4,Master!$D$9:$G$20,4,FALSE),FALSE)</f>
        <v>75223.92</v>
      </c>
      <c r="M19" s="89">
        <f t="shared" si="11"/>
        <v>1.6642176670884148</v>
      </c>
      <c r="N19" s="85">
        <f t="shared" si="12"/>
        <v>8.7831212199051909E-6</v>
      </c>
      <c r="O19" s="89">
        <f t="shared" si="13"/>
        <v>30023.15</v>
      </c>
      <c r="P19" s="90">
        <f t="shared" si="14"/>
        <v>0.66421766708841468</v>
      </c>
      <c r="Q19" s="79"/>
    </row>
    <row r="20" spans="2:17" s="80" customFormat="1" ht="12.75" x14ac:dyDescent="0.2">
      <c r="B20" s="71"/>
      <c r="C20" s="160">
        <v>40105</v>
      </c>
      <c r="D20" s="81" t="s">
        <v>31</v>
      </c>
      <c r="E20" s="82">
        <f>IFERROR(INDEX('2026'!$C$120:$AC$217,MATCH($C20,'2026'!$C$120:$C$217,0),19),0)</f>
        <v>292821.63</v>
      </c>
      <c r="F20" s="83">
        <f>IFERROR(INDEX('2026'!$C$8:$AC$105,MATCH($C20,'2026'!$C$8:$C$105,0),19),0)</f>
        <v>239238.08000000002</v>
      </c>
      <c r="G20" s="84">
        <f t="shared" si="7"/>
        <v>0.81700959044589705</v>
      </c>
      <c r="H20" s="85">
        <f t="shared" si="8"/>
        <v>2.793336291245359E-5</v>
      </c>
      <c r="I20" s="86">
        <f t="shared" si="9"/>
        <v>-53583.549999999988</v>
      </c>
      <c r="J20" s="87">
        <f t="shared" si="10"/>
        <v>-0.18299040955410292</v>
      </c>
      <c r="K20" s="88">
        <f>VLOOKUP($C20,'2026'!$C$120:$U$217,VLOOKUP($L$4,Master!$D$9:$G$20,4,FALSE),FALSE)</f>
        <v>39907.300000000003</v>
      </c>
      <c r="L20" s="89">
        <f>VLOOKUP($C20,'2026'!$C$8:$U$105,VLOOKUP($L$4,Master!$D$9:$G$20,4,FALSE),FALSE)</f>
        <v>40162.04</v>
      </c>
      <c r="M20" s="89">
        <f t="shared" si="11"/>
        <v>1.0063832932821815</v>
      </c>
      <c r="N20" s="85">
        <f t="shared" si="12"/>
        <v>4.6893071480279286E-6</v>
      </c>
      <c r="O20" s="89">
        <f t="shared" si="13"/>
        <v>254.73999999999796</v>
      </c>
      <c r="P20" s="90">
        <f t="shared" si="14"/>
        <v>6.3832932821814041E-3</v>
      </c>
      <c r="Q20" s="79"/>
    </row>
    <row r="21" spans="2:17" s="80" customFormat="1" ht="12.75" x14ac:dyDescent="0.2">
      <c r="B21" s="71"/>
      <c r="C21" s="160">
        <v>40116</v>
      </c>
      <c r="D21" s="81" t="s">
        <v>32</v>
      </c>
      <c r="E21" s="82">
        <f>IFERROR(INDEX('2026'!$C$120:$AC$217,MATCH($C21,'2026'!$C$120:$C$217,0),19),0)</f>
        <v>19769.530000000002</v>
      </c>
      <c r="F21" s="83">
        <f>IFERROR(INDEX('2026'!$C$8:$AC$105,MATCH($C21,'2026'!$C$8:$C$105,0),19),0)</f>
        <v>14170</v>
      </c>
      <c r="G21" s="84">
        <f t="shared" si="7"/>
        <v>0.71675957900870679</v>
      </c>
      <c r="H21" s="85">
        <f t="shared" si="8"/>
        <v>1.6544847395091422E-6</v>
      </c>
      <c r="I21" s="86">
        <f t="shared" si="9"/>
        <v>-5599.5300000000025</v>
      </c>
      <c r="J21" s="87">
        <f t="shared" si="10"/>
        <v>-0.28324042099129326</v>
      </c>
      <c r="K21" s="88">
        <f>VLOOKUP($C21,'2026'!$C$120:$U$217,VLOOKUP($L$4,Master!$D$9:$G$20,4,FALSE),FALSE)</f>
        <v>2353.81</v>
      </c>
      <c r="L21" s="89">
        <f>VLOOKUP($C21,'2026'!$C$8:$U$105,VLOOKUP($L$4,Master!$D$9:$G$20,4,FALSE),FALSE)</f>
        <v>2100</v>
      </c>
      <c r="M21" s="89">
        <f t="shared" si="11"/>
        <v>0.89217056601849765</v>
      </c>
      <c r="N21" s="85">
        <f t="shared" si="12"/>
        <v>2.4519533895336616E-7</v>
      </c>
      <c r="O21" s="89">
        <f t="shared" si="13"/>
        <v>-253.80999999999995</v>
      </c>
      <c r="P21" s="90">
        <f t="shared" si="14"/>
        <v>-0.10782943398150231</v>
      </c>
      <c r="Q21" s="79"/>
    </row>
    <row r="22" spans="2:17" s="80" customFormat="1" ht="12.75" x14ac:dyDescent="0.2">
      <c r="B22" s="71"/>
      <c r="C22" s="160">
        <v>40122</v>
      </c>
      <c r="D22" s="81" t="s">
        <v>33</v>
      </c>
      <c r="E22" s="82">
        <f>IFERROR(INDEX('2026'!$C$120:$AC$217,MATCH($C22,'2026'!$C$120:$C$217,0),19),0)</f>
        <v>5375.1399999999994</v>
      </c>
      <c r="F22" s="83">
        <f>IFERROR(INDEX('2026'!$C$8:$AC$105,MATCH($C22,'2026'!$C$8:$C$105,0),19),0)</f>
        <v>0</v>
      </c>
      <c r="G22" s="84">
        <f t="shared" si="7"/>
        <v>0</v>
      </c>
      <c r="H22" s="85">
        <f t="shared" si="8"/>
        <v>0</v>
      </c>
      <c r="I22" s="86">
        <f t="shared" si="9"/>
        <v>-5375.1399999999994</v>
      </c>
      <c r="J22" s="87">
        <f t="shared" si="10"/>
        <v>-1</v>
      </c>
      <c r="K22" s="88">
        <f>VLOOKUP($C22,'2026'!$C$120:$U$217,VLOOKUP($L$4,Master!$D$9:$G$20,4,FALSE),FALSE)</f>
        <v>951.65</v>
      </c>
      <c r="L22" s="89">
        <f>VLOOKUP($C22,'2026'!$C$8:$U$105,VLOOKUP($L$4,Master!$D$9:$G$20,4,FALSE),FALSE)</f>
        <v>0</v>
      </c>
      <c r="M22" s="89">
        <f t="shared" si="11"/>
        <v>0</v>
      </c>
      <c r="N22" s="85">
        <f t="shared" si="12"/>
        <v>0</v>
      </c>
      <c r="O22" s="89">
        <f t="shared" si="13"/>
        <v>-951.65</v>
      </c>
      <c r="P22" s="90">
        <f t="shared" si="14"/>
        <v>-1</v>
      </c>
      <c r="Q22" s="79"/>
    </row>
    <row r="23" spans="2:17" s="80" customFormat="1" ht="12.75" x14ac:dyDescent="0.2">
      <c r="B23" s="71"/>
      <c r="C23" s="160">
        <v>40201</v>
      </c>
      <c r="D23" s="81" t="s">
        <v>34</v>
      </c>
      <c r="E23" s="82">
        <f>IFERROR(INDEX('2026'!$C$120:$AC$217,MATCH($C23,'2026'!$C$120:$C$217,0),19),0)</f>
        <v>2587668.9900000002</v>
      </c>
      <c r="F23" s="83">
        <f>IFERROR(INDEX('2026'!$C$8:$AC$105,MATCH($C23,'2026'!$C$8:$C$105,0),19),0)</f>
        <v>1934905.8800000001</v>
      </c>
      <c r="G23" s="84">
        <f t="shared" si="7"/>
        <v>0.74774087701224878</v>
      </c>
      <c r="H23" s="85">
        <f t="shared" si="8"/>
        <v>2.2591900147117205E-4</v>
      </c>
      <c r="I23" s="86">
        <f t="shared" si="9"/>
        <v>-652763.1100000001</v>
      </c>
      <c r="J23" s="87">
        <f t="shared" si="10"/>
        <v>-0.25225912298775127</v>
      </c>
      <c r="K23" s="88">
        <f>VLOOKUP($C23,'2026'!$C$120:$U$217,VLOOKUP($L$4,Master!$D$9:$G$20,4,FALSE),FALSE)</f>
        <v>547262.15999999992</v>
      </c>
      <c r="L23" s="89">
        <f>VLOOKUP($C23,'2026'!$C$8:$U$105,VLOOKUP($L$4,Master!$D$9:$G$20,4,FALSE),FALSE)</f>
        <v>278986.8600000001</v>
      </c>
      <c r="M23" s="89">
        <f t="shared" si="11"/>
        <v>0.50978649793729602</v>
      </c>
      <c r="N23" s="85">
        <f t="shared" si="12"/>
        <v>3.2574417952969207E-5</v>
      </c>
      <c r="O23" s="89">
        <f t="shared" si="13"/>
        <v>-268275.29999999981</v>
      </c>
      <c r="P23" s="90">
        <f t="shared" si="14"/>
        <v>-0.49021350206270403</v>
      </c>
      <c r="Q23" s="79"/>
    </row>
    <row r="24" spans="2:17" s="80" customFormat="1" ht="12.75" x14ac:dyDescent="0.2">
      <c r="B24" s="71"/>
      <c r="C24" s="160">
        <v>40202</v>
      </c>
      <c r="D24" s="81" t="s">
        <v>35</v>
      </c>
      <c r="E24" s="82">
        <f>IFERROR(INDEX('2026'!$C$120:$AC$217,MATCH($C24,'2026'!$C$120:$C$217,0),19),0)</f>
        <v>8304573.1900000004</v>
      </c>
      <c r="F24" s="83">
        <f>IFERROR(INDEX('2026'!$C$8:$AC$105,MATCH($C24,'2026'!$C$8:$C$105,0),19),0)</f>
        <v>7573450.8199999984</v>
      </c>
      <c r="G24" s="84">
        <f t="shared" si="7"/>
        <v>0.91196147553008655</v>
      </c>
      <c r="H24" s="85">
        <f t="shared" si="8"/>
        <v>8.842737337412136E-4</v>
      </c>
      <c r="I24" s="86">
        <f t="shared" si="9"/>
        <v>-731122.37000000197</v>
      </c>
      <c r="J24" s="87">
        <f t="shared" si="10"/>
        <v>-8.8038524469913421E-2</v>
      </c>
      <c r="K24" s="88">
        <f>VLOOKUP($C24,'2026'!$C$120:$U$217,VLOOKUP($L$4,Master!$D$9:$G$20,4,FALSE),FALSE)</f>
        <v>1025994.2499999999</v>
      </c>
      <c r="L24" s="89">
        <f>VLOOKUP($C24,'2026'!$C$8:$U$105,VLOOKUP($L$4,Master!$D$9:$G$20,4,FALSE),FALSE)</f>
        <v>1072647.1599999997</v>
      </c>
      <c r="M24" s="89">
        <f t="shared" si="11"/>
        <v>1.0454709273468148</v>
      </c>
      <c r="N24" s="85">
        <f t="shared" si="12"/>
        <v>1.2524194474931692E-4</v>
      </c>
      <c r="O24" s="89">
        <f t="shared" si="13"/>
        <v>46652.9099999998</v>
      </c>
      <c r="P24" s="90">
        <f t="shared" si="14"/>
        <v>4.5470927346814863E-2</v>
      </c>
      <c r="Q24" s="79"/>
    </row>
    <row r="25" spans="2:17" s="80" customFormat="1" ht="12.75" x14ac:dyDescent="0.2">
      <c r="B25" s="71"/>
      <c r="C25" s="160">
        <v>40204</v>
      </c>
      <c r="D25" s="81" t="s">
        <v>36</v>
      </c>
      <c r="E25" s="82">
        <f>IFERROR(INDEX('2026'!$C$120:$AC$217,MATCH($C25,'2026'!$C$120:$C$217,0),19),0)</f>
        <v>342761.60000000003</v>
      </c>
      <c r="F25" s="83">
        <f>IFERROR(INDEX('2026'!$C$8:$AC$105,MATCH($C25,'2026'!$C$8:$C$105,0),19),0)</f>
        <v>233050.40999999997</v>
      </c>
      <c r="G25" s="84">
        <f t="shared" si="7"/>
        <v>0.67991983349360008</v>
      </c>
      <c r="H25" s="85">
        <f t="shared" si="8"/>
        <v>2.7210892511033787E-5</v>
      </c>
      <c r="I25" s="86">
        <f t="shared" si="9"/>
        <v>-109711.19000000006</v>
      </c>
      <c r="J25" s="87">
        <f t="shared" si="10"/>
        <v>-0.32008016650639992</v>
      </c>
      <c r="K25" s="88">
        <f>VLOOKUP($C25,'2026'!$C$120:$U$217,VLOOKUP($L$4,Master!$D$9:$G$20,4,FALSE),FALSE)</f>
        <v>38280.520000000011</v>
      </c>
      <c r="L25" s="89">
        <f>VLOOKUP($C25,'2026'!$C$8:$U$105,VLOOKUP($L$4,Master!$D$9:$G$20,4,FALSE),FALSE)</f>
        <v>41141.130000000005</v>
      </c>
      <c r="M25" s="89">
        <f t="shared" si="11"/>
        <v>1.0747275637843998</v>
      </c>
      <c r="N25" s="85">
        <f t="shared" si="12"/>
        <v>4.8036253882259539E-6</v>
      </c>
      <c r="O25" s="89">
        <f t="shared" si="13"/>
        <v>2860.6099999999933</v>
      </c>
      <c r="P25" s="90">
        <f t="shared" si="14"/>
        <v>7.4727563784399806E-2</v>
      </c>
      <c r="Q25" s="79"/>
    </row>
    <row r="26" spans="2:17" s="80" customFormat="1" ht="12.75" x14ac:dyDescent="0.2">
      <c r="B26" s="71"/>
      <c r="C26" s="160">
        <v>40301</v>
      </c>
      <c r="D26" s="81" t="s">
        <v>37</v>
      </c>
      <c r="E26" s="82">
        <f>IFERROR(INDEX('2026'!$C$120:$AC$217,MATCH($C26,'2026'!$C$120:$C$217,0),19),0)</f>
        <v>73780689.409999996</v>
      </c>
      <c r="F26" s="83">
        <f>IFERROR(INDEX('2026'!$C$8:$AC$105,MATCH($C26,'2026'!$C$8:$C$105,0),19),0)</f>
        <v>69259760.960000008</v>
      </c>
      <c r="G26" s="84">
        <f t="shared" si="7"/>
        <v>0.93872477356673711</v>
      </c>
      <c r="H26" s="85">
        <f t="shared" si="8"/>
        <v>8.0867478878172954E-3</v>
      </c>
      <c r="I26" s="86">
        <f t="shared" si="9"/>
        <v>-4520928.4499999881</v>
      </c>
      <c r="J26" s="87">
        <f t="shared" si="10"/>
        <v>-6.1275226433262851E-2</v>
      </c>
      <c r="K26" s="88">
        <f>VLOOKUP($C26,'2026'!$C$120:$U$217,VLOOKUP($L$4,Master!$D$9:$G$20,4,FALSE),FALSE)</f>
        <v>10228904.270000018</v>
      </c>
      <c r="L26" s="89">
        <f>VLOOKUP($C26,'2026'!$C$8:$U$105,VLOOKUP($L$4,Master!$D$9:$G$20,4,FALSE),FALSE)</f>
        <v>10420345.82000001</v>
      </c>
      <c r="M26" s="89">
        <f t="shared" si="11"/>
        <v>1.0187157436365362</v>
      </c>
      <c r="N26" s="85">
        <f t="shared" si="12"/>
        <v>1.2166762977839022E-3</v>
      </c>
      <c r="O26" s="89">
        <f t="shared" si="13"/>
        <v>191441.54999999143</v>
      </c>
      <c r="P26" s="90">
        <f t="shared" si="14"/>
        <v>1.8715743636536261E-2</v>
      </c>
      <c r="Q26" s="79"/>
    </row>
    <row r="27" spans="2:17" s="80" customFormat="1" ht="12.75" x14ac:dyDescent="0.2">
      <c r="B27" s="71"/>
      <c r="C27" s="160">
        <v>40401</v>
      </c>
      <c r="D27" s="81" t="s">
        <v>38</v>
      </c>
      <c r="E27" s="82">
        <f>IFERROR(INDEX('2026'!$C$120:$AC$217,MATCH($C27,'2026'!$C$120:$C$217,0),19),0)</f>
        <v>44468178.560000002</v>
      </c>
      <c r="F27" s="83">
        <f>IFERROR(INDEX('2026'!$C$8:$AC$105,MATCH($C27,'2026'!$C$8:$C$105,0),19),0)</f>
        <v>91636362.019999996</v>
      </c>
      <c r="G27" s="84">
        <f t="shared" ref="G27:G90" si="15">IFERROR(F27/E27,0)</f>
        <v>2.0607176859370782</v>
      </c>
      <c r="H27" s="85">
        <f t="shared" ref="H27:H90" si="16">F27/$D$4</f>
        <v>1.0699432783784414E-2</v>
      </c>
      <c r="I27" s="86">
        <f t="shared" ref="I27:I90" si="17">F27-E27</f>
        <v>47168183.459999993</v>
      </c>
      <c r="J27" s="87">
        <f t="shared" ref="J27:J90" si="18">IFERROR(I27/E27,0)</f>
        <v>1.0607176859370782</v>
      </c>
      <c r="K27" s="88">
        <f>VLOOKUP($C27,'2026'!$C$120:$U$217,VLOOKUP($L$4,Master!$D$9:$G$20,4,FALSE),FALSE)</f>
        <v>5930661.6100000031</v>
      </c>
      <c r="L27" s="89">
        <f>VLOOKUP($C27,'2026'!$C$8:$U$105,VLOOKUP($L$4,Master!$D$9:$G$20,4,FALSE),FALSE)</f>
        <v>36812011.920000002</v>
      </c>
      <c r="M27" s="89">
        <f t="shared" ref="M27:M90" si="19">IFERROR(L27/K27,0)</f>
        <v>6.207066654743767</v>
      </c>
      <c r="N27" s="85">
        <f t="shared" ref="N27:N90" si="20">L27/$D$4</f>
        <v>4.2981589239427416E-3</v>
      </c>
      <c r="O27" s="89">
        <f t="shared" ref="O27:O90" si="21">L27-K27</f>
        <v>30881350.309999999</v>
      </c>
      <c r="P27" s="90">
        <f t="shared" ref="P27:P90" si="22">IFERROR(O27/K27,0)</f>
        <v>5.207066654743767</v>
      </c>
      <c r="Q27" s="79"/>
    </row>
    <row r="28" spans="2:17" s="80" customFormat="1" ht="12.75" x14ac:dyDescent="0.2">
      <c r="B28" s="71"/>
      <c r="C28" s="160">
        <v>40402</v>
      </c>
      <c r="D28" s="81" t="s">
        <v>39</v>
      </c>
      <c r="E28" s="82">
        <f>IFERROR(INDEX('2026'!$C$120:$AC$217,MATCH($C28,'2026'!$C$120:$C$217,0),19),0)</f>
        <v>377482.98000000004</v>
      </c>
      <c r="F28" s="83">
        <f>IFERROR(INDEX('2026'!$C$8:$AC$105,MATCH($C28,'2026'!$C$8:$C$105,0),19),0)</f>
        <v>231754.50000000003</v>
      </c>
      <c r="G28" s="84">
        <f t="shared" si="15"/>
        <v>0.61394688576422707</v>
      </c>
      <c r="H28" s="85">
        <f t="shared" si="16"/>
        <v>2.705958246736567E-5</v>
      </c>
      <c r="I28" s="86">
        <f t="shared" si="17"/>
        <v>-145728.48000000001</v>
      </c>
      <c r="J28" s="87">
        <f t="shared" si="18"/>
        <v>-0.38605311423577293</v>
      </c>
      <c r="K28" s="88">
        <f>VLOOKUP($C28,'2026'!$C$120:$U$217,VLOOKUP($L$4,Master!$D$9:$G$20,4,FALSE),FALSE)</f>
        <v>55179.770000000004</v>
      </c>
      <c r="L28" s="89">
        <f>VLOOKUP($C28,'2026'!$C$8:$U$105,VLOOKUP($L$4,Master!$D$9:$G$20,4,FALSE),FALSE)</f>
        <v>21295.279999999995</v>
      </c>
      <c r="M28" s="89">
        <f t="shared" si="19"/>
        <v>0.38592549407146848</v>
      </c>
      <c r="N28" s="85">
        <f t="shared" si="20"/>
        <v>2.4864301893842088E-6</v>
      </c>
      <c r="O28" s="89">
        <f t="shared" si="21"/>
        <v>-33884.490000000005</v>
      </c>
      <c r="P28" s="90">
        <f t="shared" si="22"/>
        <v>-0.61407450592853141</v>
      </c>
      <c r="Q28" s="79"/>
    </row>
    <row r="29" spans="2:17" s="80" customFormat="1" ht="12.75" x14ac:dyDescent="0.2">
      <c r="B29" s="71"/>
      <c r="C29" s="160">
        <v>40501</v>
      </c>
      <c r="D29" s="81" t="s">
        <v>1</v>
      </c>
      <c r="E29" s="82">
        <f>IFERROR(INDEX('2026'!$C$120:$AC$217,MATCH($C29,'2026'!$C$120:$C$217,0),19),0)</f>
        <v>463721064.34999996</v>
      </c>
      <c r="F29" s="83">
        <f>IFERROR(INDEX('2026'!$C$8:$AC$105,MATCH($C29,'2026'!$C$8:$C$105,0),19),0)</f>
        <v>418183350.67999995</v>
      </c>
      <c r="G29" s="84">
        <f t="shared" si="15"/>
        <v>0.90179934195176048</v>
      </c>
      <c r="H29" s="85">
        <f t="shared" si="16"/>
        <v>4.8826956387922373E-2</v>
      </c>
      <c r="I29" s="86">
        <f t="shared" si="17"/>
        <v>-45537713.670000017</v>
      </c>
      <c r="J29" s="87">
        <f t="shared" si="18"/>
        <v>-9.8200658048239506E-2</v>
      </c>
      <c r="K29" s="88">
        <f>VLOOKUP($C29,'2026'!$C$120:$U$217,VLOOKUP($L$4,Master!$D$9:$G$20,4,FALSE),FALSE)</f>
        <v>57525673.730000004</v>
      </c>
      <c r="L29" s="89">
        <f>VLOOKUP($C29,'2026'!$C$8:$U$105,VLOOKUP($L$4,Master!$D$9:$G$20,4,FALSE),FALSE)</f>
        <v>53110708.099999994</v>
      </c>
      <c r="M29" s="89">
        <f t="shared" si="19"/>
        <v>0.92325225688408452</v>
      </c>
      <c r="N29" s="85">
        <f t="shared" si="20"/>
        <v>6.2011895593489475E-3</v>
      </c>
      <c r="O29" s="89">
        <f t="shared" si="21"/>
        <v>-4414965.6300000101</v>
      </c>
      <c r="P29" s="90">
        <f t="shared" si="22"/>
        <v>-7.674774311591552E-2</v>
      </c>
      <c r="Q29" s="79"/>
    </row>
    <row r="30" spans="2:17" s="80" customFormat="1" ht="12.75" x14ac:dyDescent="0.2">
      <c r="B30" s="71"/>
      <c r="C30" s="160">
        <v>40503</v>
      </c>
      <c r="D30" s="81" t="s">
        <v>120</v>
      </c>
      <c r="E30" s="82">
        <f>IFERROR(INDEX('2026'!$C$120:$AC$217,MATCH($C30,'2026'!$C$120:$C$217,0),19),0)</f>
        <v>6819591.7200000007</v>
      </c>
      <c r="F30" s="83">
        <f>IFERROR(INDEX('2026'!$C$8:$AC$105,MATCH($C30,'2026'!$C$8:$C$105,0),19),0)</f>
        <v>12402236.109999999</v>
      </c>
      <c r="G30" s="84">
        <f t="shared" si="15"/>
        <v>1.8186185653354623</v>
      </c>
      <c r="H30" s="85">
        <f t="shared" si="16"/>
        <v>1.4480811841767274E-3</v>
      </c>
      <c r="I30" s="86">
        <f t="shared" si="17"/>
        <v>5582644.3899999987</v>
      </c>
      <c r="J30" s="87">
        <f t="shared" si="18"/>
        <v>0.8186185653354624</v>
      </c>
      <c r="K30" s="88">
        <f>VLOOKUP($C30,'2026'!$C$120:$U$217,VLOOKUP($L$4,Master!$D$9:$G$20,4,FALSE),FALSE)</f>
        <v>1007101.1699999996</v>
      </c>
      <c r="L30" s="89">
        <f>VLOOKUP($C30,'2026'!$C$8:$U$105,VLOOKUP($L$4,Master!$D$9:$G$20,4,FALSE),FALSE)</f>
        <v>1699018.21</v>
      </c>
      <c r="M30" s="89">
        <f t="shared" si="19"/>
        <v>1.6870382644873709</v>
      </c>
      <c r="N30" s="85">
        <f t="shared" si="20"/>
        <v>1.9837683137566259E-4</v>
      </c>
      <c r="O30" s="89">
        <f t="shared" si="21"/>
        <v>691917.04000000039</v>
      </c>
      <c r="P30" s="90">
        <f t="shared" si="22"/>
        <v>0.68703826448737093</v>
      </c>
      <c r="Q30" s="79"/>
    </row>
    <row r="31" spans="2:17" s="80" customFormat="1" ht="12.75" x14ac:dyDescent="0.2">
      <c r="B31" s="71"/>
      <c r="C31" s="160">
        <v>40504</v>
      </c>
      <c r="D31" s="81" t="s">
        <v>118</v>
      </c>
      <c r="E31" s="82">
        <f>IFERROR(INDEX('2026'!$C$120:$AC$217,MATCH($C31,'2026'!$C$120:$C$217,0),19),0)</f>
        <v>6772119.6799999988</v>
      </c>
      <c r="F31" s="83">
        <f>IFERROR(INDEX('2026'!$C$8:$AC$105,MATCH($C31,'2026'!$C$8:$C$105,0),19),0)</f>
        <v>5972507.9799999995</v>
      </c>
      <c r="G31" s="84">
        <f t="shared" si="15"/>
        <v>0.88192593489428717</v>
      </c>
      <c r="H31" s="85">
        <f t="shared" si="16"/>
        <v>6.9734815169418302E-4</v>
      </c>
      <c r="I31" s="86">
        <f t="shared" si="17"/>
        <v>-799611.69999999925</v>
      </c>
      <c r="J31" s="87">
        <f t="shared" si="18"/>
        <v>-0.11807406510571287</v>
      </c>
      <c r="K31" s="88">
        <f>VLOOKUP($C31,'2026'!$C$120:$U$217,VLOOKUP($L$4,Master!$D$9:$G$20,4,FALSE),FALSE)</f>
        <v>1133717.9999999993</v>
      </c>
      <c r="L31" s="89">
        <f>VLOOKUP($C31,'2026'!$C$8:$U$105,VLOOKUP($L$4,Master!$D$9:$G$20,4,FALSE),FALSE)</f>
        <v>906797.45</v>
      </c>
      <c r="M31" s="89">
        <f t="shared" si="19"/>
        <v>0.7998439206222363</v>
      </c>
      <c r="N31" s="85">
        <f t="shared" si="20"/>
        <v>1.0587738481657053E-4</v>
      </c>
      <c r="O31" s="89">
        <f t="shared" si="21"/>
        <v>-226920.54999999935</v>
      </c>
      <c r="P31" s="90">
        <f t="shared" si="22"/>
        <v>-0.2001560793777637</v>
      </c>
      <c r="Q31" s="79"/>
    </row>
    <row r="32" spans="2:17" s="80" customFormat="1" ht="12.75" x14ac:dyDescent="0.2">
      <c r="B32" s="71"/>
      <c r="C32" s="160">
        <v>40510</v>
      </c>
      <c r="D32" s="81" t="s">
        <v>40</v>
      </c>
      <c r="E32" s="82">
        <f>IFERROR(INDEX('2026'!$C$120:$AC$217,MATCH($C32,'2026'!$C$120:$C$217,0),19),0)</f>
        <v>1504880.58</v>
      </c>
      <c r="F32" s="83">
        <f>IFERROR(INDEX('2026'!$C$8:$AC$105,MATCH($C32,'2026'!$C$8:$C$105,0),19),0)</f>
        <v>1716491.5799999998</v>
      </c>
      <c r="G32" s="84">
        <f t="shared" si="15"/>
        <v>1.140616473368272</v>
      </c>
      <c r="H32" s="85">
        <f t="shared" si="16"/>
        <v>2.0041701655652334E-4</v>
      </c>
      <c r="I32" s="86">
        <f t="shared" si="17"/>
        <v>211610.99999999977</v>
      </c>
      <c r="J32" s="87">
        <f t="shared" si="18"/>
        <v>0.14061647336827202</v>
      </c>
      <c r="K32" s="88">
        <f>VLOOKUP($C32,'2026'!$C$120:$U$217,VLOOKUP($L$4,Master!$D$9:$G$20,4,FALSE),FALSE)</f>
        <v>217221.90999999995</v>
      </c>
      <c r="L32" s="89">
        <f>VLOOKUP($C32,'2026'!$C$8:$U$105,VLOOKUP($L$4,Master!$D$9:$G$20,4,FALSE),FALSE)</f>
        <v>211474.49</v>
      </c>
      <c r="M32" s="89">
        <f t="shared" si="19"/>
        <v>0.97354125097233535</v>
      </c>
      <c r="N32" s="85">
        <f t="shared" si="20"/>
        <v>2.4691694883590594E-5</v>
      </c>
      <c r="O32" s="89">
        <f t="shared" si="21"/>
        <v>-5747.4199999999546</v>
      </c>
      <c r="P32" s="90">
        <f t="shared" si="22"/>
        <v>-2.6458749027664642E-2</v>
      </c>
      <c r="Q32" s="79"/>
    </row>
    <row r="33" spans="2:17" s="80" customFormat="1" ht="12.75" x14ac:dyDescent="0.2">
      <c r="B33" s="71"/>
      <c r="C33" s="160">
        <v>40514</v>
      </c>
      <c r="D33" s="81" t="s">
        <v>41</v>
      </c>
      <c r="E33" s="82">
        <f>IFERROR(INDEX('2026'!$C$120:$AC$217,MATCH($C33,'2026'!$C$120:$C$217,0),19),0)</f>
        <v>599489.11</v>
      </c>
      <c r="F33" s="83">
        <f>IFERROR(INDEX('2026'!$C$8:$AC$105,MATCH($C33,'2026'!$C$8:$C$105,0),19),0)</f>
        <v>686374.14</v>
      </c>
      <c r="G33" s="84">
        <f t="shared" si="15"/>
        <v>1.1449317903372758</v>
      </c>
      <c r="H33" s="85">
        <f t="shared" si="16"/>
        <v>8.01408285267263E-5</v>
      </c>
      <c r="I33" s="86">
        <f t="shared" si="17"/>
        <v>86885.030000000028</v>
      </c>
      <c r="J33" s="87">
        <f t="shared" si="18"/>
        <v>0.14493179033727574</v>
      </c>
      <c r="K33" s="88">
        <f>VLOOKUP($C33,'2026'!$C$120:$U$217,VLOOKUP($L$4,Master!$D$9:$G$20,4,FALSE),FALSE)</f>
        <v>126572.37000000001</v>
      </c>
      <c r="L33" s="89">
        <f>VLOOKUP($C33,'2026'!$C$8:$U$105,VLOOKUP($L$4,Master!$D$9:$G$20,4,FALSE),FALSE)</f>
        <v>34419.510000000009</v>
      </c>
      <c r="M33" s="89">
        <f t="shared" si="19"/>
        <v>0.27193541528850257</v>
      </c>
      <c r="N33" s="85">
        <f t="shared" si="20"/>
        <v>4.0188111528851327E-6</v>
      </c>
      <c r="O33" s="89">
        <f t="shared" si="21"/>
        <v>-92152.86</v>
      </c>
      <c r="P33" s="90">
        <f t="shared" si="22"/>
        <v>-0.72806458471149738</v>
      </c>
      <c r="Q33" s="79"/>
    </row>
    <row r="34" spans="2:17" s="80" customFormat="1" ht="12.75" x14ac:dyDescent="0.2">
      <c r="B34" s="71"/>
      <c r="C34" s="160">
        <v>40515</v>
      </c>
      <c r="D34" s="81" t="s">
        <v>42</v>
      </c>
      <c r="E34" s="82">
        <f>IFERROR(INDEX('2026'!$C$120:$AC$217,MATCH($C34,'2026'!$C$120:$C$217,0),19),0)</f>
        <v>686836.66999999993</v>
      </c>
      <c r="F34" s="83">
        <f>IFERROR(INDEX('2026'!$C$8:$AC$105,MATCH($C34,'2026'!$C$8:$C$105,0),19),0)</f>
        <v>566824.52</v>
      </c>
      <c r="G34" s="84">
        <f t="shared" si="15"/>
        <v>0.82526828394296436</v>
      </c>
      <c r="H34" s="85">
        <f t="shared" si="16"/>
        <v>6.6182252527847182E-5</v>
      </c>
      <c r="I34" s="86">
        <f t="shared" si="17"/>
        <v>-120012.14999999991</v>
      </c>
      <c r="J34" s="87">
        <f t="shared" si="18"/>
        <v>-0.17473171605703569</v>
      </c>
      <c r="K34" s="88">
        <f>VLOOKUP($C34,'2026'!$C$120:$U$217,VLOOKUP($L$4,Master!$D$9:$G$20,4,FALSE),FALSE)</f>
        <v>94651.82</v>
      </c>
      <c r="L34" s="89">
        <f>VLOOKUP($C34,'2026'!$C$8:$U$105,VLOOKUP($L$4,Master!$D$9:$G$20,4,FALSE),FALSE)</f>
        <v>71530.92</v>
      </c>
      <c r="M34" s="89">
        <f t="shared" si="19"/>
        <v>0.75572683124318152</v>
      </c>
      <c r="N34" s="85">
        <f t="shared" si="20"/>
        <v>8.3519277024029144E-6</v>
      </c>
      <c r="O34" s="89">
        <f t="shared" si="21"/>
        <v>-23120.900000000009</v>
      </c>
      <c r="P34" s="90">
        <f t="shared" si="22"/>
        <v>-0.24427316875681848</v>
      </c>
      <c r="Q34" s="79"/>
    </row>
    <row r="35" spans="2:17" s="80" customFormat="1" ht="12.75" x14ac:dyDescent="0.2">
      <c r="B35" s="71"/>
      <c r="C35" s="160">
        <v>40516</v>
      </c>
      <c r="D35" s="81" t="s">
        <v>43</v>
      </c>
      <c r="E35" s="82">
        <f>IFERROR(INDEX('2026'!$C$120:$AC$217,MATCH($C35,'2026'!$C$120:$C$217,0),19),0)</f>
        <v>478084.90999999992</v>
      </c>
      <c r="F35" s="83">
        <f>IFERROR(INDEX('2026'!$C$8:$AC$105,MATCH($C35,'2026'!$C$8:$C$105,0),19),0)</f>
        <v>328796.37999999995</v>
      </c>
      <c r="G35" s="84">
        <f t="shared" si="15"/>
        <v>0.68773636883874878</v>
      </c>
      <c r="H35" s="85">
        <f t="shared" si="16"/>
        <v>3.8390161828923705E-5</v>
      </c>
      <c r="I35" s="86">
        <f t="shared" si="17"/>
        <v>-149288.52999999997</v>
      </c>
      <c r="J35" s="87">
        <f t="shared" si="18"/>
        <v>-0.31226363116125122</v>
      </c>
      <c r="K35" s="88">
        <f>VLOOKUP($C35,'2026'!$C$120:$U$217,VLOOKUP($L$4,Master!$D$9:$G$20,4,FALSE),FALSE)</f>
        <v>66558.25999999998</v>
      </c>
      <c r="L35" s="89">
        <f>VLOOKUP($C35,'2026'!$C$8:$U$105,VLOOKUP($L$4,Master!$D$9:$G$20,4,FALSE),FALSE)</f>
        <v>50501.54</v>
      </c>
      <c r="M35" s="89">
        <f t="shared" si="19"/>
        <v>0.75875691461886197</v>
      </c>
      <c r="N35" s="85">
        <f t="shared" si="20"/>
        <v>5.89654391331761E-6</v>
      </c>
      <c r="O35" s="89">
        <f t="shared" si="21"/>
        <v>-16056.719999999979</v>
      </c>
      <c r="P35" s="90">
        <f t="shared" si="22"/>
        <v>-0.24124308538113803</v>
      </c>
      <c r="Q35" s="79"/>
    </row>
    <row r="36" spans="2:17" s="80" customFormat="1" ht="12.75" x14ac:dyDescent="0.2">
      <c r="B36" s="71"/>
      <c r="C36" s="160">
        <v>40601</v>
      </c>
      <c r="D36" s="81" t="s">
        <v>46</v>
      </c>
      <c r="E36" s="82">
        <f>IFERROR(INDEX('2026'!$C$120:$AC$217,MATCH($C36,'2026'!$C$120:$C$217,0),19),0)</f>
        <v>15394469.660000011</v>
      </c>
      <c r="F36" s="83">
        <f>IFERROR(INDEX('2026'!$C$8:$AC$105,MATCH($C36,'2026'!$C$8:$C$105,0),19),0)</f>
        <v>15291700.09</v>
      </c>
      <c r="G36" s="84">
        <f t="shared" si="15"/>
        <v>0.99332425395159663</v>
      </c>
      <c r="H36" s="85">
        <f t="shared" si="16"/>
        <v>1.7854540889241763E-3</v>
      </c>
      <c r="I36" s="86">
        <f t="shared" si="17"/>
        <v>-102769.57000001147</v>
      </c>
      <c r="J36" s="87">
        <f t="shared" si="18"/>
        <v>-6.6757460484034234E-3</v>
      </c>
      <c r="K36" s="88">
        <f>VLOOKUP($C36,'2026'!$C$120:$U$217,VLOOKUP($L$4,Master!$D$9:$G$20,4,FALSE),FALSE)</f>
        <v>2057175.5600000015</v>
      </c>
      <c r="L36" s="89">
        <f>VLOOKUP($C36,'2026'!$C$8:$U$105,VLOOKUP($L$4,Master!$D$9:$G$20,4,FALSE),FALSE)</f>
        <v>2290561.7700000005</v>
      </c>
      <c r="M36" s="89">
        <f t="shared" si="19"/>
        <v>1.1134498263240105</v>
      </c>
      <c r="N36" s="85">
        <f t="shared" si="20"/>
        <v>2.6744527123274882E-4</v>
      </c>
      <c r="O36" s="89">
        <f t="shared" si="21"/>
        <v>233386.20999999903</v>
      </c>
      <c r="P36" s="90">
        <f t="shared" si="22"/>
        <v>0.11344982632401042</v>
      </c>
      <c r="Q36" s="79"/>
    </row>
    <row r="37" spans="2:17" s="80" customFormat="1" ht="12.75" x14ac:dyDescent="0.2">
      <c r="B37" s="71"/>
      <c r="C37" s="160">
        <v>40701</v>
      </c>
      <c r="D37" s="81" t="s">
        <v>121</v>
      </c>
      <c r="E37" s="82">
        <f>IFERROR(INDEX('2026'!$C$120:$AC$217,MATCH($C37,'2026'!$C$120:$C$217,0),19),0)</f>
        <v>193198859.06999993</v>
      </c>
      <c r="F37" s="83">
        <f>IFERROR(INDEX('2026'!$C$8:$AC$105,MATCH($C37,'2026'!$C$8:$C$105,0),19),0)</f>
        <v>197367520.72999999</v>
      </c>
      <c r="G37" s="84">
        <f t="shared" si="15"/>
        <v>1.0215770511278728</v>
      </c>
      <c r="H37" s="85">
        <f t="shared" si="16"/>
        <v>2.3044569592275178E-2</v>
      </c>
      <c r="I37" s="86">
        <f t="shared" si="17"/>
        <v>4168661.660000056</v>
      </c>
      <c r="J37" s="87">
        <f t="shared" si="18"/>
        <v>2.1577051127872674E-2</v>
      </c>
      <c r="K37" s="88">
        <f>VLOOKUP($C37,'2026'!$C$120:$U$217,VLOOKUP($L$4,Master!$D$9:$G$20,4,FALSE),FALSE)</f>
        <v>25285305.430000003</v>
      </c>
      <c r="L37" s="89">
        <f>VLOOKUP($C37,'2026'!$C$8:$U$105,VLOOKUP($L$4,Master!$D$9:$G$20,4,FALSE),FALSE)</f>
        <v>30809654.649999999</v>
      </c>
      <c r="M37" s="89">
        <f t="shared" si="19"/>
        <v>1.2184806205048082</v>
      </c>
      <c r="N37" s="85">
        <f t="shared" si="20"/>
        <v>3.59732557854424E-3</v>
      </c>
      <c r="O37" s="89">
        <f t="shared" si="21"/>
        <v>5524349.2199999951</v>
      </c>
      <c r="P37" s="90">
        <f t="shared" si="22"/>
        <v>0.21848062050480813</v>
      </c>
      <c r="Q37" s="79"/>
    </row>
    <row r="38" spans="2:17" s="80" customFormat="1" ht="12.75" x14ac:dyDescent="0.2">
      <c r="B38" s="71"/>
      <c r="C38" s="160">
        <v>40704</v>
      </c>
      <c r="D38" s="81" t="s">
        <v>47</v>
      </c>
      <c r="E38" s="82">
        <f>IFERROR(INDEX('2026'!$C$120:$AC$217,MATCH($C38,'2026'!$C$120:$C$217,0),19),0)</f>
        <v>1080578.18</v>
      </c>
      <c r="F38" s="83">
        <f>IFERROR(INDEX('2026'!$C$8:$AC$105,MATCH($C38,'2026'!$C$8:$C$105,0),19),0)</f>
        <v>1196364.0399999998</v>
      </c>
      <c r="G38" s="84">
        <f t="shared" si="15"/>
        <v>1.1071517657334149</v>
      </c>
      <c r="H38" s="85">
        <f t="shared" si="16"/>
        <v>1.3968708871400882E-4</v>
      </c>
      <c r="I38" s="86">
        <f t="shared" si="17"/>
        <v>115785.85999999987</v>
      </c>
      <c r="J38" s="87">
        <f t="shared" si="18"/>
        <v>0.10715176573341494</v>
      </c>
      <c r="K38" s="88">
        <f>VLOOKUP($C38,'2026'!$C$120:$U$217,VLOOKUP($L$4,Master!$D$9:$G$20,4,FALSE),FALSE)</f>
        <v>104902.15999999999</v>
      </c>
      <c r="L38" s="89">
        <f>VLOOKUP($C38,'2026'!$C$8:$U$105,VLOOKUP($L$4,Master!$D$9:$G$20,4,FALSE),FALSE)</f>
        <v>101803.55999999997</v>
      </c>
      <c r="M38" s="89">
        <f t="shared" si="19"/>
        <v>0.97046200001982785</v>
      </c>
      <c r="N38" s="85">
        <f t="shared" si="20"/>
        <v>1.1886551619456831E-5</v>
      </c>
      <c r="O38" s="89">
        <f t="shared" si="21"/>
        <v>-3098.6000000000204</v>
      </c>
      <c r="P38" s="90">
        <f t="shared" si="22"/>
        <v>-2.9537999980172199E-2</v>
      </c>
      <c r="Q38" s="79"/>
    </row>
    <row r="39" spans="2:17" s="80" customFormat="1" ht="12.75" x14ac:dyDescent="0.2">
      <c r="B39" s="71"/>
      <c r="C39" s="160">
        <v>40705</v>
      </c>
      <c r="D39" s="81" t="s">
        <v>48</v>
      </c>
      <c r="E39" s="82">
        <f>IFERROR(INDEX('2026'!$C$120:$AC$217,MATCH($C39,'2026'!$C$120:$C$217,0),19),0)</f>
        <v>1296546.6299999999</v>
      </c>
      <c r="F39" s="83">
        <f>IFERROR(INDEX('2026'!$C$8:$AC$105,MATCH($C39,'2026'!$C$8:$C$105,0),19),0)</f>
        <v>1166233.2500000002</v>
      </c>
      <c r="G39" s="84">
        <f t="shared" si="15"/>
        <v>0.89949194499853846</v>
      </c>
      <c r="H39" s="85">
        <f t="shared" si="16"/>
        <v>1.3616902715830282E-4</v>
      </c>
      <c r="I39" s="86">
        <f t="shared" si="17"/>
        <v>-130313.37999999966</v>
      </c>
      <c r="J39" s="87">
        <f t="shared" si="18"/>
        <v>-0.10050805500146159</v>
      </c>
      <c r="K39" s="88">
        <f>VLOOKUP($C39,'2026'!$C$120:$U$217,VLOOKUP($L$4,Master!$D$9:$G$20,4,FALSE),FALSE)</f>
        <v>164343.22</v>
      </c>
      <c r="L39" s="89">
        <f>VLOOKUP($C39,'2026'!$C$8:$U$105,VLOOKUP($L$4,Master!$D$9:$G$20,4,FALSE),FALSE)</f>
        <v>277687.31000000011</v>
      </c>
      <c r="M39" s="89">
        <f t="shared" si="19"/>
        <v>1.6896791361395993</v>
      </c>
      <c r="N39" s="85">
        <f t="shared" si="20"/>
        <v>3.2422682904046906E-5</v>
      </c>
      <c r="O39" s="89">
        <f t="shared" si="21"/>
        <v>113344.09000000011</v>
      </c>
      <c r="P39" s="90">
        <f t="shared" si="22"/>
        <v>0.6896791361395993</v>
      </c>
      <c r="Q39" s="79"/>
    </row>
    <row r="40" spans="2:17" s="80" customFormat="1" ht="12.75" x14ac:dyDescent="0.2">
      <c r="B40" s="71"/>
      <c r="C40" s="160">
        <v>40709</v>
      </c>
      <c r="D40" s="81" t="s">
        <v>49</v>
      </c>
      <c r="E40" s="82">
        <f>IFERROR(INDEX('2026'!$C$120:$AC$217,MATCH($C40,'2026'!$C$120:$C$217,0),19),0)</f>
        <v>479621.63000000006</v>
      </c>
      <c r="F40" s="83">
        <f>IFERROR(INDEX('2026'!$C$8:$AC$105,MATCH($C40,'2026'!$C$8:$C$105,0),19),0)</f>
        <v>448018.19</v>
      </c>
      <c r="G40" s="84">
        <f t="shared" si="15"/>
        <v>0.93410755891055197</v>
      </c>
      <c r="H40" s="85">
        <f t="shared" si="16"/>
        <v>5.2310462835392197E-5</v>
      </c>
      <c r="I40" s="86">
        <f t="shared" si="17"/>
        <v>-31603.440000000061</v>
      </c>
      <c r="J40" s="87">
        <f t="shared" si="18"/>
        <v>-6.589244108944807E-2</v>
      </c>
      <c r="K40" s="88">
        <f>VLOOKUP($C40,'2026'!$C$120:$U$217,VLOOKUP($L$4,Master!$D$9:$G$20,4,FALSE),FALSE)</f>
        <v>52601.950000000012</v>
      </c>
      <c r="L40" s="89">
        <f>VLOOKUP($C40,'2026'!$C$8:$U$105,VLOOKUP($L$4,Master!$D$9:$G$20,4,FALSE),FALSE)</f>
        <v>59109.579999999994</v>
      </c>
      <c r="M40" s="89">
        <f t="shared" si="19"/>
        <v>1.1237146151425941</v>
      </c>
      <c r="N40" s="85">
        <f t="shared" si="20"/>
        <v>6.9016159540433869E-6</v>
      </c>
      <c r="O40" s="89">
        <f t="shared" si="21"/>
        <v>6507.6299999999828</v>
      </c>
      <c r="P40" s="90">
        <f t="shared" si="22"/>
        <v>0.12371461514259417</v>
      </c>
      <c r="Q40" s="79"/>
    </row>
    <row r="41" spans="2:17" s="80" customFormat="1" ht="12.75" x14ac:dyDescent="0.2">
      <c r="B41" s="71"/>
      <c r="C41" s="160">
        <v>40710</v>
      </c>
      <c r="D41" s="81" t="s">
        <v>50</v>
      </c>
      <c r="E41" s="82">
        <f>IFERROR(INDEX('2026'!$C$120:$AC$217,MATCH($C41,'2026'!$C$120:$C$217,0),19),0)</f>
        <v>278593.84999999998</v>
      </c>
      <c r="F41" s="83">
        <f>IFERROR(INDEX('2026'!$C$8:$AC$105,MATCH($C41,'2026'!$C$8:$C$105,0),19),0)</f>
        <v>206280.05000000002</v>
      </c>
      <c r="G41" s="84">
        <f t="shared" si="15"/>
        <v>0.74043289182442484</v>
      </c>
      <c r="H41" s="85">
        <f t="shared" si="16"/>
        <v>2.4085193704317774E-5</v>
      </c>
      <c r="I41" s="86">
        <f t="shared" si="17"/>
        <v>-72313.799999999959</v>
      </c>
      <c r="J41" s="87">
        <f t="shared" si="18"/>
        <v>-0.25956710817557516</v>
      </c>
      <c r="K41" s="88">
        <f>VLOOKUP($C41,'2026'!$C$120:$U$217,VLOOKUP($L$4,Master!$D$9:$G$20,4,FALSE),FALSE)</f>
        <v>38926.68</v>
      </c>
      <c r="L41" s="89">
        <f>VLOOKUP($C41,'2026'!$C$8:$U$105,VLOOKUP($L$4,Master!$D$9:$G$20,4,FALSE),FALSE)</f>
        <v>35647</v>
      </c>
      <c r="M41" s="89">
        <f t="shared" si="19"/>
        <v>0.91574724584783496</v>
      </c>
      <c r="N41" s="85">
        <f t="shared" si="20"/>
        <v>4.1621324988907833E-6</v>
      </c>
      <c r="O41" s="89">
        <f t="shared" si="21"/>
        <v>-3279.6800000000003</v>
      </c>
      <c r="P41" s="90">
        <f t="shared" si="22"/>
        <v>-8.4252754152165057E-2</v>
      </c>
      <c r="Q41" s="79"/>
    </row>
    <row r="42" spans="2:17" s="80" customFormat="1" ht="12.75" x14ac:dyDescent="0.2">
      <c r="B42" s="71"/>
      <c r="C42" s="160">
        <v>40801</v>
      </c>
      <c r="D42" s="81" t="s">
        <v>53</v>
      </c>
      <c r="E42" s="82">
        <f>IFERROR(INDEX('2026'!$C$120:$AC$217,MATCH($C42,'2026'!$C$120:$C$217,0),19),0)</f>
        <v>17835090.380000003</v>
      </c>
      <c r="F42" s="83">
        <f>IFERROR(INDEX('2026'!$C$8:$AC$105,MATCH($C42,'2026'!$C$8:$C$105,0),19),0)</f>
        <v>13861610.83</v>
      </c>
      <c r="G42" s="84">
        <f t="shared" si="15"/>
        <v>0.7772100132188956</v>
      </c>
      <c r="H42" s="85">
        <f t="shared" si="16"/>
        <v>1.6184773170959531E-3</v>
      </c>
      <c r="I42" s="86">
        <f t="shared" si="17"/>
        <v>-3973479.5500000026</v>
      </c>
      <c r="J42" s="87">
        <f t="shared" si="18"/>
        <v>-0.2227899867811044</v>
      </c>
      <c r="K42" s="88">
        <f>VLOOKUP($C42,'2026'!$C$120:$U$217,VLOOKUP($L$4,Master!$D$9:$G$20,4,FALSE),FALSE)</f>
        <v>2277479.1699999981</v>
      </c>
      <c r="L42" s="89">
        <f>VLOOKUP($C42,'2026'!$C$8:$U$105,VLOOKUP($L$4,Master!$D$9:$G$20,4,FALSE),FALSE)</f>
        <v>3604541.8200000003</v>
      </c>
      <c r="M42" s="89">
        <f t="shared" si="19"/>
        <v>1.5826892590196571</v>
      </c>
      <c r="N42" s="85">
        <f t="shared" si="20"/>
        <v>4.2086516825070642E-4</v>
      </c>
      <c r="O42" s="89">
        <f t="shared" si="21"/>
        <v>1327062.6500000022</v>
      </c>
      <c r="P42" s="90">
        <f t="shared" si="22"/>
        <v>0.58268925901965696</v>
      </c>
      <c r="Q42" s="79"/>
    </row>
    <row r="43" spans="2:17" s="80" customFormat="1" ht="12.75" x14ac:dyDescent="0.2">
      <c r="B43" s="71"/>
      <c r="C43" s="160">
        <v>40802</v>
      </c>
      <c r="D43" s="81" t="s">
        <v>51</v>
      </c>
      <c r="E43" s="82">
        <f>IFERROR(INDEX('2026'!$C$120:$AC$217,MATCH($C43,'2026'!$C$120:$C$217,0),19),0)</f>
        <v>1361189.2299999997</v>
      </c>
      <c r="F43" s="83">
        <f>IFERROR(INDEX('2026'!$C$8:$AC$105,MATCH($C43,'2026'!$C$8:$C$105,0),19),0)</f>
        <v>1210307.1399999999</v>
      </c>
      <c r="G43" s="84">
        <f t="shared" si="15"/>
        <v>0.88915421406911965</v>
      </c>
      <c r="H43" s="85">
        <f t="shared" si="16"/>
        <v>1.4131508068094246E-4</v>
      </c>
      <c r="I43" s="86">
        <f t="shared" si="17"/>
        <v>-150882.08999999985</v>
      </c>
      <c r="J43" s="87">
        <f t="shared" si="18"/>
        <v>-0.11084578593088036</v>
      </c>
      <c r="K43" s="88">
        <f>VLOOKUP($C43,'2026'!$C$120:$U$217,VLOOKUP($L$4,Master!$D$9:$G$20,4,FALSE),FALSE)</f>
        <v>184927.47000000003</v>
      </c>
      <c r="L43" s="89">
        <f>VLOOKUP($C43,'2026'!$C$8:$U$105,VLOOKUP($L$4,Master!$D$9:$G$20,4,FALSE),FALSE)</f>
        <v>200779.62999999992</v>
      </c>
      <c r="M43" s="89">
        <f t="shared" si="19"/>
        <v>1.0857209586006875</v>
      </c>
      <c r="N43" s="85">
        <f t="shared" si="20"/>
        <v>2.3442966396562584E-5</v>
      </c>
      <c r="O43" s="89">
        <f t="shared" si="21"/>
        <v>15852.159999999887</v>
      </c>
      <c r="P43" s="90">
        <f t="shared" si="22"/>
        <v>8.5720958600687527E-2</v>
      </c>
      <c r="Q43" s="79"/>
    </row>
    <row r="44" spans="2:17" s="80" customFormat="1" ht="12.75" x14ac:dyDescent="0.2">
      <c r="B44" s="71"/>
      <c r="C44" s="160">
        <v>40817</v>
      </c>
      <c r="D44" s="81" t="s">
        <v>52</v>
      </c>
      <c r="E44" s="82">
        <f>IFERROR(INDEX('2026'!$C$120:$AC$217,MATCH($C44,'2026'!$C$120:$C$217,0),19),0)</f>
        <v>655446.90999999992</v>
      </c>
      <c r="F44" s="83">
        <f>IFERROR(INDEX('2026'!$C$8:$AC$105,MATCH($C44,'2026'!$C$8:$C$105,0),19),0)</f>
        <v>326877.97000000009</v>
      </c>
      <c r="G44" s="84">
        <f t="shared" si="15"/>
        <v>0.49871006333678519</v>
      </c>
      <c r="H44" s="85">
        <f t="shared" si="16"/>
        <v>3.8166168881208707E-5</v>
      </c>
      <c r="I44" s="86">
        <f t="shared" si="17"/>
        <v>-328568.93999999983</v>
      </c>
      <c r="J44" s="87">
        <f t="shared" si="18"/>
        <v>-0.50128993666321486</v>
      </c>
      <c r="K44" s="88">
        <f>VLOOKUP($C44,'2026'!$C$120:$U$217,VLOOKUP($L$4,Master!$D$9:$G$20,4,FALSE),FALSE)</f>
        <v>67519.97</v>
      </c>
      <c r="L44" s="89">
        <f>VLOOKUP($C44,'2026'!$C$8:$U$105,VLOOKUP($L$4,Master!$D$9:$G$20,4,FALSE),FALSE)</f>
        <v>46481.460000000006</v>
      </c>
      <c r="M44" s="89">
        <f t="shared" si="19"/>
        <v>0.6884105546847844</v>
      </c>
      <c r="N44" s="85">
        <f t="shared" si="20"/>
        <v>5.4271606379749211E-6</v>
      </c>
      <c r="O44" s="89">
        <f t="shared" si="21"/>
        <v>-21038.509999999995</v>
      </c>
      <c r="P44" s="90">
        <f t="shared" si="22"/>
        <v>-0.31158944531521554</v>
      </c>
      <c r="Q44" s="79"/>
    </row>
    <row r="45" spans="2:17" s="80" customFormat="1" ht="12.75" x14ac:dyDescent="0.2">
      <c r="B45" s="71"/>
      <c r="C45" s="160">
        <v>40901</v>
      </c>
      <c r="D45" s="81" t="s">
        <v>122</v>
      </c>
      <c r="E45" s="82">
        <f>IFERROR(INDEX('2026'!$C$120:$AC$217,MATCH($C45,'2026'!$C$120:$C$217,0),19),0)</f>
        <v>5841638.1200000001</v>
      </c>
      <c r="F45" s="83">
        <f>IFERROR(INDEX('2026'!$C$8:$AC$105,MATCH($C45,'2026'!$C$8:$C$105,0),19),0)</f>
        <v>3594932.2699999996</v>
      </c>
      <c r="G45" s="84">
        <f t="shared" si="15"/>
        <v>0.61539797504608162</v>
      </c>
      <c r="H45" s="85">
        <f t="shared" si="16"/>
        <v>4.1974316021764003E-4</v>
      </c>
      <c r="I45" s="86">
        <f t="shared" si="17"/>
        <v>-2246705.8500000006</v>
      </c>
      <c r="J45" s="87">
        <f t="shared" si="18"/>
        <v>-0.38460202495391832</v>
      </c>
      <c r="K45" s="88">
        <f>VLOOKUP($C45,'2026'!$C$120:$U$217,VLOOKUP($L$4,Master!$D$9:$G$20,4,FALSE),FALSE)</f>
        <v>782476.36000000034</v>
      </c>
      <c r="L45" s="89">
        <f>VLOOKUP($C45,'2026'!$C$8:$U$105,VLOOKUP($L$4,Master!$D$9:$G$20,4,FALSE),FALSE)</f>
        <v>1544082.2399999993</v>
      </c>
      <c r="M45" s="89">
        <f t="shared" si="19"/>
        <v>1.9733276542693234</v>
      </c>
      <c r="N45" s="85">
        <f t="shared" si="20"/>
        <v>1.8028655628984415E-4</v>
      </c>
      <c r="O45" s="89">
        <f t="shared" si="21"/>
        <v>761605.87999999896</v>
      </c>
      <c r="P45" s="90">
        <f t="shared" si="22"/>
        <v>0.97332765426932344</v>
      </c>
      <c r="Q45" s="79"/>
    </row>
    <row r="46" spans="2:17" s="80" customFormat="1" ht="12.75" x14ac:dyDescent="0.2">
      <c r="B46" s="71"/>
      <c r="C46" s="160">
        <v>40904</v>
      </c>
      <c r="D46" s="81" t="s">
        <v>54</v>
      </c>
      <c r="E46" s="82">
        <f>IFERROR(INDEX('2026'!$C$120:$AC$217,MATCH($C46,'2026'!$C$120:$C$217,0),19),0)</f>
        <v>765669.72</v>
      </c>
      <c r="F46" s="83">
        <f>IFERROR(INDEX('2026'!$C$8:$AC$105,MATCH($C46,'2026'!$C$8:$C$105,0),19),0)</f>
        <v>576337.77</v>
      </c>
      <c r="G46" s="84">
        <f t="shared" si="15"/>
        <v>0.75272373315220042</v>
      </c>
      <c r="H46" s="85">
        <f t="shared" si="16"/>
        <v>6.7293016603227237E-5</v>
      </c>
      <c r="I46" s="86">
        <f t="shared" si="17"/>
        <v>-189331.94999999995</v>
      </c>
      <c r="J46" s="87">
        <f t="shared" si="18"/>
        <v>-0.24727626684779955</v>
      </c>
      <c r="K46" s="88">
        <f>VLOOKUP($C46,'2026'!$C$120:$U$217,VLOOKUP($L$4,Master!$D$9:$G$20,4,FALSE),FALSE)</f>
        <v>96869.959999999992</v>
      </c>
      <c r="L46" s="89">
        <f>VLOOKUP($C46,'2026'!$C$8:$U$105,VLOOKUP($L$4,Master!$D$9:$G$20,4,FALSE),FALSE)</f>
        <v>75842.949999999983</v>
      </c>
      <c r="M46" s="89">
        <f t="shared" si="19"/>
        <v>0.78293570060315898</v>
      </c>
      <c r="N46" s="85">
        <f t="shared" si="20"/>
        <v>8.8553989678443802E-6</v>
      </c>
      <c r="O46" s="89">
        <f t="shared" si="21"/>
        <v>-21027.010000000009</v>
      </c>
      <c r="P46" s="90">
        <f t="shared" si="22"/>
        <v>-0.21706429939684099</v>
      </c>
      <c r="Q46" s="79"/>
    </row>
    <row r="47" spans="2:17" s="80" customFormat="1" ht="12.75" x14ac:dyDescent="0.2">
      <c r="B47" s="71"/>
      <c r="C47" s="160">
        <v>40911</v>
      </c>
      <c r="D47" s="81" t="s">
        <v>55</v>
      </c>
      <c r="E47" s="82">
        <f>IFERROR(INDEX('2026'!$C$120:$AC$217,MATCH($C47,'2026'!$C$120:$C$217,0),19),0)</f>
        <v>508392.06000000006</v>
      </c>
      <c r="F47" s="83">
        <f>IFERROR(INDEX('2026'!$C$8:$AC$105,MATCH($C47,'2026'!$C$8:$C$105,0),19),0)</f>
        <v>427577.11</v>
      </c>
      <c r="G47" s="84">
        <f t="shared" si="15"/>
        <v>0.84103813501729341</v>
      </c>
      <c r="H47" s="85">
        <f t="shared" si="16"/>
        <v>4.9923768769119398E-5</v>
      </c>
      <c r="I47" s="86">
        <f t="shared" si="17"/>
        <v>-80814.95000000007</v>
      </c>
      <c r="J47" s="87">
        <f t="shared" si="18"/>
        <v>-0.15896186498270656</v>
      </c>
      <c r="K47" s="88">
        <f>VLOOKUP($C47,'2026'!$C$120:$U$217,VLOOKUP($L$4,Master!$D$9:$G$20,4,FALSE),FALSE)</f>
        <v>73063.260000000038</v>
      </c>
      <c r="L47" s="89">
        <f>VLOOKUP($C47,'2026'!$C$8:$U$105,VLOOKUP($L$4,Master!$D$9:$G$20,4,FALSE),FALSE)</f>
        <v>74336.34</v>
      </c>
      <c r="M47" s="89">
        <f t="shared" si="19"/>
        <v>1.017424352540524</v>
      </c>
      <c r="N47" s="85">
        <f t="shared" si="20"/>
        <v>8.679487658501272E-6</v>
      </c>
      <c r="O47" s="89">
        <f t="shared" si="21"/>
        <v>1273.0799999999581</v>
      </c>
      <c r="P47" s="90">
        <f t="shared" si="22"/>
        <v>1.742435254052389E-2</v>
      </c>
      <c r="Q47" s="79"/>
    </row>
    <row r="48" spans="2:17" s="80" customFormat="1" ht="12.75" x14ac:dyDescent="0.2">
      <c r="B48" s="71"/>
      <c r="C48" s="160">
        <v>40913</v>
      </c>
      <c r="D48" s="81" t="s">
        <v>57</v>
      </c>
      <c r="E48" s="82">
        <f>IFERROR(INDEX('2026'!$C$120:$AC$217,MATCH($C48,'2026'!$C$120:$C$217,0),19),0)</f>
        <v>391244.94999999995</v>
      </c>
      <c r="F48" s="83">
        <f>IFERROR(INDEX('2026'!$C$8:$AC$105,MATCH($C48,'2026'!$C$8:$C$105,0),19),0)</f>
        <v>368955.33</v>
      </c>
      <c r="G48" s="84">
        <f t="shared" si="15"/>
        <v>0.94302898989494954</v>
      </c>
      <c r="H48" s="85">
        <f t="shared" si="16"/>
        <v>4.3079108189524321E-5</v>
      </c>
      <c r="I48" s="86">
        <f t="shared" si="17"/>
        <v>-22289.619999999937</v>
      </c>
      <c r="J48" s="87">
        <f t="shared" si="18"/>
        <v>-5.6971010105050401E-2</v>
      </c>
      <c r="K48" s="88">
        <f>VLOOKUP($C48,'2026'!$C$120:$U$217,VLOOKUP($L$4,Master!$D$9:$G$20,4,FALSE),FALSE)</f>
        <v>69632.959999999992</v>
      </c>
      <c r="L48" s="89">
        <f>VLOOKUP($C48,'2026'!$C$8:$U$105,VLOOKUP($L$4,Master!$D$9:$G$20,4,FALSE),FALSE)</f>
        <v>66753.330000000016</v>
      </c>
      <c r="M48" s="89">
        <f t="shared" si="19"/>
        <v>0.95864558967477509</v>
      </c>
      <c r="N48" s="85">
        <f t="shared" si="20"/>
        <v>7.7940977979123383E-6</v>
      </c>
      <c r="O48" s="89">
        <f t="shared" si="21"/>
        <v>-2879.6299999999756</v>
      </c>
      <c r="P48" s="90">
        <f t="shared" si="22"/>
        <v>-4.1354410325224952E-2</v>
      </c>
      <c r="Q48" s="79"/>
    </row>
    <row r="49" spans="2:17" s="80" customFormat="1" ht="12.75" x14ac:dyDescent="0.2">
      <c r="B49" s="71"/>
      <c r="C49" s="160">
        <v>41101</v>
      </c>
      <c r="D49" s="81" t="s">
        <v>63</v>
      </c>
      <c r="E49" s="82">
        <f>IFERROR(INDEX('2026'!$C$120:$AC$217,MATCH($C49,'2026'!$C$120:$C$217,0),19),0)</f>
        <v>16399742.379999999</v>
      </c>
      <c r="F49" s="83">
        <f>IFERROR(INDEX('2026'!$C$8:$AC$105,MATCH($C49,'2026'!$C$8:$C$105,0),19),0)</f>
        <v>24288635.229999997</v>
      </c>
      <c r="G49" s="84">
        <f t="shared" si="15"/>
        <v>1.4810376082261358</v>
      </c>
      <c r="H49" s="85">
        <f t="shared" si="16"/>
        <v>2.8359334037783429E-3</v>
      </c>
      <c r="I49" s="86">
        <f t="shared" si="17"/>
        <v>7888892.8499999978</v>
      </c>
      <c r="J49" s="87">
        <f t="shared" si="18"/>
        <v>0.48103760822613595</v>
      </c>
      <c r="K49" s="88">
        <f>VLOOKUP($C49,'2026'!$C$120:$U$217,VLOOKUP($L$4,Master!$D$9:$G$20,4,FALSE),FALSE)</f>
        <v>4785981.2</v>
      </c>
      <c r="L49" s="89">
        <f>VLOOKUP($C49,'2026'!$C$8:$U$105,VLOOKUP($L$4,Master!$D$9:$G$20,4,FALSE),FALSE)</f>
        <v>4870861.99</v>
      </c>
      <c r="M49" s="89">
        <f t="shared" si="19"/>
        <v>1.0177352953246035</v>
      </c>
      <c r="N49" s="85">
        <f t="shared" si="20"/>
        <v>5.6872031268243701E-4</v>
      </c>
      <c r="O49" s="89">
        <f t="shared" si="21"/>
        <v>84880.790000000037</v>
      </c>
      <c r="P49" s="90">
        <f t="shared" si="22"/>
        <v>1.7735295324603457E-2</v>
      </c>
      <c r="Q49" s="79"/>
    </row>
    <row r="50" spans="2:17" s="80" customFormat="1" ht="12.75" x14ac:dyDescent="0.2">
      <c r="B50" s="71"/>
      <c r="C50" s="160">
        <v>41103</v>
      </c>
      <c r="D50" s="81" t="s">
        <v>64</v>
      </c>
      <c r="E50" s="82">
        <f>IFERROR(INDEX('2026'!$C$120:$AC$217,MATCH($C50,'2026'!$C$120:$C$217,0),19),0)</f>
        <v>4181438.8499999992</v>
      </c>
      <c r="F50" s="83">
        <f>IFERROR(INDEX('2026'!$C$8:$AC$105,MATCH($C50,'2026'!$C$8:$C$105,0),19),0)</f>
        <v>3291532.41</v>
      </c>
      <c r="G50" s="84">
        <f t="shared" si="15"/>
        <v>0.78717698095716526</v>
      </c>
      <c r="H50" s="85">
        <f t="shared" si="16"/>
        <v>3.8431828806949537E-4</v>
      </c>
      <c r="I50" s="86">
        <f t="shared" si="17"/>
        <v>-889906.43999999901</v>
      </c>
      <c r="J50" s="87">
        <f t="shared" si="18"/>
        <v>-0.21282301904283479</v>
      </c>
      <c r="K50" s="88">
        <f>VLOOKUP($C50,'2026'!$C$120:$U$217,VLOOKUP($L$4,Master!$D$9:$G$20,4,FALSE),FALSE)</f>
        <v>573581.88</v>
      </c>
      <c r="L50" s="89">
        <f>VLOOKUP($C50,'2026'!$C$8:$U$105,VLOOKUP($L$4,Master!$D$9:$G$20,4,FALSE),FALSE)</f>
        <v>596418.92999999993</v>
      </c>
      <c r="M50" s="89">
        <f t="shared" si="19"/>
        <v>1.0398148037730899</v>
      </c>
      <c r="N50" s="85">
        <f t="shared" si="20"/>
        <v>6.9637686523597124E-5</v>
      </c>
      <c r="O50" s="89">
        <f t="shared" si="21"/>
        <v>22837.04999999993</v>
      </c>
      <c r="P50" s="90">
        <f t="shared" si="22"/>
        <v>3.9814803773089782E-2</v>
      </c>
      <c r="Q50" s="79"/>
    </row>
    <row r="51" spans="2:17" s="80" customFormat="1" ht="12.75" x14ac:dyDescent="0.2">
      <c r="B51" s="71"/>
      <c r="C51" s="160">
        <v>41104</v>
      </c>
      <c r="D51" s="81" t="s">
        <v>65</v>
      </c>
      <c r="E51" s="82">
        <f>IFERROR(INDEX('2026'!$C$120:$AC$217,MATCH($C51,'2026'!$C$120:$C$217,0),19),0)</f>
        <v>369421.65</v>
      </c>
      <c r="F51" s="83">
        <f>IFERROR(INDEX('2026'!$C$8:$AC$105,MATCH($C51,'2026'!$C$8:$C$105,0),19),0)</f>
        <v>269579.89999999997</v>
      </c>
      <c r="G51" s="84">
        <f t="shared" si="15"/>
        <v>0.72973497898674844</v>
      </c>
      <c r="H51" s="85">
        <f t="shared" si="16"/>
        <v>3.1476064264530737E-5</v>
      </c>
      <c r="I51" s="86">
        <f t="shared" si="17"/>
        <v>-99841.750000000058</v>
      </c>
      <c r="J51" s="87">
        <f t="shared" si="18"/>
        <v>-0.27026502101325151</v>
      </c>
      <c r="K51" s="88">
        <f>VLOOKUP($C51,'2026'!$C$120:$U$217,VLOOKUP($L$4,Master!$D$9:$G$20,4,FALSE),FALSE)</f>
        <v>66573.259999999995</v>
      </c>
      <c r="L51" s="89">
        <f>VLOOKUP($C51,'2026'!$C$8:$U$105,VLOOKUP($L$4,Master!$D$9:$G$20,4,FALSE),FALSE)</f>
        <v>53902.830000000009</v>
      </c>
      <c r="M51" s="89">
        <f t="shared" si="19"/>
        <v>0.80967688828818074</v>
      </c>
      <c r="N51" s="85">
        <f t="shared" si="20"/>
        <v>6.2936774630455607E-6</v>
      </c>
      <c r="O51" s="89">
        <f t="shared" si="21"/>
        <v>-12670.429999999986</v>
      </c>
      <c r="P51" s="90">
        <f t="shared" si="22"/>
        <v>-0.19032311171181923</v>
      </c>
      <c r="Q51" s="79"/>
    </row>
    <row r="52" spans="2:17" s="80" customFormat="1" ht="12.75" x14ac:dyDescent="0.2">
      <c r="B52" s="71"/>
      <c r="C52" s="160">
        <v>41106</v>
      </c>
      <c r="D52" s="81" t="s">
        <v>144</v>
      </c>
      <c r="E52" s="82">
        <f>IFERROR(INDEX('2026'!$C$120:$AC$217,MATCH($C52,'2026'!$C$120:$C$217,0),19),0)</f>
        <v>3889755.6000000006</v>
      </c>
      <c r="F52" s="83">
        <f>IFERROR(INDEX('2026'!$C$8:$AC$105,MATCH($C52,'2026'!$C$8:$C$105,0),19),0)</f>
        <v>5742170.8600000003</v>
      </c>
      <c r="G52" s="84">
        <f t="shared" si="15"/>
        <v>1.4762292160463757</v>
      </c>
      <c r="H52" s="85">
        <f t="shared" si="16"/>
        <v>6.7045406206944866E-4</v>
      </c>
      <c r="I52" s="86">
        <f t="shared" si="17"/>
        <v>1852415.2599999998</v>
      </c>
      <c r="J52" s="87">
        <f t="shared" si="18"/>
        <v>0.47622921604637564</v>
      </c>
      <c r="K52" s="88">
        <f>VLOOKUP($C52,'2026'!$C$120:$U$217,VLOOKUP($L$4,Master!$D$9:$G$20,4,FALSE),FALSE)</f>
        <v>500926.30000000005</v>
      </c>
      <c r="L52" s="89">
        <f>VLOOKUP($C52,'2026'!$C$8:$U$105,VLOOKUP($L$4,Master!$D$9:$G$20,4,FALSE),FALSE)</f>
        <v>1000491.11</v>
      </c>
      <c r="M52" s="89">
        <f t="shared" si="19"/>
        <v>1.9972820552644168</v>
      </c>
      <c r="N52" s="85">
        <f t="shared" si="20"/>
        <v>1.1681702706489503E-4</v>
      </c>
      <c r="O52" s="89">
        <f t="shared" si="21"/>
        <v>499564.80999999994</v>
      </c>
      <c r="P52" s="90">
        <f t="shared" si="22"/>
        <v>0.99728205526441693</v>
      </c>
      <c r="Q52" s="79"/>
    </row>
    <row r="53" spans="2:17" s="80" customFormat="1" ht="12.75" x14ac:dyDescent="0.2">
      <c r="B53" s="71"/>
      <c r="C53" s="160">
        <v>41107</v>
      </c>
      <c r="D53" s="81" t="s">
        <v>66</v>
      </c>
      <c r="E53" s="82">
        <f>IFERROR(INDEX('2026'!$C$120:$AC$217,MATCH($C53,'2026'!$C$120:$C$217,0),19),0)</f>
        <v>2245500.19</v>
      </c>
      <c r="F53" s="83">
        <f>IFERROR(INDEX('2026'!$C$8:$AC$105,MATCH($C53,'2026'!$C$8:$C$105,0),19),0)</f>
        <v>2377803.2799999998</v>
      </c>
      <c r="G53" s="84">
        <f t="shared" si="15"/>
        <v>1.0589192067714766</v>
      </c>
      <c r="H53" s="85">
        <f t="shared" si="16"/>
        <v>2.7763156247810752E-4</v>
      </c>
      <c r="I53" s="86">
        <f t="shared" si="17"/>
        <v>132303.08999999985</v>
      </c>
      <c r="J53" s="87">
        <f t="shared" si="18"/>
        <v>5.8919206771476537E-2</v>
      </c>
      <c r="K53" s="88">
        <f>VLOOKUP($C53,'2026'!$C$120:$U$217,VLOOKUP($L$4,Master!$D$9:$G$20,4,FALSE),FALSE)</f>
        <v>363175.91000000003</v>
      </c>
      <c r="L53" s="89">
        <f>VLOOKUP($C53,'2026'!$C$8:$U$105,VLOOKUP($L$4,Master!$D$9:$G$20,4,FALSE),FALSE)</f>
        <v>287924.65000000002</v>
      </c>
      <c r="M53" s="89">
        <f t="shared" si="19"/>
        <v>0.79279666429417084</v>
      </c>
      <c r="N53" s="85">
        <f t="shared" si="20"/>
        <v>3.3617991499894916E-5</v>
      </c>
      <c r="O53" s="89">
        <f t="shared" si="21"/>
        <v>-75251.260000000009</v>
      </c>
      <c r="P53" s="90">
        <f t="shared" si="22"/>
        <v>-0.20720333570582916</v>
      </c>
      <c r="Q53" s="79"/>
    </row>
    <row r="54" spans="2:17" s="80" customFormat="1" ht="12.75" x14ac:dyDescent="0.2">
      <c r="B54" s="71"/>
      <c r="C54" s="160">
        <v>41301</v>
      </c>
      <c r="D54" s="81" t="s">
        <v>67</v>
      </c>
      <c r="E54" s="82">
        <f>IFERROR(INDEX('2026'!$C$120:$AC$217,MATCH($C54,'2026'!$C$120:$C$217,0),19),0)</f>
        <v>5430842.1999999993</v>
      </c>
      <c r="F54" s="83">
        <f>IFERROR(INDEX('2026'!$C$8:$AC$105,MATCH($C54,'2026'!$C$8:$C$105,0),19),0)</f>
        <v>2315062.35</v>
      </c>
      <c r="G54" s="84">
        <f t="shared" si="15"/>
        <v>0.42628054079715305</v>
      </c>
      <c r="H54" s="85">
        <f t="shared" si="16"/>
        <v>2.7030595124115549E-4</v>
      </c>
      <c r="I54" s="86">
        <f t="shared" si="17"/>
        <v>-3115779.8499999992</v>
      </c>
      <c r="J54" s="87">
        <f t="shared" si="18"/>
        <v>-0.57371945920284695</v>
      </c>
      <c r="K54" s="88">
        <f>VLOOKUP($C54,'2026'!$C$120:$U$217,VLOOKUP($L$4,Master!$D$9:$G$20,4,FALSE),FALSE)</f>
        <v>616984.00999999989</v>
      </c>
      <c r="L54" s="89">
        <f>VLOOKUP($C54,'2026'!$C$8:$U$105,VLOOKUP($L$4,Master!$D$9:$G$20,4,FALSE),FALSE)</f>
        <v>286184.82999999996</v>
      </c>
      <c r="M54" s="89">
        <f t="shared" si="19"/>
        <v>0.4638448085550872</v>
      </c>
      <c r="N54" s="85">
        <f t="shared" si="20"/>
        <v>3.3414850664362602E-5</v>
      </c>
      <c r="O54" s="89">
        <f t="shared" si="21"/>
        <v>-330799.17999999993</v>
      </c>
      <c r="P54" s="90">
        <f t="shared" si="22"/>
        <v>-0.53615519144491275</v>
      </c>
      <c r="Q54" s="79"/>
    </row>
    <row r="55" spans="2:17" s="80" customFormat="1" ht="12.75" x14ac:dyDescent="0.2">
      <c r="B55" s="71"/>
      <c r="C55" s="160">
        <v>41401</v>
      </c>
      <c r="D55" s="81" t="s">
        <v>68</v>
      </c>
      <c r="E55" s="82">
        <f>IFERROR(INDEX('2026'!$C$120:$AC$217,MATCH($C55,'2026'!$C$120:$C$217,0),19),0)</f>
        <v>3434901.7600000002</v>
      </c>
      <c r="F55" s="83">
        <f>IFERROR(INDEX('2026'!$C$8:$AC$105,MATCH($C55,'2026'!$C$8:$C$105,0),19),0)</f>
        <v>2280617.5299999998</v>
      </c>
      <c r="G55" s="84">
        <f t="shared" si="15"/>
        <v>0.66395422324975018</v>
      </c>
      <c r="H55" s="85">
        <f t="shared" si="16"/>
        <v>2.6628418490063749E-4</v>
      </c>
      <c r="I55" s="86">
        <f t="shared" si="17"/>
        <v>-1154284.2300000004</v>
      </c>
      <c r="J55" s="87">
        <f t="shared" si="18"/>
        <v>-0.33604577675024988</v>
      </c>
      <c r="K55" s="88">
        <f>VLOOKUP($C55,'2026'!$C$120:$U$217,VLOOKUP($L$4,Master!$D$9:$G$20,4,FALSE),FALSE)</f>
        <v>239313.08</v>
      </c>
      <c r="L55" s="89">
        <f>VLOOKUP($C55,'2026'!$C$8:$U$105,VLOOKUP($L$4,Master!$D$9:$G$20,4,FALSE),FALSE)</f>
        <v>967915.54999999993</v>
      </c>
      <c r="M55" s="89">
        <f t="shared" si="19"/>
        <v>4.0445576564390047</v>
      </c>
      <c r="N55" s="85">
        <f t="shared" si="20"/>
        <v>1.1301351493356374E-4</v>
      </c>
      <c r="O55" s="89">
        <f t="shared" si="21"/>
        <v>728602.47</v>
      </c>
      <c r="P55" s="90">
        <f t="shared" si="22"/>
        <v>3.0445576564390047</v>
      </c>
      <c r="Q55" s="79"/>
    </row>
    <row r="56" spans="2:17" s="80" customFormat="1" ht="12.75" x14ac:dyDescent="0.2">
      <c r="B56" s="71"/>
      <c r="C56" s="160">
        <v>41501</v>
      </c>
      <c r="D56" s="81" t="s">
        <v>123</v>
      </c>
      <c r="E56" s="82">
        <f>IFERROR(INDEX('2026'!$C$120:$AC$217,MATCH($C56,'2026'!$C$120:$C$217,0),19),0)</f>
        <v>6126545.2300000004</v>
      </c>
      <c r="F56" s="83">
        <f>IFERROR(INDEX('2026'!$C$8:$AC$105,MATCH($C56,'2026'!$C$8:$C$105,0),19),0)</f>
        <v>7989757.8300000019</v>
      </c>
      <c r="G56" s="84">
        <f t="shared" si="15"/>
        <v>1.304121251056201</v>
      </c>
      <c r="H56" s="85">
        <f t="shared" si="16"/>
        <v>9.3288160918198187E-4</v>
      </c>
      <c r="I56" s="86">
        <f t="shared" si="17"/>
        <v>1863212.6000000015</v>
      </c>
      <c r="J56" s="87">
        <f t="shared" si="18"/>
        <v>0.30412125105620108</v>
      </c>
      <c r="K56" s="88">
        <f>VLOOKUP($C56,'2026'!$C$120:$U$217,VLOOKUP($L$4,Master!$D$9:$G$20,4,FALSE),FALSE)</f>
        <v>662238.6100000001</v>
      </c>
      <c r="L56" s="89">
        <f>VLOOKUP($C56,'2026'!$C$8:$U$105,VLOOKUP($L$4,Master!$D$9:$G$20,4,FALSE),FALSE)</f>
        <v>604693.98</v>
      </c>
      <c r="M56" s="89">
        <f t="shared" si="19"/>
        <v>0.91310589698175393</v>
      </c>
      <c r="N56" s="85">
        <f t="shared" si="20"/>
        <v>7.060387875674287E-5</v>
      </c>
      <c r="O56" s="89">
        <f t="shared" si="21"/>
        <v>-57544.630000000121</v>
      </c>
      <c r="P56" s="90">
        <f t="shared" si="22"/>
        <v>-8.6894103018246113E-2</v>
      </c>
      <c r="Q56" s="79"/>
    </row>
    <row r="57" spans="2:17" s="80" customFormat="1" ht="12.75" x14ac:dyDescent="0.2">
      <c r="B57" s="71"/>
      <c r="C57" s="160">
        <v>41503</v>
      </c>
      <c r="D57" s="81" t="s">
        <v>124</v>
      </c>
      <c r="E57" s="82">
        <f>IFERROR(INDEX('2026'!$C$120:$AC$217,MATCH($C57,'2026'!$C$120:$C$217,0),19),0)</f>
        <v>3939243.85</v>
      </c>
      <c r="F57" s="83">
        <f>IFERROR(INDEX('2026'!$C$8:$AC$105,MATCH($C57,'2026'!$C$8:$C$105,0),19),0)</f>
        <v>3953904.68</v>
      </c>
      <c r="G57" s="84">
        <f t="shared" si="15"/>
        <v>1.0037217371044447</v>
      </c>
      <c r="H57" s="85">
        <f t="shared" si="16"/>
        <v>4.6165666581042899E-4</v>
      </c>
      <c r="I57" s="86">
        <f t="shared" si="17"/>
        <v>14660.830000000075</v>
      </c>
      <c r="J57" s="87">
        <f t="shared" si="18"/>
        <v>3.7217371044445686E-3</v>
      </c>
      <c r="K57" s="88">
        <f>VLOOKUP($C57,'2026'!$C$120:$U$217,VLOOKUP($L$4,Master!$D$9:$G$20,4,FALSE),FALSE)</f>
        <v>572841.48</v>
      </c>
      <c r="L57" s="89">
        <f>VLOOKUP($C57,'2026'!$C$8:$U$105,VLOOKUP($L$4,Master!$D$9:$G$20,4,FALSE),FALSE)</f>
        <v>882208.47000000009</v>
      </c>
      <c r="M57" s="89">
        <f t="shared" si="19"/>
        <v>1.5400568932263776</v>
      </c>
      <c r="N57" s="85">
        <f t="shared" si="20"/>
        <v>1.0300638325199077E-4</v>
      </c>
      <c r="O57" s="89">
        <f t="shared" si="21"/>
        <v>309366.99000000011</v>
      </c>
      <c r="P57" s="90">
        <f t="shared" si="22"/>
        <v>0.54005689322637762</v>
      </c>
      <c r="Q57" s="79"/>
    </row>
    <row r="58" spans="2:17" s="80" customFormat="1" ht="12.75" x14ac:dyDescent="0.2">
      <c r="B58" s="71"/>
      <c r="C58" s="160">
        <v>41505</v>
      </c>
      <c r="D58" s="81" t="s">
        <v>119</v>
      </c>
      <c r="E58" s="82">
        <f>IFERROR(INDEX('2026'!$C$120:$AC$217,MATCH($C58,'2026'!$C$120:$C$217,0),19),0)</f>
        <v>17644968.870000001</v>
      </c>
      <c r="F58" s="83">
        <f>IFERROR(INDEX('2026'!$C$8:$AC$105,MATCH($C58,'2026'!$C$8:$C$105,0),19),0)</f>
        <v>24612297.250000004</v>
      </c>
      <c r="G58" s="84">
        <f t="shared" si="15"/>
        <v>1.394862038654308</v>
      </c>
      <c r="H58" s="85">
        <f t="shared" si="16"/>
        <v>2.8737240793498824E-3</v>
      </c>
      <c r="I58" s="86">
        <f t="shared" si="17"/>
        <v>6967328.3800000027</v>
      </c>
      <c r="J58" s="87">
        <f t="shared" si="18"/>
        <v>0.39486203865430808</v>
      </c>
      <c r="K58" s="88">
        <f>VLOOKUP($C58,'2026'!$C$120:$U$217,VLOOKUP($L$4,Master!$D$9:$G$20,4,FALSE),FALSE)</f>
        <v>2296962.64</v>
      </c>
      <c r="L58" s="89">
        <f>VLOOKUP($C58,'2026'!$C$8:$U$105,VLOOKUP($L$4,Master!$D$9:$G$20,4,FALSE),FALSE)</f>
        <v>2165480.37</v>
      </c>
      <c r="M58" s="89">
        <f t="shared" si="19"/>
        <v>0.9427582026323249</v>
      </c>
      <c r="N58" s="85">
        <f t="shared" si="20"/>
        <v>2.5284080634238609E-4</v>
      </c>
      <c r="O58" s="89">
        <f t="shared" si="21"/>
        <v>-131482.27000000002</v>
      </c>
      <c r="P58" s="90">
        <f t="shared" si="22"/>
        <v>-5.7241797367675082E-2</v>
      </c>
      <c r="Q58" s="79"/>
    </row>
    <row r="59" spans="2:17" s="80" customFormat="1" ht="12.75" x14ac:dyDescent="0.2">
      <c r="B59" s="71"/>
      <c r="C59" s="160">
        <v>41507</v>
      </c>
      <c r="D59" s="81" t="s">
        <v>145</v>
      </c>
      <c r="E59" s="82">
        <f>IFERROR(INDEX('2026'!$C$120:$AC$217,MATCH($C59,'2026'!$C$120:$C$217,0),19),0)</f>
        <v>200720.85</v>
      </c>
      <c r="F59" s="83">
        <f>IFERROR(INDEX('2026'!$C$8:$AC$105,MATCH($C59,'2026'!$C$8:$C$105,0),19),0)</f>
        <v>37834.429999999993</v>
      </c>
      <c r="G59" s="84">
        <f t="shared" si="15"/>
        <v>0.18849277491600894</v>
      </c>
      <c r="H59" s="85">
        <f t="shared" si="16"/>
        <v>4.4175361371225739E-6</v>
      </c>
      <c r="I59" s="86">
        <f t="shared" si="17"/>
        <v>-162886.42000000001</v>
      </c>
      <c r="J59" s="87">
        <f t="shared" si="18"/>
        <v>-0.81150722508399109</v>
      </c>
      <c r="K59" s="88">
        <f>VLOOKUP($C59,'2026'!$C$120:$U$217,VLOOKUP($L$4,Master!$D$9:$G$20,4,FALSE),FALSE)</f>
        <v>28196.639999999992</v>
      </c>
      <c r="L59" s="89">
        <f>VLOOKUP($C59,'2026'!$C$8:$U$105,VLOOKUP($L$4,Master!$D$9:$G$20,4,FALSE),FALSE)</f>
        <v>6265.34</v>
      </c>
      <c r="M59" s="89">
        <f t="shared" si="19"/>
        <v>0.2222016523954628</v>
      </c>
      <c r="N59" s="85">
        <f t="shared" si="20"/>
        <v>7.3153912617051584E-7</v>
      </c>
      <c r="O59" s="89">
        <f t="shared" si="21"/>
        <v>-21931.299999999992</v>
      </c>
      <c r="P59" s="90">
        <f t="shared" si="22"/>
        <v>-0.77779834760453725</v>
      </c>
      <c r="Q59" s="79"/>
    </row>
    <row r="60" spans="2:17" s="80" customFormat="1" ht="12.75" x14ac:dyDescent="0.2">
      <c r="B60" s="71"/>
      <c r="C60" s="160">
        <v>41801</v>
      </c>
      <c r="D60" s="81" t="s">
        <v>72</v>
      </c>
      <c r="E60" s="82">
        <f>IFERROR(INDEX('2026'!$C$120:$AC$217,MATCH($C60,'2026'!$C$120:$C$217,0),19),0)</f>
        <v>1550991.4999999995</v>
      </c>
      <c r="F60" s="83">
        <f>IFERROR(INDEX('2026'!$C$8:$AC$105,MATCH($C60,'2026'!$C$8:$C$105,0),19),0)</f>
        <v>1369587.73</v>
      </c>
      <c r="G60" s="84">
        <f t="shared" si="15"/>
        <v>0.88304012626761685</v>
      </c>
      <c r="H60" s="85">
        <f t="shared" si="16"/>
        <v>1.599126322303435E-4</v>
      </c>
      <c r="I60" s="86">
        <f t="shared" si="17"/>
        <v>-181403.76999999955</v>
      </c>
      <c r="J60" s="87">
        <f t="shared" si="18"/>
        <v>-0.11695987373238319</v>
      </c>
      <c r="K60" s="88">
        <f>VLOOKUP($C60,'2026'!$C$120:$U$217,VLOOKUP($L$4,Master!$D$9:$G$20,4,FALSE),FALSE)</f>
        <v>234363.96999999997</v>
      </c>
      <c r="L60" s="89">
        <f>VLOOKUP($C60,'2026'!$C$8:$U$105,VLOOKUP($L$4,Master!$D$9:$G$20,4,FALSE),FALSE)</f>
        <v>332341.60999999993</v>
      </c>
      <c r="M60" s="89">
        <f t="shared" si="19"/>
        <v>1.4180576050149687</v>
      </c>
      <c r="N60" s="85">
        <f t="shared" si="20"/>
        <v>3.8804101767741623E-5</v>
      </c>
      <c r="O60" s="89">
        <f t="shared" si="21"/>
        <v>97977.639999999956</v>
      </c>
      <c r="P60" s="90">
        <f t="shared" si="22"/>
        <v>0.41805760501496869</v>
      </c>
      <c r="Q60" s="79"/>
    </row>
    <row r="61" spans="2:17" s="80" customFormat="1" ht="12.75" x14ac:dyDescent="0.2">
      <c r="B61" s="71"/>
      <c r="C61" s="160">
        <v>42001</v>
      </c>
      <c r="D61" s="81" t="s">
        <v>73</v>
      </c>
      <c r="E61" s="82">
        <f>IFERROR(INDEX('2026'!$C$120:$AC$217,MATCH($C61,'2026'!$C$120:$C$217,0),19),0)</f>
        <v>5124606.51</v>
      </c>
      <c r="F61" s="83">
        <f>IFERROR(INDEX('2026'!$C$8:$AC$105,MATCH($C61,'2026'!$C$8:$C$105,0),19),0)</f>
        <v>4500019.51</v>
      </c>
      <c r="G61" s="84">
        <f t="shared" si="15"/>
        <v>0.87812000808624036</v>
      </c>
      <c r="H61" s="85">
        <f t="shared" si="16"/>
        <v>5.2542086145295755E-4</v>
      </c>
      <c r="I61" s="86">
        <f t="shared" si="17"/>
        <v>-624587</v>
      </c>
      <c r="J61" s="87">
        <f t="shared" si="18"/>
        <v>-0.12187999191375964</v>
      </c>
      <c r="K61" s="88">
        <f>VLOOKUP($C61,'2026'!$C$120:$U$217,VLOOKUP($L$4,Master!$D$9:$G$20,4,FALSE),FALSE)</f>
        <v>1011568.3499999996</v>
      </c>
      <c r="L61" s="89">
        <f>VLOOKUP($C61,'2026'!$C$8:$U$105,VLOOKUP($L$4,Master!$D$9:$G$20,4,FALSE),FALSE)</f>
        <v>2040245.73</v>
      </c>
      <c r="M61" s="89">
        <f t="shared" si="19"/>
        <v>2.0169133702136892</v>
      </c>
      <c r="N61" s="85">
        <f t="shared" si="20"/>
        <v>2.3821844919786096E-4</v>
      </c>
      <c r="O61" s="89">
        <f t="shared" si="21"/>
        <v>1028677.3800000004</v>
      </c>
      <c r="P61" s="90">
        <f t="shared" si="22"/>
        <v>1.0169133702136892</v>
      </c>
      <c r="Q61" s="79"/>
    </row>
    <row r="62" spans="2:17" s="80" customFormat="1" ht="12.75" x14ac:dyDescent="0.2">
      <c r="B62" s="71"/>
      <c r="C62" s="160">
        <v>42002</v>
      </c>
      <c r="D62" s="81" t="s">
        <v>74</v>
      </c>
      <c r="E62" s="82">
        <f>IFERROR(INDEX('2026'!$C$120:$AC$217,MATCH($C62,'2026'!$C$120:$C$217,0),19),0)</f>
        <v>1184995.74</v>
      </c>
      <c r="F62" s="83">
        <f>IFERROR(INDEX('2026'!$C$8:$AC$105,MATCH($C62,'2026'!$C$8:$C$105,0),19),0)</f>
        <v>712145.58</v>
      </c>
      <c r="G62" s="84">
        <f t="shared" si="15"/>
        <v>0.60096889462235537</v>
      </c>
      <c r="H62" s="85">
        <f t="shared" si="16"/>
        <v>8.3149893748686455E-5</v>
      </c>
      <c r="I62" s="86">
        <f t="shared" si="17"/>
        <v>-472850.16000000003</v>
      </c>
      <c r="J62" s="87">
        <f t="shared" si="18"/>
        <v>-0.39903110537764469</v>
      </c>
      <c r="K62" s="88">
        <f>VLOOKUP($C62,'2026'!$C$120:$U$217,VLOOKUP($L$4,Master!$D$9:$G$20,4,FALSE),FALSE)</f>
        <v>162213.09000000005</v>
      </c>
      <c r="L62" s="89">
        <f>VLOOKUP($C62,'2026'!$C$8:$U$105,VLOOKUP($L$4,Master!$D$9:$G$20,4,FALSE),FALSE)</f>
        <v>98611.159999999989</v>
      </c>
      <c r="M62" s="89">
        <f t="shared" si="19"/>
        <v>0.60791123577018324</v>
      </c>
      <c r="N62" s="85">
        <f t="shared" si="20"/>
        <v>1.151380800037363E-5</v>
      </c>
      <c r="O62" s="89">
        <f t="shared" si="21"/>
        <v>-63601.930000000066</v>
      </c>
      <c r="P62" s="90">
        <f t="shared" si="22"/>
        <v>-0.39208876422981676</v>
      </c>
      <c r="Q62" s="79"/>
    </row>
    <row r="63" spans="2:17" s="80" customFormat="1" ht="12.75" x14ac:dyDescent="0.2">
      <c r="B63" s="71"/>
      <c r="C63" s="160">
        <v>42005</v>
      </c>
      <c r="D63" s="81" t="s">
        <v>130</v>
      </c>
      <c r="E63" s="82">
        <f>IFERROR(INDEX('2026'!$C$120:$AC$217,MATCH($C63,'2026'!$C$120:$C$217,0),19),0)</f>
        <v>928275.73</v>
      </c>
      <c r="F63" s="83">
        <f>IFERROR(INDEX('2026'!$C$8:$AC$105,MATCH($C63,'2026'!$C$8:$C$105,0),19),0)</f>
        <v>365807.72000000003</v>
      </c>
      <c r="G63" s="84">
        <f t="shared" si="15"/>
        <v>0.39407226557566039</v>
      </c>
      <c r="H63" s="85">
        <f t="shared" si="16"/>
        <v>4.2711594236741944E-5</v>
      </c>
      <c r="I63" s="86">
        <f t="shared" si="17"/>
        <v>-562468.01</v>
      </c>
      <c r="J63" s="87">
        <f t="shared" si="18"/>
        <v>-0.60592773442433967</v>
      </c>
      <c r="K63" s="88">
        <f>VLOOKUP($C63,'2026'!$C$120:$U$217,VLOOKUP($L$4,Master!$D$9:$G$20,4,FALSE),FALSE)</f>
        <v>102596.83000000002</v>
      </c>
      <c r="L63" s="89">
        <f>VLOOKUP($C63,'2026'!$C$8:$U$105,VLOOKUP($L$4,Master!$D$9:$G$20,4,FALSE),FALSE)</f>
        <v>114098.15000000002</v>
      </c>
      <c r="M63" s="89">
        <f t="shared" si="19"/>
        <v>1.1121020990609554</v>
      </c>
      <c r="N63" s="85">
        <f t="shared" si="20"/>
        <v>1.332206407771525E-5</v>
      </c>
      <c r="O63" s="89">
        <f t="shared" si="21"/>
        <v>11501.320000000007</v>
      </c>
      <c r="P63" s="90">
        <f t="shared" si="22"/>
        <v>0.11210209906095545</v>
      </c>
      <c r="Q63" s="79"/>
    </row>
    <row r="64" spans="2:17" s="80" customFormat="1" ht="12.75" x14ac:dyDescent="0.2">
      <c r="B64" s="71"/>
      <c r="C64" s="160">
        <v>42101</v>
      </c>
      <c r="D64" s="81" t="s">
        <v>75</v>
      </c>
      <c r="E64" s="82">
        <f>IFERROR(INDEX('2026'!$C$120:$AC$217,MATCH($C64,'2026'!$C$120:$C$217,0),19),0)</f>
        <v>8566207.8300000019</v>
      </c>
      <c r="F64" s="83">
        <f>IFERROR(INDEX('2026'!$C$8:$AC$105,MATCH($C64,'2026'!$C$8:$C$105,0),19),0)</f>
        <v>9126448.4699999988</v>
      </c>
      <c r="G64" s="84">
        <f t="shared" si="15"/>
        <v>1.0654012430142028</v>
      </c>
      <c r="H64" s="85">
        <f t="shared" si="16"/>
        <v>1.0656012504962286E-3</v>
      </c>
      <c r="I64" s="86">
        <f t="shared" si="17"/>
        <v>560240.63999999687</v>
      </c>
      <c r="J64" s="87">
        <f t="shared" si="18"/>
        <v>6.540124301420279E-2</v>
      </c>
      <c r="K64" s="88">
        <f>VLOOKUP($C64,'2026'!$C$120:$U$217,VLOOKUP($L$4,Master!$D$9:$G$20,4,FALSE),FALSE)</f>
        <v>3195878.080000001</v>
      </c>
      <c r="L64" s="89">
        <f>VLOOKUP($C64,'2026'!$C$8:$U$105,VLOOKUP($L$4,Master!$D$9:$G$20,4,FALSE),FALSE)</f>
        <v>3909840.6699999995</v>
      </c>
      <c r="M64" s="89">
        <f t="shared" si="19"/>
        <v>1.2234010722962243</v>
      </c>
      <c r="N64" s="85">
        <f t="shared" si="20"/>
        <v>4.5651176587347916E-4</v>
      </c>
      <c r="O64" s="89">
        <f t="shared" si="21"/>
        <v>713962.58999999845</v>
      </c>
      <c r="P64" s="90">
        <f t="shared" si="22"/>
        <v>0.22340107229622422</v>
      </c>
      <c r="Q64" s="79"/>
    </row>
    <row r="65" spans="2:17" s="80" customFormat="1" ht="12.75" x14ac:dyDescent="0.2">
      <c r="B65" s="71"/>
      <c r="C65" s="160">
        <v>42501</v>
      </c>
      <c r="D65" s="81" t="s">
        <v>140</v>
      </c>
      <c r="E65" s="82">
        <f>IFERROR(INDEX('2026'!$C$120:$AC$217,MATCH($C65,'2026'!$C$120:$C$217,0),19),0)</f>
        <v>4639215.7299999995</v>
      </c>
      <c r="F65" s="83">
        <f>IFERROR(INDEX('2026'!$C$8:$AC$105,MATCH($C65,'2026'!$C$8:$C$105,0),19),0)</f>
        <v>4985939.78</v>
      </c>
      <c r="G65" s="84">
        <f t="shared" si="15"/>
        <v>1.0747376432093623</v>
      </c>
      <c r="H65" s="85">
        <f t="shared" si="16"/>
        <v>5.8215675921817716E-4</v>
      </c>
      <c r="I65" s="86">
        <f t="shared" si="17"/>
        <v>346724.05000000075</v>
      </c>
      <c r="J65" s="87">
        <f t="shared" si="18"/>
        <v>7.4737643209362201E-2</v>
      </c>
      <c r="K65" s="88">
        <f>VLOOKUP($C65,'2026'!$C$120:$U$217,VLOOKUP($L$4,Master!$D$9:$G$20,4,FALSE),FALSE)</f>
        <v>722874.40000000026</v>
      </c>
      <c r="L65" s="89">
        <f>VLOOKUP($C65,'2026'!$C$8:$U$105,VLOOKUP($L$4,Master!$D$9:$G$20,4,FALSE),FALSE)</f>
        <v>2341503.88</v>
      </c>
      <c r="M65" s="89">
        <f t="shared" si="19"/>
        <v>3.2391572865216958</v>
      </c>
      <c r="N65" s="85">
        <f t="shared" si="20"/>
        <v>2.7339325596058192E-4</v>
      </c>
      <c r="O65" s="89">
        <f t="shared" si="21"/>
        <v>1618629.4799999995</v>
      </c>
      <c r="P65" s="90">
        <f t="shared" si="22"/>
        <v>2.2391572865216958</v>
      </c>
      <c r="Q65" s="79"/>
    </row>
    <row r="66" spans="2:17" s="80" customFormat="1" ht="12.75" x14ac:dyDescent="0.2">
      <c r="B66" s="71"/>
      <c r="C66" s="160">
        <v>42502</v>
      </c>
      <c r="D66" s="81" t="s">
        <v>62</v>
      </c>
      <c r="E66" s="82">
        <f>IFERROR(INDEX('2026'!$C$120:$AC$217,MATCH($C66,'2026'!$C$120:$C$217,0),19),0)</f>
        <v>305319.88</v>
      </c>
      <c r="F66" s="83">
        <f>IFERROR(INDEX('2026'!$C$8:$AC$105,MATCH($C66,'2026'!$C$8:$C$105,0),19),0)</f>
        <v>135599.81</v>
      </c>
      <c r="G66" s="84">
        <f t="shared" si="15"/>
        <v>0.44412374981936975</v>
      </c>
      <c r="H66" s="85">
        <f t="shared" si="16"/>
        <v>1.5832591130934309E-5</v>
      </c>
      <c r="I66" s="86">
        <f t="shared" si="17"/>
        <v>-169720.07</v>
      </c>
      <c r="J66" s="87">
        <f t="shared" si="18"/>
        <v>-0.55587625018063025</v>
      </c>
      <c r="K66" s="88">
        <f>VLOOKUP($C66,'2026'!$C$120:$U$217,VLOOKUP($L$4,Master!$D$9:$G$20,4,FALSE),FALSE)</f>
        <v>44661.12000000001</v>
      </c>
      <c r="L66" s="89">
        <f>VLOOKUP($C66,'2026'!$C$8:$U$105,VLOOKUP($L$4,Master!$D$9:$G$20,4,FALSE),FALSE)</f>
        <v>17180.420000000002</v>
      </c>
      <c r="M66" s="89">
        <f t="shared" si="19"/>
        <v>0.38468403837610876</v>
      </c>
      <c r="N66" s="85">
        <f t="shared" si="20"/>
        <v>2.0059804310767579E-6</v>
      </c>
      <c r="O66" s="89">
        <f t="shared" si="21"/>
        <v>-27480.700000000008</v>
      </c>
      <c r="P66" s="90">
        <f t="shared" si="22"/>
        <v>-0.61531596162389124</v>
      </c>
      <c r="Q66" s="79"/>
    </row>
    <row r="67" spans="2:17" s="80" customFormat="1" ht="12.75" x14ac:dyDescent="0.2">
      <c r="B67" s="71"/>
      <c r="C67" s="160">
        <v>42701</v>
      </c>
      <c r="D67" s="81" t="s">
        <v>131</v>
      </c>
      <c r="E67" s="82">
        <f>IFERROR(INDEX('2026'!$C$120:$AC$217,MATCH($C67,'2026'!$C$120:$C$217,0),19),0)</f>
        <v>3526614.7199999997</v>
      </c>
      <c r="F67" s="83">
        <f>IFERROR(INDEX('2026'!$C$8:$AC$105,MATCH($C67,'2026'!$C$8:$C$105,0),19),0)</f>
        <v>2534097.7599999998</v>
      </c>
      <c r="G67" s="84">
        <f t="shared" si="15"/>
        <v>0.71856382428982768</v>
      </c>
      <c r="H67" s="85">
        <f t="shared" si="16"/>
        <v>2.9588045676388853E-4</v>
      </c>
      <c r="I67" s="86">
        <f t="shared" si="17"/>
        <v>-992516.96</v>
      </c>
      <c r="J67" s="87">
        <f t="shared" si="18"/>
        <v>-0.28143617571017226</v>
      </c>
      <c r="K67" s="88">
        <f>VLOOKUP($C67,'2026'!$C$120:$U$217,VLOOKUP($L$4,Master!$D$9:$G$20,4,FALSE),FALSE)</f>
        <v>609246.13999999966</v>
      </c>
      <c r="L67" s="89">
        <f>VLOOKUP($C67,'2026'!$C$8:$U$105,VLOOKUP($L$4,Master!$D$9:$G$20,4,FALSE),FALSE)</f>
        <v>273480.99</v>
      </c>
      <c r="M67" s="89">
        <f t="shared" si="19"/>
        <v>0.44888423913526992</v>
      </c>
      <c r="N67" s="85">
        <f t="shared" si="20"/>
        <v>3.1931554304929589E-5</v>
      </c>
      <c r="O67" s="89">
        <f t="shared" si="21"/>
        <v>-335765.14999999967</v>
      </c>
      <c r="P67" s="90">
        <f t="shared" si="22"/>
        <v>-0.55111576086473002</v>
      </c>
      <c r="Q67" s="79"/>
    </row>
    <row r="68" spans="2:17" s="80" customFormat="1" ht="12.75" x14ac:dyDescent="0.2">
      <c r="B68" s="71"/>
      <c r="C68" s="160">
        <v>42703</v>
      </c>
      <c r="D68" s="81" t="s">
        <v>59</v>
      </c>
      <c r="E68" s="82">
        <f>IFERROR(INDEX('2026'!$C$120:$AC$217,MATCH($C68,'2026'!$C$120:$C$217,0),19),0)</f>
        <v>104780537.24000001</v>
      </c>
      <c r="F68" s="83">
        <f>IFERROR(INDEX('2026'!$C$8:$AC$105,MATCH($C68,'2026'!$C$8:$C$105,0),19),0)</f>
        <v>63452674.130000003</v>
      </c>
      <c r="G68" s="84">
        <f t="shared" si="15"/>
        <v>0.60557691152758208</v>
      </c>
      <c r="H68" s="85">
        <f t="shared" si="16"/>
        <v>7.4087142575251621E-3</v>
      </c>
      <c r="I68" s="86">
        <f t="shared" si="17"/>
        <v>-41327863.110000007</v>
      </c>
      <c r="J68" s="87">
        <f t="shared" si="18"/>
        <v>-0.39442308847241797</v>
      </c>
      <c r="K68" s="88">
        <f>VLOOKUP($C68,'2026'!$C$120:$U$217,VLOOKUP($L$4,Master!$D$9:$G$20,4,FALSE),FALSE)</f>
        <v>14914600.870000001</v>
      </c>
      <c r="L68" s="89">
        <f>VLOOKUP($C68,'2026'!$C$8:$U$105,VLOOKUP($L$4,Master!$D$9:$G$20,4,FALSE),FALSE)</f>
        <v>9516158.8499999996</v>
      </c>
      <c r="M68" s="89">
        <f t="shared" si="19"/>
        <v>0.63804314530074302</v>
      </c>
      <c r="N68" s="85">
        <f t="shared" si="20"/>
        <v>1.1111037117903929E-3</v>
      </c>
      <c r="O68" s="89">
        <f t="shared" si="21"/>
        <v>-5398442.0200000014</v>
      </c>
      <c r="P68" s="90">
        <f t="shared" si="22"/>
        <v>-0.36195685469925692</v>
      </c>
      <c r="Q68" s="79"/>
    </row>
    <row r="69" spans="2:17" s="80" customFormat="1" ht="12.75" x14ac:dyDescent="0.2">
      <c r="B69" s="71"/>
      <c r="C69" s="160">
        <v>42704</v>
      </c>
      <c r="D69" s="81" t="s">
        <v>60</v>
      </c>
      <c r="E69" s="82">
        <f>IFERROR(INDEX('2026'!$C$120:$AC$217,MATCH($C69,'2026'!$C$120:$C$217,0),19),0)</f>
        <v>12475193.400000004</v>
      </c>
      <c r="F69" s="83">
        <f>IFERROR(INDEX('2026'!$C$8:$AC$105,MATCH($C69,'2026'!$C$8:$C$105,0),19),0)</f>
        <v>11163017.07</v>
      </c>
      <c r="G69" s="84">
        <f t="shared" si="15"/>
        <v>0.89481715529957206</v>
      </c>
      <c r="H69" s="85">
        <f t="shared" si="16"/>
        <v>1.3033903591527917E-3</v>
      </c>
      <c r="I69" s="86">
        <f t="shared" si="17"/>
        <v>-1312176.3300000038</v>
      </c>
      <c r="J69" s="87">
        <f t="shared" si="18"/>
        <v>-0.10518284470042792</v>
      </c>
      <c r="K69" s="88">
        <f>VLOOKUP($C69,'2026'!$C$120:$U$217,VLOOKUP($L$4,Master!$D$9:$G$20,4,FALSE),FALSE)</f>
        <v>1787140.5400000005</v>
      </c>
      <c r="L69" s="89">
        <f>VLOOKUP($C69,'2026'!$C$8:$U$105,VLOOKUP($L$4,Master!$D$9:$G$20,4,FALSE),FALSE)</f>
        <v>1793645.98</v>
      </c>
      <c r="M69" s="89">
        <f t="shared" si="19"/>
        <v>1.0036401390122343</v>
      </c>
      <c r="N69" s="85">
        <f t="shared" si="20"/>
        <v>2.0942554001354412E-4</v>
      </c>
      <c r="O69" s="89">
        <f t="shared" si="21"/>
        <v>6505.4399999994785</v>
      </c>
      <c r="P69" s="90">
        <f t="shared" si="22"/>
        <v>3.6401390122343018E-3</v>
      </c>
      <c r="Q69" s="79"/>
    </row>
    <row r="70" spans="2:17" s="80" customFormat="1" ht="38.25" x14ac:dyDescent="0.2">
      <c r="B70" s="71"/>
      <c r="C70" s="160">
        <v>42705</v>
      </c>
      <c r="D70" s="81" t="s">
        <v>61</v>
      </c>
      <c r="E70" s="82">
        <f>IFERROR(INDEX('2026'!$C$120:$AC$217,MATCH($C70,'2026'!$C$120:$C$217,0),19),0)</f>
        <v>44566.860000000015</v>
      </c>
      <c r="F70" s="83">
        <f>IFERROR(INDEX('2026'!$C$8:$AC$105,MATCH($C70,'2026'!$C$8:$C$105,0),19),0)</f>
        <v>34820.430000000008</v>
      </c>
      <c r="G70" s="84">
        <f t="shared" si="15"/>
        <v>0.78130768019106567</v>
      </c>
      <c r="H70" s="85">
        <f t="shared" si="16"/>
        <v>4.0656224458818872E-6</v>
      </c>
      <c r="I70" s="86">
        <f t="shared" si="17"/>
        <v>-9746.4300000000076</v>
      </c>
      <c r="J70" s="87">
        <f t="shared" si="18"/>
        <v>-0.21869231980893436</v>
      </c>
      <c r="K70" s="88">
        <f>VLOOKUP($C70,'2026'!$C$120:$U$217,VLOOKUP($L$4,Master!$D$9:$G$20,4,FALSE),FALSE)</f>
        <v>5764.5200000000013</v>
      </c>
      <c r="L70" s="89">
        <f>VLOOKUP($C70,'2026'!$C$8:$U$105,VLOOKUP($L$4,Master!$D$9:$G$20,4,FALSE),FALSE)</f>
        <v>5855.7700000000013</v>
      </c>
      <c r="M70" s="89">
        <f t="shared" si="19"/>
        <v>1.0158295920562337</v>
      </c>
      <c r="N70" s="85">
        <f t="shared" si="20"/>
        <v>6.8371786189664452E-7</v>
      </c>
      <c r="O70" s="89">
        <f t="shared" si="21"/>
        <v>91.25</v>
      </c>
      <c r="P70" s="90">
        <f t="shared" si="22"/>
        <v>1.5829592056233646E-2</v>
      </c>
      <c r="Q70" s="79"/>
    </row>
    <row r="71" spans="2:17" s="80" customFormat="1" ht="12.75" x14ac:dyDescent="0.2">
      <c r="B71" s="71"/>
      <c r="C71" s="160">
        <v>42801</v>
      </c>
      <c r="D71" s="81" t="s">
        <v>125</v>
      </c>
      <c r="E71" s="82">
        <f>IFERROR(INDEX('2026'!$C$120:$AC$217,MATCH($C71,'2026'!$C$120:$C$217,0),19),0)</f>
        <v>1258710.0399999996</v>
      </c>
      <c r="F71" s="83">
        <f>IFERROR(INDEX('2026'!$C$8:$AC$105,MATCH($C71,'2026'!$C$8:$C$105,0),19),0)</f>
        <v>855173.98</v>
      </c>
      <c r="G71" s="84">
        <f t="shared" si="15"/>
        <v>0.67940506774697706</v>
      </c>
      <c r="H71" s="85">
        <f t="shared" si="16"/>
        <v>9.9849844709618658E-5</v>
      </c>
      <c r="I71" s="86">
        <f t="shared" si="17"/>
        <v>-403536.05999999959</v>
      </c>
      <c r="J71" s="87">
        <f t="shared" si="18"/>
        <v>-0.32059493225302288</v>
      </c>
      <c r="K71" s="88">
        <f>VLOOKUP($C71,'2026'!$C$120:$U$217,VLOOKUP($L$4,Master!$D$9:$G$20,4,FALSE),FALSE)</f>
        <v>175522.86999999997</v>
      </c>
      <c r="L71" s="89">
        <f>VLOOKUP($C71,'2026'!$C$8:$U$105,VLOOKUP($L$4,Master!$D$9:$G$20,4,FALSE),FALSE)</f>
        <v>138602.38999999998</v>
      </c>
      <c r="M71" s="89">
        <f t="shared" si="19"/>
        <v>0.7896543054474896</v>
      </c>
      <c r="N71" s="85">
        <f t="shared" si="20"/>
        <v>1.6183171426569833E-5</v>
      </c>
      <c r="O71" s="89">
        <f t="shared" si="21"/>
        <v>-36920.479999999981</v>
      </c>
      <c r="P71" s="90">
        <f t="shared" si="22"/>
        <v>-0.2103456945525104</v>
      </c>
      <c r="Q71" s="79"/>
    </row>
    <row r="72" spans="2:17" s="80" customFormat="1" ht="12.75" x14ac:dyDescent="0.2">
      <c r="B72" s="71"/>
      <c r="C72" s="160">
        <v>42802</v>
      </c>
      <c r="D72" s="81" t="s">
        <v>58</v>
      </c>
      <c r="E72" s="82">
        <f>IFERROR(INDEX('2026'!$C$120:$AC$217,MATCH($C72,'2026'!$C$120:$C$217,0),19),0)</f>
        <v>1030119.1200000001</v>
      </c>
      <c r="F72" s="83">
        <f>IFERROR(INDEX('2026'!$C$8:$AC$105,MATCH($C72,'2026'!$C$8:$C$105,0),19),0)</f>
        <v>788555.45000000007</v>
      </c>
      <c r="G72" s="84">
        <f t="shared" si="15"/>
        <v>0.76549928517004906</v>
      </c>
      <c r="H72" s="85">
        <f t="shared" si="16"/>
        <v>9.2071486117273435E-5</v>
      </c>
      <c r="I72" s="86">
        <f t="shared" si="17"/>
        <v>-241563.67000000004</v>
      </c>
      <c r="J72" s="87">
        <f t="shared" si="18"/>
        <v>-0.23450071482995094</v>
      </c>
      <c r="K72" s="88">
        <f>VLOOKUP($C72,'2026'!$C$120:$U$217,VLOOKUP($L$4,Master!$D$9:$G$20,4,FALSE),FALSE)</f>
        <v>151856.06</v>
      </c>
      <c r="L72" s="89">
        <f>VLOOKUP($C72,'2026'!$C$8:$U$105,VLOOKUP($L$4,Master!$D$9:$G$20,4,FALSE),FALSE)</f>
        <v>140968.1</v>
      </c>
      <c r="M72" s="89">
        <f t="shared" si="19"/>
        <v>0.92830078694258245</v>
      </c>
      <c r="N72" s="85">
        <f t="shared" si="20"/>
        <v>1.6459390981481914E-5</v>
      </c>
      <c r="O72" s="89">
        <f t="shared" si="21"/>
        <v>-10887.959999999992</v>
      </c>
      <c r="P72" s="90">
        <f t="shared" si="22"/>
        <v>-7.169921305741761E-2</v>
      </c>
      <c r="Q72" s="79"/>
    </row>
    <row r="73" spans="2:17" s="80" customFormat="1" ht="12.75" x14ac:dyDescent="0.2">
      <c r="B73" s="71"/>
      <c r="C73" s="160">
        <v>42901</v>
      </c>
      <c r="D73" s="81" t="s">
        <v>126</v>
      </c>
      <c r="E73" s="82">
        <f>IFERROR(INDEX('2026'!$C$120:$AC$217,MATCH($C73,'2026'!$C$120:$C$217,0),19),0)</f>
        <v>163940591.07999986</v>
      </c>
      <c r="F73" s="83">
        <f>IFERROR(INDEX('2026'!$C$8:$AC$105,MATCH($C73,'2026'!$C$8:$C$105,0),19),0)</f>
        <v>163379275.66999996</v>
      </c>
      <c r="G73" s="84">
        <f t="shared" si="15"/>
        <v>0.99657610475659442</v>
      </c>
      <c r="H73" s="85">
        <f t="shared" si="16"/>
        <v>1.907611279802909E-2</v>
      </c>
      <c r="I73" s="86">
        <f t="shared" si="17"/>
        <v>-561315.40999990702</v>
      </c>
      <c r="J73" s="87">
        <f t="shared" si="18"/>
        <v>-3.4238952434055571E-3</v>
      </c>
      <c r="K73" s="88">
        <f>VLOOKUP($C73,'2026'!$C$120:$U$217,VLOOKUP($L$4,Master!$D$9:$G$20,4,FALSE),FALSE)</f>
        <v>22910638.409999974</v>
      </c>
      <c r="L73" s="89">
        <f>VLOOKUP($C73,'2026'!$C$8:$U$105,VLOOKUP($L$4,Master!$D$9:$G$20,4,FALSE),FALSE)</f>
        <v>23213874.73</v>
      </c>
      <c r="M73" s="89">
        <f t="shared" si="19"/>
        <v>1.0132356119708856</v>
      </c>
      <c r="N73" s="85">
        <f t="shared" si="20"/>
        <v>2.7104447061158722E-3</v>
      </c>
      <c r="O73" s="89">
        <f t="shared" si="21"/>
        <v>303236.32000002638</v>
      </c>
      <c r="P73" s="90">
        <f t="shared" si="22"/>
        <v>1.3235611970885569E-2</v>
      </c>
      <c r="Q73" s="79"/>
    </row>
    <row r="74" spans="2:17" s="80" customFormat="1" ht="12.75" x14ac:dyDescent="0.2">
      <c r="B74" s="71"/>
      <c r="C74" s="160">
        <v>42902</v>
      </c>
      <c r="D74" s="81" t="s">
        <v>45</v>
      </c>
      <c r="E74" s="82">
        <f>IFERROR(INDEX('2026'!$C$120:$AC$217,MATCH($C74,'2026'!$C$120:$C$217,0),19),0)</f>
        <v>235126.07</v>
      </c>
      <c r="F74" s="83">
        <f>IFERROR(INDEX('2026'!$C$8:$AC$105,MATCH($C74,'2026'!$C$8:$C$105,0),19),0)</f>
        <v>239844.15</v>
      </c>
      <c r="G74" s="84">
        <f t="shared" si="15"/>
        <v>1.0200661713097148</v>
      </c>
      <c r="H74" s="85">
        <f t="shared" si="16"/>
        <v>2.8004127454872382E-5</v>
      </c>
      <c r="I74" s="86">
        <f t="shared" si="17"/>
        <v>4718.0799999999872</v>
      </c>
      <c r="J74" s="87">
        <f t="shared" si="18"/>
        <v>2.0066171309714772E-2</v>
      </c>
      <c r="K74" s="88">
        <f>VLOOKUP($C74,'2026'!$C$120:$U$217,VLOOKUP($L$4,Master!$D$9:$G$20,4,FALSE),FALSE)</f>
        <v>30336.249999999996</v>
      </c>
      <c r="L74" s="89">
        <f>VLOOKUP($C74,'2026'!$C$8:$U$105,VLOOKUP($L$4,Master!$D$9:$G$20,4,FALSE),FALSE)</f>
        <v>27014.7</v>
      </c>
      <c r="M74" s="89">
        <f t="shared" si="19"/>
        <v>0.89050887964069403</v>
      </c>
      <c r="N74" s="85">
        <f t="shared" si="20"/>
        <v>3.1542278682016672E-6</v>
      </c>
      <c r="O74" s="89">
        <f t="shared" si="21"/>
        <v>-3321.5499999999956</v>
      </c>
      <c r="P74" s="90">
        <f t="shared" si="22"/>
        <v>-0.10949112035930599</v>
      </c>
      <c r="Q74" s="79"/>
    </row>
    <row r="75" spans="2:17" s="80" customFormat="1" ht="25.5" x14ac:dyDescent="0.2">
      <c r="B75" s="71"/>
      <c r="C75" s="160">
        <v>43001</v>
      </c>
      <c r="D75" s="81" t="s">
        <v>127</v>
      </c>
      <c r="E75" s="82">
        <f>IFERROR(INDEX('2026'!$C$120:$AC$217,MATCH($C75,'2026'!$C$120:$C$217,0),19),0)</f>
        <v>1328067.78</v>
      </c>
      <c r="F75" s="83">
        <f>IFERROR(INDEX('2026'!$C$8:$AC$105,MATCH($C75,'2026'!$C$8:$C$105,0),19),0)</f>
        <v>915827.74999999988</v>
      </c>
      <c r="G75" s="84">
        <f t="shared" si="15"/>
        <v>0.68959413351628773</v>
      </c>
      <c r="H75" s="85">
        <f t="shared" si="16"/>
        <v>1.0693175980197556E-4</v>
      </c>
      <c r="I75" s="86">
        <f t="shared" si="17"/>
        <v>-412240.03000000014</v>
      </c>
      <c r="J75" s="87">
        <f t="shared" si="18"/>
        <v>-0.31040586648371227</v>
      </c>
      <c r="K75" s="88">
        <f>VLOOKUP($C75,'2026'!$C$120:$U$217,VLOOKUP($L$4,Master!$D$9:$G$20,4,FALSE),FALSE)</f>
        <v>750660.42999999993</v>
      </c>
      <c r="L75" s="89">
        <f>VLOOKUP($C75,'2026'!$C$8:$U$105,VLOOKUP($L$4,Master!$D$9:$G$20,4,FALSE),FALSE)</f>
        <v>55924.380000000005</v>
      </c>
      <c r="M75" s="89">
        <f t="shared" si="19"/>
        <v>7.4500237077902196E-2</v>
      </c>
      <c r="N75" s="85">
        <f t="shared" si="20"/>
        <v>6.52971300469374E-6</v>
      </c>
      <c r="O75" s="89">
        <f t="shared" si="21"/>
        <v>-694736.04999999993</v>
      </c>
      <c r="P75" s="90">
        <f t="shared" si="22"/>
        <v>-0.92549976292209779</v>
      </c>
      <c r="Q75" s="79"/>
    </row>
    <row r="76" spans="2:17" s="80" customFormat="1" ht="12.75" x14ac:dyDescent="0.2">
      <c r="B76" s="71"/>
      <c r="C76" s="160">
        <v>43101</v>
      </c>
      <c r="D76" s="81" t="s">
        <v>132</v>
      </c>
      <c r="E76" s="82">
        <f>IFERROR(INDEX('2026'!$C$120:$AC$217,MATCH($C76,'2026'!$C$120:$C$217,0),19),0)</f>
        <v>730845.35</v>
      </c>
      <c r="F76" s="83">
        <f>IFERROR(INDEX('2026'!$C$8:$AC$105,MATCH($C76,'2026'!$C$8:$C$105,0),19),0)</f>
        <v>1007798.79</v>
      </c>
      <c r="G76" s="84">
        <f t="shared" si="15"/>
        <v>1.3789494453238296</v>
      </c>
      <c r="H76" s="85">
        <f t="shared" si="16"/>
        <v>1.1767026948135348E-4</v>
      </c>
      <c r="I76" s="86">
        <f t="shared" si="17"/>
        <v>276953.44000000006</v>
      </c>
      <c r="J76" s="87">
        <f t="shared" si="18"/>
        <v>0.37894944532382957</v>
      </c>
      <c r="K76" s="88">
        <f>VLOOKUP($C76,'2026'!$C$120:$U$217,VLOOKUP($L$4,Master!$D$9:$G$20,4,FALSE),FALSE)</f>
        <v>136512.79000000004</v>
      </c>
      <c r="L76" s="89">
        <f>VLOOKUP($C76,'2026'!$C$8:$U$105,VLOOKUP($L$4,Master!$D$9:$G$20,4,FALSE),FALSE)</f>
        <v>660296.51</v>
      </c>
      <c r="M76" s="89">
        <f t="shared" si="19"/>
        <v>4.8368838553515738</v>
      </c>
      <c r="N76" s="85">
        <f t="shared" si="20"/>
        <v>7.7096012656749884E-5</v>
      </c>
      <c r="O76" s="89">
        <f t="shared" si="21"/>
        <v>523783.72</v>
      </c>
      <c r="P76" s="90">
        <f t="shared" si="22"/>
        <v>3.8368838553515743</v>
      </c>
      <c r="Q76" s="79"/>
    </row>
    <row r="77" spans="2:17" s="80" customFormat="1" ht="12.75" x14ac:dyDescent="0.2">
      <c r="B77" s="71"/>
      <c r="C77" s="160">
        <v>43301</v>
      </c>
      <c r="D77" s="81" t="s">
        <v>129</v>
      </c>
      <c r="E77" s="82">
        <f>IFERROR(INDEX('2026'!$C$120:$AC$217,MATCH($C77,'2026'!$C$120:$C$217,0),19),0)</f>
        <v>2261780.2699999996</v>
      </c>
      <c r="F77" s="83">
        <f>IFERROR(INDEX('2026'!$C$8:$AC$105,MATCH($C77,'2026'!$C$8:$C$105,0),19),0)</f>
        <v>3229994.5700000003</v>
      </c>
      <c r="G77" s="84">
        <f t="shared" si="15"/>
        <v>1.4280761985778578</v>
      </c>
      <c r="H77" s="85">
        <f t="shared" si="16"/>
        <v>3.7713314924222967E-4</v>
      </c>
      <c r="I77" s="86">
        <f t="shared" si="17"/>
        <v>968214.30000000075</v>
      </c>
      <c r="J77" s="87">
        <f t="shared" si="18"/>
        <v>0.42807619857785784</v>
      </c>
      <c r="K77" s="88">
        <f>VLOOKUP($C77,'2026'!$C$120:$U$217,VLOOKUP($L$4,Master!$D$9:$G$20,4,FALSE),FALSE)</f>
        <v>320199.81</v>
      </c>
      <c r="L77" s="89">
        <f>VLOOKUP($C77,'2026'!$C$8:$U$105,VLOOKUP($L$4,Master!$D$9:$G$20,4,FALSE),FALSE)</f>
        <v>482327.5400000001</v>
      </c>
      <c r="M77" s="89">
        <f t="shared" si="19"/>
        <v>1.5063329987609928</v>
      </c>
      <c r="N77" s="85">
        <f t="shared" si="20"/>
        <v>5.6316411741353957E-5</v>
      </c>
      <c r="O77" s="89">
        <f t="shared" si="21"/>
        <v>162127.7300000001</v>
      </c>
      <c r="P77" s="90">
        <f t="shared" si="22"/>
        <v>0.50633299876099269</v>
      </c>
      <c r="Q77" s="79"/>
    </row>
    <row r="78" spans="2:17" s="80" customFormat="1" ht="12.75" x14ac:dyDescent="0.2">
      <c r="B78" s="71"/>
      <c r="C78" s="160">
        <v>43302</v>
      </c>
      <c r="D78" s="81" t="s">
        <v>69</v>
      </c>
      <c r="E78" s="82">
        <f>IFERROR(INDEX('2026'!$C$120:$AC$217,MATCH($C78,'2026'!$C$120:$C$217,0),19),0)</f>
        <v>1645330.3</v>
      </c>
      <c r="F78" s="83">
        <f>IFERROR(INDEX('2026'!$C$8:$AC$105,MATCH($C78,'2026'!$C$8:$C$105,0),19),0)</f>
        <v>1580704.1700000004</v>
      </c>
      <c r="G78" s="84">
        <f t="shared" si="15"/>
        <v>0.96072148552786052</v>
      </c>
      <c r="H78" s="85">
        <f t="shared" si="16"/>
        <v>1.8456252130864259E-4</v>
      </c>
      <c r="I78" s="86">
        <f t="shared" si="17"/>
        <v>-64626.129999999655</v>
      </c>
      <c r="J78" s="87">
        <f t="shared" si="18"/>
        <v>-3.9278514472139515E-2</v>
      </c>
      <c r="K78" s="88">
        <f>VLOOKUP($C78,'2026'!$C$120:$U$217,VLOOKUP($L$4,Master!$D$9:$G$20,4,FALSE),FALSE)</f>
        <v>259337.60000000006</v>
      </c>
      <c r="L78" s="89">
        <f>VLOOKUP($C78,'2026'!$C$8:$U$105,VLOOKUP($L$4,Master!$D$9:$G$20,4,FALSE),FALSE)</f>
        <v>267431.18000000005</v>
      </c>
      <c r="M78" s="89">
        <f t="shared" si="19"/>
        <v>1.031208663919154</v>
      </c>
      <c r="N78" s="85">
        <f t="shared" si="20"/>
        <v>3.1225180393713666E-5</v>
      </c>
      <c r="O78" s="89">
        <f t="shared" si="21"/>
        <v>8093.5799999999872</v>
      </c>
      <c r="P78" s="90">
        <f t="shared" si="22"/>
        <v>3.1208663919153973E-2</v>
      </c>
      <c r="Q78" s="79"/>
    </row>
    <row r="79" spans="2:17" s="80" customFormat="1" ht="12.75" x14ac:dyDescent="0.2">
      <c r="B79" s="71"/>
      <c r="C79" s="160">
        <v>43303</v>
      </c>
      <c r="D79" s="81" t="s">
        <v>71</v>
      </c>
      <c r="E79" s="82">
        <f>IFERROR(INDEX('2026'!$C$120:$AC$217,MATCH($C79,'2026'!$C$120:$C$217,0),19),0)</f>
        <v>1316960.1000000001</v>
      </c>
      <c r="F79" s="83">
        <f>IFERROR(INDEX('2026'!$C$8:$AC$105,MATCH($C79,'2026'!$C$8:$C$105,0),19),0)</f>
        <v>1012765.4999999998</v>
      </c>
      <c r="G79" s="84">
        <f t="shared" si="15"/>
        <v>0.76901760349459314</v>
      </c>
      <c r="H79" s="85">
        <f t="shared" si="16"/>
        <v>1.1825018097751206E-4</v>
      </c>
      <c r="I79" s="86">
        <f t="shared" si="17"/>
        <v>-304194.60000000033</v>
      </c>
      <c r="J79" s="87">
        <f t="shared" si="18"/>
        <v>-0.23098239650540689</v>
      </c>
      <c r="K79" s="88">
        <f>VLOOKUP($C79,'2026'!$C$120:$U$217,VLOOKUP($L$4,Master!$D$9:$G$20,4,FALSE),FALSE)</f>
        <v>152269.27000000008</v>
      </c>
      <c r="L79" s="89">
        <f>VLOOKUP($C79,'2026'!$C$8:$U$105,VLOOKUP($L$4,Master!$D$9:$G$20,4,FALSE),FALSE)</f>
        <v>142896.70000000001</v>
      </c>
      <c r="M79" s="89">
        <f t="shared" si="19"/>
        <v>0.93844739651014242</v>
      </c>
      <c r="N79" s="85">
        <f t="shared" si="20"/>
        <v>1.6684573710389279E-5</v>
      </c>
      <c r="O79" s="89">
        <f t="shared" si="21"/>
        <v>-9372.5700000000652</v>
      </c>
      <c r="P79" s="90">
        <f t="shared" si="22"/>
        <v>-6.1552603489857541E-2</v>
      </c>
      <c r="Q79" s="79"/>
    </row>
    <row r="80" spans="2:17" s="80" customFormat="1" ht="12.75" x14ac:dyDescent="0.2">
      <c r="B80" s="71"/>
      <c r="C80" s="160">
        <v>43401</v>
      </c>
      <c r="D80" s="81" t="s">
        <v>133</v>
      </c>
      <c r="E80" s="82">
        <f>IFERROR(INDEX('2026'!$C$120:$AC$217,MATCH($C80,'2026'!$C$120:$C$217,0),19),0)</f>
        <v>2028871.56</v>
      </c>
      <c r="F80" s="83">
        <f>IFERROR(INDEX('2026'!$C$8:$AC$105,MATCH($C80,'2026'!$C$8:$C$105,0),19),0)</f>
        <v>1601242.8100000003</v>
      </c>
      <c r="G80" s="84">
        <f t="shared" si="15"/>
        <v>0.7892282791918086</v>
      </c>
      <c r="H80" s="85">
        <f t="shared" si="16"/>
        <v>1.8696060644980505E-4</v>
      </c>
      <c r="I80" s="86">
        <f t="shared" si="17"/>
        <v>-427628.74999999977</v>
      </c>
      <c r="J80" s="87">
        <f t="shared" si="18"/>
        <v>-0.2107717208081914</v>
      </c>
      <c r="K80" s="88">
        <f>VLOOKUP($C80,'2026'!$C$120:$U$217,VLOOKUP($L$4,Master!$D$9:$G$20,4,FALSE),FALSE)</f>
        <v>294817.68999999983</v>
      </c>
      <c r="L80" s="89">
        <f>VLOOKUP($C80,'2026'!$C$8:$U$105,VLOOKUP($L$4,Master!$D$9:$G$20,4,FALSE),FALSE)</f>
        <v>261821.34000000008</v>
      </c>
      <c r="M80" s="89">
        <f t="shared" si="19"/>
        <v>0.8880787987993537</v>
      </c>
      <c r="N80" s="85">
        <f t="shared" si="20"/>
        <v>3.0570177241202171E-5</v>
      </c>
      <c r="O80" s="89">
        <f t="shared" si="21"/>
        <v>-32996.349999999744</v>
      </c>
      <c r="P80" s="90">
        <f t="shared" si="22"/>
        <v>-0.11192120120064628</v>
      </c>
      <c r="Q80" s="79"/>
    </row>
    <row r="81" spans="2:17" s="80" customFormat="1" ht="12.75" x14ac:dyDescent="0.2">
      <c r="B81" s="71"/>
      <c r="C81" s="160">
        <v>43402</v>
      </c>
      <c r="D81" s="81" t="s">
        <v>44</v>
      </c>
      <c r="E81" s="82">
        <f>IFERROR(INDEX('2026'!$C$120:$AC$217,MATCH($C81,'2026'!$C$120:$C$217,0),19),0)</f>
        <v>50630.46</v>
      </c>
      <c r="F81" s="83">
        <f>IFERROR(INDEX('2026'!$C$8:$AC$105,MATCH($C81,'2026'!$C$8:$C$105,0),19),0)</f>
        <v>31627.61</v>
      </c>
      <c r="G81" s="84">
        <f t="shared" si="15"/>
        <v>0.62467554116632562</v>
      </c>
      <c r="H81" s="85">
        <f t="shared" si="16"/>
        <v>3.6928297877308922E-6</v>
      </c>
      <c r="I81" s="86">
        <f t="shared" si="17"/>
        <v>-19002.849999999999</v>
      </c>
      <c r="J81" s="87">
        <f t="shared" si="18"/>
        <v>-0.37532445883367443</v>
      </c>
      <c r="K81" s="88">
        <f>VLOOKUP($C81,'2026'!$C$120:$U$217,VLOOKUP($L$4,Master!$D$9:$G$20,4,FALSE),FALSE)</f>
        <v>7238.8499999999985</v>
      </c>
      <c r="L81" s="89">
        <f>VLOOKUP($C81,'2026'!$C$8:$U$105,VLOOKUP($L$4,Master!$D$9:$G$20,4,FALSE),FALSE)</f>
        <v>5479.54</v>
      </c>
      <c r="M81" s="89">
        <f t="shared" si="19"/>
        <v>0.7569627772367159</v>
      </c>
      <c r="N81" s="85">
        <f t="shared" si="20"/>
        <v>6.3978936552787058E-7</v>
      </c>
      <c r="O81" s="89">
        <f t="shared" si="21"/>
        <v>-1759.3099999999986</v>
      </c>
      <c r="P81" s="90">
        <f t="shared" si="22"/>
        <v>-0.24303722276328407</v>
      </c>
      <c r="Q81" s="79"/>
    </row>
    <row r="82" spans="2:17" s="80" customFormat="1" ht="12.75" x14ac:dyDescent="0.2">
      <c r="B82" s="71"/>
      <c r="C82" s="160">
        <v>43501</v>
      </c>
      <c r="D82" s="81" t="s">
        <v>134</v>
      </c>
      <c r="E82" s="82">
        <f>IFERROR(INDEX('2026'!$C$120:$AC$217,MATCH($C82,'2026'!$C$120:$C$217,0),19),0)</f>
        <v>2296486.6500000004</v>
      </c>
      <c r="F82" s="83">
        <f>IFERROR(INDEX('2026'!$C$8:$AC$105,MATCH($C82,'2026'!$C$8:$C$105,0),19),0)</f>
        <v>3814568.66</v>
      </c>
      <c r="G82" s="84">
        <f t="shared" si="15"/>
        <v>1.6610454321604697</v>
      </c>
      <c r="H82" s="85">
        <f t="shared" si="16"/>
        <v>4.4538783597599421E-4</v>
      </c>
      <c r="I82" s="86">
        <f t="shared" si="17"/>
        <v>1518082.0099999998</v>
      </c>
      <c r="J82" s="87">
        <f t="shared" si="18"/>
        <v>0.66104543216046974</v>
      </c>
      <c r="K82" s="88">
        <f>VLOOKUP($C82,'2026'!$C$120:$U$217,VLOOKUP($L$4,Master!$D$9:$G$20,4,FALSE),FALSE)</f>
        <v>485872.69999999978</v>
      </c>
      <c r="L82" s="89">
        <f>VLOOKUP($C82,'2026'!$C$8:$U$105,VLOOKUP($L$4,Master!$D$9:$G$20,4,FALSE),FALSE)</f>
        <v>1993088.1400000001</v>
      </c>
      <c r="M82" s="89">
        <f t="shared" si="19"/>
        <v>4.1020788778624544</v>
      </c>
      <c r="N82" s="85">
        <f t="shared" si="20"/>
        <v>2.3271234383392104E-4</v>
      </c>
      <c r="O82" s="89">
        <f t="shared" si="21"/>
        <v>1507215.4400000004</v>
      </c>
      <c r="P82" s="90">
        <f t="shared" si="22"/>
        <v>3.1020788778624548</v>
      </c>
      <c r="Q82" s="79"/>
    </row>
    <row r="83" spans="2:17" s="80" customFormat="1" ht="12.75" x14ac:dyDescent="0.2">
      <c r="B83" s="71"/>
      <c r="C83" s="160">
        <v>43502</v>
      </c>
      <c r="D83" s="81" t="s">
        <v>56</v>
      </c>
      <c r="E83" s="82">
        <f>IFERROR(INDEX('2026'!$C$120:$AC$217,MATCH($C83,'2026'!$C$120:$C$217,0),19),0)</f>
        <v>1763543.0199999998</v>
      </c>
      <c r="F83" s="83">
        <f>IFERROR(INDEX('2026'!$C$8:$AC$105,MATCH($C83,'2026'!$C$8:$C$105,0),19),0)</f>
        <v>1839543.54</v>
      </c>
      <c r="G83" s="84">
        <f t="shared" si="15"/>
        <v>1.0430953592501533</v>
      </c>
      <c r="H83" s="85">
        <f t="shared" si="16"/>
        <v>2.1478452467132148E-4</v>
      </c>
      <c r="I83" s="86">
        <f t="shared" si="17"/>
        <v>76000.520000000251</v>
      </c>
      <c r="J83" s="87">
        <f t="shared" si="18"/>
        <v>4.3095359250153287E-2</v>
      </c>
      <c r="K83" s="88">
        <f>VLOOKUP($C83,'2026'!$C$120:$U$217,VLOOKUP($L$4,Master!$D$9:$G$20,4,FALSE),FALSE)</f>
        <v>295141.99000000005</v>
      </c>
      <c r="L83" s="89">
        <f>VLOOKUP($C83,'2026'!$C$8:$U$105,VLOOKUP($L$4,Master!$D$9:$G$20,4,FALSE),FALSE)</f>
        <v>334963.20000000007</v>
      </c>
      <c r="M83" s="89">
        <f t="shared" si="19"/>
        <v>1.1349222115091113</v>
      </c>
      <c r="N83" s="85">
        <f t="shared" si="20"/>
        <v>3.9110197790906764E-5</v>
      </c>
      <c r="O83" s="89">
        <f t="shared" si="21"/>
        <v>39821.210000000021</v>
      </c>
      <c r="P83" s="90">
        <f t="shared" si="22"/>
        <v>0.1349222115091113</v>
      </c>
      <c r="Q83" s="79"/>
    </row>
    <row r="84" spans="2:17" s="80" customFormat="1" ht="12.75" x14ac:dyDescent="0.2">
      <c r="B84" s="71"/>
      <c r="C84" s="160">
        <v>43701</v>
      </c>
      <c r="D84" s="81" t="s">
        <v>141</v>
      </c>
      <c r="E84" s="82">
        <f>IFERROR(INDEX('2026'!$C$120:$AC$217,MATCH($C84,'2026'!$C$120:$C$217,0),19),0)</f>
        <v>84554045.050000146</v>
      </c>
      <c r="F84" s="83">
        <f>IFERROR(INDEX('2026'!$C$8:$AC$105,MATCH($C84,'2026'!$C$8:$C$105,0),19),0)</f>
        <v>49145809.5</v>
      </c>
      <c r="G84" s="84">
        <f t="shared" si="15"/>
        <v>0.58123546272609594</v>
      </c>
      <c r="H84" s="85">
        <f t="shared" si="16"/>
        <v>5.7382492469000308E-3</v>
      </c>
      <c r="I84" s="86">
        <f t="shared" si="17"/>
        <v>-35408235.550000146</v>
      </c>
      <c r="J84" s="87">
        <f t="shared" si="18"/>
        <v>-0.418764537273904</v>
      </c>
      <c r="K84" s="88">
        <f>VLOOKUP($C84,'2026'!$C$120:$U$217,VLOOKUP($L$4,Master!$D$9:$G$20,4,FALSE),FALSE)</f>
        <v>11473343.09000002</v>
      </c>
      <c r="L84" s="89">
        <f>VLOOKUP($C84,'2026'!$C$8:$U$105,VLOOKUP($L$4,Master!$D$9:$G$20,4,FALSE),FALSE)</f>
        <v>12033303.249999998</v>
      </c>
      <c r="M84" s="89">
        <f t="shared" si="19"/>
        <v>1.0488053181716521</v>
      </c>
      <c r="N84" s="85">
        <f t="shared" si="20"/>
        <v>1.4050046995773297E-3</v>
      </c>
      <c r="O84" s="89">
        <f t="shared" si="21"/>
        <v>559960.1599999778</v>
      </c>
      <c r="P84" s="90">
        <f t="shared" si="22"/>
        <v>4.8805318171652165E-2</v>
      </c>
      <c r="Q84" s="79"/>
    </row>
    <row r="85" spans="2:17" s="80" customFormat="1" ht="12.75" x14ac:dyDescent="0.2">
      <c r="B85" s="71"/>
      <c r="C85" s="160">
        <v>50201</v>
      </c>
      <c r="D85" s="81" t="s">
        <v>76</v>
      </c>
      <c r="E85" s="82">
        <f>IFERROR(INDEX('2026'!$C$120:$AC$217,MATCH($C85,'2026'!$C$120:$C$217,0),19),0)</f>
        <v>531114.73</v>
      </c>
      <c r="F85" s="83">
        <f>IFERROR(INDEX('2026'!$C$8:$AC$105,MATCH($C85,'2026'!$C$8:$C$105,0),19),0)</f>
        <v>388330.93</v>
      </c>
      <c r="G85" s="84">
        <f t="shared" si="15"/>
        <v>0.7311620410151306</v>
      </c>
      <c r="H85" s="85">
        <f t="shared" si="16"/>
        <v>4.5341397146393292E-5</v>
      </c>
      <c r="I85" s="86">
        <f t="shared" si="17"/>
        <v>-142783.79999999999</v>
      </c>
      <c r="J85" s="87">
        <f t="shared" si="18"/>
        <v>-0.2688379589848694</v>
      </c>
      <c r="K85" s="88">
        <f>VLOOKUP($C85,'2026'!$C$120:$U$217,VLOOKUP($L$4,Master!$D$9:$G$20,4,FALSE),FALSE)</f>
        <v>73886.62999999999</v>
      </c>
      <c r="L85" s="89">
        <f>VLOOKUP($C85,'2026'!$C$8:$U$105,VLOOKUP($L$4,Master!$D$9:$G$20,4,FALSE),FALSE)</f>
        <v>57478.989999999991</v>
      </c>
      <c r="M85" s="89">
        <f t="shared" si="19"/>
        <v>0.77793492543914911</v>
      </c>
      <c r="N85" s="85">
        <f t="shared" si="20"/>
        <v>6.7112287789272108E-6</v>
      </c>
      <c r="O85" s="89">
        <f t="shared" si="21"/>
        <v>-16407.64</v>
      </c>
      <c r="P85" s="90">
        <f t="shared" si="22"/>
        <v>-0.22206507456085089</v>
      </c>
      <c r="Q85" s="79"/>
    </row>
    <row r="86" spans="2:17" s="80" customFormat="1" ht="12.75" x14ac:dyDescent="0.2">
      <c r="B86" s="71"/>
      <c r="C86" s="160">
        <v>50301</v>
      </c>
      <c r="D86" s="81" t="s">
        <v>77</v>
      </c>
      <c r="E86" s="82">
        <f>IFERROR(INDEX('2026'!$C$120:$AC$217,MATCH($C86,'2026'!$C$120:$C$217,0),19),0)</f>
        <v>1950874.8800000004</v>
      </c>
      <c r="F86" s="83">
        <f>IFERROR(INDEX('2026'!$C$8:$AC$105,MATCH($C86,'2026'!$C$8:$C$105,0),19),0)</f>
        <v>1337964.5299999998</v>
      </c>
      <c r="G86" s="84">
        <f t="shared" si="15"/>
        <v>0.68582795530177698</v>
      </c>
      <c r="H86" s="85">
        <f t="shared" si="16"/>
        <v>1.562203173528244E-4</v>
      </c>
      <c r="I86" s="86">
        <f t="shared" si="17"/>
        <v>-612910.35000000056</v>
      </c>
      <c r="J86" s="87">
        <f t="shared" si="18"/>
        <v>-0.31417204469822302</v>
      </c>
      <c r="K86" s="88">
        <f>VLOOKUP($C86,'2026'!$C$120:$U$217,VLOOKUP($L$4,Master!$D$9:$G$20,4,FALSE),FALSE)</f>
        <v>278768.31000000006</v>
      </c>
      <c r="L86" s="89">
        <f>VLOOKUP($C86,'2026'!$C$8:$U$105,VLOOKUP($L$4,Master!$D$9:$G$20,4,FALSE),FALSE)</f>
        <v>206454.19999999998</v>
      </c>
      <c r="M86" s="89">
        <f t="shared" si="19"/>
        <v>0.74059422320994783</v>
      </c>
      <c r="N86" s="85">
        <f t="shared" si="20"/>
        <v>2.4105527403498119E-5</v>
      </c>
      <c r="O86" s="89">
        <f t="shared" si="21"/>
        <v>-72314.110000000073</v>
      </c>
      <c r="P86" s="90">
        <f t="shared" si="22"/>
        <v>-0.25940577679005211</v>
      </c>
      <c r="Q86" s="79"/>
    </row>
    <row r="87" spans="2:17" s="80" customFormat="1" ht="12.75" x14ac:dyDescent="0.2">
      <c r="B87" s="71"/>
      <c r="C87" s="160">
        <v>50401</v>
      </c>
      <c r="D87" s="81" t="s">
        <v>78</v>
      </c>
      <c r="E87" s="82">
        <f>IFERROR(INDEX('2026'!$C$120:$AC$217,MATCH($C87,'2026'!$C$120:$C$217,0),19),0)</f>
        <v>1791719.33</v>
      </c>
      <c r="F87" s="83">
        <f>IFERROR(INDEX('2026'!$C$8:$AC$105,MATCH($C87,'2026'!$C$8:$C$105,0),19),0)</f>
        <v>1703784.0100000002</v>
      </c>
      <c r="G87" s="84">
        <f t="shared" si="15"/>
        <v>0.95092126399060517</v>
      </c>
      <c r="H87" s="85">
        <f t="shared" si="16"/>
        <v>1.9893328468346453E-4</v>
      </c>
      <c r="I87" s="86">
        <f t="shared" si="17"/>
        <v>-87935.319999999832</v>
      </c>
      <c r="J87" s="87">
        <f t="shared" si="18"/>
        <v>-4.9078736009394858E-2</v>
      </c>
      <c r="K87" s="88">
        <f>VLOOKUP($C87,'2026'!$C$120:$U$217,VLOOKUP($L$4,Master!$D$9:$G$20,4,FALSE),FALSE)</f>
        <v>225938.59000000005</v>
      </c>
      <c r="L87" s="89">
        <f>VLOOKUP($C87,'2026'!$C$8:$U$105,VLOOKUP($L$4,Master!$D$9:$G$20,4,FALSE),FALSE)</f>
        <v>375525.51999999996</v>
      </c>
      <c r="M87" s="89">
        <f t="shared" si="19"/>
        <v>1.6620689719272828</v>
      </c>
      <c r="N87" s="85">
        <f t="shared" si="20"/>
        <v>4.3846241505732899E-5</v>
      </c>
      <c r="O87" s="89">
        <f t="shared" si="21"/>
        <v>149586.92999999991</v>
      </c>
      <c r="P87" s="90">
        <f t="shared" si="22"/>
        <v>0.66206897192728287</v>
      </c>
      <c r="Q87" s="79"/>
    </row>
    <row r="88" spans="2:17" s="80" customFormat="1" ht="12.75" x14ac:dyDescent="0.2">
      <c r="B88" s="71"/>
      <c r="C88" s="160">
        <v>50801</v>
      </c>
      <c r="D88" s="81" t="s">
        <v>79</v>
      </c>
      <c r="E88" s="82">
        <f>IFERROR(INDEX('2026'!$C$120:$AC$217,MATCH($C88,'2026'!$C$120:$C$217,0),19),0)</f>
        <v>318481.65999999997</v>
      </c>
      <c r="F88" s="83">
        <f>IFERROR(INDEX('2026'!$C$8:$AC$105,MATCH($C88,'2026'!$C$8:$C$105,0),19),0)</f>
        <v>318481.65999999997</v>
      </c>
      <c r="G88" s="84">
        <f t="shared" si="15"/>
        <v>1</v>
      </c>
      <c r="H88" s="85">
        <f t="shared" si="16"/>
        <v>3.7185818368633673E-5</v>
      </c>
      <c r="I88" s="86">
        <f t="shared" si="17"/>
        <v>0</v>
      </c>
      <c r="J88" s="87">
        <f t="shared" si="18"/>
        <v>0</v>
      </c>
      <c r="K88" s="88">
        <f>VLOOKUP($C88,'2026'!$C$120:$U$217,VLOOKUP($L$4,Master!$D$9:$G$20,4,FALSE),FALSE)</f>
        <v>45497.38</v>
      </c>
      <c r="L88" s="89">
        <f>VLOOKUP($C88,'2026'!$C$8:$U$105,VLOOKUP($L$4,Master!$D$9:$G$20,4,FALSE),FALSE)</f>
        <v>45497.38</v>
      </c>
      <c r="M88" s="89">
        <f t="shared" si="19"/>
        <v>1</v>
      </c>
      <c r="N88" s="85">
        <f t="shared" si="20"/>
        <v>5.312259766947668E-6</v>
      </c>
      <c r="O88" s="89">
        <f t="shared" si="21"/>
        <v>0</v>
      </c>
      <c r="P88" s="90">
        <f t="shared" si="22"/>
        <v>0</v>
      </c>
      <c r="Q88" s="79"/>
    </row>
    <row r="89" spans="2:17" s="80" customFormat="1" ht="12.75" x14ac:dyDescent="0.2">
      <c r="B89" s="71"/>
      <c r="C89" s="160">
        <v>50901</v>
      </c>
      <c r="D89" s="81" t="s">
        <v>80</v>
      </c>
      <c r="E89" s="82">
        <f>IFERROR(INDEX('2026'!$C$120:$AC$217,MATCH($C89,'2026'!$C$120:$C$217,0),19),0)</f>
        <v>25418115.630000003</v>
      </c>
      <c r="F89" s="83">
        <f>IFERROR(INDEX('2026'!$C$8:$AC$105,MATCH($C89,'2026'!$C$8:$C$105,0),19),0)</f>
        <v>10665554.92</v>
      </c>
      <c r="G89" s="84">
        <f t="shared" si="15"/>
        <v>0.41960446931840473</v>
      </c>
      <c r="H89" s="85">
        <f t="shared" si="16"/>
        <v>1.2453068351119725E-3</v>
      </c>
      <c r="I89" s="86">
        <f t="shared" si="17"/>
        <v>-14752560.710000003</v>
      </c>
      <c r="J89" s="87">
        <f t="shared" si="18"/>
        <v>-0.58039553068159522</v>
      </c>
      <c r="K89" s="88">
        <f>VLOOKUP($C89,'2026'!$C$120:$U$217,VLOOKUP($L$4,Master!$D$9:$G$20,4,FALSE),FALSE)</f>
        <v>3574295.1</v>
      </c>
      <c r="L89" s="89">
        <f>VLOOKUP($C89,'2026'!$C$8:$U$105,VLOOKUP($L$4,Master!$D$9:$G$20,4,FALSE),FALSE)</f>
        <v>1950285.2699999996</v>
      </c>
      <c r="M89" s="89">
        <f t="shared" si="19"/>
        <v>0.54564192811052437</v>
      </c>
      <c r="N89" s="85">
        <f t="shared" si="20"/>
        <v>2.2771469420638436E-4</v>
      </c>
      <c r="O89" s="89">
        <f t="shared" si="21"/>
        <v>-1624009.8300000005</v>
      </c>
      <c r="P89" s="90">
        <f t="shared" si="22"/>
        <v>-0.45435807188947563</v>
      </c>
      <c r="Q89" s="79"/>
    </row>
    <row r="90" spans="2:17" s="80" customFormat="1" ht="25.5" x14ac:dyDescent="0.2">
      <c r="B90" s="71"/>
      <c r="C90" s="160">
        <v>51001</v>
      </c>
      <c r="D90" s="81" t="s">
        <v>81</v>
      </c>
      <c r="E90" s="82">
        <f>IFERROR(INDEX('2026'!$C$120:$AC$217,MATCH($C90,'2026'!$C$120:$C$217,0),19),0)</f>
        <v>572245.31999999995</v>
      </c>
      <c r="F90" s="83">
        <f>IFERROR(INDEX('2026'!$C$8:$AC$105,MATCH($C90,'2026'!$C$8:$C$105,0),19),0)</f>
        <v>950334.23</v>
      </c>
      <c r="G90" s="84">
        <f t="shared" si="15"/>
        <v>1.6607112313299479</v>
      </c>
      <c r="H90" s="85">
        <f t="shared" si="16"/>
        <v>1.1096072554468392E-4</v>
      </c>
      <c r="I90" s="86">
        <f t="shared" si="17"/>
        <v>378088.91000000003</v>
      </c>
      <c r="J90" s="87">
        <f t="shared" si="18"/>
        <v>0.66071123132994791</v>
      </c>
      <c r="K90" s="88">
        <f>VLOOKUP($C90,'2026'!$C$120:$U$217,VLOOKUP($L$4,Master!$D$9:$G$20,4,FALSE),FALSE)</f>
        <v>67561.189999999988</v>
      </c>
      <c r="L90" s="89">
        <f>VLOOKUP($C90,'2026'!$C$8:$U$105,VLOOKUP($L$4,Master!$D$9:$G$20,4,FALSE),FALSE)</f>
        <v>145902.75999999995</v>
      </c>
      <c r="M90" s="89">
        <f t="shared" si="19"/>
        <v>2.1595646849914867</v>
      </c>
      <c r="N90" s="85">
        <f t="shared" si="20"/>
        <v>1.7035560329729344E-5</v>
      </c>
      <c r="O90" s="89">
        <f t="shared" si="21"/>
        <v>78341.569999999963</v>
      </c>
      <c r="P90" s="90">
        <f t="shared" si="22"/>
        <v>1.1595646849914867</v>
      </c>
      <c r="Q90" s="79"/>
    </row>
    <row r="91" spans="2:17" s="80" customFormat="1" ht="12.75" x14ac:dyDescent="0.2">
      <c r="B91" s="71"/>
      <c r="C91" s="160">
        <v>51101</v>
      </c>
      <c r="D91" s="81" t="s">
        <v>82</v>
      </c>
      <c r="E91" s="82">
        <f>IFERROR(INDEX('2026'!$C$120:$AC$217,MATCH($C91,'2026'!$C$120:$C$217,0),19),0)</f>
        <v>233333.31000000006</v>
      </c>
      <c r="F91" s="83">
        <f>IFERROR(INDEX('2026'!$C$8:$AC$105,MATCH($C91,'2026'!$C$8:$C$105,0),19),0)</f>
        <v>233333.31000000003</v>
      </c>
      <c r="G91" s="84">
        <f t="shared" ref="G91:G106" si="23">IFERROR(F91/E91,0)</f>
        <v>0.99999999999999989</v>
      </c>
      <c r="H91" s="85">
        <f t="shared" ref="H91:H106" si="24">F91/$D$4</f>
        <v>2.7243923825981368E-5</v>
      </c>
      <c r="I91" s="86">
        <f t="shared" ref="I91:I106" si="25">F91-E91</f>
        <v>0</v>
      </c>
      <c r="J91" s="87">
        <f t="shared" ref="J91:J106" si="26">IFERROR(I91/E91,0)</f>
        <v>0</v>
      </c>
      <c r="K91" s="88">
        <f>VLOOKUP($C91,'2026'!$C$120:$U$217,VLOOKUP($L$4,Master!$D$9:$G$20,4,FALSE),FALSE)</f>
        <v>33333.33</v>
      </c>
      <c r="L91" s="89">
        <f>VLOOKUP($C91,'2026'!$C$8:$U$105,VLOOKUP($L$4,Master!$D$9:$G$20,4,FALSE),FALSE)</f>
        <v>66666.66</v>
      </c>
      <c r="M91" s="89">
        <f t="shared" ref="M91:M106" si="27">IFERROR(L91/K91,0)</f>
        <v>2</v>
      </c>
      <c r="N91" s="85">
        <f t="shared" ref="N91:N106" si="28">L91/$D$4</f>
        <v>7.783978235994677E-6</v>
      </c>
      <c r="O91" s="89">
        <f t="shared" ref="O91:O106" si="29">L91-K91</f>
        <v>33333.33</v>
      </c>
      <c r="P91" s="90">
        <f t="shared" ref="P91:P106" si="30">IFERROR(O91/K91,0)</f>
        <v>1</v>
      </c>
      <c r="Q91" s="79"/>
    </row>
    <row r="92" spans="2:17" s="80" customFormat="1" ht="12.75" x14ac:dyDescent="0.2">
      <c r="B92" s="71"/>
      <c r="C92" s="160">
        <v>51301</v>
      </c>
      <c r="D92" s="81" t="s">
        <v>83</v>
      </c>
      <c r="E92" s="82">
        <f>IFERROR(INDEX('2026'!$C$120:$AC$217,MATCH($C92,'2026'!$C$120:$C$217,0),19),0)</f>
        <v>301933.83</v>
      </c>
      <c r="F92" s="83">
        <f>IFERROR(INDEX('2026'!$C$8:$AC$105,MATCH($C92,'2026'!$C$8:$C$105,0),19),0)</f>
        <v>186403.77000000005</v>
      </c>
      <c r="G92" s="84">
        <f t="shared" si="23"/>
        <v>0.61736629512499486</v>
      </c>
      <c r="H92" s="85">
        <f t="shared" si="24"/>
        <v>2.1764445508254914E-5</v>
      </c>
      <c r="I92" s="86">
        <f t="shared" si="25"/>
        <v>-115530.05999999997</v>
      </c>
      <c r="J92" s="87">
        <f t="shared" si="26"/>
        <v>-0.38263370487500509</v>
      </c>
      <c r="K92" s="88">
        <f>VLOOKUP($C92,'2026'!$C$120:$U$217,VLOOKUP($L$4,Master!$D$9:$G$20,4,FALSE),FALSE)</f>
        <v>68109.279999999984</v>
      </c>
      <c r="L92" s="89">
        <f>VLOOKUP($C92,'2026'!$C$8:$U$105,VLOOKUP($L$4,Master!$D$9:$G$20,4,FALSE),FALSE)</f>
        <v>26360.45</v>
      </c>
      <c r="M92" s="89">
        <f t="shared" si="27"/>
        <v>0.38703169377212632</v>
      </c>
      <c r="N92" s="85">
        <f t="shared" si="28"/>
        <v>3.0778378441491723E-6</v>
      </c>
      <c r="O92" s="89">
        <f t="shared" si="29"/>
        <v>-41748.829999999987</v>
      </c>
      <c r="P92" s="90">
        <f t="shared" si="30"/>
        <v>-0.61296830622787379</v>
      </c>
      <c r="Q92" s="79"/>
    </row>
    <row r="93" spans="2:17" s="80" customFormat="1" ht="12.75" x14ac:dyDescent="0.2">
      <c r="B93" s="71"/>
      <c r="C93" s="160">
        <v>51401</v>
      </c>
      <c r="D93" s="81" t="s">
        <v>84</v>
      </c>
      <c r="E93" s="82">
        <f>IFERROR(INDEX('2026'!$C$120:$AC$217,MATCH($C93,'2026'!$C$120:$C$217,0),19),0)</f>
        <v>58378.749999999993</v>
      </c>
      <c r="F93" s="83">
        <f>IFERROR(INDEX('2026'!$C$8:$AC$105,MATCH($C93,'2026'!$C$8:$C$105,0),19),0)</f>
        <v>40039.619999999995</v>
      </c>
      <c r="G93" s="84">
        <f t="shared" si="23"/>
        <v>0.68585949510738065</v>
      </c>
      <c r="H93" s="85">
        <f t="shared" si="24"/>
        <v>4.6750134273637996E-6</v>
      </c>
      <c r="I93" s="86">
        <f t="shared" si="25"/>
        <v>-18339.129999999997</v>
      </c>
      <c r="J93" s="87">
        <f t="shared" si="26"/>
        <v>-0.3141405048926193</v>
      </c>
      <c r="K93" s="88">
        <f>VLOOKUP($C93,'2026'!$C$120:$U$217,VLOOKUP($L$4,Master!$D$9:$G$20,4,FALSE),FALSE)</f>
        <v>8168.9299999999994</v>
      </c>
      <c r="L93" s="89">
        <f>VLOOKUP($C93,'2026'!$C$8:$U$105,VLOOKUP($L$4,Master!$D$9:$G$20,4,FALSE),FALSE)</f>
        <v>6422.7400000000007</v>
      </c>
      <c r="M93" s="89">
        <f t="shared" si="27"/>
        <v>0.78624005836749744</v>
      </c>
      <c r="N93" s="85">
        <f t="shared" si="28"/>
        <v>7.4991710062349682E-7</v>
      </c>
      <c r="O93" s="89">
        <f t="shared" si="29"/>
        <v>-1746.1899999999987</v>
      </c>
      <c r="P93" s="90">
        <f t="shared" si="30"/>
        <v>-0.21375994163250253</v>
      </c>
      <c r="Q93" s="79"/>
    </row>
    <row r="94" spans="2:17" s="80" customFormat="1" ht="12.75" x14ac:dyDescent="0.2">
      <c r="B94" s="71"/>
      <c r="C94" s="160">
        <v>51601</v>
      </c>
      <c r="D94" s="81" t="s">
        <v>85</v>
      </c>
      <c r="E94" s="82">
        <f>IFERROR(INDEX('2026'!$C$120:$AC$217,MATCH($C94,'2026'!$C$120:$C$217,0),19),0)</f>
        <v>333781.40000000002</v>
      </c>
      <c r="F94" s="83">
        <f>IFERROR(INDEX('2026'!$C$8:$AC$105,MATCH($C94,'2026'!$C$8:$C$105,0),19),0)</f>
        <v>269356.17</v>
      </c>
      <c r="G94" s="84">
        <f t="shared" si="23"/>
        <v>0.80698376242654613</v>
      </c>
      <c r="H94" s="85">
        <f t="shared" si="24"/>
        <v>3.1449941620157392E-5</v>
      </c>
      <c r="I94" s="86">
        <f t="shared" si="25"/>
        <v>-64425.23000000004</v>
      </c>
      <c r="J94" s="87">
        <f t="shared" si="26"/>
        <v>-0.19301623757345387</v>
      </c>
      <c r="K94" s="88">
        <f>VLOOKUP($C94,'2026'!$C$120:$U$217,VLOOKUP($L$4,Master!$D$9:$G$20,4,FALSE),FALSE)</f>
        <v>47485.009999999987</v>
      </c>
      <c r="L94" s="89">
        <f>VLOOKUP($C94,'2026'!$C$8:$U$105,VLOOKUP($L$4,Master!$D$9:$G$20,4,FALSE),FALSE)</f>
        <v>35548.520000000011</v>
      </c>
      <c r="M94" s="89">
        <f t="shared" si="27"/>
        <v>0.7486261453877765</v>
      </c>
      <c r="N94" s="85">
        <f t="shared" si="28"/>
        <v>4.1506340050907233E-6</v>
      </c>
      <c r="O94" s="89">
        <f t="shared" si="29"/>
        <v>-11936.489999999976</v>
      </c>
      <c r="P94" s="90">
        <f t="shared" si="30"/>
        <v>-0.2513738546122235</v>
      </c>
      <c r="Q94" s="79"/>
    </row>
    <row r="95" spans="2:17" s="80" customFormat="1" ht="12.75" x14ac:dyDescent="0.2">
      <c r="B95" s="71"/>
      <c r="C95" s="160">
        <v>51801</v>
      </c>
      <c r="D95" s="81" t="s">
        <v>138</v>
      </c>
      <c r="E95" s="82">
        <f>IFERROR(INDEX('2026'!$C$120:$AC$217,MATCH($C95,'2026'!$C$120:$C$217,0),19),0)</f>
        <v>12588333.350000001</v>
      </c>
      <c r="F95" s="83">
        <f>IFERROR(INDEX('2026'!$C$8:$AC$105,MATCH($C95,'2026'!$C$8:$C$105,0),19),0)</f>
        <v>12588333.350000001</v>
      </c>
      <c r="G95" s="84">
        <f t="shared" si="23"/>
        <v>1</v>
      </c>
      <c r="H95" s="85">
        <f t="shared" si="24"/>
        <v>1.4698098393386733E-3</v>
      </c>
      <c r="I95" s="86">
        <f t="shared" si="25"/>
        <v>0</v>
      </c>
      <c r="J95" s="87">
        <f t="shared" si="26"/>
        <v>0</v>
      </c>
      <c r="K95" s="88">
        <f>VLOOKUP($C95,'2026'!$C$120:$U$217,VLOOKUP($L$4,Master!$D$9:$G$20,4,FALSE),FALSE)</f>
        <v>1798333.33</v>
      </c>
      <c r="L95" s="89">
        <f>VLOOKUP($C95,'2026'!$C$8:$U$105,VLOOKUP($L$4,Master!$D$9:$G$20,4,FALSE),FALSE)</f>
        <v>1798333.33</v>
      </c>
      <c r="M95" s="89">
        <f t="shared" si="27"/>
        <v>1</v>
      </c>
      <c r="N95" s="85">
        <f t="shared" si="28"/>
        <v>2.0997283352404083E-4</v>
      </c>
      <c r="O95" s="89">
        <f t="shared" si="29"/>
        <v>0</v>
      </c>
      <c r="P95" s="90">
        <f t="shared" si="30"/>
        <v>0</v>
      </c>
      <c r="Q95" s="79"/>
    </row>
    <row r="96" spans="2:17" s="80" customFormat="1" ht="25.5" x14ac:dyDescent="0.2">
      <c r="B96" s="71"/>
      <c r="C96" s="160">
        <v>51901</v>
      </c>
      <c r="D96" s="81" t="s">
        <v>139</v>
      </c>
      <c r="E96" s="82">
        <f>IFERROR(INDEX('2026'!$C$120:$AC$217,MATCH($C96,'2026'!$C$120:$C$217,0),19),0)</f>
        <v>260850.3</v>
      </c>
      <c r="F96" s="83">
        <f>IFERROR(INDEX('2026'!$C$8:$AC$105,MATCH($C96,'2026'!$C$8:$C$105,0),19),0)</f>
        <v>223848.02</v>
      </c>
      <c r="G96" s="84">
        <f t="shared" si="23"/>
        <v>0.85814745085591237</v>
      </c>
      <c r="H96" s="85">
        <f t="shared" si="24"/>
        <v>2.6136424351399948E-5</v>
      </c>
      <c r="I96" s="86">
        <f t="shared" si="25"/>
        <v>-37002.28</v>
      </c>
      <c r="J96" s="87">
        <f t="shared" si="26"/>
        <v>-0.14185254914408763</v>
      </c>
      <c r="K96" s="88">
        <f>VLOOKUP($C96,'2026'!$C$120:$U$217,VLOOKUP($L$4,Master!$D$9:$G$20,4,FALSE),FALSE)</f>
        <v>37708.119999999995</v>
      </c>
      <c r="L96" s="89">
        <f>VLOOKUP($C96,'2026'!$C$8:$U$105,VLOOKUP($L$4,Master!$D$9:$G$20,4,FALSE),FALSE)</f>
        <v>37430.22</v>
      </c>
      <c r="M96" s="89">
        <f t="shared" si="27"/>
        <v>0.99263023454895138</v>
      </c>
      <c r="N96" s="85">
        <f t="shared" si="28"/>
        <v>4.3703407047614603E-6</v>
      </c>
      <c r="O96" s="89">
        <f t="shared" si="29"/>
        <v>-277.89999999999418</v>
      </c>
      <c r="P96" s="90">
        <f t="shared" si="30"/>
        <v>-7.369765451048586E-3</v>
      </c>
      <c r="Q96" s="79"/>
    </row>
    <row r="97" spans="2:17" s="80" customFormat="1" ht="12.75" x14ac:dyDescent="0.2">
      <c r="B97" s="71"/>
      <c r="C97" s="160">
        <v>52001</v>
      </c>
      <c r="D97" s="81" t="s">
        <v>86</v>
      </c>
      <c r="E97" s="82">
        <f>IFERROR(INDEX('2026'!$C$120:$AC$217,MATCH($C97,'2026'!$C$120:$C$217,0),19),0)</f>
        <v>1385059.11</v>
      </c>
      <c r="F97" s="83">
        <f>IFERROR(INDEX('2026'!$C$8:$AC$105,MATCH($C97,'2026'!$C$8:$C$105,0),19),0)</f>
        <v>1160133.81</v>
      </c>
      <c r="G97" s="84">
        <f t="shared" si="23"/>
        <v>0.83760599213704312</v>
      </c>
      <c r="H97" s="85">
        <f t="shared" si="24"/>
        <v>1.3545685846390958E-4</v>
      </c>
      <c r="I97" s="86">
        <f t="shared" si="25"/>
        <v>-224925.30000000005</v>
      </c>
      <c r="J97" s="87">
        <f t="shared" si="26"/>
        <v>-0.16239400786295685</v>
      </c>
      <c r="K97" s="88">
        <f>VLOOKUP($C97,'2026'!$C$120:$U$217,VLOOKUP($L$4,Master!$D$9:$G$20,4,FALSE),FALSE)</f>
        <v>197562.53000000003</v>
      </c>
      <c r="L97" s="89">
        <f>VLOOKUP($C97,'2026'!$C$8:$U$105,VLOOKUP($L$4,Master!$D$9:$G$20,4,FALSE),FALSE)</f>
        <v>178662.49</v>
      </c>
      <c r="M97" s="89">
        <f t="shared" si="27"/>
        <v>0.90433388355575306</v>
      </c>
      <c r="N97" s="85">
        <f t="shared" si="28"/>
        <v>2.0860576092286854E-5</v>
      </c>
      <c r="O97" s="89">
        <f t="shared" si="29"/>
        <v>-18900.040000000037</v>
      </c>
      <c r="P97" s="90">
        <f t="shared" si="30"/>
        <v>-9.5666116444246968E-2</v>
      </c>
      <c r="Q97" s="79"/>
    </row>
    <row r="98" spans="2:17" s="80" customFormat="1" ht="12.75" x14ac:dyDescent="0.2">
      <c r="B98" s="71"/>
      <c r="C98" s="160">
        <v>52301</v>
      </c>
      <c r="D98" s="81" t="s">
        <v>87</v>
      </c>
      <c r="E98" s="82">
        <f>IFERROR(INDEX('2026'!$C$120:$AC$217,MATCH($C98,'2026'!$C$120:$C$217,0),19),0)</f>
        <v>295641.14999999997</v>
      </c>
      <c r="F98" s="83">
        <f>IFERROR(INDEX('2026'!$C$8:$AC$105,MATCH($C98,'2026'!$C$8:$C$105,0),19),0)</f>
        <v>222576.13</v>
      </c>
      <c r="G98" s="84">
        <f t="shared" si="23"/>
        <v>0.75285909962128084</v>
      </c>
      <c r="H98" s="85">
        <f t="shared" si="24"/>
        <v>2.5987918875370714E-5</v>
      </c>
      <c r="I98" s="86">
        <f t="shared" si="25"/>
        <v>-73065.01999999996</v>
      </c>
      <c r="J98" s="87">
        <f t="shared" si="26"/>
        <v>-0.24714090037871916</v>
      </c>
      <c r="K98" s="88">
        <f>VLOOKUP($C98,'2026'!$C$120:$U$217,VLOOKUP($L$4,Master!$D$9:$G$20,4,FALSE),FALSE)</f>
        <v>39368.849999999991</v>
      </c>
      <c r="L98" s="89">
        <f>VLOOKUP($C98,'2026'!$C$8:$U$105,VLOOKUP($L$4,Master!$D$9:$G$20,4,FALSE),FALSE)</f>
        <v>30783.420000000002</v>
      </c>
      <c r="M98" s="89">
        <f t="shared" si="27"/>
        <v>0.78192327182531385</v>
      </c>
      <c r="N98" s="85">
        <f t="shared" si="28"/>
        <v>3.5942624290684915E-6</v>
      </c>
      <c r="O98" s="89">
        <f t="shared" si="29"/>
        <v>-8585.4299999999894</v>
      </c>
      <c r="P98" s="90">
        <f t="shared" si="30"/>
        <v>-0.21807672817468612</v>
      </c>
      <c r="Q98" s="79"/>
    </row>
    <row r="99" spans="2:17" s="80" customFormat="1" ht="12.75" x14ac:dyDescent="0.2">
      <c r="B99" s="71"/>
      <c r="C99" s="160">
        <v>52401</v>
      </c>
      <c r="D99" s="81" t="s">
        <v>88</v>
      </c>
      <c r="E99" s="82">
        <f>IFERROR(INDEX('2026'!$C$120:$AC$217,MATCH($C99,'2026'!$C$120:$C$217,0),19),0)</f>
        <v>142938.57</v>
      </c>
      <c r="F99" s="83">
        <f>IFERROR(INDEX('2026'!$C$8:$AC$105,MATCH($C99,'2026'!$C$8:$C$105,0),19),0)</f>
        <v>142935.96</v>
      </c>
      <c r="G99" s="84">
        <f t="shared" si="23"/>
        <v>0.99998174040778487</v>
      </c>
      <c r="H99" s="85">
        <f t="shared" si="24"/>
        <v>1.6689157695630851E-5</v>
      </c>
      <c r="I99" s="86">
        <f t="shared" si="25"/>
        <v>-2.610000000015134</v>
      </c>
      <c r="J99" s="87">
        <f t="shared" si="26"/>
        <v>-1.8259592215139228E-5</v>
      </c>
      <c r="K99" s="88">
        <f>VLOOKUP($C99,'2026'!$C$120:$U$217,VLOOKUP($L$4,Master!$D$9:$G$20,4,FALSE),FALSE)</f>
        <v>21527.269999999997</v>
      </c>
      <c r="L99" s="89">
        <f>VLOOKUP($C99,'2026'!$C$8:$U$105,VLOOKUP($L$4,Master!$D$9:$G$20,4,FALSE),FALSE)</f>
        <v>21527.05</v>
      </c>
      <c r="M99" s="89">
        <f t="shared" si="27"/>
        <v>0.9999897804041108</v>
      </c>
      <c r="N99" s="85">
        <f t="shared" si="28"/>
        <v>2.513491581626696E-6</v>
      </c>
      <c r="O99" s="89">
        <f t="shared" si="29"/>
        <v>-0.21999999999752617</v>
      </c>
      <c r="P99" s="90">
        <f t="shared" si="30"/>
        <v>-1.0219595889191997E-5</v>
      </c>
      <c r="Q99" s="79"/>
    </row>
    <row r="100" spans="2:17" s="80" customFormat="1" ht="12.75" x14ac:dyDescent="0.2">
      <c r="B100" s="71"/>
      <c r="C100" s="160">
        <v>52601</v>
      </c>
      <c r="D100" s="81" t="s">
        <v>89</v>
      </c>
      <c r="E100" s="82">
        <f>IFERROR(INDEX('2026'!$C$120:$AC$217,MATCH($C100,'2026'!$C$120:$C$217,0),19),0)</f>
        <v>2219615.44</v>
      </c>
      <c r="F100" s="83">
        <f>IFERROR(INDEX('2026'!$C$8:$AC$105,MATCH($C100,'2026'!$C$8:$C$105,0),19),0)</f>
        <v>251123.55000000002</v>
      </c>
      <c r="G100" s="84">
        <f t="shared" si="23"/>
        <v>0.11313831462624896</v>
      </c>
      <c r="H100" s="85">
        <f t="shared" si="24"/>
        <v>2.9321106648296479E-5</v>
      </c>
      <c r="I100" s="86">
        <f t="shared" si="25"/>
        <v>-1968491.89</v>
      </c>
      <c r="J100" s="87">
        <f t="shared" si="26"/>
        <v>-0.88686168537375099</v>
      </c>
      <c r="K100" s="88">
        <f>VLOOKUP($C100,'2026'!$C$120:$U$217,VLOOKUP($L$4,Master!$D$9:$G$20,4,FALSE),FALSE)</f>
        <v>1005632.23</v>
      </c>
      <c r="L100" s="89">
        <f>VLOOKUP($C100,'2026'!$C$8:$U$105,VLOOKUP($L$4,Master!$D$9:$G$20,4,FALSE),FALSE)</f>
        <v>75352.320000000007</v>
      </c>
      <c r="M100" s="89">
        <f t="shared" si="27"/>
        <v>7.4930295342662212E-2</v>
      </c>
      <c r="N100" s="85">
        <f t="shared" si="28"/>
        <v>8.7981131634869119E-6</v>
      </c>
      <c r="O100" s="89">
        <f t="shared" si="29"/>
        <v>-930279.90999999992</v>
      </c>
      <c r="P100" s="90">
        <f t="shared" si="30"/>
        <v>-0.92506970465733773</v>
      </c>
      <c r="Q100" s="79"/>
    </row>
    <row r="101" spans="2:17" s="80" customFormat="1" ht="12.75" x14ac:dyDescent="0.2">
      <c r="B101" s="71"/>
      <c r="C101" s="160">
        <v>52901</v>
      </c>
      <c r="D101" s="81" t="s">
        <v>146</v>
      </c>
      <c r="E101" s="82">
        <f>IFERROR(INDEX('2026'!$C$120:$AC$217,MATCH($C101,'2026'!$C$120:$C$217,0),19),0)</f>
        <v>132499.62</v>
      </c>
      <c r="F101" s="83">
        <f>IFERROR(INDEX('2026'!$C$8:$AC$105,MATCH($C101,'2026'!$C$8:$C$105,0),19),0)</f>
        <v>0</v>
      </c>
      <c r="G101" s="84">
        <f t="shared" si="23"/>
        <v>0</v>
      </c>
      <c r="H101" s="85">
        <f t="shared" si="24"/>
        <v>0</v>
      </c>
      <c r="I101" s="86">
        <f t="shared" si="25"/>
        <v>-132499.62</v>
      </c>
      <c r="J101" s="87">
        <f t="shared" si="26"/>
        <v>-1</v>
      </c>
      <c r="K101" s="88">
        <f>VLOOKUP($C101,'2026'!$C$120:$U$217,VLOOKUP($L$4,Master!$D$9:$G$20,4,FALSE),FALSE)</f>
        <v>16909.609999999997</v>
      </c>
      <c r="L101" s="89">
        <f>VLOOKUP($C101,'2026'!$C$8:$U$105,VLOOKUP($L$4,Master!$D$9:$G$20,4,FALSE),FALSE)</f>
        <v>0</v>
      </c>
      <c r="M101" s="89">
        <f t="shared" si="27"/>
        <v>0</v>
      </c>
      <c r="N101" s="85">
        <f t="shared" si="28"/>
        <v>0</v>
      </c>
      <c r="O101" s="89">
        <f t="shared" si="29"/>
        <v>-16909.609999999997</v>
      </c>
      <c r="P101" s="90">
        <f t="shared" si="30"/>
        <v>-1</v>
      </c>
      <c r="Q101" s="79"/>
    </row>
    <row r="102" spans="2:17" s="80" customFormat="1" ht="12.75" x14ac:dyDescent="0.2">
      <c r="B102" s="71"/>
      <c r="C102" s="160">
        <v>60101</v>
      </c>
      <c r="D102" s="81" t="s">
        <v>90</v>
      </c>
      <c r="E102" s="82">
        <f>IFERROR(INDEX('2026'!$C$120:$AC$217,MATCH($C102,'2026'!$C$120:$C$217,0),19),0)</f>
        <v>487213623.67000002</v>
      </c>
      <c r="F102" s="83">
        <f>IFERROR(INDEX('2026'!$C$8:$AC$105,MATCH($C102,'2026'!$C$8:$C$105,0),19),0)</f>
        <v>482258494.94999993</v>
      </c>
      <c r="G102" s="84">
        <f t="shared" si="23"/>
        <v>0.98982965894369923</v>
      </c>
      <c r="H102" s="85">
        <f t="shared" si="24"/>
        <v>5.6308350063050225E-2</v>
      </c>
      <c r="I102" s="86">
        <f t="shared" si="25"/>
        <v>-4955128.7200000882</v>
      </c>
      <c r="J102" s="87">
        <f t="shared" si="26"/>
        <v>-1.01703410563008E-2</v>
      </c>
      <c r="K102" s="88">
        <f>VLOOKUP($C102,'2026'!$C$120:$U$217,VLOOKUP($L$4,Master!$D$9:$G$20,4,FALSE),FALSE)</f>
        <v>70395980.699999988</v>
      </c>
      <c r="L102" s="89">
        <f>VLOOKUP($C102,'2026'!$C$8:$U$105,VLOOKUP($L$4,Master!$D$9:$G$20,4,FALSE),FALSE)</f>
        <v>69444012.820000023</v>
      </c>
      <c r="M102" s="89">
        <f t="shared" si="27"/>
        <v>0.98647695691524095</v>
      </c>
      <c r="N102" s="85">
        <f t="shared" si="28"/>
        <v>8.1082610769913389E-3</v>
      </c>
      <c r="O102" s="89">
        <f t="shared" si="29"/>
        <v>-951967.87999996543</v>
      </c>
      <c r="P102" s="90">
        <f t="shared" si="30"/>
        <v>-1.3523043084759037E-2</v>
      </c>
      <c r="Q102" s="79"/>
    </row>
    <row r="103" spans="2:17" s="80" customFormat="1" ht="12.75" x14ac:dyDescent="0.2">
      <c r="B103" s="71"/>
      <c r="C103" s="160">
        <v>60201</v>
      </c>
      <c r="D103" s="81" t="s">
        <v>91</v>
      </c>
      <c r="E103" s="82">
        <f>IFERROR(INDEX('2026'!$C$120:$AC$217,MATCH($C103,'2026'!$C$120:$C$217,0),19),0)</f>
        <v>282945110.79999995</v>
      </c>
      <c r="F103" s="83">
        <f>IFERROR(INDEX('2026'!$C$8:$AC$105,MATCH($C103,'2026'!$C$8:$C$105,0),19),0)</f>
        <v>287722197.98000002</v>
      </c>
      <c r="G103" s="84">
        <f t="shared" si="23"/>
        <v>1.0168834413377681</v>
      </c>
      <c r="H103" s="85">
        <f t="shared" si="24"/>
        <v>3.3594353265768401E-2</v>
      </c>
      <c r="I103" s="86">
        <f t="shared" si="25"/>
        <v>4777087.1800000668</v>
      </c>
      <c r="J103" s="87">
        <f t="shared" si="26"/>
        <v>1.6883441337768004E-2</v>
      </c>
      <c r="K103" s="88">
        <f>VLOOKUP($C103,'2026'!$C$120:$U$217,VLOOKUP($L$4,Master!$D$9:$G$20,4,FALSE),FALSE)</f>
        <v>34528040.830000006</v>
      </c>
      <c r="L103" s="89">
        <f>VLOOKUP($C103,'2026'!$C$8:$U$105,VLOOKUP($L$4,Master!$D$9:$G$20,4,FALSE),FALSE)</f>
        <v>40006629.520000003</v>
      </c>
      <c r="M103" s="89">
        <f t="shared" si="27"/>
        <v>1.1586707081636638</v>
      </c>
      <c r="N103" s="85">
        <f t="shared" si="28"/>
        <v>4.6711614693038788E-3</v>
      </c>
      <c r="O103" s="89">
        <f t="shared" si="29"/>
        <v>5478588.6899999976</v>
      </c>
      <c r="P103" s="90">
        <f t="shared" si="30"/>
        <v>0.15867070816366377</v>
      </c>
      <c r="Q103" s="79"/>
    </row>
    <row r="104" spans="2:17" s="80" customFormat="1" ht="12.75" x14ac:dyDescent="0.2">
      <c r="B104" s="71"/>
      <c r="C104" s="160">
        <v>60301</v>
      </c>
      <c r="D104" s="81" t="s">
        <v>92</v>
      </c>
      <c r="E104" s="82">
        <f>IFERROR(INDEX('2026'!$C$120:$AC$217,MATCH($C104,'2026'!$C$120:$C$217,0),19),0)</f>
        <v>36565894.469999999</v>
      </c>
      <c r="F104" s="83">
        <f>IFERROR(INDEX('2026'!$C$8:$AC$105,MATCH($C104,'2026'!$C$8:$C$105,0),19),0)</f>
        <v>42677139.479999974</v>
      </c>
      <c r="G104" s="84">
        <f t="shared" si="23"/>
        <v>1.167129646316019</v>
      </c>
      <c r="H104" s="85">
        <f t="shared" si="24"/>
        <v>4.9829693715993714E-3</v>
      </c>
      <c r="I104" s="86">
        <f t="shared" si="25"/>
        <v>6111245.0099999756</v>
      </c>
      <c r="J104" s="87">
        <f t="shared" si="26"/>
        <v>0.16712964631601901</v>
      </c>
      <c r="K104" s="88">
        <f>VLOOKUP($C104,'2026'!$C$120:$U$217,VLOOKUP($L$4,Master!$D$9:$G$20,4,FALSE),FALSE)</f>
        <v>5944235.4199999999</v>
      </c>
      <c r="L104" s="89">
        <f>VLOOKUP($C104,'2026'!$C$8:$U$105,VLOOKUP($L$4,Master!$D$9:$G$20,4,FALSE),FALSE)</f>
        <v>3790053.1599999988</v>
      </c>
      <c r="M104" s="89">
        <f t="shared" si="27"/>
        <v>0.63760145623572873</v>
      </c>
      <c r="N104" s="85">
        <f t="shared" si="28"/>
        <v>4.4252541391308397E-4</v>
      </c>
      <c r="O104" s="89">
        <f t="shared" si="29"/>
        <v>-2154182.2600000012</v>
      </c>
      <c r="P104" s="90">
        <f t="shared" si="30"/>
        <v>-0.36239854376427122</v>
      </c>
      <c r="Q104" s="79"/>
    </row>
    <row r="105" spans="2:17" s="80" customFormat="1" ht="12.75" x14ac:dyDescent="0.2">
      <c r="B105" s="71"/>
      <c r="C105" s="160">
        <v>60501</v>
      </c>
      <c r="D105" s="81" t="s">
        <v>93</v>
      </c>
      <c r="E105" s="82">
        <f>IFERROR(INDEX('2026'!$C$120:$AC$217,MATCH($C105,'2026'!$C$120:$C$217,0),19),0)</f>
        <v>5439928.4899999984</v>
      </c>
      <c r="F105" s="83">
        <f>IFERROR(INDEX('2026'!$C$8:$AC$105,MATCH($C105,'2026'!$C$8:$C$105,0),19),0)</f>
        <v>7961441.2599999998</v>
      </c>
      <c r="G105" s="84">
        <f t="shared" si="23"/>
        <v>1.4635194699039145</v>
      </c>
      <c r="H105" s="85">
        <f t="shared" si="24"/>
        <v>9.2957537538238791E-4</v>
      </c>
      <c r="I105" s="86">
        <f t="shared" si="25"/>
        <v>2521512.7700000014</v>
      </c>
      <c r="J105" s="87">
        <f t="shared" si="26"/>
        <v>0.46351946990391452</v>
      </c>
      <c r="K105" s="88">
        <f>VLOOKUP($C105,'2026'!$C$120:$U$217,VLOOKUP($L$4,Master!$D$9:$G$20,4,FALSE),FALSE)</f>
        <v>2274965.3799999994</v>
      </c>
      <c r="L105" s="89">
        <f>VLOOKUP($C105,'2026'!$C$8:$U$105,VLOOKUP($L$4,Master!$D$9:$G$20,4,FALSE),FALSE)</f>
        <v>7852185.8300000001</v>
      </c>
      <c r="M105" s="89">
        <f t="shared" si="27"/>
        <v>3.4515627793861205</v>
      </c>
      <c r="N105" s="85">
        <f t="shared" si="28"/>
        <v>9.1681874576746147E-4</v>
      </c>
      <c r="O105" s="89">
        <f t="shared" si="29"/>
        <v>5577220.4500000011</v>
      </c>
      <c r="P105" s="90">
        <f t="shared" si="30"/>
        <v>2.451562779386121</v>
      </c>
      <c r="Q105" s="79"/>
    </row>
    <row r="106" spans="2:17" s="80" customFormat="1" ht="13.5" thickBot="1" x14ac:dyDescent="0.25">
      <c r="B106" s="71"/>
      <c r="C106" s="161">
        <v>60601</v>
      </c>
      <c r="D106" s="91" t="s">
        <v>94</v>
      </c>
      <c r="E106" s="92">
        <f>IFERROR(INDEX('2026'!$C$120:$AC$217,MATCH($C106,'2026'!$C$120:$C$217,0),19),0)</f>
        <v>516112.57</v>
      </c>
      <c r="F106" s="93">
        <f>IFERROR(INDEX('2026'!$C$8:$AC$105,MATCH($C106,'2026'!$C$8:$C$105,0),19),0)</f>
        <v>676053.78999999992</v>
      </c>
      <c r="G106" s="94">
        <f t="shared" si="23"/>
        <v>1.3098959980765434</v>
      </c>
      <c r="H106" s="95">
        <f t="shared" si="24"/>
        <v>7.8935827709408489E-5</v>
      </c>
      <c r="I106" s="96">
        <f t="shared" si="25"/>
        <v>159941.21999999991</v>
      </c>
      <c r="J106" s="97">
        <f t="shared" si="26"/>
        <v>0.3098959980765435</v>
      </c>
      <c r="K106" s="98">
        <f>VLOOKUP($C106,'2026'!$C$120:$U$217,VLOOKUP($L$4,Master!$D$9:$G$20,4,FALSE),FALSE)</f>
        <v>72114.429999999993</v>
      </c>
      <c r="L106" s="99">
        <f>VLOOKUP($C106,'2026'!$C$8:$U$105,VLOOKUP($L$4,Master!$D$9:$G$20,4,FALSE),FALSE)</f>
        <v>68497.08</v>
      </c>
      <c r="M106" s="99">
        <f t="shared" si="27"/>
        <v>0.94983874933213797</v>
      </c>
      <c r="N106" s="95">
        <f t="shared" si="28"/>
        <v>7.9976974990075429E-6</v>
      </c>
      <c r="O106" s="99">
        <f t="shared" si="29"/>
        <v>-3617.3499999999913</v>
      </c>
      <c r="P106" s="100">
        <f t="shared" si="30"/>
        <v>-5.0161250667862055E-2</v>
      </c>
      <c r="Q106" s="79"/>
    </row>
    <row r="107" spans="2:17" s="80" customFormat="1" ht="14.25" thickTop="1" thickBot="1" x14ac:dyDescent="0.25">
      <c r="B107" s="101"/>
      <c r="C107" s="102"/>
      <c r="D107" s="103"/>
      <c r="E107" s="104"/>
      <c r="F107" s="104"/>
      <c r="G107" s="105"/>
      <c r="H107" s="105"/>
      <c r="I107" s="104"/>
      <c r="J107" s="105"/>
      <c r="K107" s="106"/>
      <c r="L107" s="104"/>
      <c r="M107" s="104"/>
      <c r="N107" s="105"/>
      <c r="O107" s="104"/>
      <c r="P107" s="105"/>
      <c r="Q107" s="107"/>
    </row>
    <row r="108" spans="2:17" ht="15.75" thickTop="1" x14ac:dyDescent="0.2"/>
    <row r="109" spans="2:17" x14ac:dyDescent="0.2">
      <c r="E109" s="113"/>
      <c r="F109" s="113"/>
      <c r="G109" s="114"/>
      <c r="H109" s="114"/>
      <c r="I109" s="115"/>
      <c r="J109" s="114"/>
      <c r="K109" s="113"/>
      <c r="L109" s="113"/>
      <c r="M109" s="113"/>
      <c r="N109" s="114"/>
      <c r="O109" s="115"/>
      <c r="P109" s="114"/>
    </row>
    <row r="110" spans="2:17" x14ac:dyDescent="0.2">
      <c r="E110" s="116"/>
      <c r="F110" s="116"/>
    </row>
  </sheetData>
  <sheetProtection algorithmName="SHA-512" hashValue="jR8pdvEFuA+wjIMrbOxK0+3ACLtSo4vJFib8WT3syzyjtUUFKfHnzJg3+kFTHlH+eOeAtRhPhLgh4Dz7o/vu8g==" saltValue="xuT4x2/QLBUb/ecnDKr8KQ==" spinCount="100000" sheet="1" objects="1" scenarios="1"/>
  <mergeCells count="5">
    <mergeCell ref="O5:P5"/>
    <mergeCell ref="C8:D8"/>
    <mergeCell ref="F5:H5"/>
    <mergeCell ref="I5:J5"/>
    <mergeCell ref="L5:N5"/>
  </mergeCells>
  <conditionalFormatting sqref="K9">
    <cfRule type="cellIs" dxfId="0" priority="1" operator="equal">
      <formula>0</formula>
    </cfRule>
  </conditionalFormatting>
  <pageMargins left="0.25" right="0.25" top="0.25" bottom="0.25" header="0.3" footer="0.3"/>
  <pageSetup paperSize="9" scale="49" fitToHeight="0" orientation="portrait" horizontalDpi="4294967294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W220"/>
  <sheetViews>
    <sheetView showGridLines="0" topLeftCell="A88" zoomScale="70" zoomScaleNormal="70" workbookViewId="0">
      <selection activeCell="I112" sqref="I112"/>
    </sheetView>
  </sheetViews>
  <sheetFormatPr defaultColWidth="9.140625" defaultRowHeight="12.75" x14ac:dyDescent="0.2"/>
  <cols>
    <col min="1" max="2" width="3.5703125" style="26" customWidth="1"/>
    <col min="3" max="3" width="11.85546875" style="110" customWidth="1"/>
    <col min="4" max="4" width="58" style="110" customWidth="1"/>
    <col min="5" max="16" width="17.85546875" style="110" bestFit="1" customWidth="1"/>
    <col min="17" max="17" width="20.5703125" style="110" bestFit="1" customWidth="1"/>
    <col min="18" max="18" width="2.7109375" style="26" customWidth="1"/>
    <col min="19" max="19" width="13.85546875" style="26" hidden="1" customWidth="1"/>
    <col min="20" max="20" width="0.28515625" style="26" hidden="1" customWidth="1"/>
    <col min="21" max="21" width="20" style="110" hidden="1" customWidth="1"/>
    <col min="22" max="22" width="0.140625" style="26" hidden="1" customWidth="1"/>
    <col min="23" max="23" width="13.85546875" style="26" hidden="1" customWidth="1"/>
    <col min="24" max="24" width="13.85546875" style="26" customWidth="1"/>
    <col min="25" max="16384" width="9.140625" style="26"/>
  </cols>
  <sheetData>
    <row r="1" spans="2:22" x14ac:dyDescent="0.2">
      <c r="C1" s="108"/>
      <c r="D1" s="109"/>
    </row>
    <row r="2" spans="2:22" ht="13.5" thickBot="1" x14ac:dyDescent="0.25">
      <c r="C2" s="27"/>
      <c r="D2" s="28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U2" s="29"/>
    </row>
    <row r="3" spans="2:22" s="117" customFormat="1" ht="14.25" thickTop="1" thickBot="1" x14ac:dyDescent="0.25">
      <c r="B3" s="33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9"/>
      <c r="T3" s="33"/>
      <c r="U3" s="35"/>
      <c r="V3" s="39"/>
    </row>
    <row r="4" spans="2:22" s="117" customFormat="1" ht="19.5" thickBot="1" x14ac:dyDescent="0.25">
      <c r="B4" s="50"/>
      <c r="C4" s="28"/>
      <c r="D4" s="28"/>
      <c r="E4" s="177" t="s">
        <v>142</v>
      </c>
      <c r="F4" s="178"/>
      <c r="G4" s="178"/>
      <c r="H4" s="178"/>
      <c r="I4" s="178"/>
      <c r="J4" s="178"/>
      <c r="K4" s="178"/>
      <c r="L4" s="178"/>
      <c r="M4" s="178"/>
      <c r="N4" s="178"/>
      <c r="O4" s="178"/>
      <c r="P4" s="178"/>
      <c r="Q4" s="179"/>
      <c r="R4" s="53"/>
      <c r="T4" s="50"/>
      <c r="V4" s="53"/>
    </row>
    <row r="5" spans="2:22" s="117" customFormat="1" x14ac:dyDescent="0.2">
      <c r="B5" s="50"/>
      <c r="C5" s="28"/>
      <c r="D5" s="28"/>
      <c r="E5" s="118" t="s">
        <v>9</v>
      </c>
      <c r="F5" s="118" t="s">
        <v>95</v>
      </c>
      <c r="G5" s="118" t="s">
        <v>96</v>
      </c>
      <c r="H5" s="118" t="s">
        <v>97</v>
      </c>
      <c r="I5" s="118" t="s">
        <v>98</v>
      </c>
      <c r="J5" s="118" t="s">
        <v>99</v>
      </c>
      <c r="K5" s="118" t="s">
        <v>100</v>
      </c>
      <c r="L5" s="118" t="s">
        <v>101</v>
      </c>
      <c r="M5" s="118" t="s">
        <v>102</v>
      </c>
      <c r="N5" s="118" t="s">
        <v>103</v>
      </c>
      <c r="O5" s="118" t="s">
        <v>104</v>
      </c>
      <c r="P5" s="118" t="s">
        <v>105</v>
      </c>
      <c r="Q5" s="118" t="s">
        <v>106</v>
      </c>
      <c r="R5" s="53"/>
      <c r="T5" s="50"/>
      <c r="U5" s="118" t="s">
        <v>11</v>
      </c>
      <c r="V5" s="53"/>
    </row>
    <row r="6" spans="2:22" s="122" customFormat="1" ht="13.5" thickBot="1" x14ac:dyDescent="0.3">
      <c r="B6" s="65"/>
      <c r="C6" s="119" t="s">
        <v>109</v>
      </c>
      <c r="D6" s="120" t="s">
        <v>107</v>
      </c>
      <c r="E6" s="121"/>
      <c r="F6" s="121"/>
      <c r="G6" s="121"/>
      <c r="H6" s="121"/>
      <c r="I6" s="121"/>
      <c r="J6" s="121"/>
      <c r="K6" s="121"/>
      <c r="L6" s="121"/>
      <c r="M6" s="121"/>
      <c r="N6" s="121"/>
      <c r="O6" s="121"/>
      <c r="P6" s="121"/>
      <c r="Q6" s="121"/>
      <c r="R6" s="70"/>
      <c r="T6" s="65"/>
      <c r="U6" s="121"/>
      <c r="V6" s="70"/>
    </row>
    <row r="7" spans="2:22" ht="13.5" thickBot="1" x14ac:dyDescent="0.25">
      <c r="B7" s="123"/>
      <c r="C7" s="180" t="s">
        <v>112</v>
      </c>
      <c r="D7" s="181"/>
      <c r="E7" s="124">
        <v>235912742.05000001</v>
      </c>
      <c r="F7" s="124">
        <v>260337911.81999999</v>
      </c>
      <c r="G7" s="124">
        <v>350628724.79000008</v>
      </c>
      <c r="H7" s="124">
        <v>314706388.69999999</v>
      </c>
      <c r="I7" s="124">
        <v>344186815.69000012</v>
      </c>
      <c r="J7" s="124">
        <v>296398926.47000003</v>
      </c>
      <c r="K7" s="124">
        <v>349588393.50999999</v>
      </c>
      <c r="L7" s="124"/>
      <c r="M7" s="124"/>
      <c r="N7" s="124"/>
      <c r="O7" s="124"/>
      <c r="P7" s="124"/>
      <c r="Q7" s="124">
        <f>SUM(Q8:Q105)</f>
        <v>2151759903.0300002</v>
      </c>
      <c r="R7" s="125"/>
      <c r="T7" s="123"/>
      <c r="U7" s="124">
        <f>SUM(U8:U105)</f>
        <v>2151759903.0300002</v>
      </c>
      <c r="V7" s="125"/>
    </row>
    <row r="8" spans="2:22" x14ac:dyDescent="0.2">
      <c r="B8" s="123"/>
      <c r="C8" s="126">
        <v>10101</v>
      </c>
      <c r="D8" s="127" t="s">
        <v>20</v>
      </c>
      <c r="E8" s="128">
        <v>78894.830000000016</v>
      </c>
      <c r="F8" s="128">
        <v>183661.32000000004</v>
      </c>
      <c r="G8" s="128">
        <v>136461.41000000003</v>
      </c>
      <c r="H8" s="128">
        <v>159333.70999999993</v>
      </c>
      <c r="I8" s="128">
        <v>109399.48</v>
      </c>
      <c r="J8" s="128">
        <v>732700.6</v>
      </c>
      <c r="K8" s="128">
        <v>150548.82999999999</v>
      </c>
      <c r="L8" s="128"/>
      <c r="M8" s="128"/>
      <c r="N8" s="128"/>
      <c r="O8" s="128"/>
      <c r="P8" s="128"/>
      <c r="Q8" s="128">
        <f>SUM(E8:P8)</f>
        <v>1551000.1800000002</v>
      </c>
      <c r="R8" s="125"/>
      <c r="T8" s="123"/>
      <c r="U8" s="128">
        <f>IF($E$5=Master!$D$4,E8,
IF($F$5=Master!$D$4,SUM(E8:F8),
IF($G$5=Master!$D$4,SUM(E8:G8),
IF($H$5=Master!$D$4,SUM(E8:H8),
IF($I$5=Master!$D$4,SUM(E8:I8),
IF($J$5=Master!$D$4,SUM(E8:J8),
IF($K$5=Master!$D$4,SUM(E8:K8),
IF($L$5=Master!$D$4,SUM(E8:L8),
IF($M$5=Master!$D$4,SUM(E8:M8),
IF($N$5=Master!$D$4,SUM(E8:N8),
IF($O$5=Master!$D$4,SUM(E8:O8),
IF($P$5=Master!$D$4,SUM(E8:P8),0))))))))))))</f>
        <v>1551000.1800000002</v>
      </c>
      <c r="V8" s="125"/>
    </row>
    <row r="9" spans="2:22" x14ac:dyDescent="0.2">
      <c r="B9" s="123"/>
      <c r="C9" s="126">
        <v>20101</v>
      </c>
      <c r="D9" s="127" t="s">
        <v>21</v>
      </c>
      <c r="E9" s="128">
        <v>660788.26</v>
      </c>
      <c r="F9" s="128">
        <v>1170973.1300000001</v>
      </c>
      <c r="G9" s="128">
        <v>1107870.52</v>
      </c>
      <c r="H9" s="128">
        <v>1078811.31</v>
      </c>
      <c r="I9" s="128">
        <v>1155736.68</v>
      </c>
      <c r="J9" s="128">
        <v>1366108.8899999997</v>
      </c>
      <c r="K9" s="128">
        <v>1833893.94</v>
      </c>
      <c r="L9" s="128"/>
      <c r="M9" s="128"/>
      <c r="N9" s="128"/>
      <c r="O9" s="128"/>
      <c r="P9" s="128"/>
      <c r="Q9" s="128">
        <f t="shared" ref="Q9:Q72" si="0">SUM(E9:P9)</f>
        <v>8374182.7300000004</v>
      </c>
      <c r="R9" s="125"/>
      <c r="T9" s="123"/>
      <c r="U9" s="128">
        <f>IF($E$5=Master!$D$4,E9,
IF($F$5=Master!$D$4,SUM(E9:F9),
IF($G$5=Master!$D$4,SUM(E9:G9),
IF($H$5=Master!$D$4,SUM(E9:H9),
IF($I$5=Master!$D$4,SUM(E9:I9),
IF($J$5=Master!$D$4,SUM(E9:J9),
IF($K$5=Master!$D$4,SUM(E9:K9),
IF($L$5=Master!$D$4,SUM(E9:L9),
IF($M$5=Master!$D$4,SUM(E9:M9),
IF($N$5=Master!$D$4,SUM(E9:N9),
IF($O$5=Master!$D$4,SUM(E9:O9),
IF($P$5=Master!$D$4,SUM(E9:P9),0))))))))))))</f>
        <v>8374182.7300000004</v>
      </c>
      <c r="V9" s="125"/>
    </row>
    <row r="10" spans="2:22" x14ac:dyDescent="0.2">
      <c r="B10" s="123"/>
      <c r="C10" s="126">
        <v>20102</v>
      </c>
      <c r="D10" s="127" t="s">
        <v>22</v>
      </c>
      <c r="E10" s="128">
        <v>0</v>
      </c>
      <c r="F10" s="128">
        <v>17467.39</v>
      </c>
      <c r="G10" s="128">
        <v>17467.39</v>
      </c>
      <c r="H10" s="128">
        <v>23758.219999999994</v>
      </c>
      <c r="I10" s="128">
        <v>17489.769999999997</v>
      </c>
      <c r="J10" s="128">
        <v>17498.37</v>
      </c>
      <c r="K10" s="128">
        <v>17576.239999999998</v>
      </c>
      <c r="L10" s="128"/>
      <c r="M10" s="128"/>
      <c r="N10" s="128"/>
      <c r="O10" s="128"/>
      <c r="P10" s="128"/>
      <c r="Q10" s="128">
        <f t="shared" si="0"/>
        <v>111257.37999999998</v>
      </c>
      <c r="R10" s="125"/>
      <c r="T10" s="123"/>
      <c r="U10" s="128">
        <f>IF($E$5=Master!$D$4,E10,
IF($F$5=Master!$D$4,SUM(E10:F10),
IF($G$5=Master!$D$4,SUM(E10:G10),
IF($H$5=Master!$D$4,SUM(E10:H10),
IF($I$5=Master!$D$4,SUM(E10:I10),
IF($J$5=Master!$D$4,SUM(E10:J10),
IF($K$5=Master!$D$4,SUM(E10:K10),
IF($L$5=Master!$D$4,SUM(E10:L10),
IF($M$5=Master!$D$4,SUM(E10:M10),
IF($N$5=Master!$D$4,SUM(E10:N10),
IF($O$5=Master!$D$4,SUM(E10:O10),
IF($P$5=Master!$D$4,SUM(E10:P10),0))))))))))))</f>
        <v>111257.37999999998</v>
      </c>
      <c r="V10" s="125"/>
    </row>
    <row r="11" spans="2:22" x14ac:dyDescent="0.2">
      <c r="B11" s="123"/>
      <c r="C11" s="126">
        <v>20105</v>
      </c>
      <c r="D11" s="127" t="s">
        <v>23</v>
      </c>
      <c r="E11" s="128">
        <v>0</v>
      </c>
      <c r="F11" s="128">
        <v>6740</v>
      </c>
      <c r="G11" s="128">
        <v>3370</v>
      </c>
      <c r="H11" s="128">
        <v>3370</v>
      </c>
      <c r="I11" s="128">
        <v>3970</v>
      </c>
      <c r="J11" s="128">
        <v>3370</v>
      </c>
      <c r="K11" s="128">
        <v>3370</v>
      </c>
      <c r="L11" s="128"/>
      <c r="M11" s="128"/>
      <c r="N11" s="128"/>
      <c r="O11" s="128"/>
      <c r="P11" s="128"/>
      <c r="Q11" s="128">
        <f t="shared" si="0"/>
        <v>24190</v>
      </c>
      <c r="R11" s="125"/>
      <c r="T11" s="123"/>
      <c r="U11" s="128">
        <f>IF($E$5=Master!$D$4,E11,
IF($F$5=Master!$D$4,SUM(E11:F11),
IF($G$5=Master!$D$4,SUM(E11:G11),
IF($H$5=Master!$D$4,SUM(E11:H11),
IF($I$5=Master!$D$4,SUM(E11:I11),
IF($J$5=Master!$D$4,SUM(E11:J11),
IF($K$5=Master!$D$4,SUM(E11:K11),
IF($L$5=Master!$D$4,SUM(E11:L11),
IF($M$5=Master!$D$4,SUM(E11:M11),
IF($N$5=Master!$D$4,SUM(E11:N11),
IF($O$5=Master!$D$4,SUM(E11:O11),
IF($P$5=Master!$D$4,SUM(E11:P11),0))))))))))))</f>
        <v>24190</v>
      </c>
      <c r="V11" s="125"/>
    </row>
    <row r="12" spans="2:22" x14ac:dyDescent="0.2">
      <c r="B12" s="123"/>
      <c r="C12" s="126">
        <v>30101</v>
      </c>
      <c r="D12" s="127" t="s">
        <v>24</v>
      </c>
      <c r="E12" s="128">
        <v>84508.009999999966</v>
      </c>
      <c r="F12" s="128">
        <v>88940.64999999998</v>
      </c>
      <c r="G12" s="128">
        <v>112186.03999999996</v>
      </c>
      <c r="H12" s="128">
        <v>112592.59999999998</v>
      </c>
      <c r="I12" s="128">
        <v>99977.819999999992</v>
      </c>
      <c r="J12" s="128">
        <v>104330.34</v>
      </c>
      <c r="K12" s="128">
        <v>95089.339999999982</v>
      </c>
      <c r="L12" s="128"/>
      <c r="M12" s="128"/>
      <c r="N12" s="128"/>
      <c r="O12" s="128"/>
      <c r="P12" s="128"/>
      <c r="Q12" s="128">
        <f t="shared" si="0"/>
        <v>697624.79999999981</v>
      </c>
      <c r="R12" s="125"/>
      <c r="T12" s="123"/>
      <c r="U12" s="128">
        <f>IF($E$5=Master!$D$4,E12,
IF($F$5=Master!$D$4,SUM(E12:F12),
IF($G$5=Master!$D$4,SUM(E12:G12),
IF($H$5=Master!$D$4,SUM(E12:H12),
IF($I$5=Master!$D$4,SUM(E12:I12),
IF($J$5=Master!$D$4,SUM(E12:J12),
IF($K$5=Master!$D$4,SUM(E12:K12),
IF($L$5=Master!$D$4,SUM(E12:L12),
IF($M$5=Master!$D$4,SUM(E12:M12),
IF($N$5=Master!$D$4,SUM(E12:N12),
IF($O$5=Master!$D$4,SUM(E12:O12),
IF($P$5=Master!$D$4,SUM(E12:P12),0))))))))))))</f>
        <v>697624.79999999981</v>
      </c>
      <c r="V12" s="125"/>
    </row>
    <row r="13" spans="2:22" x14ac:dyDescent="0.2">
      <c r="B13" s="123"/>
      <c r="C13" s="126">
        <v>30201</v>
      </c>
      <c r="D13" s="127" t="s">
        <v>25</v>
      </c>
      <c r="E13" s="128">
        <v>2383694.5100000016</v>
      </c>
      <c r="F13" s="128">
        <v>3013863.6700000018</v>
      </c>
      <c r="G13" s="128">
        <v>3638877.4399999981</v>
      </c>
      <c r="H13" s="128">
        <v>3085749.5899999952</v>
      </c>
      <c r="I13" s="128">
        <v>3004040.0500000031</v>
      </c>
      <c r="J13" s="128">
        <v>3147135.9699999983</v>
      </c>
      <c r="K13" s="128">
        <v>3194141.6899999962</v>
      </c>
      <c r="L13" s="128"/>
      <c r="M13" s="128"/>
      <c r="N13" s="128"/>
      <c r="O13" s="128"/>
      <c r="P13" s="128"/>
      <c r="Q13" s="128">
        <f t="shared" si="0"/>
        <v>21467502.919999994</v>
      </c>
      <c r="R13" s="125"/>
      <c r="T13" s="123"/>
      <c r="U13" s="128">
        <f>IF($E$5=Master!$D$4,E13,
IF($F$5=Master!$D$4,SUM(E13:F13),
IF($G$5=Master!$D$4,SUM(E13:G13),
IF($H$5=Master!$D$4,SUM(E13:H13),
IF($I$5=Master!$D$4,SUM(E13:I13),
IF($J$5=Master!$D$4,SUM(E13:J13),
IF($K$5=Master!$D$4,SUM(E13:K13),
IF($L$5=Master!$D$4,SUM(E13:L13),
IF($M$5=Master!$D$4,SUM(E13:M13),
IF($N$5=Master!$D$4,SUM(E13:N13),
IF($O$5=Master!$D$4,SUM(E13:O13),
IF($P$5=Master!$D$4,SUM(E13:P13),0))))))))))))</f>
        <v>21467502.919999994</v>
      </c>
      <c r="V13" s="125"/>
    </row>
    <row r="14" spans="2:22" x14ac:dyDescent="0.2">
      <c r="B14" s="123"/>
      <c r="C14" s="126">
        <v>30301</v>
      </c>
      <c r="D14" s="127" t="s">
        <v>26</v>
      </c>
      <c r="E14" s="128">
        <v>866580.85999999952</v>
      </c>
      <c r="F14" s="128">
        <v>1136159.8600000006</v>
      </c>
      <c r="G14" s="128">
        <v>1368380.3500000008</v>
      </c>
      <c r="H14" s="128">
        <v>1249406.82</v>
      </c>
      <c r="I14" s="128">
        <v>1128092</v>
      </c>
      <c r="J14" s="128">
        <v>1226908.9099999999</v>
      </c>
      <c r="K14" s="128">
        <v>1278134.8500000001</v>
      </c>
      <c r="L14" s="128"/>
      <c r="M14" s="128"/>
      <c r="N14" s="128"/>
      <c r="O14" s="128"/>
      <c r="P14" s="128"/>
      <c r="Q14" s="128">
        <f t="shared" si="0"/>
        <v>8253663.6500000022</v>
      </c>
      <c r="R14" s="125"/>
      <c r="T14" s="123"/>
      <c r="U14" s="128">
        <f>IF($E$5=Master!$D$4,E14,
IF($F$5=Master!$D$4,SUM(E14:F14),
IF($G$5=Master!$D$4,SUM(E14:G14),
IF($H$5=Master!$D$4,SUM(E14:H14),
IF($I$5=Master!$D$4,SUM(E14:I14),
IF($J$5=Master!$D$4,SUM(E14:J14),
IF($K$5=Master!$D$4,SUM(E14:K14),
IF($L$5=Master!$D$4,SUM(E14:L14),
IF($M$5=Master!$D$4,SUM(E14:M14),
IF($N$5=Master!$D$4,SUM(E14:N14),
IF($O$5=Master!$D$4,SUM(E14:O14),
IF($P$5=Master!$D$4,SUM(E14:P14),0))))))))))))</f>
        <v>8253663.6500000022</v>
      </c>
      <c r="V14" s="125"/>
    </row>
    <row r="15" spans="2:22" x14ac:dyDescent="0.2">
      <c r="B15" s="123"/>
      <c r="C15" s="126">
        <v>30401</v>
      </c>
      <c r="D15" s="127" t="s">
        <v>27</v>
      </c>
      <c r="E15" s="128">
        <v>38715.299999999988</v>
      </c>
      <c r="F15" s="128">
        <v>47054.43</v>
      </c>
      <c r="G15" s="128">
        <v>53653.969999999994</v>
      </c>
      <c r="H15" s="128">
        <v>58828.45</v>
      </c>
      <c r="I15" s="128">
        <v>43229.87000000001</v>
      </c>
      <c r="J15" s="128">
        <v>104014.67</v>
      </c>
      <c r="K15" s="128">
        <v>111306.19</v>
      </c>
      <c r="L15" s="128"/>
      <c r="M15" s="128"/>
      <c r="N15" s="128"/>
      <c r="O15" s="128"/>
      <c r="P15" s="128"/>
      <c r="Q15" s="128">
        <f t="shared" si="0"/>
        <v>456802.87999999995</v>
      </c>
      <c r="R15" s="125"/>
      <c r="T15" s="123"/>
      <c r="U15" s="128">
        <f>IF($E$5=Master!$D$4,E15,
IF($F$5=Master!$D$4,SUM(E15:F15),
IF($G$5=Master!$D$4,SUM(E15:G15),
IF($H$5=Master!$D$4,SUM(E15:H15),
IF($I$5=Master!$D$4,SUM(E15:I15),
IF($J$5=Master!$D$4,SUM(E15:J15),
IF($K$5=Master!$D$4,SUM(E15:K15),
IF($L$5=Master!$D$4,SUM(E15:L15),
IF($M$5=Master!$D$4,SUM(E15:M15),
IF($N$5=Master!$D$4,SUM(E15:N15),
IF($O$5=Master!$D$4,SUM(E15:O15),
IF($P$5=Master!$D$4,SUM(E15:P15),0))))))))))))</f>
        <v>456802.87999999995</v>
      </c>
      <c r="V15" s="125"/>
    </row>
    <row r="16" spans="2:22" x14ac:dyDescent="0.2">
      <c r="B16" s="123"/>
      <c r="C16" s="126">
        <v>40101</v>
      </c>
      <c r="D16" s="127" t="s">
        <v>28</v>
      </c>
      <c r="E16" s="128">
        <v>301735.19000000006</v>
      </c>
      <c r="F16" s="128">
        <v>415877.13000000018</v>
      </c>
      <c r="G16" s="128">
        <v>480677.49000000005</v>
      </c>
      <c r="H16" s="128">
        <v>479160.05999999994</v>
      </c>
      <c r="I16" s="128">
        <v>2147584.3899999997</v>
      </c>
      <c r="J16" s="128">
        <v>1538258.9400000004</v>
      </c>
      <c r="K16" s="128">
        <v>621936.71000000008</v>
      </c>
      <c r="L16" s="128"/>
      <c r="M16" s="128"/>
      <c r="N16" s="128"/>
      <c r="O16" s="128"/>
      <c r="P16" s="128"/>
      <c r="Q16" s="128">
        <f t="shared" si="0"/>
        <v>5985229.9100000001</v>
      </c>
      <c r="R16" s="125"/>
      <c r="T16" s="123"/>
      <c r="U16" s="128">
        <f>IF($E$5=Master!$D$4,E16,
IF($F$5=Master!$D$4,SUM(E16:F16),
IF($G$5=Master!$D$4,SUM(E16:G16),
IF($H$5=Master!$D$4,SUM(E16:H16),
IF($I$5=Master!$D$4,SUM(E16:I16),
IF($J$5=Master!$D$4,SUM(E16:J16),
IF($K$5=Master!$D$4,SUM(E16:K16),
IF($L$5=Master!$D$4,SUM(E16:L16),
IF($M$5=Master!$D$4,SUM(E16:M16),
IF($N$5=Master!$D$4,SUM(E16:N16),
IF($O$5=Master!$D$4,SUM(E16:O16),
IF($P$5=Master!$D$4,SUM(E16:P16),0))))))))))))</f>
        <v>5985229.9100000001</v>
      </c>
      <c r="V16" s="125"/>
    </row>
    <row r="17" spans="2:22" x14ac:dyDescent="0.2">
      <c r="B17" s="123"/>
      <c r="C17" s="126">
        <v>40102</v>
      </c>
      <c r="D17" s="127" t="s">
        <v>29</v>
      </c>
      <c r="E17" s="128">
        <v>52381.13</v>
      </c>
      <c r="F17" s="128">
        <v>90236.650000000023</v>
      </c>
      <c r="G17" s="128">
        <v>80671.51999999999</v>
      </c>
      <c r="H17" s="128">
        <v>72138.05</v>
      </c>
      <c r="I17" s="128">
        <v>73017.820000000022</v>
      </c>
      <c r="J17" s="128">
        <v>102272.33</v>
      </c>
      <c r="K17" s="128">
        <v>103837.04000000001</v>
      </c>
      <c r="L17" s="128"/>
      <c r="M17" s="128"/>
      <c r="N17" s="128"/>
      <c r="O17" s="128"/>
      <c r="P17" s="128"/>
      <c r="Q17" s="128">
        <f t="shared" si="0"/>
        <v>574554.54</v>
      </c>
      <c r="R17" s="125"/>
      <c r="T17" s="123"/>
      <c r="U17" s="128">
        <f>IF($E$5=Master!$D$4,E17,
IF($F$5=Master!$D$4,SUM(E17:F17),
IF($G$5=Master!$D$4,SUM(E17:G17),
IF($H$5=Master!$D$4,SUM(E17:H17),
IF($I$5=Master!$D$4,SUM(E17:I17),
IF($J$5=Master!$D$4,SUM(E17:J17),
IF($K$5=Master!$D$4,SUM(E17:K17),
IF($L$5=Master!$D$4,SUM(E17:L17),
IF($M$5=Master!$D$4,SUM(E17:M17),
IF($N$5=Master!$D$4,SUM(E17:N17),
IF($O$5=Master!$D$4,SUM(E17:O17),
IF($P$5=Master!$D$4,SUM(E17:P17),0))))))))))))</f>
        <v>574554.54</v>
      </c>
      <c r="V17" s="125"/>
    </row>
    <row r="18" spans="2:22" x14ac:dyDescent="0.2">
      <c r="B18" s="123"/>
      <c r="C18" s="126">
        <v>40103</v>
      </c>
      <c r="D18" s="127" t="s">
        <v>30</v>
      </c>
      <c r="E18" s="128">
        <v>1350</v>
      </c>
      <c r="F18" s="128">
        <v>33030.5</v>
      </c>
      <c r="G18" s="128">
        <v>34511</v>
      </c>
      <c r="H18" s="128">
        <v>43369</v>
      </c>
      <c r="I18" s="128">
        <v>47950.5</v>
      </c>
      <c r="J18" s="128">
        <v>46522.97</v>
      </c>
      <c r="K18" s="128">
        <v>75223.92</v>
      </c>
      <c r="L18" s="128"/>
      <c r="M18" s="128"/>
      <c r="N18" s="128"/>
      <c r="O18" s="128"/>
      <c r="P18" s="128"/>
      <c r="Q18" s="128">
        <f t="shared" si="0"/>
        <v>281957.89</v>
      </c>
      <c r="R18" s="125"/>
      <c r="T18" s="123"/>
      <c r="U18" s="128">
        <f>IF($E$5=Master!$D$4,E18,
IF($F$5=Master!$D$4,SUM(E18:F18),
IF($G$5=Master!$D$4,SUM(E18:G18),
IF($H$5=Master!$D$4,SUM(E18:H18),
IF($I$5=Master!$D$4,SUM(E18:I18),
IF($J$5=Master!$D$4,SUM(E18:J18),
IF($K$5=Master!$D$4,SUM(E18:K18),
IF($L$5=Master!$D$4,SUM(E18:L18),
IF($M$5=Master!$D$4,SUM(E18:M18),
IF($N$5=Master!$D$4,SUM(E18:N18),
IF($O$5=Master!$D$4,SUM(E18:O18),
IF($P$5=Master!$D$4,SUM(E18:P18),0))))))))))))</f>
        <v>281957.89</v>
      </c>
      <c r="V18" s="125"/>
    </row>
    <row r="19" spans="2:22" x14ac:dyDescent="0.2">
      <c r="B19" s="123"/>
      <c r="C19" s="126">
        <v>40105</v>
      </c>
      <c r="D19" s="127" t="s">
        <v>31</v>
      </c>
      <c r="E19" s="128">
        <v>25416.710000000003</v>
      </c>
      <c r="F19" s="128">
        <v>29686.91</v>
      </c>
      <c r="G19" s="128">
        <v>40483.550000000003</v>
      </c>
      <c r="H19" s="128">
        <v>29945.26</v>
      </c>
      <c r="I19" s="128">
        <v>33847.370000000003</v>
      </c>
      <c r="J19" s="128">
        <v>39696.239999999998</v>
      </c>
      <c r="K19" s="128">
        <v>40162.04</v>
      </c>
      <c r="L19" s="128"/>
      <c r="M19" s="128"/>
      <c r="N19" s="128"/>
      <c r="O19" s="128"/>
      <c r="P19" s="128"/>
      <c r="Q19" s="128">
        <f t="shared" si="0"/>
        <v>239238.08000000002</v>
      </c>
      <c r="R19" s="125"/>
      <c r="T19" s="123"/>
      <c r="U19" s="128">
        <f>IF($E$5=Master!$D$4,E19,
IF($F$5=Master!$D$4,SUM(E19:F19),
IF($G$5=Master!$D$4,SUM(E19:G19),
IF($H$5=Master!$D$4,SUM(E19:H19),
IF($I$5=Master!$D$4,SUM(E19:I19),
IF($J$5=Master!$D$4,SUM(E19:J19),
IF($K$5=Master!$D$4,SUM(E19:K19),
IF($L$5=Master!$D$4,SUM(E19:L19),
IF($M$5=Master!$D$4,SUM(E19:M19),
IF($N$5=Master!$D$4,SUM(E19:N19),
IF($O$5=Master!$D$4,SUM(E19:O19),
IF($P$5=Master!$D$4,SUM(E19:P19),0))))))))))))</f>
        <v>239238.08000000002</v>
      </c>
      <c r="V19" s="125"/>
    </row>
    <row r="20" spans="2:22" x14ac:dyDescent="0.2">
      <c r="B20" s="123"/>
      <c r="C20" s="126">
        <v>40116</v>
      </c>
      <c r="D20" s="127" t="s">
        <v>32</v>
      </c>
      <c r="E20" s="128">
        <v>0</v>
      </c>
      <c r="F20" s="128">
        <v>2340</v>
      </c>
      <c r="G20" s="128">
        <v>2340</v>
      </c>
      <c r="H20" s="128">
        <v>2340</v>
      </c>
      <c r="I20" s="128">
        <v>2000</v>
      </c>
      <c r="J20" s="128">
        <v>3050</v>
      </c>
      <c r="K20" s="128">
        <v>2100</v>
      </c>
      <c r="L20" s="128"/>
      <c r="M20" s="128"/>
      <c r="N20" s="128"/>
      <c r="O20" s="128"/>
      <c r="P20" s="128"/>
      <c r="Q20" s="128">
        <f t="shared" si="0"/>
        <v>14170</v>
      </c>
      <c r="R20" s="125"/>
      <c r="T20" s="123"/>
      <c r="U20" s="128">
        <f>IF($E$5=Master!$D$4,E20,
IF($F$5=Master!$D$4,SUM(E20:F20),
IF($G$5=Master!$D$4,SUM(E20:G20),
IF($H$5=Master!$D$4,SUM(E20:H20),
IF($I$5=Master!$D$4,SUM(E20:I20),
IF($J$5=Master!$D$4,SUM(E20:J20),
IF($K$5=Master!$D$4,SUM(E20:K20),
IF($L$5=Master!$D$4,SUM(E20:L20),
IF($M$5=Master!$D$4,SUM(E20:M20),
IF($N$5=Master!$D$4,SUM(E20:N20),
IF($O$5=Master!$D$4,SUM(E20:O20),
IF($P$5=Master!$D$4,SUM(E20:P20),0))))))))))))</f>
        <v>14170</v>
      </c>
      <c r="V20" s="125"/>
    </row>
    <row r="21" spans="2:22" x14ac:dyDescent="0.2">
      <c r="B21" s="123"/>
      <c r="C21" s="126">
        <v>40122</v>
      </c>
      <c r="D21" s="127" t="s">
        <v>33</v>
      </c>
      <c r="E21" s="128">
        <v>0</v>
      </c>
      <c r="F21" s="128">
        <v>0</v>
      </c>
      <c r="G21" s="128">
        <v>0</v>
      </c>
      <c r="H21" s="128">
        <v>0</v>
      </c>
      <c r="I21" s="128">
        <v>0</v>
      </c>
      <c r="J21" s="128">
        <v>0</v>
      </c>
      <c r="K21" s="128">
        <v>0</v>
      </c>
      <c r="L21" s="128"/>
      <c r="M21" s="128"/>
      <c r="N21" s="128"/>
      <c r="O21" s="128"/>
      <c r="P21" s="128"/>
      <c r="Q21" s="128">
        <f t="shared" si="0"/>
        <v>0</v>
      </c>
      <c r="R21" s="125"/>
      <c r="T21" s="123"/>
      <c r="U21" s="128">
        <f>IF($E$5=Master!$D$4,E21,
IF($F$5=Master!$D$4,SUM(E21:F21),
IF($G$5=Master!$D$4,SUM(E21:G21),
IF($H$5=Master!$D$4,SUM(E21:H21),
IF($I$5=Master!$D$4,SUM(E21:I21),
IF($J$5=Master!$D$4,SUM(E21:J21),
IF($K$5=Master!$D$4,SUM(E21:K21),
IF($L$5=Master!$D$4,SUM(E21:L21),
IF($M$5=Master!$D$4,SUM(E21:M21),
IF($N$5=Master!$D$4,SUM(E21:N21),
IF($O$5=Master!$D$4,SUM(E21:O21),
IF($P$5=Master!$D$4,SUM(E21:P21),0))))))))))))</f>
        <v>0</v>
      </c>
      <c r="V21" s="125"/>
    </row>
    <row r="22" spans="2:22" x14ac:dyDescent="0.2">
      <c r="B22" s="123"/>
      <c r="C22" s="126">
        <v>40201</v>
      </c>
      <c r="D22" s="127" t="s">
        <v>34</v>
      </c>
      <c r="E22" s="128">
        <v>106993.17000000003</v>
      </c>
      <c r="F22" s="128">
        <v>250153.66999999998</v>
      </c>
      <c r="G22" s="128">
        <v>461234.55999999994</v>
      </c>
      <c r="H22" s="128">
        <v>329499.53000000003</v>
      </c>
      <c r="I22" s="128">
        <v>280087.45</v>
      </c>
      <c r="J22" s="128">
        <v>227950.64</v>
      </c>
      <c r="K22" s="128">
        <v>278986.8600000001</v>
      </c>
      <c r="L22" s="128"/>
      <c r="M22" s="128"/>
      <c r="N22" s="128"/>
      <c r="O22" s="128"/>
      <c r="P22" s="128"/>
      <c r="Q22" s="128">
        <f t="shared" si="0"/>
        <v>1934905.8800000001</v>
      </c>
      <c r="R22" s="125"/>
      <c r="T22" s="123"/>
      <c r="U22" s="128">
        <f>IF($E$5=Master!$D$4,E22,
IF($F$5=Master!$D$4,SUM(E22:F22),
IF($G$5=Master!$D$4,SUM(E22:G22),
IF($H$5=Master!$D$4,SUM(E22:H22),
IF($I$5=Master!$D$4,SUM(E22:I22),
IF($J$5=Master!$D$4,SUM(E22:J22),
IF($K$5=Master!$D$4,SUM(E22:K22),
IF($L$5=Master!$D$4,SUM(E22:L22),
IF($M$5=Master!$D$4,SUM(E22:M22),
IF($N$5=Master!$D$4,SUM(E22:N22),
IF($O$5=Master!$D$4,SUM(E22:O22),
IF($P$5=Master!$D$4,SUM(E22:P22),0))))))))))))</f>
        <v>1934905.8800000001</v>
      </c>
      <c r="V22" s="125"/>
    </row>
    <row r="23" spans="2:22" x14ac:dyDescent="0.2">
      <c r="B23" s="123"/>
      <c r="C23" s="126">
        <v>40202</v>
      </c>
      <c r="D23" s="127" t="s">
        <v>35</v>
      </c>
      <c r="E23" s="128">
        <v>769299.05999999982</v>
      </c>
      <c r="F23" s="128">
        <v>1271981.77</v>
      </c>
      <c r="G23" s="128">
        <v>1093611.1300000001</v>
      </c>
      <c r="H23" s="128">
        <v>1036774.7499999999</v>
      </c>
      <c r="I23" s="128">
        <v>1072684.8</v>
      </c>
      <c r="J23" s="128">
        <v>1256452.1499999997</v>
      </c>
      <c r="K23" s="128">
        <v>1072647.1599999997</v>
      </c>
      <c r="L23" s="128"/>
      <c r="M23" s="128"/>
      <c r="N23" s="128"/>
      <c r="O23" s="128"/>
      <c r="P23" s="128"/>
      <c r="Q23" s="128">
        <f t="shared" si="0"/>
        <v>7573450.8199999984</v>
      </c>
      <c r="R23" s="125"/>
      <c r="T23" s="123"/>
      <c r="U23" s="128">
        <f>IF($E$5=Master!$D$4,E23,
IF($F$5=Master!$D$4,SUM(E23:F23),
IF($G$5=Master!$D$4,SUM(E23:G23),
IF($H$5=Master!$D$4,SUM(E23:H23),
IF($I$5=Master!$D$4,SUM(E23:I23),
IF($J$5=Master!$D$4,SUM(E23:J23),
IF($K$5=Master!$D$4,SUM(E23:K23),
IF($L$5=Master!$D$4,SUM(E23:L23),
IF($M$5=Master!$D$4,SUM(E23:M23),
IF($N$5=Master!$D$4,SUM(E23:N23),
IF($O$5=Master!$D$4,SUM(E23:O23),
IF($P$5=Master!$D$4,SUM(E23:P23),0))))))))))))</f>
        <v>7573450.8199999984</v>
      </c>
      <c r="V23" s="125"/>
    </row>
    <row r="24" spans="2:22" x14ac:dyDescent="0.2">
      <c r="B24" s="123"/>
      <c r="C24" s="126">
        <v>40204</v>
      </c>
      <c r="D24" s="127" t="s">
        <v>36</v>
      </c>
      <c r="E24" s="128">
        <v>15982.28</v>
      </c>
      <c r="F24" s="128">
        <v>26032.37</v>
      </c>
      <c r="G24" s="128">
        <v>32270.390000000003</v>
      </c>
      <c r="H24" s="128">
        <v>43660.55</v>
      </c>
      <c r="I24" s="128">
        <v>41919.769999999982</v>
      </c>
      <c r="J24" s="128">
        <v>32043.919999999991</v>
      </c>
      <c r="K24" s="128">
        <v>41141.130000000005</v>
      </c>
      <c r="L24" s="128"/>
      <c r="M24" s="128"/>
      <c r="N24" s="128"/>
      <c r="O24" s="128"/>
      <c r="P24" s="128"/>
      <c r="Q24" s="128">
        <f t="shared" si="0"/>
        <v>233050.40999999997</v>
      </c>
      <c r="R24" s="125"/>
      <c r="T24" s="123"/>
      <c r="U24" s="128">
        <f>IF($E$5=Master!$D$4,E24,
IF($F$5=Master!$D$4,SUM(E24:F24),
IF($G$5=Master!$D$4,SUM(E24:G24),
IF($H$5=Master!$D$4,SUM(E24:H24),
IF($I$5=Master!$D$4,SUM(E24:I24),
IF($J$5=Master!$D$4,SUM(E24:J24),
IF($K$5=Master!$D$4,SUM(E24:K24),
IF($L$5=Master!$D$4,SUM(E24:L24),
IF($M$5=Master!$D$4,SUM(E24:M24),
IF($N$5=Master!$D$4,SUM(E24:N24),
IF($O$5=Master!$D$4,SUM(E24:O24),
IF($P$5=Master!$D$4,SUM(E24:P24),0))))))))))))</f>
        <v>233050.40999999997</v>
      </c>
      <c r="V24" s="125"/>
    </row>
    <row r="25" spans="2:22" x14ac:dyDescent="0.2">
      <c r="B25" s="123"/>
      <c r="C25" s="126">
        <v>40301</v>
      </c>
      <c r="D25" s="127" t="s">
        <v>37</v>
      </c>
      <c r="E25" s="128">
        <v>7330457.5400000028</v>
      </c>
      <c r="F25" s="128">
        <v>11240273.509999998</v>
      </c>
      <c r="G25" s="128">
        <v>9568306.3099999987</v>
      </c>
      <c r="H25" s="128">
        <v>9881377.9300000016</v>
      </c>
      <c r="I25" s="128">
        <v>9962873.799999997</v>
      </c>
      <c r="J25" s="128">
        <v>10856126.050000003</v>
      </c>
      <c r="K25" s="128">
        <v>10420345.82000001</v>
      </c>
      <c r="L25" s="128"/>
      <c r="M25" s="128"/>
      <c r="N25" s="128"/>
      <c r="O25" s="128"/>
      <c r="P25" s="128"/>
      <c r="Q25" s="128">
        <f t="shared" si="0"/>
        <v>69259760.960000008</v>
      </c>
      <c r="R25" s="125"/>
      <c r="T25" s="123"/>
      <c r="U25" s="128">
        <f>IF($E$5=Master!$D$4,E25,
IF($F$5=Master!$D$4,SUM(E25:F25),
IF($G$5=Master!$D$4,SUM(E25:G25),
IF($H$5=Master!$D$4,SUM(E25:H25),
IF($I$5=Master!$D$4,SUM(E25:I25),
IF($J$5=Master!$D$4,SUM(E25:J25),
IF($K$5=Master!$D$4,SUM(E25:K25),
IF($L$5=Master!$D$4,SUM(E25:L25),
IF($M$5=Master!$D$4,SUM(E25:M25),
IF($N$5=Master!$D$4,SUM(E25:N25),
IF($O$5=Master!$D$4,SUM(E25:O25),
IF($P$5=Master!$D$4,SUM(E25:P25),0))))))))))))</f>
        <v>69259760.960000008</v>
      </c>
      <c r="V25" s="125"/>
    </row>
    <row r="26" spans="2:22" x14ac:dyDescent="0.2">
      <c r="B26" s="123"/>
      <c r="C26" s="126">
        <v>40401</v>
      </c>
      <c r="D26" s="127" t="s">
        <v>38</v>
      </c>
      <c r="E26" s="128">
        <v>17885875.079999998</v>
      </c>
      <c r="F26" s="128">
        <v>4867023.5</v>
      </c>
      <c r="G26" s="128">
        <v>5428168.0300000012</v>
      </c>
      <c r="H26" s="128">
        <v>6068914.8700000001</v>
      </c>
      <c r="I26" s="128">
        <v>14763344.940000001</v>
      </c>
      <c r="J26" s="128">
        <v>5811023.679999996</v>
      </c>
      <c r="K26" s="128">
        <v>36812011.920000002</v>
      </c>
      <c r="L26" s="128"/>
      <c r="M26" s="128"/>
      <c r="N26" s="128"/>
      <c r="O26" s="128"/>
      <c r="P26" s="128"/>
      <c r="Q26" s="128">
        <f t="shared" si="0"/>
        <v>91636362.019999996</v>
      </c>
      <c r="R26" s="125"/>
      <c r="T26" s="123"/>
      <c r="U26" s="128">
        <f>IF($E$5=Master!$D$4,E26,
IF($F$5=Master!$D$4,SUM(E26:F26),
IF($G$5=Master!$D$4,SUM(E26:G26),
IF($H$5=Master!$D$4,SUM(E26:H26),
IF($I$5=Master!$D$4,SUM(E26:I26),
IF($J$5=Master!$D$4,SUM(E26:J26),
IF($K$5=Master!$D$4,SUM(E26:K26),
IF($L$5=Master!$D$4,SUM(E26:L26),
IF($M$5=Master!$D$4,SUM(E26:M26),
IF($N$5=Master!$D$4,SUM(E26:N26),
IF($O$5=Master!$D$4,SUM(E26:O26),
IF($P$5=Master!$D$4,SUM(E26:P26),0))))))))))))</f>
        <v>91636362.019999996</v>
      </c>
      <c r="V26" s="125"/>
    </row>
    <row r="27" spans="2:22" x14ac:dyDescent="0.2">
      <c r="B27" s="123"/>
      <c r="C27" s="126">
        <v>40402</v>
      </c>
      <c r="D27" s="127" t="s">
        <v>39</v>
      </c>
      <c r="E27" s="128">
        <v>28052.510000000002</v>
      </c>
      <c r="F27" s="128">
        <v>67491.16</v>
      </c>
      <c r="G27" s="128">
        <v>25631.069999999996</v>
      </c>
      <c r="H27" s="128">
        <v>34838.23000000001</v>
      </c>
      <c r="I27" s="128">
        <v>24077.61</v>
      </c>
      <c r="J27" s="128">
        <v>30368.639999999999</v>
      </c>
      <c r="K27" s="128">
        <v>21295.279999999995</v>
      </c>
      <c r="L27" s="128"/>
      <c r="M27" s="128"/>
      <c r="N27" s="128"/>
      <c r="O27" s="128"/>
      <c r="P27" s="128"/>
      <c r="Q27" s="128">
        <f t="shared" si="0"/>
        <v>231754.50000000003</v>
      </c>
      <c r="R27" s="125"/>
      <c r="T27" s="123"/>
      <c r="U27" s="128">
        <f>IF($E$5=Master!$D$4,E27,
IF($F$5=Master!$D$4,SUM(E27:F27),
IF($G$5=Master!$D$4,SUM(E27:G27),
IF($H$5=Master!$D$4,SUM(E27:H27),
IF($I$5=Master!$D$4,SUM(E27:I27),
IF($J$5=Master!$D$4,SUM(E27:J27),
IF($K$5=Master!$D$4,SUM(E27:K27),
IF($L$5=Master!$D$4,SUM(E27:L27),
IF($M$5=Master!$D$4,SUM(E27:M27),
IF($N$5=Master!$D$4,SUM(E27:N27),
IF($O$5=Master!$D$4,SUM(E27:O27),
IF($P$5=Master!$D$4,SUM(E27:P27),0))))))))))))</f>
        <v>231754.50000000003</v>
      </c>
      <c r="V27" s="125"/>
    </row>
    <row r="28" spans="2:22" x14ac:dyDescent="0.2">
      <c r="B28" s="123"/>
      <c r="C28" s="126">
        <v>40501</v>
      </c>
      <c r="D28" s="127" t="s">
        <v>1</v>
      </c>
      <c r="E28" s="128">
        <v>43701683.089999996</v>
      </c>
      <c r="F28" s="128">
        <v>20569453.539999999</v>
      </c>
      <c r="G28" s="128">
        <v>95821312.670000017</v>
      </c>
      <c r="H28" s="128">
        <v>90864480.449999988</v>
      </c>
      <c r="I28" s="128">
        <v>75447541.620000005</v>
      </c>
      <c r="J28" s="128">
        <v>38668171.210000001</v>
      </c>
      <c r="K28" s="128">
        <v>53110708.099999994</v>
      </c>
      <c r="L28" s="128"/>
      <c r="M28" s="128"/>
      <c r="N28" s="128"/>
      <c r="O28" s="128"/>
      <c r="P28" s="128"/>
      <c r="Q28" s="128">
        <f t="shared" si="0"/>
        <v>418183350.67999995</v>
      </c>
      <c r="R28" s="125"/>
      <c r="T28" s="123"/>
      <c r="U28" s="128">
        <f>IF($E$5=Master!$D$4,E28,
IF($F$5=Master!$D$4,SUM(E28:F28),
IF($G$5=Master!$D$4,SUM(E28:G28),
IF($H$5=Master!$D$4,SUM(E28:H28),
IF($I$5=Master!$D$4,SUM(E28:I28),
IF($J$5=Master!$D$4,SUM(E28:J28),
IF($K$5=Master!$D$4,SUM(E28:K28),
IF($L$5=Master!$D$4,SUM(E28:L28),
IF($M$5=Master!$D$4,SUM(E28:M28),
IF($N$5=Master!$D$4,SUM(E28:N28),
IF($O$5=Master!$D$4,SUM(E28:O28),
IF($P$5=Master!$D$4,SUM(E28:P28),0))))))))))))</f>
        <v>418183350.67999995</v>
      </c>
      <c r="V28" s="125"/>
    </row>
    <row r="29" spans="2:22" x14ac:dyDescent="0.2">
      <c r="B29" s="123"/>
      <c r="C29" s="126">
        <v>40503</v>
      </c>
      <c r="D29" s="127" t="s">
        <v>120</v>
      </c>
      <c r="E29" s="128">
        <v>580144.59999999986</v>
      </c>
      <c r="F29" s="128">
        <v>927208.34</v>
      </c>
      <c r="G29" s="128">
        <v>1029363.22</v>
      </c>
      <c r="H29" s="128">
        <v>820066.5399999998</v>
      </c>
      <c r="I29" s="128">
        <v>6325764.6799999997</v>
      </c>
      <c r="J29" s="128">
        <v>1020670.5199999999</v>
      </c>
      <c r="K29" s="128">
        <v>1699018.21</v>
      </c>
      <c r="L29" s="128"/>
      <c r="M29" s="128"/>
      <c r="N29" s="128"/>
      <c r="O29" s="128"/>
      <c r="P29" s="128"/>
      <c r="Q29" s="128">
        <f t="shared" si="0"/>
        <v>12402236.109999999</v>
      </c>
      <c r="R29" s="125"/>
      <c r="T29" s="123"/>
      <c r="U29" s="128">
        <f>IF($E$5=Master!$D$4,E29,
IF($F$5=Master!$D$4,SUM(E29:F29),
IF($G$5=Master!$D$4,SUM(E29:G29),
IF($H$5=Master!$D$4,SUM(E29:H29),
IF($I$5=Master!$D$4,SUM(E29:I29),
IF($J$5=Master!$D$4,SUM(E29:J29),
IF($K$5=Master!$D$4,SUM(E29:K29),
IF($L$5=Master!$D$4,SUM(E29:L29),
IF($M$5=Master!$D$4,SUM(E29:M29),
IF($N$5=Master!$D$4,SUM(E29:N29),
IF($O$5=Master!$D$4,SUM(E29:O29),
IF($P$5=Master!$D$4,SUM(E29:P29),0))))))))))))</f>
        <v>12402236.109999999</v>
      </c>
      <c r="V29" s="125"/>
    </row>
    <row r="30" spans="2:22" x14ac:dyDescent="0.2">
      <c r="B30" s="123"/>
      <c r="C30" s="126">
        <v>40504</v>
      </c>
      <c r="D30" s="127" t="s">
        <v>118</v>
      </c>
      <c r="E30" s="128">
        <v>582966.80000000005</v>
      </c>
      <c r="F30" s="128">
        <v>692102.73999999976</v>
      </c>
      <c r="G30" s="128">
        <v>1074349.96</v>
      </c>
      <c r="H30" s="128">
        <v>742971.69999999984</v>
      </c>
      <c r="I30" s="128">
        <v>829845.90999999968</v>
      </c>
      <c r="J30" s="128">
        <v>1143473.4199999997</v>
      </c>
      <c r="K30" s="128">
        <v>906797.45</v>
      </c>
      <c r="L30" s="128"/>
      <c r="M30" s="128"/>
      <c r="N30" s="128"/>
      <c r="O30" s="128"/>
      <c r="P30" s="128"/>
      <c r="Q30" s="128">
        <f t="shared" si="0"/>
        <v>5972507.9799999995</v>
      </c>
      <c r="R30" s="125"/>
      <c r="T30" s="123"/>
      <c r="U30" s="128">
        <f>IF($E$5=Master!$D$4,E30,
IF($F$5=Master!$D$4,SUM(E30:F30),
IF($G$5=Master!$D$4,SUM(E30:G30),
IF($H$5=Master!$D$4,SUM(E30:H30),
IF($I$5=Master!$D$4,SUM(E30:I30),
IF($J$5=Master!$D$4,SUM(E30:J30),
IF($K$5=Master!$D$4,SUM(E30:K30),
IF($L$5=Master!$D$4,SUM(E30:L30),
IF($M$5=Master!$D$4,SUM(E30:M30),
IF($N$5=Master!$D$4,SUM(E30:N30),
IF($O$5=Master!$D$4,SUM(E30:O30),
IF($P$5=Master!$D$4,SUM(E30:P30),0))))))))))))</f>
        <v>5972507.9799999995</v>
      </c>
      <c r="V30" s="125"/>
    </row>
    <row r="31" spans="2:22" x14ac:dyDescent="0.2">
      <c r="B31" s="123"/>
      <c r="C31" s="126">
        <v>40510</v>
      </c>
      <c r="D31" s="127" t="s">
        <v>40</v>
      </c>
      <c r="E31" s="128">
        <v>115831.84</v>
      </c>
      <c r="F31" s="128">
        <v>179341.81</v>
      </c>
      <c r="G31" s="128">
        <v>221962.25999999998</v>
      </c>
      <c r="H31" s="128">
        <v>395654.25</v>
      </c>
      <c r="I31" s="128">
        <v>222849.55999999997</v>
      </c>
      <c r="J31" s="128">
        <v>369377.37</v>
      </c>
      <c r="K31" s="128">
        <v>211474.49</v>
      </c>
      <c r="L31" s="128"/>
      <c r="M31" s="128"/>
      <c r="N31" s="128"/>
      <c r="O31" s="128"/>
      <c r="P31" s="128"/>
      <c r="Q31" s="128">
        <f t="shared" si="0"/>
        <v>1716491.5799999998</v>
      </c>
      <c r="R31" s="125"/>
      <c r="T31" s="123"/>
      <c r="U31" s="128">
        <f>IF($E$5=Master!$D$4,E31,
IF($F$5=Master!$D$4,SUM(E31:F31),
IF($G$5=Master!$D$4,SUM(E31:G31),
IF($H$5=Master!$D$4,SUM(E31:H31),
IF($I$5=Master!$D$4,SUM(E31:I31),
IF($J$5=Master!$D$4,SUM(E31:J31),
IF($K$5=Master!$D$4,SUM(E31:K31),
IF($L$5=Master!$D$4,SUM(E31:L31),
IF($M$5=Master!$D$4,SUM(E31:M31),
IF($N$5=Master!$D$4,SUM(E31:N31),
IF($O$5=Master!$D$4,SUM(E31:O31),
IF($P$5=Master!$D$4,SUM(E31:P31),0))))))))))))</f>
        <v>1716491.5799999998</v>
      </c>
      <c r="V31" s="125"/>
    </row>
    <row r="32" spans="2:22" x14ac:dyDescent="0.2">
      <c r="B32" s="123"/>
      <c r="C32" s="126">
        <v>40514</v>
      </c>
      <c r="D32" s="127" t="s">
        <v>41</v>
      </c>
      <c r="E32" s="128">
        <v>39117.720000000008</v>
      </c>
      <c r="F32" s="128">
        <v>34761.390000000007</v>
      </c>
      <c r="G32" s="128">
        <v>47775.300000000017</v>
      </c>
      <c r="H32" s="128">
        <v>37540.69</v>
      </c>
      <c r="I32" s="128">
        <v>36590.430000000008</v>
      </c>
      <c r="J32" s="128">
        <v>456169.1</v>
      </c>
      <c r="K32" s="128">
        <v>34419.510000000009</v>
      </c>
      <c r="L32" s="128"/>
      <c r="M32" s="128"/>
      <c r="N32" s="128"/>
      <c r="O32" s="128"/>
      <c r="P32" s="128"/>
      <c r="Q32" s="128">
        <f t="shared" si="0"/>
        <v>686374.14</v>
      </c>
      <c r="R32" s="125"/>
      <c r="T32" s="123"/>
      <c r="U32" s="128">
        <f>IF($E$5=Master!$D$4,E32,
IF($F$5=Master!$D$4,SUM(E32:F32),
IF($G$5=Master!$D$4,SUM(E32:G32),
IF($H$5=Master!$D$4,SUM(E32:H32),
IF($I$5=Master!$D$4,SUM(E32:I32),
IF($J$5=Master!$D$4,SUM(E32:J32),
IF($K$5=Master!$D$4,SUM(E32:K32),
IF($L$5=Master!$D$4,SUM(E32:L32),
IF($M$5=Master!$D$4,SUM(E32:M32),
IF($N$5=Master!$D$4,SUM(E32:N32),
IF($O$5=Master!$D$4,SUM(E32:O32),
IF($P$5=Master!$D$4,SUM(E32:P32),0))))))))))))</f>
        <v>686374.14</v>
      </c>
      <c r="V32" s="125"/>
    </row>
    <row r="33" spans="2:22" x14ac:dyDescent="0.2">
      <c r="B33" s="123"/>
      <c r="C33" s="126">
        <v>40515</v>
      </c>
      <c r="D33" s="127" t="s">
        <v>42</v>
      </c>
      <c r="E33" s="128">
        <v>69022.079999999987</v>
      </c>
      <c r="F33" s="128">
        <v>89323.979999999952</v>
      </c>
      <c r="G33" s="128">
        <v>101974.85000000002</v>
      </c>
      <c r="H33" s="128">
        <v>74040.450000000012</v>
      </c>
      <c r="I33" s="128">
        <v>70311.12</v>
      </c>
      <c r="J33" s="128">
        <v>90621.119999999981</v>
      </c>
      <c r="K33" s="128">
        <v>71530.92</v>
      </c>
      <c r="L33" s="128"/>
      <c r="M33" s="128"/>
      <c r="N33" s="128"/>
      <c r="O33" s="128"/>
      <c r="P33" s="128"/>
      <c r="Q33" s="128">
        <f t="shared" si="0"/>
        <v>566824.52</v>
      </c>
      <c r="R33" s="125"/>
      <c r="T33" s="123"/>
      <c r="U33" s="128">
        <f>IF($E$5=Master!$D$4,E33,
IF($F$5=Master!$D$4,SUM(E33:F33),
IF($G$5=Master!$D$4,SUM(E33:G33),
IF($H$5=Master!$D$4,SUM(E33:H33),
IF($I$5=Master!$D$4,SUM(E33:I33),
IF($J$5=Master!$D$4,SUM(E33:J33),
IF($K$5=Master!$D$4,SUM(E33:K33),
IF($L$5=Master!$D$4,SUM(E33:L33),
IF($M$5=Master!$D$4,SUM(E33:M33),
IF($N$5=Master!$D$4,SUM(E33:N33),
IF($O$5=Master!$D$4,SUM(E33:O33),
IF($P$5=Master!$D$4,SUM(E33:P33),0))))))))))))</f>
        <v>566824.52</v>
      </c>
      <c r="V33" s="125"/>
    </row>
    <row r="34" spans="2:22" x14ac:dyDescent="0.2">
      <c r="B34" s="123"/>
      <c r="C34" s="126">
        <v>40516</v>
      </c>
      <c r="D34" s="127" t="s">
        <v>43</v>
      </c>
      <c r="E34" s="128">
        <v>35446.619999999995</v>
      </c>
      <c r="F34" s="128">
        <v>44645.350000000006</v>
      </c>
      <c r="G34" s="128">
        <v>47271.320000000007</v>
      </c>
      <c r="H34" s="128">
        <v>47925.819999999992</v>
      </c>
      <c r="I34" s="128">
        <v>47621.779999999992</v>
      </c>
      <c r="J34" s="128">
        <v>55383.949999999983</v>
      </c>
      <c r="K34" s="128">
        <v>50501.54</v>
      </c>
      <c r="L34" s="128"/>
      <c r="M34" s="128"/>
      <c r="N34" s="128"/>
      <c r="O34" s="128"/>
      <c r="P34" s="128"/>
      <c r="Q34" s="128">
        <f t="shared" si="0"/>
        <v>328796.37999999995</v>
      </c>
      <c r="R34" s="125"/>
      <c r="T34" s="123"/>
      <c r="U34" s="128">
        <f>IF($E$5=Master!$D$4,E34,
IF($F$5=Master!$D$4,SUM(E34:F34),
IF($G$5=Master!$D$4,SUM(E34:G34),
IF($H$5=Master!$D$4,SUM(E34:H34),
IF($I$5=Master!$D$4,SUM(E34:I34),
IF($J$5=Master!$D$4,SUM(E34:J34),
IF($K$5=Master!$D$4,SUM(E34:K34),
IF($L$5=Master!$D$4,SUM(E34:L34),
IF($M$5=Master!$D$4,SUM(E34:M34),
IF($N$5=Master!$D$4,SUM(E34:N34),
IF($O$5=Master!$D$4,SUM(E34:O34),
IF($P$5=Master!$D$4,SUM(E34:P34),0))))))))))))</f>
        <v>328796.37999999995</v>
      </c>
      <c r="V34" s="125"/>
    </row>
    <row r="35" spans="2:22" x14ac:dyDescent="0.2">
      <c r="B35" s="123"/>
      <c r="C35" s="126">
        <v>40601</v>
      </c>
      <c r="D35" s="127" t="s">
        <v>46</v>
      </c>
      <c r="E35" s="128">
        <v>903611.63</v>
      </c>
      <c r="F35" s="128">
        <v>2817166.51</v>
      </c>
      <c r="G35" s="128">
        <v>2427167.5199999991</v>
      </c>
      <c r="H35" s="128">
        <v>2547808.9800000004</v>
      </c>
      <c r="I35" s="128">
        <v>2133413.7399999993</v>
      </c>
      <c r="J35" s="128">
        <v>2171969.939999999</v>
      </c>
      <c r="K35" s="128">
        <v>2290561.7700000005</v>
      </c>
      <c r="L35" s="128"/>
      <c r="M35" s="128"/>
      <c r="N35" s="128"/>
      <c r="O35" s="128"/>
      <c r="P35" s="128"/>
      <c r="Q35" s="128">
        <f t="shared" si="0"/>
        <v>15291700.09</v>
      </c>
      <c r="R35" s="125"/>
      <c r="T35" s="123"/>
      <c r="U35" s="128">
        <f>IF($E$5=Master!$D$4,E35,
IF($F$5=Master!$D$4,SUM(E35:F35),
IF($G$5=Master!$D$4,SUM(E35:G35),
IF($H$5=Master!$D$4,SUM(E35:H35),
IF($I$5=Master!$D$4,SUM(E35:I35),
IF($J$5=Master!$D$4,SUM(E35:J35),
IF($K$5=Master!$D$4,SUM(E35:K35),
IF($L$5=Master!$D$4,SUM(E35:L35),
IF($M$5=Master!$D$4,SUM(E35:M35),
IF($N$5=Master!$D$4,SUM(E35:N35),
IF($O$5=Master!$D$4,SUM(E35:O35),
IF($P$5=Master!$D$4,SUM(E35:P35),0))))))))))))</f>
        <v>15291700.09</v>
      </c>
      <c r="V35" s="125"/>
    </row>
    <row r="36" spans="2:22" x14ac:dyDescent="0.2">
      <c r="B36" s="123"/>
      <c r="C36" s="126">
        <v>40701</v>
      </c>
      <c r="D36" s="127" t="s">
        <v>121</v>
      </c>
      <c r="E36" s="128">
        <v>18370182.440000009</v>
      </c>
      <c r="F36" s="128">
        <v>27798348.750000007</v>
      </c>
      <c r="G36" s="128">
        <v>30840734.839999996</v>
      </c>
      <c r="H36" s="128">
        <v>32128882.41</v>
      </c>
      <c r="I36" s="128">
        <v>28671222.989999998</v>
      </c>
      <c r="J36" s="128">
        <v>28748494.649999987</v>
      </c>
      <c r="K36" s="128">
        <v>30809654.649999999</v>
      </c>
      <c r="L36" s="128"/>
      <c r="M36" s="128"/>
      <c r="N36" s="128"/>
      <c r="O36" s="128"/>
      <c r="P36" s="128"/>
      <c r="Q36" s="128">
        <f t="shared" si="0"/>
        <v>197367520.72999999</v>
      </c>
      <c r="R36" s="125"/>
      <c r="T36" s="123"/>
      <c r="U36" s="128">
        <f>IF($E$5=Master!$D$4,E36,
IF($F$5=Master!$D$4,SUM(E36:F36),
IF($G$5=Master!$D$4,SUM(E36:G36),
IF($H$5=Master!$D$4,SUM(E36:H36),
IF($I$5=Master!$D$4,SUM(E36:I36),
IF($J$5=Master!$D$4,SUM(E36:J36),
IF($K$5=Master!$D$4,SUM(E36:K36),
IF($L$5=Master!$D$4,SUM(E36:L36),
IF($M$5=Master!$D$4,SUM(E36:M36),
IF($N$5=Master!$D$4,SUM(E36:N36),
IF($O$5=Master!$D$4,SUM(E36:O36),
IF($P$5=Master!$D$4,SUM(E36:P36),0))))))))))))</f>
        <v>197367520.72999999</v>
      </c>
      <c r="V36" s="125"/>
    </row>
    <row r="37" spans="2:22" x14ac:dyDescent="0.2">
      <c r="B37" s="123"/>
      <c r="C37" s="126">
        <v>40704</v>
      </c>
      <c r="D37" s="127" t="s">
        <v>47</v>
      </c>
      <c r="E37" s="128">
        <v>66893.709999999992</v>
      </c>
      <c r="F37" s="128">
        <v>130770.77999999996</v>
      </c>
      <c r="G37" s="128">
        <v>165041.47999999998</v>
      </c>
      <c r="H37" s="128">
        <v>297897.59999999998</v>
      </c>
      <c r="I37" s="128">
        <v>75966.09</v>
      </c>
      <c r="J37" s="128">
        <v>357990.82</v>
      </c>
      <c r="K37" s="128">
        <v>101803.55999999997</v>
      </c>
      <c r="L37" s="128"/>
      <c r="M37" s="128"/>
      <c r="N37" s="128"/>
      <c r="O37" s="128"/>
      <c r="P37" s="128"/>
      <c r="Q37" s="128">
        <f t="shared" si="0"/>
        <v>1196364.0399999998</v>
      </c>
      <c r="R37" s="125"/>
      <c r="T37" s="123"/>
      <c r="U37" s="128">
        <f>IF($E$5=Master!$D$4,E37,
IF($F$5=Master!$D$4,SUM(E37:F37),
IF($G$5=Master!$D$4,SUM(E37:G37),
IF($H$5=Master!$D$4,SUM(E37:H37),
IF($I$5=Master!$D$4,SUM(E37:I37),
IF($J$5=Master!$D$4,SUM(E37:J37),
IF($K$5=Master!$D$4,SUM(E37:K37),
IF($L$5=Master!$D$4,SUM(E37:L37),
IF($M$5=Master!$D$4,SUM(E37:M37),
IF($N$5=Master!$D$4,SUM(E37:N37),
IF($O$5=Master!$D$4,SUM(E37:O37),
IF($P$5=Master!$D$4,SUM(E37:P37),0))))))))))))</f>
        <v>1196364.0399999998</v>
      </c>
      <c r="V37" s="125"/>
    </row>
    <row r="38" spans="2:22" x14ac:dyDescent="0.2">
      <c r="B38" s="123"/>
      <c r="C38" s="126">
        <v>40705</v>
      </c>
      <c r="D38" s="127" t="s">
        <v>48</v>
      </c>
      <c r="E38" s="128">
        <v>46091.350000000006</v>
      </c>
      <c r="F38" s="128">
        <v>303857.27</v>
      </c>
      <c r="G38" s="128">
        <v>106491.5</v>
      </c>
      <c r="H38" s="128">
        <v>143478.71000000002</v>
      </c>
      <c r="I38" s="128">
        <v>149201.88000000003</v>
      </c>
      <c r="J38" s="128">
        <v>139425.22999999998</v>
      </c>
      <c r="K38" s="128">
        <v>277687.31000000011</v>
      </c>
      <c r="L38" s="128"/>
      <c r="M38" s="128"/>
      <c r="N38" s="128"/>
      <c r="O38" s="128"/>
      <c r="P38" s="128"/>
      <c r="Q38" s="128">
        <f t="shared" si="0"/>
        <v>1166233.2500000002</v>
      </c>
      <c r="R38" s="125"/>
      <c r="T38" s="123"/>
      <c r="U38" s="128">
        <f>IF($E$5=Master!$D$4,E38,
IF($F$5=Master!$D$4,SUM(E38:F38),
IF($G$5=Master!$D$4,SUM(E38:G38),
IF($H$5=Master!$D$4,SUM(E38:H38),
IF($I$5=Master!$D$4,SUM(E38:I38),
IF($J$5=Master!$D$4,SUM(E38:J38),
IF($K$5=Master!$D$4,SUM(E38:K38),
IF($L$5=Master!$D$4,SUM(E38:L38),
IF($M$5=Master!$D$4,SUM(E38:M38),
IF($N$5=Master!$D$4,SUM(E38:N38),
IF($O$5=Master!$D$4,SUM(E38:O38),
IF($P$5=Master!$D$4,SUM(E38:P38),0))))))))))))</f>
        <v>1166233.2500000002</v>
      </c>
      <c r="V38" s="125"/>
    </row>
    <row r="39" spans="2:22" x14ac:dyDescent="0.2">
      <c r="B39" s="123"/>
      <c r="C39" s="126">
        <v>40709</v>
      </c>
      <c r="D39" s="127" t="s">
        <v>49</v>
      </c>
      <c r="E39" s="128">
        <v>37016.339999999997</v>
      </c>
      <c r="F39" s="128">
        <v>42110.349999999991</v>
      </c>
      <c r="G39" s="128">
        <v>66924.239999999991</v>
      </c>
      <c r="H39" s="128">
        <v>69036.25</v>
      </c>
      <c r="I39" s="128">
        <v>71701.300000000017</v>
      </c>
      <c r="J39" s="128">
        <v>102120.13</v>
      </c>
      <c r="K39" s="128">
        <v>59109.579999999994</v>
      </c>
      <c r="L39" s="128"/>
      <c r="M39" s="128"/>
      <c r="N39" s="128"/>
      <c r="O39" s="128"/>
      <c r="P39" s="128"/>
      <c r="Q39" s="128">
        <f t="shared" si="0"/>
        <v>448018.19</v>
      </c>
      <c r="R39" s="125"/>
      <c r="T39" s="123"/>
      <c r="U39" s="128">
        <f>IF($E$5=Master!$D$4,E39,
IF($F$5=Master!$D$4,SUM(E39:F39),
IF($G$5=Master!$D$4,SUM(E39:G39),
IF($H$5=Master!$D$4,SUM(E39:H39),
IF($I$5=Master!$D$4,SUM(E39:I39),
IF($J$5=Master!$D$4,SUM(E39:J39),
IF($K$5=Master!$D$4,SUM(E39:K39),
IF($L$5=Master!$D$4,SUM(E39:L39),
IF($M$5=Master!$D$4,SUM(E39:M39),
IF($N$5=Master!$D$4,SUM(E39:N39),
IF($O$5=Master!$D$4,SUM(E39:O39),
IF($P$5=Master!$D$4,SUM(E39:P39),0))))))))))))</f>
        <v>448018.19</v>
      </c>
      <c r="V39" s="125"/>
    </row>
    <row r="40" spans="2:22" x14ac:dyDescent="0.2">
      <c r="B40" s="123"/>
      <c r="C40" s="126">
        <v>40710</v>
      </c>
      <c r="D40" s="127" t="s">
        <v>50</v>
      </c>
      <c r="E40" s="128">
        <v>18285.879999999997</v>
      </c>
      <c r="F40" s="128">
        <v>23339.82</v>
      </c>
      <c r="G40" s="128">
        <v>34901.590000000004</v>
      </c>
      <c r="H40" s="128">
        <v>26327.170000000002</v>
      </c>
      <c r="I40" s="128">
        <v>24523.519999999997</v>
      </c>
      <c r="J40" s="128">
        <v>43255.07</v>
      </c>
      <c r="K40" s="128">
        <v>35647</v>
      </c>
      <c r="L40" s="128"/>
      <c r="M40" s="128"/>
      <c r="N40" s="128"/>
      <c r="O40" s="128"/>
      <c r="P40" s="128"/>
      <c r="Q40" s="128">
        <f t="shared" si="0"/>
        <v>206280.05000000002</v>
      </c>
      <c r="R40" s="125"/>
      <c r="T40" s="123"/>
      <c r="U40" s="128">
        <f>IF($E$5=Master!$D$4,E40,
IF($F$5=Master!$D$4,SUM(E40:F40),
IF($G$5=Master!$D$4,SUM(E40:G40),
IF($H$5=Master!$D$4,SUM(E40:H40),
IF($I$5=Master!$D$4,SUM(E40:I40),
IF($J$5=Master!$D$4,SUM(E40:J40),
IF($K$5=Master!$D$4,SUM(E40:K40),
IF($L$5=Master!$D$4,SUM(E40:L40),
IF($M$5=Master!$D$4,SUM(E40:M40),
IF($N$5=Master!$D$4,SUM(E40:N40),
IF($O$5=Master!$D$4,SUM(E40:O40),
IF($P$5=Master!$D$4,SUM(E40:P40),0))))))))))))</f>
        <v>206280.05000000002</v>
      </c>
      <c r="V40" s="125"/>
    </row>
    <row r="41" spans="2:22" x14ac:dyDescent="0.2">
      <c r="B41" s="123"/>
      <c r="C41" s="126">
        <v>40801</v>
      </c>
      <c r="D41" s="127" t="s">
        <v>53</v>
      </c>
      <c r="E41" s="128">
        <v>801349.52000000037</v>
      </c>
      <c r="F41" s="128">
        <v>1590560.59</v>
      </c>
      <c r="G41" s="128">
        <v>1683117.8700000013</v>
      </c>
      <c r="H41" s="128">
        <v>1784175.8499999994</v>
      </c>
      <c r="I41" s="128">
        <v>1920742.1899999997</v>
      </c>
      <c r="J41" s="128">
        <v>2477122.9899999998</v>
      </c>
      <c r="K41" s="128">
        <v>3604541.8200000003</v>
      </c>
      <c r="L41" s="128"/>
      <c r="M41" s="128"/>
      <c r="N41" s="128"/>
      <c r="O41" s="128"/>
      <c r="P41" s="128"/>
      <c r="Q41" s="128">
        <f t="shared" si="0"/>
        <v>13861610.83</v>
      </c>
      <c r="R41" s="125"/>
      <c r="T41" s="123"/>
      <c r="U41" s="128">
        <f>IF($E$5=Master!$D$4,E41,
IF($F$5=Master!$D$4,SUM(E41:F41),
IF($G$5=Master!$D$4,SUM(E41:G41),
IF($H$5=Master!$D$4,SUM(E41:H41),
IF($I$5=Master!$D$4,SUM(E41:I41),
IF($J$5=Master!$D$4,SUM(E41:J41),
IF($K$5=Master!$D$4,SUM(E41:K41),
IF($L$5=Master!$D$4,SUM(E41:L41),
IF($M$5=Master!$D$4,SUM(E41:M41),
IF($N$5=Master!$D$4,SUM(E41:N41),
IF($O$5=Master!$D$4,SUM(E41:O41),
IF($P$5=Master!$D$4,SUM(E41:P41),0))))))))))))</f>
        <v>13861610.83</v>
      </c>
      <c r="V41" s="125"/>
    </row>
    <row r="42" spans="2:22" x14ac:dyDescent="0.2">
      <c r="B42" s="123"/>
      <c r="C42" s="126">
        <v>40802</v>
      </c>
      <c r="D42" s="127" t="s">
        <v>51</v>
      </c>
      <c r="E42" s="128">
        <v>137067.26</v>
      </c>
      <c r="F42" s="128">
        <v>154971.51</v>
      </c>
      <c r="G42" s="128">
        <v>179214.48000000004</v>
      </c>
      <c r="H42" s="128">
        <v>167583.62000000005</v>
      </c>
      <c r="I42" s="128">
        <v>160580.5</v>
      </c>
      <c r="J42" s="128">
        <v>210110.13999999996</v>
      </c>
      <c r="K42" s="128">
        <v>200779.62999999992</v>
      </c>
      <c r="L42" s="128"/>
      <c r="M42" s="128"/>
      <c r="N42" s="128"/>
      <c r="O42" s="128"/>
      <c r="P42" s="128"/>
      <c r="Q42" s="128">
        <f t="shared" si="0"/>
        <v>1210307.1399999999</v>
      </c>
      <c r="R42" s="125"/>
      <c r="T42" s="123"/>
      <c r="U42" s="128">
        <f>IF($E$5=Master!$D$4,E42,
IF($F$5=Master!$D$4,SUM(E42:F42),
IF($G$5=Master!$D$4,SUM(E42:G42),
IF($H$5=Master!$D$4,SUM(E42:H42),
IF($I$5=Master!$D$4,SUM(E42:I42),
IF($J$5=Master!$D$4,SUM(E42:J42),
IF($K$5=Master!$D$4,SUM(E42:K42),
IF($L$5=Master!$D$4,SUM(E42:L42),
IF($M$5=Master!$D$4,SUM(E42:M42),
IF($N$5=Master!$D$4,SUM(E42:N42),
IF($O$5=Master!$D$4,SUM(E42:O42),
IF($P$5=Master!$D$4,SUM(E42:P42),0))))))))))))</f>
        <v>1210307.1399999999</v>
      </c>
      <c r="V42" s="125"/>
    </row>
    <row r="43" spans="2:22" x14ac:dyDescent="0.2">
      <c r="B43" s="123"/>
      <c r="C43" s="126">
        <v>40817</v>
      </c>
      <c r="D43" s="127" t="s">
        <v>52</v>
      </c>
      <c r="E43" s="128">
        <v>35737.109999999993</v>
      </c>
      <c r="F43" s="128">
        <v>38180.850000000013</v>
      </c>
      <c r="G43" s="128">
        <v>68871.460000000021</v>
      </c>
      <c r="H43" s="128">
        <v>53935.64</v>
      </c>
      <c r="I43" s="128">
        <v>41018.69</v>
      </c>
      <c r="J43" s="128">
        <v>42652.759999999987</v>
      </c>
      <c r="K43" s="128">
        <v>46481.460000000006</v>
      </c>
      <c r="L43" s="128"/>
      <c r="M43" s="128"/>
      <c r="N43" s="128"/>
      <c r="O43" s="128"/>
      <c r="P43" s="128"/>
      <c r="Q43" s="128">
        <f t="shared" si="0"/>
        <v>326877.97000000009</v>
      </c>
      <c r="R43" s="125"/>
      <c r="T43" s="123"/>
      <c r="U43" s="128">
        <f>IF($E$5=Master!$D$4,E43,
IF($F$5=Master!$D$4,SUM(E43:F43),
IF($G$5=Master!$D$4,SUM(E43:G43),
IF($H$5=Master!$D$4,SUM(E43:H43),
IF($I$5=Master!$D$4,SUM(E43:I43),
IF($J$5=Master!$D$4,SUM(E43:J43),
IF($K$5=Master!$D$4,SUM(E43:K43),
IF($L$5=Master!$D$4,SUM(E43:L43),
IF($M$5=Master!$D$4,SUM(E43:M43),
IF($N$5=Master!$D$4,SUM(E43:N43),
IF($O$5=Master!$D$4,SUM(E43:O43),
IF($P$5=Master!$D$4,SUM(E43:P43),0))))))))))))</f>
        <v>326877.97000000009</v>
      </c>
      <c r="V43" s="125"/>
    </row>
    <row r="44" spans="2:22" x14ac:dyDescent="0.2">
      <c r="B44" s="123"/>
      <c r="C44" s="126">
        <v>40901</v>
      </c>
      <c r="D44" s="127" t="s">
        <v>122</v>
      </c>
      <c r="E44" s="128">
        <v>235857.04000000004</v>
      </c>
      <c r="F44" s="128">
        <v>269798.98</v>
      </c>
      <c r="G44" s="128">
        <v>282380.21000000002</v>
      </c>
      <c r="H44" s="128">
        <v>306628.43000000011</v>
      </c>
      <c r="I44" s="128">
        <v>270754.88000000024</v>
      </c>
      <c r="J44" s="128">
        <v>685430.48999999987</v>
      </c>
      <c r="K44" s="128">
        <v>1544082.2399999993</v>
      </c>
      <c r="L44" s="128"/>
      <c r="M44" s="128"/>
      <c r="N44" s="128"/>
      <c r="O44" s="128"/>
      <c r="P44" s="128"/>
      <c r="Q44" s="128">
        <f t="shared" si="0"/>
        <v>3594932.2699999996</v>
      </c>
      <c r="R44" s="125"/>
      <c r="T44" s="123"/>
      <c r="U44" s="128">
        <f>IF($E$5=Master!$D$4,E44,
IF($F$5=Master!$D$4,SUM(E44:F44),
IF($G$5=Master!$D$4,SUM(E44:G44),
IF($H$5=Master!$D$4,SUM(E44:H44),
IF($I$5=Master!$D$4,SUM(E44:I44),
IF($J$5=Master!$D$4,SUM(E44:J44),
IF($K$5=Master!$D$4,SUM(E44:K44),
IF($L$5=Master!$D$4,SUM(E44:L44),
IF($M$5=Master!$D$4,SUM(E44:M44),
IF($N$5=Master!$D$4,SUM(E44:N44),
IF($O$5=Master!$D$4,SUM(E44:O44),
IF($P$5=Master!$D$4,SUM(E44:P44),0))))))))))))</f>
        <v>3594932.2699999996</v>
      </c>
      <c r="V44" s="125"/>
    </row>
    <row r="45" spans="2:22" x14ac:dyDescent="0.2">
      <c r="B45" s="123"/>
      <c r="C45" s="126">
        <v>40904</v>
      </c>
      <c r="D45" s="127" t="s">
        <v>54</v>
      </c>
      <c r="E45" s="128">
        <v>56945.500000000007</v>
      </c>
      <c r="F45" s="128">
        <v>90178.819999999992</v>
      </c>
      <c r="G45" s="128">
        <v>96971.640000000029</v>
      </c>
      <c r="H45" s="128">
        <v>80474.12000000001</v>
      </c>
      <c r="I45" s="128">
        <v>75785.119999999995</v>
      </c>
      <c r="J45" s="128">
        <v>100139.61999999998</v>
      </c>
      <c r="K45" s="128">
        <v>75842.949999999983</v>
      </c>
      <c r="L45" s="128"/>
      <c r="M45" s="128"/>
      <c r="N45" s="128"/>
      <c r="O45" s="128"/>
      <c r="P45" s="128"/>
      <c r="Q45" s="128">
        <f t="shared" si="0"/>
        <v>576337.77</v>
      </c>
      <c r="R45" s="125"/>
      <c r="T45" s="123"/>
      <c r="U45" s="128">
        <f>IF($E$5=Master!$D$4,E45,
IF($F$5=Master!$D$4,SUM(E45:F45),
IF($G$5=Master!$D$4,SUM(E45:G45),
IF($H$5=Master!$D$4,SUM(E45:H45),
IF($I$5=Master!$D$4,SUM(E45:I45),
IF($J$5=Master!$D$4,SUM(E45:J45),
IF($K$5=Master!$D$4,SUM(E45:K45),
IF($L$5=Master!$D$4,SUM(E45:L45),
IF($M$5=Master!$D$4,SUM(E45:M45),
IF($N$5=Master!$D$4,SUM(E45:N45),
IF($O$5=Master!$D$4,SUM(E45:O45),
IF($P$5=Master!$D$4,SUM(E45:P45),0))))))))))))</f>
        <v>576337.77</v>
      </c>
      <c r="V45" s="125"/>
    </row>
    <row r="46" spans="2:22" x14ac:dyDescent="0.2">
      <c r="B46" s="123"/>
      <c r="C46" s="126">
        <v>40911</v>
      </c>
      <c r="D46" s="127" t="s">
        <v>55</v>
      </c>
      <c r="E46" s="128">
        <v>42631.75</v>
      </c>
      <c r="F46" s="128">
        <v>66231.959999999992</v>
      </c>
      <c r="G46" s="128">
        <v>68647.41</v>
      </c>
      <c r="H46" s="128">
        <v>60014.21</v>
      </c>
      <c r="I46" s="128">
        <v>53813.58</v>
      </c>
      <c r="J46" s="128">
        <v>61901.860000000008</v>
      </c>
      <c r="K46" s="128">
        <v>74336.34</v>
      </c>
      <c r="L46" s="128"/>
      <c r="M46" s="128"/>
      <c r="N46" s="128"/>
      <c r="O46" s="128"/>
      <c r="P46" s="128"/>
      <c r="Q46" s="128">
        <f t="shared" si="0"/>
        <v>427577.11</v>
      </c>
      <c r="R46" s="125"/>
      <c r="T46" s="123"/>
      <c r="U46" s="128">
        <f>IF($E$5=Master!$D$4,E46,
IF($F$5=Master!$D$4,SUM(E46:F46),
IF($G$5=Master!$D$4,SUM(E46:G46),
IF($H$5=Master!$D$4,SUM(E46:H46),
IF($I$5=Master!$D$4,SUM(E46:I46),
IF($J$5=Master!$D$4,SUM(E46:J46),
IF($K$5=Master!$D$4,SUM(E46:K46),
IF($L$5=Master!$D$4,SUM(E46:L46),
IF($M$5=Master!$D$4,SUM(E46:M46),
IF($N$5=Master!$D$4,SUM(E46:N46),
IF($O$5=Master!$D$4,SUM(E46:O46),
IF($P$5=Master!$D$4,SUM(E46:P46),0))))))))))))</f>
        <v>427577.11</v>
      </c>
      <c r="V46" s="125"/>
    </row>
    <row r="47" spans="2:22" x14ac:dyDescent="0.2">
      <c r="B47" s="123"/>
      <c r="C47" s="126">
        <v>40913</v>
      </c>
      <c r="D47" s="127" t="s">
        <v>57</v>
      </c>
      <c r="E47" s="128">
        <v>30338.06</v>
      </c>
      <c r="F47" s="128">
        <v>34819.06</v>
      </c>
      <c r="G47" s="128">
        <v>79546.010000000024</v>
      </c>
      <c r="H47" s="128">
        <v>56130.220000000008</v>
      </c>
      <c r="I47" s="128">
        <v>49220.93</v>
      </c>
      <c r="J47" s="128">
        <v>52147.719999999994</v>
      </c>
      <c r="K47" s="128">
        <v>66753.330000000016</v>
      </c>
      <c r="L47" s="128"/>
      <c r="M47" s="128"/>
      <c r="N47" s="128"/>
      <c r="O47" s="128"/>
      <c r="P47" s="128"/>
      <c r="Q47" s="128">
        <f t="shared" si="0"/>
        <v>368955.33</v>
      </c>
      <c r="R47" s="125"/>
      <c r="T47" s="123"/>
      <c r="U47" s="128">
        <f>IF($E$5=Master!$D$4,E47,
IF($F$5=Master!$D$4,SUM(E47:F47),
IF($G$5=Master!$D$4,SUM(E47:G47),
IF($H$5=Master!$D$4,SUM(E47:H47),
IF($I$5=Master!$D$4,SUM(E47:I47),
IF($J$5=Master!$D$4,SUM(E47:J47),
IF($K$5=Master!$D$4,SUM(E47:K47),
IF($L$5=Master!$D$4,SUM(E47:L47),
IF($M$5=Master!$D$4,SUM(E47:M47),
IF($N$5=Master!$D$4,SUM(E47:N47),
IF($O$5=Master!$D$4,SUM(E47:O47),
IF($P$5=Master!$D$4,SUM(E47:P47),0))))))))))))</f>
        <v>368955.33</v>
      </c>
      <c r="V47" s="125"/>
    </row>
    <row r="48" spans="2:22" x14ac:dyDescent="0.2">
      <c r="B48" s="123"/>
      <c r="C48" s="126">
        <v>41101</v>
      </c>
      <c r="D48" s="127" t="s">
        <v>63</v>
      </c>
      <c r="E48" s="128">
        <v>152297.99999999997</v>
      </c>
      <c r="F48" s="128">
        <v>850413.27000000025</v>
      </c>
      <c r="G48" s="128">
        <v>1229819.6599999997</v>
      </c>
      <c r="H48" s="128">
        <v>7136761.2000000011</v>
      </c>
      <c r="I48" s="128">
        <v>3490691.84</v>
      </c>
      <c r="J48" s="128">
        <v>6557789.2699999986</v>
      </c>
      <c r="K48" s="128">
        <v>4870861.99</v>
      </c>
      <c r="L48" s="128"/>
      <c r="M48" s="128"/>
      <c r="N48" s="128"/>
      <c r="O48" s="128"/>
      <c r="P48" s="128"/>
      <c r="Q48" s="128">
        <f t="shared" si="0"/>
        <v>24288635.229999997</v>
      </c>
      <c r="R48" s="125"/>
      <c r="T48" s="123"/>
      <c r="U48" s="128">
        <f>IF($E$5=Master!$D$4,E48,
IF($F$5=Master!$D$4,SUM(E48:F48),
IF($G$5=Master!$D$4,SUM(E48:G48),
IF($H$5=Master!$D$4,SUM(E48:H48),
IF($I$5=Master!$D$4,SUM(E48:I48),
IF($J$5=Master!$D$4,SUM(E48:J48),
IF($K$5=Master!$D$4,SUM(E48:K48),
IF($L$5=Master!$D$4,SUM(E48:L48),
IF($M$5=Master!$D$4,SUM(E48:M48),
IF($N$5=Master!$D$4,SUM(E48:N48),
IF($O$5=Master!$D$4,SUM(E48:O48),
IF($P$5=Master!$D$4,SUM(E48:P48),0))))))))))))</f>
        <v>24288635.229999997</v>
      </c>
      <c r="V48" s="125"/>
    </row>
    <row r="49" spans="2:22" x14ac:dyDescent="0.2">
      <c r="B49" s="123"/>
      <c r="C49" s="126">
        <v>41103</v>
      </c>
      <c r="D49" s="127" t="s">
        <v>64</v>
      </c>
      <c r="E49" s="128">
        <v>366147.38</v>
      </c>
      <c r="F49" s="128">
        <v>449012.02999999991</v>
      </c>
      <c r="G49" s="128">
        <v>479761.00999999995</v>
      </c>
      <c r="H49" s="128">
        <v>427826.89999999997</v>
      </c>
      <c r="I49" s="128">
        <v>491660.34000000008</v>
      </c>
      <c r="J49" s="128">
        <v>480705.81999999995</v>
      </c>
      <c r="K49" s="128">
        <v>596418.92999999993</v>
      </c>
      <c r="L49" s="128"/>
      <c r="M49" s="128"/>
      <c r="N49" s="128"/>
      <c r="O49" s="128"/>
      <c r="P49" s="128"/>
      <c r="Q49" s="128">
        <f t="shared" si="0"/>
        <v>3291532.41</v>
      </c>
      <c r="R49" s="125"/>
      <c r="T49" s="123"/>
      <c r="U49" s="128">
        <f>IF($E$5=Master!$D$4,E49,
IF($F$5=Master!$D$4,SUM(E49:F49),
IF($G$5=Master!$D$4,SUM(E49:G49),
IF($H$5=Master!$D$4,SUM(E49:H49),
IF($I$5=Master!$D$4,SUM(E49:I49),
IF($J$5=Master!$D$4,SUM(E49:J49),
IF($K$5=Master!$D$4,SUM(E49:K49),
IF($L$5=Master!$D$4,SUM(E49:L49),
IF($M$5=Master!$D$4,SUM(E49:M49),
IF($N$5=Master!$D$4,SUM(E49:N49),
IF($O$5=Master!$D$4,SUM(E49:O49),
IF($P$5=Master!$D$4,SUM(E49:P49),0))))))))))))</f>
        <v>3291532.41</v>
      </c>
      <c r="V49" s="125"/>
    </row>
    <row r="50" spans="2:22" x14ac:dyDescent="0.2">
      <c r="B50" s="123"/>
      <c r="C50" s="126">
        <v>41104</v>
      </c>
      <c r="D50" s="127" t="s">
        <v>65</v>
      </c>
      <c r="E50" s="128">
        <v>26409.099999999995</v>
      </c>
      <c r="F50" s="128">
        <v>30325.909999999993</v>
      </c>
      <c r="G50" s="128">
        <v>33649.81</v>
      </c>
      <c r="H50" s="128">
        <v>34196.720000000001</v>
      </c>
      <c r="I50" s="128">
        <v>44940.759999999995</v>
      </c>
      <c r="J50" s="128">
        <v>46154.77</v>
      </c>
      <c r="K50" s="128">
        <v>53902.830000000009</v>
      </c>
      <c r="L50" s="128"/>
      <c r="M50" s="128"/>
      <c r="N50" s="128"/>
      <c r="O50" s="128"/>
      <c r="P50" s="128"/>
      <c r="Q50" s="128">
        <f t="shared" si="0"/>
        <v>269579.89999999997</v>
      </c>
      <c r="R50" s="125"/>
      <c r="T50" s="123"/>
      <c r="U50" s="128">
        <f>IF($E$5=Master!$D$4,E50,
IF($F$5=Master!$D$4,SUM(E50:F50),
IF($G$5=Master!$D$4,SUM(E50:G50),
IF($H$5=Master!$D$4,SUM(E50:H50),
IF($I$5=Master!$D$4,SUM(E50:I50),
IF($J$5=Master!$D$4,SUM(E50:J50),
IF($K$5=Master!$D$4,SUM(E50:K50),
IF($L$5=Master!$D$4,SUM(E50:L50),
IF($M$5=Master!$D$4,SUM(E50:M50),
IF($N$5=Master!$D$4,SUM(E50:N50),
IF($O$5=Master!$D$4,SUM(E50:O50),
IF($P$5=Master!$D$4,SUM(E50:P50),0))))))))))))</f>
        <v>269579.89999999997</v>
      </c>
      <c r="V50" s="125"/>
    </row>
    <row r="51" spans="2:22" x14ac:dyDescent="0.2">
      <c r="B51" s="123"/>
      <c r="C51" s="126">
        <v>41106</v>
      </c>
      <c r="D51" s="127" t="s">
        <v>144</v>
      </c>
      <c r="E51" s="128">
        <v>481626.12</v>
      </c>
      <c r="F51" s="128">
        <v>564731.09000000008</v>
      </c>
      <c r="G51" s="128">
        <v>268324.21999999997</v>
      </c>
      <c r="H51" s="128">
        <v>871227.39999999991</v>
      </c>
      <c r="I51" s="128">
        <v>1321181.43</v>
      </c>
      <c r="J51" s="128">
        <v>1234589.49</v>
      </c>
      <c r="K51" s="128">
        <v>1000491.11</v>
      </c>
      <c r="L51" s="128"/>
      <c r="M51" s="128"/>
      <c r="N51" s="128"/>
      <c r="O51" s="128"/>
      <c r="P51" s="128"/>
      <c r="Q51" s="128">
        <f t="shared" si="0"/>
        <v>5742170.8600000003</v>
      </c>
      <c r="R51" s="125"/>
      <c r="T51" s="123"/>
      <c r="U51" s="128">
        <f>IF($E$5=Master!$D$4,E51,
IF($F$5=Master!$D$4,SUM(E51:F51),
IF($G$5=Master!$D$4,SUM(E51:G51),
IF($H$5=Master!$D$4,SUM(E51:H51),
IF($I$5=Master!$D$4,SUM(E51:I51),
IF($J$5=Master!$D$4,SUM(E51:J51),
IF($K$5=Master!$D$4,SUM(E51:K51),
IF($L$5=Master!$D$4,SUM(E51:L51),
IF($M$5=Master!$D$4,SUM(E51:M51),
IF($N$5=Master!$D$4,SUM(E51:N51),
IF($O$5=Master!$D$4,SUM(E51:O51),
IF($P$5=Master!$D$4,SUM(E51:P51),0))))))))))))</f>
        <v>5742170.8600000003</v>
      </c>
      <c r="V51" s="125"/>
    </row>
    <row r="52" spans="2:22" x14ac:dyDescent="0.2">
      <c r="B52" s="123"/>
      <c r="C52" s="126">
        <v>41107</v>
      </c>
      <c r="D52" s="127" t="s">
        <v>66</v>
      </c>
      <c r="E52" s="128">
        <v>462614.26000000007</v>
      </c>
      <c r="F52" s="128">
        <v>285590.08000000007</v>
      </c>
      <c r="G52" s="128">
        <v>265860.47999999998</v>
      </c>
      <c r="H52" s="128">
        <v>306825.31999999989</v>
      </c>
      <c r="I52" s="128">
        <v>276243.05000000005</v>
      </c>
      <c r="J52" s="128">
        <v>492745.44</v>
      </c>
      <c r="K52" s="128">
        <v>287924.65000000002</v>
      </c>
      <c r="L52" s="128"/>
      <c r="M52" s="128"/>
      <c r="N52" s="128"/>
      <c r="O52" s="128"/>
      <c r="P52" s="128"/>
      <c r="Q52" s="128">
        <f t="shared" si="0"/>
        <v>2377803.2799999998</v>
      </c>
      <c r="R52" s="125"/>
      <c r="T52" s="123"/>
      <c r="U52" s="128">
        <f>IF($E$5=Master!$D$4,E52,
IF($F$5=Master!$D$4,SUM(E52:F52),
IF($G$5=Master!$D$4,SUM(E52:G52),
IF($H$5=Master!$D$4,SUM(E52:H52),
IF($I$5=Master!$D$4,SUM(E52:I52),
IF($J$5=Master!$D$4,SUM(E52:J52),
IF($K$5=Master!$D$4,SUM(E52:K52),
IF($L$5=Master!$D$4,SUM(E52:L52),
IF($M$5=Master!$D$4,SUM(E52:M52),
IF($N$5=Master!$D$4,SUM(E52:N52),
IF($O$5=Master!$D$4,SUM(E52:O52),
IF($P$5=Master!$D$4,SUM(E52:P52),0))))))))))))</f>
        <v>2377803.2799999998</v>
      </c>
      <c r="V52" s="125"/>
    </row>
    <row r="53" spans="2:22" x14ac:dyDescent="0.2">
      <c r="B53" s="123"/>
      <c r="C53" s="126">
        <v>41301</v>
      </c>
      <c r="D53" s="127" t="s">
        <v>67</v>
      </c>
      <c r="E53" s="128">
        <v>193475.66999999998</v>
      </c>
      <c r="F53" s="128">
        <v>233421.43000000002</v>
      </c>
      <c r="G53" s="128">
        <v>248465.57</v>
      </c>
      <c r="H53" s="128">
        <v>306883.17000000004</v>
      </c>
      <c r="I53" s="128">
        <v>546037.9</v>
      </c>
      <c r="J53" s="128">
        <v>500593.77999999997</v>
      </c>
      <c r="K53" s="128">
        <v>286184.82999999996</v>
      </c>
      <c r="L53" s="128"/>
      <c r="M53" s="128"/>
      <c r="N53" s="128"/>
      <c r="O53" s="128"/>
      <c r="P53" s="128"/>
      <c r="Q53" s="128">
        <f t="shared" si="0"/>
        <v>2315062.35</v>
      </c>
      <c r="R53" s="125"/>
      <c r="T53" s="123"/>
      <c r="U53" s="128">
        <f>IF($E$5=Master!$D$4,E53,
IF($F$5=Master!$D$4,SUM(E53:F53),
IF($G$5=Master!$D$4,SUM(E53:G53),
IF($H$5=Master!$D$4,SUM(E53:H53),
IF($I$5=Master!$D$4,SUM(E53:I53),
IF($J$5=Master!$D$4,SUM(E53:J53),
IF($K$5=Master!$D$4,SUM(E53:K53),
IF($L$5=Master!$D$4,SUM(E53:L53),
IF($M$5=Master!$D$4,SUM(E53:M53),
IF($N$5=Master!$D$4,SUM(E53:N53),
IF($O$5=Master!$D$4,SUM(E53:O53),
IF($P$5=Master!$D$4,SUM(E53:P53),0))))))))))))</f>
        <v>2315062.35</v>
      </c>
      <c r="V53" s="125"/>
    </row>
    <row r="54" spans="2:22" x14ac:dyDescent="0.2">
      <c r="B54" s="123"/>
      <c r="C54" s="126">
        <v>41401</v>
      </c>
      <c r="D54" s="127" t="s">
        <v>68</v>
      </c>
      <c r="E54" s="128">
        <v>55065.639999999992</v>
      </c>
      <c r="F54" s="128">
        <v>312165.82</v>
      </c>
      <c r="G54" s="128">
        <v>259609.38000000003</v>
      </c>
      <c r="H54" s="128">
        <v>215366.65999999997</v>
      </c>
      <c r="I54" s="128">
        <v>228956.79000000004</v>
      </c>
      <c r="J54" s="128">
        <v>241537.68999999994</v>
      </c>
      <c r="K54" s="128">
        <v>967915.54999999993</v>
      </c>
      <c r="L54" s="128"/>
      <c r="M54" s="128"/>
      <c r="N54" s="128"/>
      <c r="O54" s="128"/>
      <c r="P54" s="128"/>
      <c r="Q54" s="128">
        <f t="shared" si="0"/>
        <v>2280617.5299999998</v>
      </c>
      <c r="R54" s="125"/>
      <c r="T54" s="123"/>
      <c r="U54" s="128">
        <f>IF($E$5=Master!$D$4,E54,
IF($F$5=Master!$D$4,SUM(E54:F54),
IF($G$5=Master!$D$4,SUM(E54:G54),
IF($H$5=Master!$D$4,SUM(E54:H54),
IF($I$5=Master!$D$4,SUM(E54:I54),
IF($J$5=Master!$D$4,SUM(E54:J54),
IF($K$5=Master!$D$4,SUM(E54:K54),
IF($L$5=Master!$D$4,SUM(E54:L54),
IF($M$5=Master!$D$4,SUM(E54:M54),
IF($N$5=Master!$D$4,SUM(E54:N54),
IF($O$5=Master!$D$4,SUM(E54:O54),
IF($P$5=Master!$D$4,SUM(E54:P54),0))))))))))))</f>
        <v>2280617.5299999998</v>
      </c>
      <c r="V54" s="125"/>
    </row>
    <row r="55" spans="2:22" x14ac:dyDescent="0.2">
      <c r="B55" s="123"/>
      <c r="C55" s="126">
        <v>41501</v>
      </c>
      <c r="D55" s="127" t="s">
        <v>123</v>
      </c>
      <c r="E55" s="128">
        <v>1458469.2399999998</v>
      </c>
      <c r="F55" s="128">
        <v>1521368.2700000003</v>
      </c>
      <c r="G55" s="128">
        <v>1077615.1100000001</v>
      </c>
      <c r="H55" s="128">
        <v>1138774.9000000001</v>
      </c>
      <c r="I55" s="128">
        <v>860721.39000000036</v>
      </c>
      <c r="J55" s="128">
        <v>1328114.94</v>
      </c>
      <c r="K55" s="128">
        <v>604693.98</v>
      </c>
      <c r="L55" s="128"/>
      <c r="M55" s="128"/>
      <c r="N55" s="128"/>
      <c r="O55" s="128"/>
      <c r="P55" s="128"/>
      <c r="Q55" s="128">
        <f t="shared" si="0"/>
        <v>7989757.8300000019</v>
      </c>
      <c r="R55" s="125"/>
      <c r="T55" s="123"/>
      <c r="U55" s="128">
        <f>IF($E$5=Master!$D$4,E55,
IF($F$5=Master!$D$4,SUM(E55:F55),
IF($G$5=Master!$D$4,SUM(E55:G55),
IF($H$5=Master!$D$4,SUM(E55:H55),
IF($I$5=Master!$D$4,SUM(E55:I55),
IF($J$5=Master!$D$4,SUM(E55:J55),
IF($K$5=Master!$D$4,SUM(E55:K55),
IF($L$5=Master!$D$4,SUM(E55:L55),
IF($M$5=Master!$D$4,SUM(E55:M55),
IF($N$5=Master!$D$4,SUM(E55:N55),
IF($O$5=Master!$D$4,SUM(E55:O55),
IF($P$5=Master!$D$4,SUM(E55:P55),0))))))))))))</f>
        <v>7989757.8300000019</v>
      </c>
      <c r="V55" s="125"/>
    </row>
    <row r="56" spans="2:22" x14ac:dyDescent="0.2">
      <c r="B56" s="123"/>
      <c r="C56" s="126">
        <v>41503</v>
      </c>
      <c r="D56" s="127" t="s">
        <v>124</v>
      </c>
      <c r="E56" s="128">
        <v>271179.65999999997</v>
      </c>
      <c r="F56" s="128">
        <v>643597.38000000012</v>
      </c>
      <c r="G56" s="128">
        <v>568843.43999999994</v>
      </c>
      <c r="H56" s="128">
        <v>526329.76</v>
      </c>
      <c r="I56" s="128">
        <v>495994.4499999999</v>
      </c>
      <c r="J56" s="128">
        <v>565751.5199999999</v>
      </c>
      <c r="K56" s="128">
        <v>882208.47000000009</v>
      </c>
      <c r="L56" s="128"/>
      <c r="M56" s="128"/>
      <c r="N56" s="128"/>
      <c r="O56" s="128"/>
      <c r="P56" s="128"/>
      <c r="Q56" s="128">
        <f t="shared" si="0"/>
        <v>3953904.68</v>
      </c>
      <c r="R56" s="125"/>
      <c r="T56" s="123"/>
      <c r="U56" s="128">
        <f>IF($E$5=Master!$D$4,E56,
IF($F$5=Master!$D$4,SUM(E56:F56),
IF($G$5=Master!$D$4,SUM(E56:G56),
IF($H$5=Master!$D$4,SUM(E56:H56),
IF($I$5=Master!$D$4,SUM(E56:I56),
IF($J$5=Master!$D$4,SUM(E56:J56),
IF($K$5=Master!$D$4,SUM(E56:K56),
IF($L$5=Master!$D$4,SUM(E56:L56),
IF($M$5=Master!$D$4,SUM(E56:M56),
IF($N$5=Master!$D$4,SUM(E56:N56),
IF($O$5=Master!$D$4,SUM(E56:O56),
IF($P$5=Master!$D$4,SUM(E56:P56),0))))))))))))</f>
        <v>3953904.68</v>
      </c>
      <c r="V56" s="125"/>
    </row>
    <row r="57" spans="2:22" x14ac:dyDescent="0.2">
      <c r="B57" s="123"/>
      <c r="C57" s="126">
        <v>41505</v>
      </c>
      <c r="D57" s="127" t="s">
        <v>119</v>
      </c>
      <c r="E57" s="128">
        <v>5053551.99</v>
      </c>
      <c r="F57" s="128">
        <v>11407514.529999999</v>
      </c>
      <c r="G57" s="128">
        <v>1633428.59</v>
      </c>
      <c r="H57" s="128">
        <v>1565759.76</v>
      </c>
      <c r="I57" s="128">
        <v>1541024.8300000003</v>
      </c>
      <c r="J57" s="128">
        <v>1245537.1800000002</v>
      </c>
      <c r="K57" s="128">
        <v>2165480.37</v>
      </c>
      <c r="L57" s="128"/>
      <c r="M57" s="128"/>
      <c r="N57" s="128"/>
      <c r="O57" s="128"/>
      <c r="P57" s="128"/>
      <c r="Q57" s="128">
        <f t="shared" si="0"/>
        <v>24612297.250000004</v>
      </c>
      <c r="R57" s="125"/>
      <c r="T57" s="123"/>
      <c r="U57" s="128">
        <f>IF($E$5=Master!$D$4,E57,
IF($F$5=Master!$D$4,SUM(E57:F57),
IF($G$5=Master!$D$4,SUM(E57:G57),
IF($H$5=Master!$D$4,SUM(E57:H57),
IF($I$5=Master!$D$4,SUM(E57:I57),
IF($J$5=Master!$D$4,SUM(E57:J57),
IF($K$5=Master!$D$4,SUM(E57:K57),
IF($L$5=Master!$D$4,SUM(E57:L57),
IF($M$5=Master!$D$4,SUM(E57:M57),
IF($N$5=Master!$D$4,SUM(E57:N57),
IF($O$5=Master!$D$4,SUM(E57:O57),
IF($P$5=Master!$D$4,SUM(E57:P57),0))))))))))))</f>
        <v>24612297.250000004</v>
      </c>
      <c r="V57" s="125"/>
    </row>
    <row r="58" spans="2:22" x14ac:dyDescent="0.2">
      <c r="B58" s="123"/>
      <c r="C58" s="126">
        <v>41507</v>
      </c>
      <c r="D58" s="127" t="s">
        <v>145</v>
      </c>
      <c r="E58" s="128">
        <v>0</v>
      </c>
      <c r="F58" s="128">
        <v>2584.34</v>
      </c>
      <c r="G58" s="128">
        <v>11811.89</v>
      </c>
      <c r="H58" s="128">
        <v>5472.66</v>
      </c>
      <c r="I58" s="128">
        <v>4917.82</v>
      </c>
      <c r="J58" s="128">
        <v>6782.3799999999992</v>
      </c>
      <c r="K58" s="128">
        <v>6265.34</v>
      </c>
      <c r="L58" s="128"/>
      <c r="M58" s="128"/>
      <c r="N58" s="128"/>
      <c r="O58" s="128"/>
      <c r="P58" s="128"/>
      <c r="Q58" s="128">
        <f t="shared" si="0"/>
        <v>37834.429999999993</v>
      </c>
      <c r="R58" s="125"/>
      <c r="T58" s="123"/>
      <c r="U58" s="128">
        <f>IF($E$5=Master!$D$4,E58,
IF($F$5=Master!$D$4,SUM(E58:F58),
IF($G$5=Master!$D$4,SUM(E58:G58),
IF($H$5=Master!$D$4,SUM(E58:H58),
IF($I$5=Master!$D$4,SUM(E58:I58),
IF($J$5=Master!$D$4,SUM(E58:J58),
IF($K$5=Master!$D$4,SUM(E58:K58),
IF($L$5=Master!$D$4,SUM(E58:L58),
IF($M$5=Master!$D$4,SUM(E58:M58),
IF($N$5=Master!$D$4,SUM(E58:N58),
IF($O$5=Master!$D$4,SUM(E58:O58),
IF($P$5=Master!$D$4,SUM(E58:P58),0))))))))))))</f>
        <v>37834.429999999993</v>
      </c>
      <c r="V58" s="125"/>
    </row>
    <row r="59" spans="2:22" x14ac:dyDescent="0.2">
      <c r="B59" s="123"/>
      <c r="C59" s="126">
        <v>41801</v>
      </c>
      <c r="D59" s="127" t="s">
        <v>72</v>
      </c>
      <c r="E59" s="128">
        <v>133877.93000000002</v>
      </c>
      <c r="F59" s="128">
        <v>153029.89000000004</v>
      </c>
      <c r="G59" s="128">
        <v>224270.78</v>
      </c>
      <c r="H59" s="128">
        <v>206677.27999999994</v>
      </c>
      <c r="I59" s="128">
        <v>204342.11999999997</v>
      </c>
      <c r="J59" s="128">
        <v>115048.12000000001</v>
      </c>
      <c r="K59" s="128">
        <v>332341.60999999993</v>
      </c>
      <c r="L59" s="128"/>
      <c r="M59" s="128"/>
      <c r="N59" s="128"/>
      <c r="O59" s="128"/>
      <c r="P59" s="128"/>
      <c r="Q59" s="128">
        <f t="shared" si="0"/>
        <v>1369587.73</v>
      </c>
      <c r="R59" s="125"/>
      <c r="T59" s="123"/>
      <c r="U59" s="128">
        <f>IF($E$5=Master!$D$4,E59,
IF($F$5=Master!$D$4,SUM(E59:F59),
IF($G$5=Master!$D$4,SUM(E59:G59),
IF($H$5=Master!$D$4,SUM(E59:H59),
IF($I$5=Master!$D$4,SUM(E59:I59),
IF($J$5=Master!$D$4,SUM(E59:J59),
IF($K$5=Master!$D$4,SUM(E59:K59),
IF($L$5=Master!$D$4,SUM(E59:L59),
IF($M$5=Master!$D$4,SUM(E59:M59),
IF($N$5=Master!$D$4,SUM(E59:N59),
IF($O$5=Master!$D$4,SUM(E59:O59),
IF($P$5=Master!$D$4,SUM(E59:P59),0))))))))))))</f>
        <v>1369587.73</v>
      </c>
      <c r="V59" s="125"/>
    </row>
    <row r="60" spans="2:22" x14ac:dyDescent="0.2">
      <c r="B60" s="123"/>
      <c r="C60" s="126">
        <v>42001</v>
      </c>
      <c r="D60" s="127" t="s">
        <v>73</v>
      </c>
      <c r="E60" s="128">
        <v>249542.41000000006</v>
      </c>
      <c r="F60" s="128">
        <v>336593.82</v>
      </c>
      <c r="G60" s="128">
        <v>508704.22999999986</v>
      </c>
      <c r="H60" s="128">
        <v>393662.38999999984</v>
      </c>
      <c r="I60" s="128">
        <v>561981.77999999991</v>
      </c>
      <c r="J60" s="128">
        <v>409289.14999999985</v>
      </c>
      <c r="K60" s="128">
        <v>2040245.73</v>
      </c>
      <c r="L60" s="128"/>
      <c r="M60" s="128"/>
      <c r="N60" s="128"/>
      <c r="O60" s="128"/>
      <c r="P60" s="128"/>
      <c r="Q60" s="128">
        <f t="shared" si="0"/>
        <v>4500019.51</v>
      </c>
      <c r="R60" s="125"/>
      <c r="T60" s="123"/>
      <c r="U60" s="128">
        <f>IF($E$5=Master!$D$4,E60,
IF($F$5=Master!$D$4,SUM(E60:F60),
IF($G$5=Master!$D$4,SUM(E60:G60),
IF($H$5=Master!$D$4,SUM(E60:H60),
IF($I$5=Master!$D$4,SUM(E60:I60),
IF($J$5=Master!$D$4,SUM(E60:J60),
IF($K$5=Master!$D$4,SUM(E60:K60),
IF($L$5=Master!$D$4,SUM(E60:L60),
IF($M$5=Master!$D$4,SUM(E60:M60),
IF($N$5=Master!$D$4,SUM(E60:N60),
IF($O$5=Master!$D$4,SUM(E60:O60),
IF($P$5=Master!$D$4,SUM(E60:P60),0))))))))))))</f>
        <v>4500019.51</v>
      </c>
      <c r="V60" s="125"/>
    </row>
    <row r="61" spans="2:22" x14ac:dyDescent="0.2">
      <c r="B61" s="123"/>
      <c r="C61" s="126">
        <v>42002</v>
      </c>
      <c r="D61" s="127" t="s">
        <v>74</v>
      </c>
      <c r="E61" s="128">
        <v>47702.599999999991</v>
      </c>
      <c r="F61" s="128">
        <v>82520.099999999991</v>
      </c>
      <c r="G61" s="128">
        <v>144784.10999999996</v>
      </c>
      <c r="H61" s="128">
        <v>110853.15</v>
      </c>
      <c r="I61" s="128">
        <v>104924.98000000001</v>
      </c>
      <c r="J61" s="128">
        <v>122749.48</v>
      </c>
      <c r="K61" s="128">
        <v>98611.159999999989</v>
      </c>
      <c r="L61" s="128"/>
      <c r="M61" s="128"/>
      <c r="N61" s="128"/>
      <c r="O61" s="128"/>
      <c r="P61" s="128"/>
      <c r="Q61" s="128">
        <f t="shared" si="0"/>
        <v>712145.58</v>
      </c>
      <c r="R61" s="125"/>
      <c r="T61" s="123"/>
      <c r="U61" s="128">
        <f>IF($E$5=Master!$D$4,E61,
IF($F$5=Master!$D$4,SUM(E61:F61),
IF($G$5=Master!$D$4,SUM(E61:G61),
IF($H$5=Master!$D$4,SUM(E61:H61),
IF($I$5=Master!$D$4,SUM(E61:I61),
IF($J$5=Master!$D$4,SUM(E61:J61),
IF($K$5=Master!$D$4,SUM(E61:K61),
IF($L$5=Master!$D$4,SUM(E61:L61),
IF($M$5=Master!$D$4,SUM(E61:M61),
IF($N$5=Master!$D$4,SUM(E61:N61),
IF($O$5=Master!$D$4,SUM(E61:O61),
IF($P$5=Master!$D$4,SUM(E61:P61),0))))))))))))</f>
        <v>712145.58</v>
      </c>
      <c r="V61" s="125"/>
    </row>
    <row r="62" spans="2:22" x14ac:dyDescent="0.2">
      <c r="B62" s="123"/>
      <c r="C62" s="126">
        <v>42005</v>
      </c>
      <c r="D62" s="127" t="s">
        <v>130</v>
      </c>
      <c r="E62" s="128">
        <v>2284.9799999999996</v>
      </c>
      <c r="F62" s="128">
        <v>20249.91</v>
      </c>
      <c r="G62" s="128">
        <v>42007.909999999989</v>
      </c>
      <c r="H62" s="128">
        <v>37039.810000000005</v>
      </c>
      <c r="I62" s="128">
        <v>61623.30000000001</v>
      </c>
      <c r="J62" s="128">
        <v>88503.659999999989</v>
      </c>
      <c r="K62" s="128">
        <v>114098.15000000002</v>
      </c>
      <c r="L62" s="128"/>
      <c r="M62" s="128"/>
      <c r="N62" s="128"/>
      <c r="O62" s="128"/>
      <c r="P62" s="128"/>
      <c r="Q62" s="128">
        <f t="shared" si="0"/>
        <v>365807.72000000003</v>
      </c>
      <c r="R62" s="125"/>
      <c r="T62" s="123"/>
      <c r="U62" s="128">
        <f>IF($E$5=Master!$D$4,E62,
IF($F$5=Master!$D$4,SUM(E62:F62),
IF($G$5=Master!$D$4,SUM(E62:G62),
IF($H$5=Master!$D$4,SUM(E62:H62),
IF($I$5=Master!$D$4,SUM(E62:I62),
IF($J$5=Master!$D$4,SUM(E62:J62),
IF($K$5=Master!$D$4,SUM(E62:K62),
IF($L$5=Master!$D$4,SUM(E62:L62),
IF($M$5=Master!$D$4,SUM(E62:M62),
IF($N$5=Master!$D$4,SUM(E62:N62),
IF($O$5=Master!$D$4,SUM(E62:O62),
IF($P$5=Master!$D$4,SUM(E62:P62),0))))))))))))</f>
        <v>365807.72000000003</v>
      </c>
      <c r="V62" s="125"/>
    </row>
    <row r="63" spans="2:22" x14ac:dyDescent="0.2">
      <c r="B63" s="123"/>
      <c r="C63" s="126">
        <v>42101</v>
      </c>
      <c r="D63" s="127" t="s">
        <v>75</v>
      </c>
      <c r="E63" s="128">
        <v>40737.779999999992</v>
      </c>
      <c r="F63" s="128">
        <v>379948.33999999997</v>
      </c>
      <c r="G63" s="128">
        <v>3810407.05</v>
      </c>
      <c r="H63" s="128">
        <v>423320.50000000029</v>
      </c>
      <c r="I63" s="128">
        <v>260954.26</v>
      </c>
      <c r="J63" s="128">
        <v>301239.87</v>
      </c>
      <c r="K63" s="128">
        <v>3909840.6699999995</v>
      </c>
      <c r="L63" s="128"/>
      <c r="M63" s="128"/>
      <c r="N63" s="128"/>
      <c r="O63" s="128"/>
      <c r="P63" s="128"/>
      <c r="Q63" s="128">
        <f t="shared" si="0"/>
        <v>9126448.4699999988</v>
      </c>
      <c r="R63" s="125"/>
      <c r="T63" s="123"/>
      <c r="U63" s="128">
        <f>IF($E$5=Master!$D$4,E63,
IF($F$5=Master!$D$4,SUM(E63:F63),
IF($G$5=Master!$D$4,SUM(E63:G63),
IF($H$5=Master!$D$4,SUM(E63:H63),
IF($I$5=Master!$D$4,SUM(E63:I63),
IF($J$5=Master!$D$4,SUM(E63:J63),
IF($K$5=Master!$D$4,SUM(E63:K63),
IF($L$5=Master!$D$4,SUM(E63:L63),
IF($M$5=Master!$D$4,SUM(E63:M63),
IF($N$5=Master!$D$4,SUM(E63:N63),
IF($O$5=Master!$D$4,SUM(E63:O63),
IF($P$5=Master!$D$4,SUM(E63:P63),0))))))))))))</f>
        <v>9126448.4699999988</v>
      </c>
      <c r="V63" s="125"/>
    </row>
    <row r="64" spans="2:22" x14ac:dyDescent="0.2">
      <c r="B64" s="123"/>
      <c r="C64" s="126">
        <v>42501</v>
      </c>
      <c r="D64" s="127" t="s">
        <v>140</v>
      </c>
      <c r="E64" s="128">
        <v>76265.27</v>
      </c>
      <c r="F64" s="128">
        <v>374458.57000000007</v>
      </c>
      <c r="G64" s="128">
        <v>296828.27</v>
      </c>
      <c r="H64" s="128">
        <v>1206330.6600000001</v>
      </c>
      <c r="I64" s="128">
        <v>175658.48999999996</v>
      </c>
      <c r="J64" s="128">
        <v>514894.64</v>
      </c>
      <c r="K64" s="128">
        <v>2341503.88</v>
      </c>
      <c r="L64" s="128"/>
      <c r="M64" s="128"/>
      <c r="N64" s="128"/>
      <c r="O64" s="128"/>
      <c r="P64" s="128"/>
      <c r="Q64" s="128">
        <f t="shared" si="0"/>
        <v>4985939.78</v>
      </c>
      <c r="R64" s="125"/>
      <c r="T64" s="123"/>
      <c r="U64" s="128">
        <f>IF($E$5=Master!$D$4,E64,
IF($F$5=Master!$D$4,SUM(E64:F64),
IF($G$5=Master!$D$4,SUM(E64:G64),
IF($H$5=Master!$D$4,SUM(E64:H64),
IF($I$5=Master!$D$4,SUM(E64:I64),
IF($J$5=Master!$D$4,SUM(E64:J64),
IF($K$5=Master!$D$4,SUM(E64:K64),
IF($L$5=Master!$D$4,SUM(E64:L64),
IF($M$5=Master!$D$4,SUM(E64:M64),
IF($N$5=Master!$D$4,SUM(E64:N64),
IF($O$5=Master!$D$4,SUM(E64:O64),
IF($P$5=Master!$D$4,SUM(E64:P64),0))))))))))))</f>
        <v>4985939.78</v>
      </c>
      <c r="V64" s="125"/>
    </row>
    <row r="65" spans="2:22" x14ac:dyDescent="0.2">
      <c r="B65" s="123"/>
      <c r="C65" s="126">
        <v>42502</v>
      </c>
      <c r="D65" s="127" t="s">
        <v>62</v>
      </c>
      <c r="E65" s="128">
        <v>7683.5600000000013</v>
      </c>
      <c r="F65" s="128">
        <v>45084.649999999994</v>
      </c>
      <c r="G65" s="128">
        <v>15065.559999999998</v>
      </c>
      <c r="H65" s="128">
        <v>16415.21</v>
      </c>
      <c r="I65" s="128">
        <v>13004.54</v>
      </c>
      <c r="J65" s="128">
        <v>21165.870000000003</v>
      </c>
      <c r="K65" s="128">
        <v>17180.420000000002</v>
      </c>
      <c r="L65" s="128"/>
      <c r="M65" s="128"/>
      <c r="N65" s="128"/>
      <c r="O65" s="128"/>
      <c r="P65" s="128"/>
      <c r="Q65" s="128">
        <f t="shared" si="0"/>
        <v>135599.81</v>
      </c>
      <c r="R65" s="125"/>
      <c r="T65" s="123"/>
      <c r="U65" s="128">
        <f>IF($E$5=Master!$D$4,E65,
IF($F$5=Master!$D$4,SUM(E65:F65),
IF($G$5=Master!$D$4,SUM(E65:G65),
IF($H$5=Master!$D$4,SUM(E65:H65),
IF($I$5=Master!$D$4,SUM(E65:I65),
IF($J$5=Master!$D$4,SUM(E65:J65),
IF($K$5=Master!$D$4,SUM(E65:K65),
IF($L$5=Master!$D$4,SUM(E65:L65),
IF($M$5=Master!$D$4,SUM(E65:M65),
IF($N$5=Master!$D$4,SUM(E65:N65),
IF($O$5=Master!$D$4,SUM(E65:O65),
IF($P$5=Master!$D$4,SUM(E65:P65),0))))))))))))</f>
        <v>135599.81</v>
      </c>
      <c r="V65" s="125"/>
    </row>
    <row r="66" spans="2:22" x14ac:dyDescent="0.2">
      <c r="B66" s="123"/>
      <c r="C66" s="126">
        <v>42701</v>
      </c>
      <c r="D66" s="127" t="s">
        <v>131</v>
      </c>
      <c r="E66" s="128">
        <v>81182.469999999987</v>
      </c>
      <c r="F66" s="128">
        <v>577167.85</v>
      </c>
      <c r="G66" s="128">
        <v>232994.79999999993</v>
      </c>
      <c r="H66" s="128">
        <v>421247.66999999993</v>
      </c>
      <c r="I66" s="128">
        <v>615734.11</v>
      </c>
      <c r="J66" s="128">
        <v>332289.86999999994</v>
      </c>
      <c r="K66" s="128">
        <v>273480.99</v>
      </c>
      <c r="L66" s="128"/>
      <c r="M66" s="128"/>
      <c r="N66" s="128"/>
      <c r="O66" s="128"/>
      <c r="P66" s="128"/>
      <c r="Q66" s="128">
        <f t="shared" si="0"/>
        <v>2534097.7599999998</v>
      </c>
      <c r="R66" s="125"/>
      <c r="T66" s="123"/>
      <c r="U66" s="128">
        <f>IF($E$5=Master!$D$4,E66,
IF($F$5=Master!$D$4,SUM(E66:F66),
IF($G$5=Master!$D$4,SUM(E66:G66),
IF($H$5=Master!$D$4,SUM(E66:H66),
IF($I$5=Master!$D$4,SUM(E66:I66),
IF($J$5=Master!$D$4,SUM(E66:J66),
IF($K$5=Master!$D$4,SUM(E66:K66),
IF($L$5=Master!$D$4,SUM(E66:L66),
IF($M$5=Master!$D$4,SUM(E66:M66),
IF($N$5=Master!$D$4,SUM(E66:N66),
IF($O$5=Master!$D$4,SUM(E66:O66),
IF($P$5=Master!$D$4,SUM(E66:P66),0))))))))))))</f>
        <v>2534097.7599999998</v>
      </c>
      <c r="V66" s="125"/>
    </row>
    <row r="67" spans="2:22" x14ac:dyDescent="0.2">
      <c r="B67" s="123"/>
      <c r="C67" s="126">
        <v>42703</v>
      </c>
      <c r="D67" s="127" t="s">
        <v>59</v>
      </c>
      <c r="E67" s="128">
        <v>1334564.99</v>
      </c>
      <c r="F67" s="128">
        <v>4635005.8600000003</v>
      </c>
      <c r="G67" s="128">
        <v>24671620.809999999</v>
      </c>
      <c r="H67" s="128">
        <v>5752769.8000000007</v>
      </c>
      <c r="I67" s="128">
        <v>8805831.9699999988</v>
      </c>
      <c r="J67" s="128">
        <v>8736721.8499999996</v>
      </c>
      <c r="K67" s="128">
        <v>9516158.8499999996</v>
      </c>
      <c r="L67" s="128"/>
      <c r="M67" s="128"/>
      <c r="N67" s="128"/>
      <c r="O67" s="128"/>
      <c r="P67" s="128"/>
      <c r="Q67" s="128">
        <f t="shared" si="0"/>
        <v>63452674.130000003</v>
      </c>
      <c r="R67" s="125"/>
      <c r="T67" s="123"/>
      <c r="U67" s="128">
        <f>IF($E$5=Master!$D$4,E67,
IF($F$5=Master!$D$4,SUM(E67:F67),
IF($G$5=Master!$D$4,SUM(E67:G67),
IF($H$5=Master!$D$4,SUM(E67:H67),
IF($I$5=Master!$D$4,SUM(E67:I67),
IF($J$5=Master!$D$4,SUM(E67:J67),
IF($K$5=Master!$D$4,SUM(E67:K67),
IF($L$5=Master!$D$4,SUM(E67:L67),
IF($M$5=Master!$D$4,SUM(E67:M67),
IF($N$5=Master!$D$4,SUM(E67:N67),
IF($O$5=Master!$D$4,SUM(E67:O67),
IF($P$5=Master!$D$4,SUM(E67:P67),0))))))))))))</f>
        <v>63452674.130000003</v>
      </c>
      <c r="V67" s="125"/>
    </row>
    <row r="68" spans="2:22" x14ac:dyDescent="0.2">
      <c r="B68" s="123"/>
      <c r="C68" s="126">
        <v>42704</v>
      </c>
      <c r="D68" s="127" t="s">
        <v>60</v>
      </c>
      <c r="E68" s="128">
        <v>0</v>
      </c>
      <c r="F68" s="128">
        <v>1391571.7</v>
      </c>
      <c r="G68" s="128">
        <v>1228293.26</v>
      </c>
      <c r="H68" s="128">
        <v>4293435.99</v>
      </c>
      <c r="I68" s="128">
        <v>582437.52000000014</v>
      </c>
      <c r="J68" s="128">
        <v>1873632.62</v>
      </c>
      <c r="K68" s="128">
        <v>1793645.98</v>
      </c>
      <c r="L68" s="128"/>
      <c r="M68" s="128"/>
      <c r="N68" s="128"/>
      <c r="O68" s="128"/>
      <c r="P68" s="128"/>
      <c r="Q68" s="128">
        <f t="shared" si="0"/>
        <v>11163017.07</v>
      </c>
      <c r="R68" s="125"/>
      <c r="T68" s="123"/>
      <c r="U68" s="128">
        <f>IF($E$5=Master!$D$4,E68,
IF($F$5=Master!$D$4,SUM(E68:F68),
IF($G$5=Master!$D$4,SUM(E68:G68),
IF($H$5=Master!$D$4,SUM(E68:H68),
IF($I$5=Master!$D$4,SUM(E68:I68),
IF($J$5=Master!$D$4,SUM(E68:J68),
IF($K$5=Master!$D$4,SUM(E68:K68),
IF($L$5=Master!$D$4,SUM(E68:L68),
IF($M$5=Master!$D$4,SUM(E68:M68),
IF($N$5=Master!$D$4,SUM(E68:N68),
IF($O$5=Master!$D$4,SUM(E68:O68),
IF($P$5=Master!$D$4,SUM(E68:P68),0))))))))))))</f>
        <v>11163017.07</v>
      </c>
      <c r="V68" s="125"/>
    </row>
    <row r="69" spans="2:22" ht="38.25" x14ac:dyDescent="0.2">
      <c r="B69" s="123"/>
      <c r="C69" s="126">
        <v>42705</v>
      </c>
      <c r="D69" s="127" t="s">
        <v>61</v>
      </c>
      <c r="E69" s="128">
        <v>0</v>
      </c>
      <c r="F69" s="128">
        <v>1134.1499999999999</v>
      </c>
      <c r="G69" s="128">
        <v>847.94999999999993</v>
      </c>
      <c r="H69" s="128">
        <v>16254.480000000003</v>
      </c>
      <c r="I69" s="128">
        <v>4741.7900000000009</v>
      </c>
      <c r="J69" s="128">
        <v>5986.29</v>
      </c>
      <c r="K69" s="128">
        <v>5855.7700000000013</v>
      </c>
      <c r="L69" s="128"/>
      <c r="M69" s="128"/>
      <c r="N69" s="128"/>
      <c r="O69" s="128"/>
      <c r="P69" s="128"/>
      <c r="Q69" s="128">
        <f t="shared" si="0"/>
        <v>34820.430000000008</v>
      </c>
      <c r="R69" s="125"/>
      <c r="T69" s="123"/>
      <c r="U69" s="128">
        <f>IF($E$5=Master!$D$4,E69,
IF($F$5=Master!$D$4,SUM(E69:F69),
IF($G$5=Master!$D$4,SUM(E69:G69),
IF($H$5=Master!$D$4,SUM(E69:H69),
IF($I$5=Master!$D$4,SUM(E69:I69),
IF($J$5=Master!$D$4,SUM(E69:J69),
IF($K$5=Master!$D$4,SUM(E69:K69),
IF($L$5=Master!$D$4,SUM(E69:L69),
IF($M$5=Master!$D$4,SUM(E69:M69),
IF($N$5=Master!$D$4,SUM(E69:N69),
IF($O$5=Master!$D$4,SUM(E69:O69),
IF($P$5=Master!$D$4,SUM(E69:P69),0))))))))))))</f>
        <v>34820.430000000008</v>
      </c>
      <c r="V69" s="125"/>
    </row>
    <row r="70" spans="2:22" x14ac:dyDescent="0.2">
      <c r="B70" s="123"/>
      <c r="C70" s="126">
        <v>42801</v>
      </c>
      <c r="D70" s="127" t="s">
        <v>125</v>
      </c>
      <c r="E70" s="128">
        <v>64518.070000000007</v>
      </c>
      <c r="F70" s="128">
        <v>149145.84</v>
      </c>
      <c r="G70" s="128">
        <v>105830.1</v>
      </c>
      <c r="H70" s="128">
        <v>149913.57999999999</v>
      </c>
      <c r="I70" s="128">
        <v>106819.24999999999</v>
      </c>
      <c r="J70" s="128">
        <v>140344.75</v>
      </c>
      <c r="K70" s="128">
        <v>138602.38999999998</v>
      </c>
      <c r="L70" s="128"/>
      <c r="M70" s="128"/>
      <c r="N70" s="128"/>
      <c r="O70" s="128"/>
      <c r="P70" s="128"/>
      <c r="Q70" s="128">
        <f t="shared" si="0"/>
        <v>855173.98</v>
      </c>
      <c r="R70" s="125"/>
      <c r="T70" s="123"/>
      <c r="U70" s="128">
        <f>IF($E$5=Master!$D$4,E70,
IF($F$5=Master!$D$4,SUM(E70:F70),
IF($G$5=Master!$D$4,SUM(E70:G70),
IF($H$5=Master!$D$4,SUM(E70:H70),
IF($I$5=Master!$D$4,SUM(E70:I70),
IF($J$5=Master!$D$4,SUM(E70:J70),
IF($K$5=Master!$D$4,SUM(E70:K70),
IF($L$5=Master!$D$4,SUM(E70:L70),
IF($M$5=Master!$D$4,SUM(E70:M70),
IF($N$5=Master!$D$4,SUM(E70:N70),
IF($O$5=Master!$D$4,SUM(E70:O70),
IF($P$5=Master!$D$4,SUM(E70:P70),0))))))))))))</f>
        <v>855173.98</v>
      </c>
      <c r="V70" s="125"/>
    </row>
    <row r="71" spans="2:22" x14ac:dyDescent="0.2">
      <c r="B71" s="123"/>
      <c r="C71" s="126">
        <v>42802</v>
      </c>
      <c r="D71" s="127" t="s">
        <v>58</v>
      </c>
      <c r="E71" s="128">
        <v>69406.560000000012</v>
      </c>
      <c r="F71" s="128">
        <v>91930.58</v>
      </c>
      <c r="G71" s="128">
        <v>81704.210000000021</v>
      </c>
      <c r="H71" s="128">
        <v>102337.41</v>
      </c>
      <c r="I71" s="128">
        <v>85406.540000000023</v>
      </c>
      <c r="J71" s="128">
        <v>216802.05000000002</v>
      </c>
      <c r="K71" s="128">
        <v>140968.1</v>
      </c>
      <c r="L71" s="128"/>
      <c r="M71" s="128"/>
      <c r="N71" s="128"/>
      <c r="O71" s="128"/>
      <c r="P71" s="128"/>
      <c r="Q71" s="128">
        <f t="shared" si="0"/>
        <v>788555.45000000007</v>
      </c>
      <c r="R71" s="125"/>
      <c r="T71" s="123"/>
      <c r="U71" s="128">
        <f>IF($E$5=Master!$D$4,E71,
IF($F$5=Master!$D$4,SUM(E71:F71),
IF($G$5=Master!$D$4,SUM(E71:G71),
IF($H$5=Master!$D$4,SUM(E71:H71),
IF($I$5=Master!$D$4,SUM(E71:I71),
IF($J$5=Master!$D$4,SUM(E71:J71),
IF($K$5=Master!$D$4,SUM(E71:K71),
IF($L$5=Master!$D$4,SUM(E71:L71),
IF($M$5=Master!$D$4,SUM(E71:M71),
IF($N$5=Master!$D$4,SUM(E71:N71),
IF($O$5=Master!$D$4,SUM(E71:O71),
IF($P$5=Master!$D$4,SUM(E71:P71),0))))))))))))</f>
        <v>788555.45000000007</v>
      </c>
      <c r="V71" s="125"/>
    </row>
    <row r="72" spans="2:22" x14ac:dyDescent="0.2">
      <c r="B72" s="123"/>
      <c r="C72" s="126">
        <v>42901</v>
      </c>
      <c r="D72" s="127" t="s">
        <v>126</v>
      </c>
      <c r="E72" s="128">
        <v>21754174.68</v>
      </c>
      <c r="F72" s="128">
        <v>22318209.510000002</v>
      </c>
      <c r="G72" s="128">
        <v>22172885.539999999</v>
      </c>
      <c r="H72" s="128">
        <v>23827521.879999995</v>
      </c>
      <c r="I72" s="128">
        <v>23946991.899999995</v>
      </c>
      <c r="J72" s="128">
        <v>26145617.43</v>
      </c>
      <c r="K72" s="128">
        <v>23213874.73</v>
      </c>
      <c r="L72" s="128"/>
      <c r="M72" s="128"/>
      <c r="N72" s="128"/>
      <c r="O72" s="128"/>
      <c r="P72" s="128"/>
      <c r="Q72" s="128">
        <f t="shared" si="0"/>
        <v>163379275.66999996</v>
      </c>
      <c r="R72" s="125"/>
      <c r="T72" s="123"/>
      <c r="U72" s="128">
        <f>IF($E$5=Master!$D$4,E72,
IF($F$5=Master!$D$4,SUM(E72:F72),
IF($G$5=Master!$D$4,SUM(E72:G72),
IF($H$5=Master!$D$4,SUM(E72:H72),
IF($I$5=Master!$D$4,SUM(E72:I72),
IF($J$5=Master!$D$4,SUM(E72:J72),
IF($K$5=Master!$D$4,SUM(E72:K72),
IF($L$5=Master!$D$4,SUM(E72:L72),
IF($M$5=Master!$D$4,SUM(E72:M72),
IF($N$5=Master!$D$4,SUM(E72:N72),
IF($O$5=Master!$D$4,SUM(E72:O72),
IF($P$5=Master!$D$4,SUM(E72:P72),0))))))))))))</f>
        <v>163379275.66999996</v>
      </c>
      <c r="V72" s="125"/>
    </row>
    <row r="73" spans="2:22" x14ac:dyDescent="0.2">
      <c r="B73" s="123"/>
      <c r="C73" s="126">
        <v>42902</v>
      </c>
      <c r="D73" s="127" t="s">
        <v>45</v>
      </c>
      <c r="E73" s="128">
        <v>18884.050000000003</v>
      </c>
      <c r="F73" s="128">
        <v>28978.62</v>
      </c>
      <c r="G73" s="128">
        <v>32007.689999999995</v>
      </c>
      <c r="H73" s="128">
        <v>34275.33</v>
      </c>
      <c r="I73" s="128">
        <v>42389.1</v>
      </c>
      <c r="J73" s="128">
        <v>56294.659999999996</v>
      </c>
      <c r="K73" s="128">
        <v>27014.7</v>
      </c>
      <c r="L73" s="128"/>
      <c r="M73" s="128"/>
      <c r="N73" s="128"/>
      <c r="O73" s="128"/>
      <c r="P73" s="128"/>
      <c r="Q73" s="128">
        <f t="shared" ref="Q73:Q105" si="1">SUM(E73:P73)</f>
        <v>239844.15</v>
      </c>
      <c r="R73" s="125"/>
      <c r="T73" s="123"/>
      <c r="U73" s="128">
        <f>IF($E$5=Master!$D$4,E73,
IF($F$5=Master!$D$4,SUM(E73:F73),
IF($G$5=Master!$D$4,SUM(E73:G73),
IF($H$5=Master!$D$4,SUM(E73:H73),
IF($I$5=Master!$D$4,SUM(E73:I73),
IF($J$5=Master!$D$4,SUM(E73:J73),
IF($K$5=Master!$D$4,SUM(E73:K73),
IF($L$5=Master!$D$4,SUM(E73:L73),
IF($M$5=Master!$D$4,SUM(E73:M73),
IF($N$5=Master!$D$4,SUM(E73:N73),
IF($O$5=Master!$D$4,SUM(E73:O73),
IF($P$5=Master!$D$4,SUM(E73:P73),0))))))))))))</f>
        <v>239844.15</v>
      </c>
      <c r="V73" s="125"/>
    </row>
    <row r="74" spans="2:22" ht="25.5" x14ac:dyDescent="0.2">
      <c r="B74" s="123"/>
      <c r="C74" s="126">
        <v>43001</v>
      </c>
      <c r="D74" s="127" t="s">
        <v>127</v>
      </c>
      <c r="E74" s="128">
        <v>30758.239999999991</v>
      </c>
      <c r="F74" s="128">
        <v>49069.350000000006</v>
      </c>
      <c r="G74" s="128">
        <v>70652.86</v>
      </c>
      <c r="H74" s="128">
        <v>269227.05999999994</v>
      </c>
      <c r="I74" s="128">
        <v>90927.87</v>
      </c>
      <c r="J74" s="128">
        <v>349267.99</v>
      </c>
      <c r="K74" s="128">
        <v>55924.380000000005</v>
      </c>
      <c r="L74" s="128"/>
      <c r="M74" s="128"/>
      <c r="N74" s="128"/>
      <c r="O74" s="128"/>
      <c r="P74" s="128"/>
      <c r="Q74" s="128">
        <f t="shared" si="1"/>
        <v>915827.74999999988</v>
      </c>
      <c r="R74" s="125"/>
      <c r="T74" s="123"/>
      <c r="U74" s="128">
        <f>IF($E$5=Master!$D$4,E74,
IF($F$5=Master!$D$4,SUM(E74:F74),
IF($G$5=Master!$D$4,SUM(E74:G74),
IF($H$5=Master!$D$4,SUM(E74:H74),
IF($I$5=Master!$D$4,SUM(E74:I74),
IF($J$5=Master!$D$4,SUM(E74:J74),
IF($K$5=Master!$D$4,SUM(E74:K74),
IF($L$5=Master!$D$4,SUM(E74:L74),
IF($M$5=Master!$D$4,SUM(E74:M74),
IF($N$5=Master!$D$4,SUM(E74:N74),
IF($O$5=Master!$D$4,SUM(E74:O74),
IF($P$5=Master!$D$4,SUM(E74:P74),0))))))))))))</f>
        <v>915827.74999999988</v>
      </c>
      <c r="V74" s="125"/>
    </row>
    <row r="75" spans="2:22" x14ac:dyDescent="0.2">
      <c r="B75" s="123"/>
      <c r="C75" s="126">
        <v>43101</v>
      </c>
      <c r="D75" s="127" t="s">
        <v>132</v>
      </c>
      <c r="E75" s="128">
        <v>25737.899999999994</v>
      </c>
      <c r="F75" s="128">
        <v>38073.94</v>
      </c>
      <c r="G75" s="128">
        <v>51310.749999999993</v>
      </c>
      <c r="H75" s="128">
        <v>57163.11</v>
      </c>
      <c r="I75" s="128">
        <v>49447.790000000008</v>
      </c>
      <c r="J75" s="128">
        <v>125768.79</v>
      </c>
      <c r="K75" s="128">
        <v>660296.51</v>
      </c>
      <c r="L75" s="128"/>
      <c r="M75" s="128"/>
      <c r="N75" s="128"/>
      <c r="O75" s="128"/>
      <c r="P75" s="128"/>
      <c r="Q75" s="128">
        <f t="shared" si="1"/>
        <v>1007798.79</v>
      </c>
      <c r="R75" s="125"/>
      <c r="T75" s="123"/>
      <c r="U75" s="128">
        <f>IF($E$5=Master!$D$4,E75,
IF($F$5=Master!$D$4,SUM(E75:F75),
IF($G$5=Master!$D$4,SUM(E75:G75),
IF($H$5=Master!$D$4,SUM(E75:H75),
IF($I$5=Master!$D$4,SUM(E75:I75),
IF($J$5=Master!$D$4,SUM(E75:J75),
IF($K$5=Master!$D$4,SUM(E75:K75),
IF($L$5=Master!$D$4,SUM(E75:L75),
IF($M$5=Master!$D$4,SUM(E75:M75),
IF($N$5=Master!$D$4,SUM(E75:N75),
IF($O$5=Master!$D$4,SUM(E75:O75),
IF($P$5=Master!$D$4,SUM(E75:P75),0))))))))))))</f>
        <v>1007798.79</v>
      </c>
      <c r="V75" s="125"/>
    </row>
    <row r="76" spans="2:22" x14ac:dyDescent="0.2">
      <c r="B76" s="123"/>
      <c r="C76" s="126">
        <v>43301</v>
      </c>
      <c r="D76" s="127" t="s">
        <v>129</v>
      </c>
      <c r="E76" s="128">
        <v>103331.74000000002</v>
      </c>
      <c r="F76" s="128">
        <v>155523.21000000002</v>
      </c>
      <c r="G76" s="128">
        <v>454554.81999999989</v>
      </c>
      <c r="H76" s="128">
        <v>1166397.6800000002</v>
      </c>
      <c r="I76" s="128">
        <v>486860.81000000011</v>
      </c>
      <c r="J76" s="128">
        <v>380998.77000000008</v>
      </c>
      <c r="K76" s="128">
        <v>482327.5400000001</v>
      </c>
      <c r="L76" s="128"/>
      <c r="M76" s="128"/>
      <c r="N76" s="128"/>
      <c r="O76" s="128"/>
      <c r="P76" s="128"/>
      <c r="Q76" s="128">
        <f t="shared" si="1"/>
        <v>3229994.5700000003</v>
      </c>
      <c r="R76" s="125"/>
      <c r="T76" s="123"/>
      <c r="U76" s="128">
        <f>IF($E$5=Master!$D$4,E76,
IF($F$5=Master!$D$4,SUM(E76:F76),
IF($G$5=Master!$D$4,SUM(E76:G76),
IF($H$5=Master!$D$4,SUM(E76:H76),
IF($I$5=Master!$D$4,SUM(E76:I76),
IF($J$5=Master!$D$4,SUM(E76:J76),
IF($K$5=Master!$D$4,SUM(E76:K76),
IF($L$5=Master!$D$4,SUM(E76:L76),
IF($M$5=Master!$D$4,SUM(E76:M76),
IF($N$5=Master!$D$4,SUM(E76:N76),
IF($O$5=Master!$D$4,SUM(E76:O76),
IF($P$5=Master!$D$4,SUM(E76:P76),0))))))))))))</f>
        <v>3229994.5700000003</v>
      </c>
      <c r="V76" s="125"/>
    </row>
    <row r="77" spans="2:22" x14ac:dyDescent="0.2">
      <c r="B77" s="123"/>
      <c r="C77" s="126">
        <v>43302</v>
      </c>
      <c r="D77" s="127" t="s">
        <v>69</v>
      </c>
      <c r="E77" s="128">
        <v>86452.970000000016</v>
      </c>
      <c r="F77" s="128">
        <v>311909.44000000006</v>
      </c>
      <c r="G77" s="128">
        <v>247041.96</v>
      </c>
      <c r="H77" s="128">
        <v>304539.00999999995</v>
      </c>
      <c r="I77" s="128">
        <v>199878.5</v>
      </c>
      <c r="J77" s="128">
        <v>163451.11000000004</v>
      </c>
      <c r="K77" s="128">
        <v>267431.18000000005</v>
      </c>
      <c r="L77" s="128"/>
      <c r="M77" s="128"/>
      <c r="N77" s="128"/>
      <c r="O77" s="128"/>
      <c r="P77" s="128"/>
      <c r="Q77" s="128">
        <f t="shared" si="1"/>
        <v>1580704.1700000004</v>
      </c>
      <c r="R77" s="125"/>
      <c r="T77" s="123"/>
      <c r="U77" s="128">
        <f>IF($E$5=Master!$D$4,E77,
IF($F$5=Master!$D$4,SUM(E77:F77),
IF($G$5=Master!$D$4,SUM(E77:G77),
IF($H$5=Master!$D$4,SUM(E77:H77),
IF($I$5=Master!$D$4,SUM(E77:I77),
IF($J$5=Master!$D$4,SUM(E77:J77),
IF($K$5=Master!$D$4,SUM(E77:K77),
IF($L$5=Master!$D$4,SUM(E77:L77),
IF($M$5=Master!$D$4,SUM(E77:M77),
IF($N$5=Master!$D$4,SUM(E77:N77),
IF($O$5=Master!$D$4,SUM(E77:O77),
IF($P$5=Master!$D$4,SUM(E77:P77),0))))))))))))</f>
        <v>1580704.1700000004</v>
      </c>
      <c r="V77" s="125"/>
    </row>
    <row r="78" spans="2:22" x14ac:dyDescent="0.2">
      <c r="B78" s="123"/>
      <c r="C78" s="126">
        <v>43303</v>
      </c>
      <c r="D78" s="127" t="s">
        <v>71</v>
      </c>
      <c r="E78" s="128">
        <v>104136.78999999995</v>
      </c>
      <c r="F78" s="128">
        <v>156464.58999999991</v>
      </c>
      <c r="G78" s="128">
        <v>146101.00999999995</v>
      </c>
      <c r="H78" s="128">
        <v>156334.20999999993</v>
      </c>
      <c r="I78" s="128">
        <v>140025.99</v>
      </c>
      <c r="J78" s="128">
        <v>166806.20999999996</v>
      </c>
      <c r="K78" s="128">
        <v>142896.70000000001</v>
      </c>
      <c r="L78" s="128"/>
      <c r="M78" s="128"/>
      <c r="N78" s="128"/>
      <c r="O78" s="128"/>
      <c r="P78" s="128"/>
      <c r="Q78" s="128">
        <f t="shared" si="1"/>
        <v>1012765.4999999998</v>
      </c>
      <c r="R78" s="125"/>
      <c r="T78" s="123"/>
      <c r="U78" s="128">
        <f>IF($E$5=Master!$D$4,E78,
IF($F$5=Master!$D$4,SUM(E78:F78),
IF($G$5=Master!$D$4,SUM(E78:G78),
IF($H$5=Master!$D$4,SUM(E78:H78),
IF($I$5=Master!$D$4,SUM(E78:I78),
IF($J$5=Master!$D$4,SUM(E78:J78),
IF($K$5=Master!$D$4,SUM(E78:K78),
IF($L$5=Master!$D$4,SUM(E78:L78),
IF($M$5=Master!$D$4,SUM(E78:M78),
IF($N$5=Master!$D$4,SUM(E78:N78),
IF($O$5=Master!$D$4,SUM(E78:O78),
IF($P$5=Master!$D$4,SUM(E78:P78),0))))))))))))</f>
        <v>1012765.4999999998</v>
      </c>
      <c r="V78" s="125"/>
    </row>
    <row r="79" spans="2:22" x14ac:dyDescent="0.2">
      <c r="B79" s="123"/>
      <c r="C79" s="126">
        <v>43401</v>
      </c>
      <c r="D79" s="127" t="s">
        <v>133</v>
      </c>
      <c r="E79" s="128">
        <v>131176.16</v>
      </c>
      <c r="F79" s="128">
        <v>215599.77999999991</v>
      </c>
      <c r="G79" s="128">
        <v>253174.85999999996</v>
      </c>
      <c r="H79" s="128">
        <v>253815.11000000007</v>
      </c>
      <c r="I79" s="128">
        <v>191417.54000000004</v>
      </c>
      <c r="J79" s="128">
        <v>294238.02000000008</v>
      </c>
      <c r="K79" s="128">
        <v>261821.34000000008</v>
      </c>
      <c r="L79" s="128"/>
      <c r="M79" s="128"/>
      <c r="N79" s="128"/>
      <c r="O79" s="128"/>
      <c r="P79" s="128"/>
      <c r="Q79" s="128">
        <f t="shared" si="1"/>
        <v>1601242.8100000003</v>
      </c>
      <c r="R79" s="125"/>
      <c r="T79" s="123"/>
      <c r="U79" s="128">
        <f>IF($E$5=Master!$D$4,E79,
IF($F$5=Master!$D$4,SUM(E79:F79),
IF($G$5=Master!$D$4,SUM(E79:G79),
IF($H$5=Master!$D$4,SUM(E79:H79),
IF($I$5=Master!$D$4,SUM(E79:I79),
IF($J$5=Master!$D$4,SUM(E79:J79),
IF($K$5=Master!$D$4,SUM(E79:K79),
IF($L$5=Master!$D$4,SUM(E79:L79),
IF($M$5=Master!$D$4,SUM(E79:M79),
IF($N$5=Master!$D$4,SUM(E79:N79),
IF($O$5=Master!$D$4,SUM(E79:O79),
IF($P$5=Master!$D$4,SUM(E79:P79),0))))))))))))</f>
        <v>1601242.8100000003</v>
      </c>
      <c r="V79" s="125"/>
    </row>
    <row r="80" spans="2:22" x14ac:dyDescent="0.2">
      <c r="B80" s="123"/>
      <c r="C80" s="126">
        <v>43402</v>
      </c>
      <c r="D80" s="127" t="s">
        <v>44</v>
      </c>
      <c r="E80" s="128">
        <v>1326.2500000000002</v>
      </c>
      <c r="F80" s="128">
        <v>6226.25</v>
      </c>
      <c r="G80" s="128">
        <v>3946.09</v>
      </c>
      <c r="H80" s="128">
        <v>4129.99</v>
      </c>
      <c r="I80" s="128">
        <v>4824.01</v>
      </c>
      <c r="J80" s="128">
        <v>5695.48</v>
      </c>
      <c r="K80" s="128">
        <v>5479.54</v>
      </c>
      <c r="L80" s="128"/>
      <c r="M80" s="128"/>
      <c r="N80" s="128"/>
      <c r="O80" s="128"/>
      <c r="P80" s="128"/>
      <c r="Q80" s="128">
        <f t="shared" si="1"/>
        <v>31627.61</v>
      </c>
      <c r="R80" s="125"/>
      <c r="T80" s="123"/>
      <c r="U80" s="128">
        <f>IF($E$5=Master!$D$4,E80,
IF($F$5=Master!$D$4,SUM(E80:F80),
IF($G$5=Master!$D$4,SUM(E80:G80),
IF($H$5=Master!$D$4,SUM(E80:H80),
IF($I$5=Master!$D$4,SUM(E80:I80),
IF($J$5=Master!$D$4,SUM(E80:J80),
IF($K$5=Master!$D$4,SUM(E80:K80),
IF($L$5=Master!$D$4,SUM(E80:L80),
IF($M$5=Master!$D$4,SUM(E80:M80),
IF($N$5=Master!$D$4,SUM(E80:N80),
IF($O$5=Master!$D$4,SUM(E80:O80),
IF($P$5=Master!$D$4,SUM(E80:P80),0))))))))))))</f>
        <v>31627.61</v>
      </c>
      <c r="V80" s="125"/>
    </row>
    <row r="81" spans="2:22" x14ac:dyDescent="0.2">
      <c r="B81" s="123"/>
      <c r="C81" s="126">
        <v>43501</v>
      </c>
      <c r="D81" s="127" t="s">
        <v>134</v>
      </c>
      <c r="E81" s="128">
        <v>115399.9</v>
      </c>
      <c r="F81" s="128">
        <v>138836.6</v>
      </c>
      <c r="G81" s="128">
        <v>174335.61999999997</v>
      </c>
      <c r="H81" s="128">
        <v>463433.87</v>
      </c>
      <c r="I81" s="128">
        <v>486688.92000000004</v>
      </c>
      <c r="J81" s="128">
        <v>442785.61000000004</v>
      </c>
      <c r="K81" s="128">
        <v>1993088.1400000001</v>
      </c>
      <c r="L81" s="128"/>
      <c r="M81" s="128"/>
      <c r="N81" s="128"/>
      <c r="O81" s="128"/>
      <c r="P81" s="128"/>
      <c r="Q81" s="128">
        <f t="shared" si="1"/>
        <v>3814568.66</v>
      </c>
      <c r="R81" s="125"/>
      <c r="T81" s="123"/>
      <c r="U81" s="128">
        <f>IF($E$5=Master!$D$4,E81,
IF($F$5=Master!$D$4,SUM(E81:F81),
IF($G$5=Master!$D$4,SUM(E81:G81),
IF($H$5=Master!$D$4,SUM(E81:H81),
IF($I$5=Master!$D$4,SUM(E81:I81),
IF($J$5=Master!$D$4,SUM(E81:J81),
IF($K$5=Master!$D$4,SUM(E81:K81),
IF($L$5=Master!$D$4,SUM(E81:L81),
IF($M$5=Master!$D$4,SUM(E81:M81),
IF($N$5=Master!$D$4,SUM(E81:N81),
IF($O$5=Master!$D$4,SUM(E81:O81),
IF($P$5=Master!$D$4,SUM(E81:P81),0))))))))))))</f>
        <v>3814568.66</v>
      </c>
      <c r="V81" s="125"/>
    </row>
    <row r="82" spans="2:22" x14ac:dyDescent="0.2">
      <c r="B82" s="123"/>
      <c r="C82" s="126">
        <v>43502</v>
      </c>
      <c r="D82" s="127" t="s">
        <v>56</v>
      </c>
      <c r="E82" s="128">
        <v>35527.699999999997</v>
      </c>
      <c r="F82" s="128">
        <v>217002.63000000003</v>
      </c>
      <c r="G82" s="128">
        <v>105002.10999999999</v>
      </c>
      <c r="H82" s="128">
        <v>346389.98000000004</v>
      </c>
      <c r="I82" s="128">
        <v>371450.08000000007</v>
      </c>
      <c r="J82" s="128">
        <v>429207.84</v>
      </c>
      <c r="K82" s="128">
        <v>334963.20000000007</v>
      </c>
      <c r="L82" s="128"/>
      <c r="M82" s="128"/>
      <c r="N82" s="128"/>
      <c r="O82" s="128"/>
      <c r="P82" s="128"/>
      <c r="Q82" s="128">
        <f t="shared" si="1"/>
        <v>1839543.54</v>
      </c>
      <c r="R82" s="125"/>
      <c r="T82" s="123"/>
      <c r="U82" s="128">
        <f>IF($E$5=Master!$D$4,E82,
IF($F$5=Master!$D$4,SUM(E82:F82),
IF($G$5=Master!$D$4,SUM(E82:G82),
IF($H$5=Master!$D$4,SUM(E82:H82),
IF($I$5=Master!$D$4,SUM(E82:I82),
IF($J$5=Master!$D$4,SUM(E82:J82),
IF($K$5=Master!$D$4,SUM(E82:K82),
IF($L$5=Master!$D$4,SUM(E82:L82),
IF($M$5=Master!$D$4,SUM(E82:M82),
IF($N$5=Master!$D$4,SUM(E82:N82),
IF($O$5=Master!$D$4,SUM(E82:O82),
IF($P$5=Master!$D$4,SUM(E82:P82),0))))))))))))</f>
        <v>1839543.54</v>
      </c>
      <c r="V82" s="125"/>
    </row>
    <row r="83" spans="2:22" x14ac:dyDescent="0.2">
      <c r="B83" s="123"/>
      <c r="C83" s="126">
        <v>43701</v>
      </c>
      <c r="D83" s="127" t="s">
        <v>141</v>
      </c>
      <c r="E83" s="128">
        <v>3954368.47</v>
      </c>
      <c r="F83" s="128">
        <v>2861550.7600000002</v>
      </c>
      <c r="G83" s="128">
        <v>5956308.7999999998</v>
      </c>
      <c r="H83" s="128">
        <v>6995688.7699999986</v>
      </c>
      <c r="I83" s="128">
        <v>8243481.5700000012</v>
      </c>
      <c r="J83" s="128">
        <v>9101107.8800000027</v>
      </c>
      <c r="K83" s="128">
        <v>12033303.249999998</v>
      </c>
      <c r="L83" s="128"/>
      <c r="M83" s="128"/>
      <c r="N83" s="128"/>
      <c r="O83" s="128"/>
      <c r="P83" s="128"/>
      <c r="Q83" s="128">
        <f t="shared" si="1"/>
        <v>49145809.5</v>
      </c>
      <c r="R83" s="125"/>
      <c r="T83" s="123"/>
      <c r="U83" s="128">
        <f>IF($E$5=Master!$D$4,E83,
IF($F$5=Master!$D$4,SUM(E83:F83),
IF($G$5=Master!$D$4,SUM(E83:G83),
IF($H$5=Master!$D$4,SUM(E83:H83),
IF($I$5=Master!$D$4,SUM(E83:I83),
IF($J$5=Master!$D$4,SUM(E83:J83),
IF($K$5=Master!$D$4,SUM(E83:K83),
IF($L$5=Master!$D$4,SUM(E83:L83),
IF($M$5=Master!$D$4,SUM(E83:M83),
IF($N$5=Master!$D$4,SUM(E83:N83),
IF($O$5=Master!$D$4,SUM(E83:O83),
IF($P$5=Master!$D$4,SUM(E83:P83),0))))))))))))</f>
        <v>49145809.5</v>
      </c>
      <c r="V83" s="125"/>
    </row>
    <row r="84" spans="2:22" x14ac:dyDescent="0.2">
      <c r="B84" s="123"/>
      <c r="C84" s="126">
        <v>50201</v>
      </c>
      <c r="D84" s="127" t="s">
        <v>76</v>
      </c>
      <c r="E84" s="128">
        <v>47306.200000000004</v>
      </c>
      <c r="F84" s="128">
        <v>48089.469999999994</v>
      </c>
      <c r="G84" s="128">
        <v>59443.119999999995</v>
      </c>
      <c r="H84" s="128">
        <v>59449.270000000004</v>
      </c>
      <c r="I84" s="128">
        <v>58862.87</v>
      </c>
      <c r="J84" s="128">
        <v>57701.01</v>
      </c>
      <c r="K84" s="128">
        <v>57478.989999999991</v>
      </c>
      <c r="L84" s="128"/>
      <c r="M84" s="128"/>
      <c r="N84" s="128"/>
      <c r="O84" s="128"/>
      <c r="P84" s="128"/>
      <c r="Q84" s="128">
        <f t="shared" si="1"/>
        <v>388330.93</v>
      </c>
      <c r="R84" s="125"/>
      <c r="T84" s="123"/>
      <c r="U84" s="128">
        <f>IF($E$5=Master!$D$4,E84,
IF($F$5=Master!$D$4,SUM(E84:F84),
IF($G$5=Master!$D$4,SUM(E84:G84),
IF($H$5=Master!$D$4,SUM(E84:H84),
IF($I$5=Master!$D$4,SUM(E84:I84),
IF($J$5=Master!$D$4,SUM(E84:J84),
IF($K$5=Master!$D$4,SUM(E84:K84),
IF($L$5=Master!$D$4,SUM(E84:L84),
IF($M$5=Master!$D$4,SUM(E84:M84),
IF($N$5=Master!$D$4,SUM(E84:N84),
IF($O$5=Master!$D$4,SUM(E84:O84),
IF($P$5=Master!$D$4,SUM(E84:P84),0))))))))))))</f>
        <v>388330.93</v>
      </c>
      <c r="V84" s="125"/>
    </row>
    <row r="85" spans="2:22" x14ac:dyDescent="0.2">
      <c r="B85" s="123"/>
      <c r="C85" s="126">
        <v>50301</v>
      </c>
      <c r="D85" s="127" t="s">
        <v>77</v>
      </c>
      <c r="E85" s="128">
        <v>155264.16999999998</v>
      </c>
      <c r="F85" s="128">
        <v>163437.81</v>
      </c>
      <c r="G85" s="128">
        <v>232175.54999999996</v>
      </c>
      <c r="H85" s="128">
        <v>170656.01</v>
      </c>
      <c r="I85" s="128">
        <v>206873.21999999997</v>
      </c>
      <c r="J85" s="128">
        <v>203103.56999999998</v>
      </c>
      <c r="K85" s="128">
        <v>206454.19999999998</v>
      </c>
      <c r="L85" s="128"/>
      <c r="M85" s="128"/>
      <c r="N85" s="128"/>
      <c r="O85" s="128"/>
      <c r="P85" s="128"/>
      <c r="Q85" s="128">
        <f t="shared" si="1"/>
        <v>1337964.5299999998</v>
      </c>
      <c r="R85" s="125"/>
      <c r="T85" s="123"/>
      <c r="U85" s="128">
        <f>IF($E$5=Master!$D$4,E85,
IF($F$5=Master!$D$4,SUM(E85:F85),
IF($G$5=Master!$D$4,SUM(E85:G85),
IF($H$5=Master!$D$4,SUM(E85:H85),
IF($I$5=Master!$D$4,SUM(E85:I85),
IF($J$5=Master!$D$4,SUM(E85:J85),
IF($K$5=Master!$D$4,SUM(E85:K85),
IF($L$5=Master!$D$4,SUM(E85:L85),
IF($M$5=Master!$D$4,SUM(E85:M85),
IF($N$5=Master!$D$4,SUM(E85:N85),
IF($O$5=Master!$D$4,SUM(E85:O85),
IF($P$5=Master!$D$4,SUM(E85:P85),0))))))))))))</f>
        <v>1337964.5299999998</v>
      </c>
      <c r="V85" s="125"/>
    </row>
    <row r="86" spans="2:22" x14ac:dyDescent="0.2">
      <c r="B86" s="123"/>
      <c r="C86" s="126">
        <v>50401</v>
      </c>
      <c r="D86" s="127" t="s">
        <v>78</v>
      </c>
      <c r="E86" s="128">
        <v>42659.64</v>
      </c>
      <c r="F86" s="128">
        <v>382340.65</v>
      </c>
      <c r="G86" s="128">
        <v>209169.78999999998</v>
      </c>
      <c r="H86" s="128">
        <v>274008.65000000008</v>
      </c>
      <c r="I86" s="128">
        <v>367385.27</v>
      </c>
      <c r="J86" s="128">
        <v>52694.490000000005</v>
      </c>
      <c r="K86" s="128">
        <v>375525.51999999996</v>
      </c>
      <c r="L86" s="128"/>
      <c r="M86" s="128"/>
      <c r="N86" s="128"/>
      <c r="O86" s="128"/>
      <c r="P86" s="128"/>
      <c r="Q86" s="128">
        <f t="shared" si="1"/>
        <v>1703784.0100000002</v>
      </c>
      <c r="R86" s="125"/>
      <c r="T86" s="123"/>
      <c r="U86" s="128">
        <f>IF($E$5=Master!$D$4,E86,
IF($F$5=Master!$D$4,SUM(E86:F86),
IF($G$5=Master!$D$4,SUM(E86:G86),
IF($H$5=Master!$D$4,SUM(E86:H86),
IF($I$5=Master!$D$4,SUM(E86:I86),
IF($J$5=Master!$D$4,SUM(E86:J86),
IF($K$5=Master!$D$4,SUM(E86:K86),
IF($L$5=Master!$D$4,SUM(E86:L86),
IF($M$5=Master!$D$4,SUM(E86:M86),
IF($N$5=Master!$D$4,SUM(E86:N86),
IF($O$5=Master!$D$4,SUM(E86:O86),
IF($P$5=Master!$D$4,SUM(E86:P86),0))))))))))))</f>
        <v>1703784.0100000002</v>
      </c>
      <c r="V86" s="125"/>
    </row>
    <row r="87" spans="2:22" x14ac:dyDescent="0.2">
      <c r="B87" s="123"/>
      <c r="C87" s="126">
        <v>50801</v>
      </c>
      <c r="D87" s="127" t="s">
        <v>79</v>
      </c>
      <c r="E87" s="128">
        <v>45497.38</v>
      </c>
      <c r="F87" s="128">
        <v>45497.38</v>
      </c>
      <c r="G87" s="128">
        <v>45497.38</v>
      </c>
      <c r="H87" s="128">
        <v>45497.38</v>
      </c>
      <c r="I87" s="128">
        <v>45497.38</v>
      </c>
      <c r="J87" s="128">
        <v>45497.38</v>
      </c>
      <c r="K87" s="128">
        <v>45497.38</v>
      </c>
      <c r="L87" s="128"/>
      <c r="M87" s="128"/>
      <c r="N87" s="128"/>
      <c r="O87" s="128"/>
      <c r="P87" s="128"/>
      <c r="Q87" s="128">
        <f t="shared" si="1"/>
        <v>318481.65999999997</v>
      </c>
      <c r="R87" s="125"/>
      <c r="T87" s="123"/>
      <c r="U87" s="128">
        <f>IF($E$5=Master!$D$4,E87,
IF($F$5=Master!$D$4,SUM(E87:F87),
IF($G$5=Master!$D$4,SUM(E87:G87),
IF($H$5=Master!$D$4,SUM(E87:H87),
IF($I$5=Master!$D$4,SUM(E87:I87),
IF($J$5=Master!$D$4,SUM(E87:J87),
IF($K$5=Master!$D$4,SUM(E87:K87),
IF($L$5=Master!$D$4,SUM(E87:L87),
IF($M$5=Master!$D$4,SUM(E87:M87),
IF($N$5=Master!$D$4,SUM(E87:N87),
IF($O$5=Master!$D$4,SUM(E87:O87),
IF($P$5=Master!$D$4,SUM(E87:P87),0))))))))))))</f>
        <v>318481.65999999997</v>
      </c>
      <c r="V87" s="125"/>
    </row>
    <row r="88" spans="2:22" x14ac:dyDescent="0.2">
      <c r="B88" s="123"/>
      <c r="C88" s="126">
        <v>50901</v>
      </c>
      <c r="D88" s="127" t="s">
        <v>80</v>
      </c>
      <c r="E88" s="128">
        <v>987249.02000000025</v>
      </c>
      <c r="F88" s="128">
        <v>1336575.7900000005</v>
      </c>
      <c r="G88" s="128">
        <v>1387825</v>
      </c>
      <c r="H88" s="128">
        <v>1158385.7499999995</v>
      </c>
      <c r="I88" s="128">
        <v>1938792.8800000001</v>
      </c>
      <c r="J88" s="128">
        <v>1906441.2099999995</v>
      </c>
      <c r="K88" s="128">
        <v>1950285.2699999996</v>
      </c>
      <c r="L88" s="128"/>
      <c r="M88" s="128"/>
      <c r="N88" s="128"/>
      <c r="O88" s="128"/>
      <c r="P88" s="128"/>
      <c r="Q88" s="128">
        <f t="shared" si="1"/>
        <v>10665554.92</v>
      </c>
      <c r="R88" s="125"/>
      <c r="T88" s="123"/>
      <c r="U88" s="128">
        <f>IF($E$5=Master!$D$4,E88,
IF($F$5=Master!$D$4,SUM(E88:F88),
IF($G$5=Master!$D$4,SUM(E88:G88),
IF($H$5=Master!$D$4,SUM(E88:H88),
IF($I$5=Master!$D$4,SUM(E88:I88),
IF($J$5=Master!$D$4,SUM(E88:J88),
IF($K$5=Master!$D$4,SUM(E88:K88),
IF($L$5=Master!$D$4,SUM(E88:L88),
IF($M$5=Master!$D$4,SUM(E88:M88),
IF($N$5=Master!$D$4,SUM(E88:N88),
IF($O$5=Master!$D$4,SUM(E88:O88),
IF($P$5=Master!$D$4,SUM(E88:P88),0))))))))))))</f>
        <v>10665554.92</v>
      </c>
      <c r="V88" s="125"/>
    </row>
    <row r="89" spans="2:22" ht="25.5" x14ac:dyDescent="0.2">
      <c r="B89" s="123"/>
      <c r="C89" s="126">
        <v>51001</v>
      </c>
      <c r="D89" s="127" t="s">
        <v>81</v>
      </c>
      <c r="E89" s="128">
        <v>91063.52999999997</v>
      </c>
      <c r="F89" s="128">
        <v>147910.46000000002</v>
      </c>
      <c r="G89" s="128">
        <v>107268.31</v>
      </c>
      <c r="H89" s="128">
        <v>178522.31000000003</v>
      </c>
      <c r="I89" s="128">
        <v>108748.78999999998</v>
      </c>
      <c r="J89" s="128">
        <v>170918.07</v>
      </c>
      <c r="K89" s="128">
        <v>145902.75999999995</v>
      </c>
      <c r="L89" s="128"/>
      <c r="M89" s="128"/>
      <c r="N89" s="128"/>
      <c r="O89" s="128"/>
      <c r="P89" s="128"/>
      <c r="Q89" s="128">
        <f t="shared" si="1"/>
        <v>950334.23</v>
      </c>
      <c r="R89" s="125"/>
      <c r="T89" s="123"/>
      <c r="U89" s="128">
        <f>IF($E$5=Master!$D$4,E89,
IF($F$5=Master!$D$4,SUM(E89:F89),
IF($G$5=Master!$D$4,SUM(E89:G89),
IF($H$5=Master!$D$4,SUM(E89:H89),
IF($I$5=Master!$D$4,SUM(E89:I89),
IF($J$5=Master!$D$4,SUM(E89:J89),
IF($K$5=Master!$D$4,SUM(E89:K89),
IF($L$5=Master!$D$4,SUM(E89:L89),
IF($M$5=Master!$D$4,SUM(E89:M89),
IF($N$5=Master!$D$4,SUM(E89:N89),
IF($O$5=Master!$D$4,SUM(E89:O89),
IF($P$5=Master!$D$4,SUM(E89:P89),0))))))))))))</f>
        <v>950334.23</v>
      </c>
      <c r="V89" s="125"/>
    </row>
    <row r="90" spans="2:22" x14ac:dyDescent="0.2">
      <c r="B90" s="123"/>
      <c r="C90" s="126">
        <v>51101</v>
      </c>
      <c r="D90" s="127" t="s">
        <v>82</v>
      </c>
      <c r="E90" s="128">
        <v>33333.33</v>
      </c>
      <c r="F90" s="128">
        <v>33333.33</v>
      </c>
      <c r="G90" s="128">
        <v>33333.33</v>
      </c>
      <c r="H90" s="128">
        <v>33333.33</v>
      </c>
      <c r="I90" s="128">
        <v>33333.33</v>
      </c>
      <c r="J90" s="128">
        <v>0</v>
      </c>
      <c r="K90" s="128">
        <v>66666.66</v>
      </c>
      <c r="L90" s="128"/>
      <c r="M90" s="128"/>
      <c r="N90" s="128"/>
      <c r="O90" s="128"/>
      <c r="P90" s="128"/>
      <c r="Q90" s="128">
        <f t="shared" si="1"/>
        <v>233333.31000000003</v>
      </c>
      <c r="R90" s="125"/>
      <c r="T90" s="123"/>
      <c r="U90" s="128">
        <f>IF($E$5=Master!$D$4,E90,
IF($F$5=Master!$D$4,SUM(E90:F90),
IF($G$5=Master!$D$4,SUM(E90:G90),
IF($H$5=Master!$D$4,SUM(E90:H90),
IF($I$5=Master!$D$4,SUM(E90:I90),
IF($J$5=Master!$D$4,SUM(E90:J90),
IF($K$5=Master!$D$4,SUM(E90:K90),
IF($L$5=Master!$D$4,SUM(E90:L90),
IF($M$5=Master!$D$4,SUM(E90:M90),
IF($N$5=Master!$D$4,SUM(E90:N90),
IF($O$5=Master!$D$4,SUM(E90:O90),
IF($P$5=Master!$D$4,SUM(E90:P90),0))))))))))))</f>
        <v>233333.31000000003</v>
      </c>
      <c r="V90" s="125"/>
    </row>
    <row r="91" spans="2:22" x14ac:dyDescent="0.2">
      <c r="B91" s="123"/>
      <c r="C91" s="126">
        <v>51301</v>
      </c>
      <c r="D91" s="127" t="s">
        <v>83</v>
      </c>
      <c r="E91" s="128">
        <v>13060.499999999998</v>
      </c>
      <c r="F91" s="128">
        <v>29261.250000000004</v>
      </c>
      <c r="G91" s="128">
        <v>31597.47</v>
      </c>
      <c r="H91" s="128">
        <v>28913.890000000007</v>
      </c>
      <c r="I91" s="128">
        <v>28840.67</v>
      </c>
      <c r="J91" s="128">
        <v>28369.54</v>
      </c>
      <c r="K91" s="128">
        <v>26360.45</v>
      </c>
      <c r="L91" s="128"/>
      <c r="M91" s="128"/>
      <c r="N91" s="128"/>
      <c r="O91" s="128"/>
      <c r="P91" s="128"/>
      <c r="Q91" s="128">
        <f t="shared" si="1"/>
        <v>186403.77000000005</v>
      </c>
      <c r="R91" s="125"/>
      <c r="T91" s="123"/>
      <c r="U91" s="128">
        <f>IF($E$5=Master!$D$4,E91,
IF($F$5=Master!$D$4,SUM(E91:F91),
IF($G$5=Master!$D$4,SUM(E91:G91),
IF($H$5=Master!$D$4,SUM(E91:H91),
IF($I$5=Master!$D$4,SUM(E91:I91),
IF($J$5=Master!$D$4,SUM(E91:J91),
IF($K$5=Master!$D$4,SUM(E91:K91),
IF($L$5=Master!$D$4,SUM(E91:L91),
IF($M$5=Master!$D$4,SUM(E91:M91),
IF($N$5=Master!$D$4,SUM(E91:N91),
IF($O$5=Master!$D$4,SUM(E91:O91),
IF($P$5=Master!$D$4,SUM(E91:P91),0))))))))))))</f>
        <v>186403.77000000005</v>
      </c>
      <c r="V91" s="125"/>
    </row>
    <row r="92" spans="2:22" x14ac:dyDescent="0.2">
      <c r="B92" s="123"/>
      <c r="C92" s="126">
        <v>51401</v>
      </c>
      <c r="D92" s="127" t="s">
        <v>84</v>
      </c>
      <c r="E92" s="128">
        <v>5570.32</v>
      </c>
      <c r="F92" s="128">
        <v>4774.53</v>
      </c>
      <c r="G92" s="128">
        <v>5910.26</v>
      </c>
      <c r="H92" s="128">
        <v>6096.1599999999989</v>
      </c>
      <c r="I92" s="128">
        <v>5384.0199999999995</v>
      </c>
      <c r="J92" s="128">
        <v>5881.59</v>
      </c>
      <c r="K92" s="128">
        <v>6422.7400000000007</v>
      </c>
      <c r="L92" s="128"/>
      <c r="M92" s="128"/>
      <c r="N92" s="128"/>
      <c r="O92" s="128"/>
      <c r="P92" s="128"/>
      <c r="Q92" s="128">
        <f t="shared" si="1"/>
        <v>40039.619999999995</v>
      </c>
      <c r="R92" s="125"/>
      <c r="T92" s="123"/>
      <c r="U92" s="128">
        <f>IF($E$5=Master!$D$4,E92,
IF($F$5=Master!$D$4,SUM(E92:F92),
IF($G$5=Master!$D$4,SUM(E92:G92),
IF($H$5=Master!$D$4,SUM(E92:H92),
IF($I$5=Master!$D$4,SUM(E92:I92),
IF($J$5=Master!$D$4,SUM(E92:J92),
IF($K$5=Master!$D$4,SUM(E92:K92),
IF($L$5=Master!$D$4,SUM(E92:L92),
IF($M$5=Master!$D$4,SUM(E92:M92),
IF($N$5=Master!$D$4,SUM(E92:N92),
IF($O$5=Master!$D$4,SUM(E92:O92),
IF($P$5=Master!$D$4,SUM(E92:P92),0))))))))))))</f>
        <v>40039.619999999995</v>
      </c>
      <c r="V92" s="125"/>
    </row>
    <row r="93" spans="2:22" x14ac:dyDescent="0.2">
      <c r="B93" s="123"/>
      <c r="C93" s="126">
        <v>51601</v>
      </c>
      <c r="D93" s="127" t="s">
        <v>85</v>
      </c>
      <c r="E93" s="128">
        <v>35667.69999999999</v>
      </c>
      <c r="F93" s="128">
        <v>36845.60000000002</v>
      </c>
      <c r="G93" s="128">
        <v>43549.299999999996</v>
      </c>
      <c r="H93" s="128">
        <v>36118.380000000005</v>
      </c>
      <c r="I93" s="128">
        <v>35803.30999999999</v>
      </c>
      <c r="J93" s="128">
        <v>45823.359999999993</v>
      </c>
      <c r="K93" s="128">
        <v>35548.520000000011</v>
      </c>
      <c r="L93" s="128"/>
      <c r="M93" s="128"/>
      <c r="N93" s="128"/>
      <c r="O93" s="128"/>
      <c r="P93" s="128"/>
      <c r="Q93" s="128">
        <f t="shared" si="1"/>
        <v>269356.17</v>
      </c>
      <c r="R93" s="125"/>
      <c r="T93" s="123"/>
      <c r="U93" s="128">
        <f>IF($E$5=Master!$D$4,E93,
IF($F$5=Master!$D$4,SUM(E93:F93),
IF($G$5=Master!$D$4,SUM(E93:G93),
IF($H$5=Master!$D$4,SUM(E93:H93),
IF($I$5=Master!$D$4,SUM(E93:I93),
IF($J$5=Master!$D$4,SUM(E93:J93),
IF($K$5=Master!$D$4,SUM(E93:K93),
IF($L$5=Master!$D$4,SUM(E93:L93),
IF($M$5=Master!$D$4,SUM(E93:M93),
IF($N$5=Master!$D$4,SUM(E93:N93),
IF($O$5=Master!$D$4,SUM(E93:O93),
IF($P$5=Master!$D$4,SUM(E93:P93),0))))))))))))</f>
        <v>269356.17</v>
      </c>
      <c r="V93" s="125"/>
    </row>
    <row r="94" spans="2:22" x14ac:dyDescent="0.2">
      <c r="B94" s="123"/>
      <c r="C94" s="126">
        <v>51801</v>
      </c>
      <c r="D94" s="127" t="s">
        <v>138</v>
      </c>
      <c r="E94" s="128">
        <v>0</v>
      </c>
      <c r="F94" s="128">
        <v>3546666.7</v>
      </c>
      <c r="G94" s="128">
        <v>1848333.33</v>
      </c>
      <c r="H94" s="128">
        <v>1798333.33</v>
      </c>
      <c r="I94" s="128">
        <v>1798333.33</v>
      </c>
      <c r="J94" s="128">
        <v>1798333.33</v>
      </c>
      <c r="K94" s="128">
        <v>1798333.33</v>
      </c>
      <c r="L94" s="128"/>
      <c r="M94" s="128"/>
      <c r="N94" s="128"/>
      <c r="O94" s="128"/>
      <c r="P94" s="128"/>
      <c r="Q94" s="128">
        <f t="shared" si="1"/>
        <v>12588333.350000001</v>
      </c>
      <c r="R94" s="125"/>
      <c r="T94" s="123"/>
      <c r="U94" s="128">
        <f>IF($E$5=Master!$D$4,E94,
IF($F$5=Master!$D$4,SUM(E94:F94),
IF($G$5=Master!$D$4,SUM(E94:G94),
IF($H$5=Master!$D$4,SUM(E94:H94),
IF($I$5=Master!$D$4,SUM(E94:I94),
IF($J$5=Master!$D$4,SUM(E94:J94),
IF($K$5=Master!$D$4,SUM(E94:K94),
IF($L$5=Master!$D$4,SUM(E94:L94),
IF($M$5=Master!$D$4,SUM(E94:M94),
IF($N$5=Master!$D$4,SUM(E94:N94),
IF($O$5=Master!$D$4,SUM(E94:O94),
IF($P$5=Master!$D$4,SUM(E94:P94),0))))))))))))</f>
        <v>12588333.350000001</v>
      </c>
      <c r="V94" s="125"/>
    </row>
    <row r="95" spans="2:22" ht="25.5" x14ac:dyDescent="0.2">
      <c r="B95" s="123"/>
      <c r="C95" s="126">
        <v>51901</v>
      </c>
      <c r="D95" s="127" t="s">
        <v>139</v>
      </c>
      <c r="E95" s="128">
        <v>19879.289999999997</v>
      </c>
      <c r="F95" s="128">
        <v>37756.89</v>
      </c>
      <c r="G95" s="128">
        <v>24448.649999999998</v>
      </c>
      <c r="H95" s="128">
        <v>43886.93</v>
      </c>
      <c r="I95" s="128">
        <v>31815.579999999991</v>
      </c>
      <c r="J95" s="128">
        <v>28630.460000000006</v>
      </c>
      <c r="K95" s="128">
        <v>37430.22</v>
      </c>
      <c r="L95" s="128"/>
      <c r="M95" s="128"/>
      <c r="N95" s="128"/>
      <c r="O95" s="128"/>
      <c r="P95" s="128"/>
      <c r="Q95" s="128">
        <f t="shared" si="1"/>
        <v>223848.02</v>
      </c>
      <c r="R95" s="125"/>
      <c r="T95" s="123"/>
      <c r="U95" s="128">
        <f>IF($E$5=Master!$D$4,E95,
IF($F$5=Master!$D$4,SUM(E95:F95),
IF($G$5=Master!$D$4,SUM(E95:G95),
IF($H$5=Master!$D$4,SUM(E95:H95),
IF($I$5=Master!$D$4,SUM(E95:I95),
IF($J$5=Master!$D$4,SUM(E95:J95),
IF($K$5=Master!$D$4,SUM(E95:K95),
IF($L$5=Master!$D$4,SUM(E95:L95),
IF($M$5=Master!$D$4,SUM(E95:M95),
IF($N$5=Master!$D$4,SUM(E95:N95),
IF($O$5=Master!$D$4,SUM(E95:O95),
IF($P$5=Master!$D$4,SUM(E95:P95),0))))))))))))</f>
        <v>223848.02</v>
      </c>
      <c r="V95" s="125"/>
    </row>
    <row r="96" spans="2:22" x14ac:dyDescent="0.2">
      <c r="B96" s="123"/>
      <c r="C96" s="126">
        <v>52001</v>
      </c>
      <c r="D96" s="127" t="s">
        <v>86</v>
      </c>
      <c r="E96" s="128">
        <v>93773.319999999992</v>
      </c>
      <c r="F96" s="128">
        <v>202151.32000000004</v>
      </c>
      <c r="G96" s="128">
        <v>182827.67000000004</v>
      </c>
      <c r="H96" s="128">
        <v>138846.18000000002</v>
      </c>
      <c r="I96" s="128">
        <v>218972.94999999995</v>
      </c>
      <c r="J96" s="128">
        <v>144899.87999999995</v>
      </c>
      <c r="K96" s="128">
        <v>178662.49</v>
      </c>
      <c r="L96" s="128"/>
      <c r="M96" s="128"/>
      <c r="N96" s="128"/>
      <c r="O96" s="128"/>
      <c r="P96" s="128"/>
      <c r="Q96" s="128">
        <f t="shared" si="1"/>
        <v>1160133.81</v>
      </c>
      <c r="R96" s="125"/>
      <c r="T96" s="123"/>
      <c r="U96" s="128">
        <f>IF($E$5=Master!$D$4,E96,
IF($F$5=Master!$D$4,SUM(E96:F96),
IF($G$5=Master!$D$4,SUM(E96:G96),
IF($H$5=Master!$D$4,SUM(E96:H96),
IF($I$5=Master!$D$4,SUM(E96:I96),
IF($J$5=Master!$D$4,SUM(E96:J96),
IF($K$5=Master!$D$4,SUM(E96:K96),
IF($L$5=Master!$D$4,SUM(E96:L96),
IF($M$5=Master!$D$4,SUM(E96:M96),
IF($N$5=Master!$D$4,SUM(E96:N96),
IF($O$5=Master!$D$4,SUM(E96:O96),
IF($P$5=Master!$D$4,SUM(E96:P96),0))))))))))))</f>
        <v>1160133.81</v>
      </c>
      <c r="V96" s="125"/>
    </row>
    <row r="97" spans="2:22" x14ac:dyDescent="0.2">
      <c r="B97" s="123"/>
      <c r="C97" s="126">
        <v>52301</v>
      </c>
      <c r="D97" s="127" t="s">
        <v>87</v>
      </c>
      <c r="E97" s="128">
        <v>26413.94</v>
      </c>
      <c r="F97" s="128">
        <v>28409.59</v>
      </c>
      <c r="G97" s="128">
        <v>34439.429999999986</v>
      </c>
      <c r="H97" s="128">
        <v>30224.76</v>
      </c>
      <c r="I97" s="128">
        <v>37569.24</v>
      </c>
      <c r="J97" s="128">
        <v>34735.749999999993</v>
      </c>
      <c r="K97" s="128">
        <v>30783.420000000002</v>
      </c>
      <c r="L97" s="128"/>
      <c r="M97" s="128"/>
      <c r="N97" s="128"/>
      <c r="O97" s="128"/>
      <c r="P97" s="128"/>
      <c r="Q97" s="128">
        <f t="shared" si="1"/>
        <v>222576.13</v>
      </c>
      <c r="R97" s="125"/>
      <c r="T97" s="123"/>
      <c r="U97" s="128">
        <f>IF($E$5=Master!$D$4,E97,
IF($F$5=Master!$D$4,SUM(E97:F97),
IF($G$5=Master!$D$4,SUM(E97:G97),
IF($H$5=Master!$D$4,SUM(E97:H97),
IF($I$5=Master!$D$4,SUM(E97:I97),
IF($J$5=Master!$D$4,SUM(E97:J97),
IF($K$5=Master!$D$4,SUM(E97:K97),
IF($L$5=Master!$D$4,SUM(E97:L97),
IF($M$5=Master!$D$4,SUM(E97:M97),
IF($N$5=Master!$D$4,SUM(E97:N97),
IF($O$5=Master!$D$4,SUM(E97:O97),
IF($P$5=Master!$D$4,SUM(E97:P97),0))))))))))))</f>
        <v>222576.13</v>
      </c>
      <c r="V97" s="125"/>
    </row>
    <row r="98" spans="2:22" x14ac:dyDescent="0.2">
      <c r="B98" s="123"/>
      <c r="C98" s="126">
        <v>52401</v>
      </c>
      <c r="D98" s="127" t="s">
        <v>88</v>
      </c>
      <c r="E98" s="128">
        <v>0</v>
      </c>
      <c r="F98" s="128">
        <v>20291.25</v>
      </c>
      <c r="G98" s="128">
        <v>28733.33</v>
      </c>
      <c r="H98" s="128">
        <v>17527</v>
      </c>
      <c r="I98" s="128">
        <v>14834.33</v>
      </c>
      <c r="J98" s="128">
        <v>40023</v>
      </c>
      <c r="K98" s="128">
        <v>21527.05</v>
      </c>
      <c r="L98" s="128"/>
      <c r="M98" s="128"/>
      <c r="N98" s="128"/>
      <c r="O98" s="128"/>
      <c r="P98" s="128"/>
      <c r="Q98" s="128">
        <f t="shared" si="1"/>
        <v>142935.96</v>
      </c>
      <c r="R98" s="125"/>
      <c r="T98" s="123"/>
      <c r="U98" s="128">
        <f>IF($E$5=Master!$D$4,E98,
IF($F$5=Master!$D$4,SUM(E98:F98),
IF($G$5=Master!$D$4,SUM(E98:G98),
IF($H$5=Master!$D$4,SUM(E98:H98),
IF($I$5=Master!$D$4,SUM(E98:I98),
IF($J$5=Master!$D$4,SUM(E98:J98),
IF($K$5=Master!$D$4,SUM(E98:K98),
IF($L$5=Master!$D$4,SUM(E98:L98),
IF($M$5=Master!$D$4,SUM(E98:M98),
IF($N$5=Master!$D$4,SUM(E98:N98),
IF($O$5=Master!$D$4,SUM(E98:O98),
IF($P$5=Master!$D$4,SUM(E98:P98),0))))))))))))</f>
        <v>142935.96</v>
      </c>
      <c r="V98" s="125"/>
    </row>
    <row r="99" spans="2:22" x14ac:dyDescent="0.2">
      <c r="B99" s="123"/>
      <c r="C99" s="126">
        <v>52601</v>
      </c>
      <c r="D99" s="127" t="s">
        <v>89</v>
      </c>
      <c r="E99" s="128">
        <v>14962.08</v>
      </c>
      <c r="F99" s="128">
        <v>31777.280000000002</v>
      </c>
      <c r="G99" s="128">
        <v>34462.649999999994</v>
      </c>
      <c r="H99" s="128">
        <v>40168.94</v>
      </c>
      <c r="I99" s="128">
        <v>23873.430000000008</v>
      </c>
      <c r="J99" s="128">
        <v>30526.85</v>
      </c>
      <c r="K99" s="128">
        <v>75352.320000000007</v>
      </c>
      <c r="L99" s="128"/>
      <c r="M99" s="128"/>
      <c r="N99" s="128"/>
      <c r="O99" s="128"/>
      <c r="P99" s="128"/>
      <c r="Q99" s="128">
        <f t="shared" si="1"/>
        <v>251123.55000000002</v>
      </c>
      <c r="R99" s="125"/>
      <c r="T99" s="123"/>
      <c r="U99" s="128">
        <f>IF($E$5=Master!$D$4,E99,
IF($F$5=Master!$D$4,SUM(E99:F99),
IF($G$5=Master!$D$4,SUM(E99:G99),
IF($H$5=Master!$D$4,SUM(E99:H99),
IF($I$5=Master!$D$4,SUM(E99:I99),
IF($J$5=Master!$D$4,SUM(E99:J99),
IF($K$5=Master!$D$4,SUM(E99:K99),
IF($L$5=Master!$D$4,SUM(E99:L99),
IF($M$5=Master!$D$4,SUM(E99:M99),
IF($N$5=Master!$D$4,SUM(E99:N99),
IF($O$5=Master!$D$4,SUM(E99:O99),
IF($P$5=Master!$D$4,SUM(E99:P99),0))))))))))))</f>
        <v>251123.55000000002</v>
      </c>
      <c r="V99" s="125"/>
    </row>
    <row r="100" spans="2:22" x14ac:dyDescent="0.2">
      <c r="B100" s="123"/>
      <c r="C100" s="126">
        <v>52901</v>
      </c>
      <c r="D100" s="127" t="s">
        <v>146</v>
      </c>
      <c r="E100" s="128">
        <v>0</v>
      </c>
      <c r="F100" s="128">
        <v>0</v>
      </c>
      <c r="G100" s="128">
        <v>0</v>
      </c>
      <c r="H100" s="128">
        <v>0</v>
      </c>
      <c r="I100" s="128">
        <v>0</v>
      </c>
      <c r="J100" s="128">
        <v>0</v>
      </c>
      <c r="K100" s="128">
        <v>0</v>
      </c>
      <c r="L100" s="128"/>
      <c r="M100" s="128"/>
      <c r="N100" s="128"/>
      <c r="O100" s="128"/>
      <c r="P100" s="128"/>
      <c r="Q100" s="128">
        <f t="shared" si="1"/>
        <v>0</v>
      </c>
      <c r="R100" s="125"/>
      <c r="T100" s="123"/>
      <c r="U100" s="128">
        <f>IF($E$5=Master!$D$4,E100,
IF($F$5=Master!$D$4,SUM(E100:F100),
IF($G$5=Master!$D$4,SUM(E100:G100),
IF($H$5=Master!$D$4,SUM(E100:H100),
IF($I$5=Master!$D$4,SUM(E100:I100),
IF($J$5=Master!$D$4,SUM(E100:J100),
IF($K$5=Master!$D$4,SUM(E100:K100),
IF($L$5=Master!$D$4,SUM(E100:L100),
IF($M$5=Master!$D$4,SUM(E100:M100),
IF($N$5=Master!$D$4,SUM(E100:N100),
IF($O$5=Master!$D$4,SUM(E100:O100),
IF($P$5=Master!$D$4,SUM(E100:P100),0))))))))))))</f>
        <v>0</v>
      </c>
      <c r="V100" s="125"/>
    </row>
    <row r="101" spans="2:22" x14ac:dyDescent="0.2">
      <c r="B101" s="123"/>
      <c r="C101" s="126">
        <v>60101</v>
      </c>
      <c r="D101" s="127" t="s">
        <v>90</v>
      </c>
      <c r="E101" s="128">
        <v>68070015.519999996</v>
      </c>
      <c r="F101" s="128">
        <v>69123290.460000038</v>
      </c>
      <c r="G101" s="128">
        <v>68786148.689999983</v>
      </c>
      <c r="H101" s="128">
        <v>68686797.599999994</v>
      </c>
      <c r="I101" s="128">
        <v>68722247.260000005</v>
      </c>
      <c r="J101" s="128">
        <v>69425982.599999979</v>
      </c>
      <c r="K101" s="128">
        <v>69444012.820000023</v>
      </c>
      <c r="L101" s="128"/>
      <c r="M101" s="128"/>
      <c r="N101" s="128"/>
      <c r="O101" s="128"/>
      <c r="P101" s="128"/>
      <c r="Q101" s="128">
        <f t="shared" si="1"/>
        <v>482258494.94999993</v>
      </c>
      <c r="R101" s="125"/>
      <c r="T101" s="123"/>
      <c r="U101" s="128">
        <f>IF($E$5=Master!$D$4,E101,
IF($F$5=Master!$D$4,SUM(E101:F101),
IF($G$5=Master!$D$4,SUM(E101:G101),
IF($H$5=Master!$D$4,SUM(E101:H101),
IF($I$5=Master!$D$4,SUM(E101:I101),
IF($J$5=Master!$D$4,SUM(E101:J101),
IF($K$5=Master!$D$4,SUM(E101:K101),
IF($L$5=Master!$D$4,SUM(E101:L101),
IF($M$5=Master!$D$4,SUM(E101:M101),
IF($N$5=Master!$D$4,SUM(E101:N101),
IF($O$5=Master!$D$4,SUM(E101:O101),
IF($P$5=Master!$D$4,SUM(E101:P101),0))))))))))))</f>
        <v>482258494.94999993</v>
      </c>
      <c r="V101" s="125"/>
    </row>
    <row r="102" spans="2:22" x14ac:dyDescent="0.2">
      <c r="B102" s="123"/>
      <c r="C102" s="126">
        <v>60201</v>
      </c>
      <c r="D102" s="127" t="s">
        <v>91</v>
      </c>
      <c r="E102" s="128">
        <v>30206983.110000003</v>
      </c>
      <c r="F102" s="128">
        <v>46924781.010000005</v>
      </c>
      <c r="G102" s="128">
        <v>44187953.00999999</v>
      </c>
      <c r="H102" s="128">
        <v>20452389.749999996</v>
      </c>
      <c r="I102" s="128">
        <v>57577261.999999993</v>
      </c>
      <c r="J102" s="128">
        <v>48366199.580000006</v>
      </c>
      <c r="K102" s="128">
        <v>40006629.520000003</v>
      </c>
      <c r="L102" s="128"/>
      <c r="M102" s="128"/>
      <c r="N102" s="128"/>
      <c r="O102" s="128"/>
      <c r="P102" s="128"/>
      <c r="Q102" s="128">
        <f t="shared" si="1"/>
        <v>287722197.98000002</v>
      </c>
      <c r="R102" s="125"/>
      <c r="T102" s="123"/>
      <c r="U102" s="128">
        <f>IF($E$5=Master!$D$4,E102,
IF($F$5=Master!$D$4,SUM(E102:F102),
IF($G$5=Master!$D$4,SUM(E102:G102),
IF($H$5=Master!$D$4,SUM(E102:H102),
IF($I$5=Master!$D$4,SUM(E102:I102),
IF($J$5=Master!$D$4,SUM(E102:J102),
IF($K$5=Master!$D$4,SUM(E102:K102),
IF($L$5=Master!$D$4,SUM(E102:L102),
IF($M$5=Master!$D$4,SUM(E102:M102),
IF($N$5=Master!$D$4,SUM(E102:N102),
IF($O$5=Master!$D$4,SUM(E102:O102),
IF($P$5=Master!$D$4,SUM(E102:P102),0))))))))))))</f>
        <v>287722197.98000002</v>
      </c>
      <c r="V102" s="125"/>
    </row>
    <row r="103" spans="2:22" x14ac:dyDescent="0.2">
      <c r="B103" s="123"/>
      <c r="C103" s="126">
        <v>60301</v>
      </c>
      <c r="D103" s="127" t="s">
        <v>92</v>
      </c>
      <c r="E103" s="128">
        <v>2389267.4999999977</v>
      </c>
      <c r="F103" s="128">
        <v>7252480.0299999956</v>
      </c>
      <c r="G103" s="128">
        <v>7860011.9299999988</v>
      </c>
      <c r="H103" s="128">
        <v>7382615.4399999985</v>
      </c>
      <c r="I103" s="128">
        <v>6970584.9099999918</v>
      </c>
      <c r="J103" s="128">
        <v>7032126.5099999933</v>
      </c>
      <c r="K103" s="128">
        <v>3790053.1599999988</v>
      </c>
      <c r="L103" s="128"/>
      <c r="M103" s="128"/>
      <c r="N103" s="128"/>
      <c r="O103" s="128"/>
      <c r="P103" s="128"/>
      <c r="Q103" s="128">
        <f t="shared" si="1"/>
        <v>42677139.479999974</v>
      </c>
      <c r="R103" s="125"/>
      <c r="T103" s="123"/>
      <c r="U103" s="128">
        <f>IF($E$5=Master!$D$4,E103,
IF($F$5=Master!$D$4,SUM(E103:F103),
IF($G$5=Master!$D$4,SUM(E103:G103),
IF($H$5=Master!$D$4,SUM(E103:H103),
IF($I$5=Master!$D$4,SUM(E103:I103),
IF($J$5=Master!$D$4,SUM(E103:J103),
IF($K$5=Master!$D$4,SUM(E103:K103),
IF($L$5=Master!$D$4,SUM(E103:L103),
IF($M$5=Master!$D$4,SUM(E103:M103),
IF($N$5=Master!$D$4,SUM(E103:N103),
IF($O$5=Master!$D$4,SUM(E103:O103),
IF($P$5=Master!$D$4,SUM(E103:P103),0))))))))))))</f>
        <v>42677139.479999974</v>
      </c>
      <c r="V103" s="125"/>
    </row>
    <row r="104" spans="2:22" x14ac:dyDescent="0.2">
      <c r="B104" s="123"/>
      <c r="C104" s="126">
        <v>60501</v>
      </c>
      <c r="D104" s="127" t="s">
        <v>93</v>
      </c>
      <c r="E104" s="128">
        <v>12599.409999999998</v>
      </c>
      <c r="F104" s="128">
        <v>20168.940000000002</v>
      </c>
      <c r="G104" s="128">
        <v>17300.72</v>
      </c>
      <c r="H104" s="128">
        <v>19154.769999999993</v>
      </c>
      <c r="I104" s="128">
        <v>16819.300000000003</v>
      </c>
      <c r="J104" s="128">
        <v>23212.289999999997</v>
      </c>
      <c r="K104" s="128">
        <v>7852185.8300000001</v>
      </c>
      <c r="L104" s="128"/>
      <c r="M104" s="128"/>
      <c r="N104" s="128"/>
      <c r="O104" s="128"/>
      <c r="P104" s="128"/>
      <c r="Q104" s="128">
        <f t="shared" si="1"/>
        <v>7961441.2599999998</v>
      </c>
      <c r="R104" s="125"/>
      <c r="T104" s="123"/>
      <c r="U104" s="128">
        <f>IF($E$5=Master!$D$4,E104,
IF($F$5=Master!$D$4,SUM(E104:F104),
IF($G$5=Master!$D$4,SUM(E104:G104),
IF($H$5=Master!$D$4,SUM(E104:H104),
IF($I$5=Master!$D$4,SUM(E104:I104),
IF($J$5=Master!$D$4,SUM(E104:J104),
IF($K$5=Master!$D$4,SUM(E104:K104),
IF($L$5=Master!$D$4,SUM(E104:L104),
IF($M$5=Master!$D$4,SUM(E104:M104),
IF($N$5=Master!$D$4,SUM(E104:N104),
IF($O$5=Master!$D$4,SUM(E104:O104),
IF($P$5=Master!$D$4,SUM(E104:P104),0))))))))))))</f>
        <v>7961441.2599999998</v>
      </c>
      <c r="V104" s="125"/>
    </row>
    <row r="105" spans="2:22" ht="13.5" thickBot="1" x14ac:dyDescent="0.25">
      <c r="B105" s="123"/>
      <c r="C105" s="126">
        <v>60601</v>
      </c>
      <c r="D105" s="127" t="s">
        <v>94</v>
      </c>
      <c r="E105" s="128">
        <v>95352.78</v>
      </c>
      <c r="F105" s="128">
        <v>29901.97</v>
      </c>
      <c r="G105" s="128">
        <v>230233.55999999997</v>
      </c>
      <c r="H105" s="128">
        <v>61942.45</v>
      </c>
      <c r="I105" s="128">
        <v>114971.65999999999</v>
      </c>
      <c r="J105" s="128">
        <v>75154.289999999994</v>
      </c>
      <c r="K105" s="128">
        <v>68497.08</v>
      </c>
      <c r="L105" s="128"/>
      <c r="M105" s="128"/>
      <c r="N105" s="128"/>
      <c r="O105" s="128"/>
      <c r="P105" s="128"/>
      <c r="Q105" s="128">
        <f t="shared" si="1"/>
        <v>676053.78999999992</v>
      </c>
      <c r="R105" s="125"/>
      <c r="T105" s="101"/>
      <c r="U105" s="128">
        <f>IF($E$5=Master!$D$4,E105,
IF($F$5=Master!$D$4,SUM(E105:F105),
IF($G$5=Master!$D$4,SUM(E105:G105),
IF($H$5=Master!$D$4,SUM(E105:H105),
IF($I$5=Master!$D$4,SUM(E105:I105),
IF($J$5=Master!$D$4,SUM(E105:J105),
IF($K$5=Master!$D$4,SUM(E105:K105),
IF($L$5=Master!$D$4,SUM(E105:L105),
IF($M$5=Master!$D$4,SUM(E105:M105),
IF($N$5=Master!$D$4,SUM(E105:N105),
IF($O$5=Master!$D$4,SUM(E105:O105),
IF($P$5=Master!$D$4,SUM(E105:P105),0))))))))))))</f>
        <v>676053.78999999992</v>
      </c>
      <c r="V105" s="107"/>
    </row>
    <row r="106" spans="2:22" ht="13.5" thickTop="1" x14ac:dyDescent="0.2">
      <c r="B106" s="123"/>
      <c r="C106" s="27"/>
      <c r="D106" s="162"/>
      <c r="E106" s="163"/>
      <c r="F106" s="163"/>
      <c r="G106" s="163"/>
      <c r="H106" s="163"/>
      <c r="I106" s="163"/>
      <c r="J106" s="163"/>
      <c r="K106" s="163"/>
      <c r="L106" s="163"/>
      <c r="M106" s="163"/>
      <c r="N106" s="163"/>
      <c r="O106" s="163"/>
      <c r="P106" s="163"/>
      <c r="Q106" s="163"/>
      <c r="R106" s="125"/>
      <c r="U106" s="128">
        <f>IF($E$5=Master!$D$4,E106,
IF($F$5=Master!$D$4,SUM(E106:F106),
IF($G$5=Master!$D$4,SUM(E106:G106),
IF($H$5=Master!$D$4,SUM(E106:H106),
IF($I$5=Master!$D$4,SUM(E106:I106),
IF($J$5=Master!$D$4,SUM(E106:J106),
IF($K$5=Master!$D$4,SUM(E106:K106),
IF($L$5=Master!$D$4,SUM(E106:L106),
IF($M$5=Master!$D$4,SUM(E106:M106),
IF($N$5=Master!$D$4,SUM(E106:N106),
IF($O$5=Master!$D$4,SUM(E106:O106),
IF($P$5=Master!$D$4,SUM(E106:P106),0))))))))))))</f>
        <v>0</v>
      </c>
    </row>
    <row r="107" spans="2:22" ht="13.5" thickBot="1" x14ac:dyDescent="0.25">
      <c r="B107" s="101"/>
      <c r="C107" s="129"/>
      <c r="D107" s="130"/>
      <c r="E107" s="131"/>
      <c r="F107" s="131"/>
      <c r="G107" s="131"/>
      <c r="H107" s="131"/>
      <c r="I107" s="131"/>
      <c r="J107" s="131"/>
      <c r="K107" s="131"/>
      <c r="L107" s="131"/>
      <c r="M107" s="131"/>
      <c r="N107" s="131"/>
      <c r="O107" s="131"/>
      <c r="P107" s="131"/>
      <c r="Q107" s="131"/>
      <c r="R107" s="107"/>
      <c r="U107" s="163"/>
    </row>
    <row r="108" spans="2:22" ht="13.5" thickTop="1" x14ac:dyDescent="0.2">
      <c r="C108" s="27"/>
      <c r="D108" s="162"/>
      <c r="E108" s="163"/>
      <c r="F108" s="163"/>
      <c r="G108" s="163"/>
      <c r="H108" s="163"/>
      <c r="I108" s="163"/>
      <c r="J108" s="163"/>
      <c r="K108" s="163"/>
      <c r="L108" s="163"/>
      <c r="M108" s="163"/>
      <c r="N108" s="163"/>
      <c r="O108" s="163"/>
      <c r="P108" s="163"/>
      <c r="Q108" s="163"/>
      <c r="U108" s="163"/>
    </row>
    <row r="109" spans="2:22" x14ac:dyDescent="0.2">
      <c r="C109" s="27"/>
      <c r="D109" s="162"/>
      <c r="E109" s="163"/>
      <c r="F109" s="163"/>
      <c r="G109" s="163"/>
      <c r="H109" s="163"/>
      <c r="I109" s="163"/>
      <c r="J109" s="163"/>
      <c r="K109" s="163"/>
      <c r="L109" s="163"/>
      <c r="M109" s="163"/>
      <c r="N109" s="163"/>
      <c r="O109" s="163"/>
      <c r="P109" s="163"/>
      <c r="Q109" s="163"/>
      <c r="U109" s="163"/>
    </row>
    <row r="110" spans="2:22" x14ac:dyDescent="0.2">
      <c r="C110" s="27"/>
      <c r="D110" s="162"/>
      <c r="E110" s="163"/>
      <c r="F110" s="163"/>
      <c r="G110" s="163"/>
      <c r="H110" s="163"/>
      <c r="I110" s="163"/>
      <c r="J110" s="163"/>
      <c r="K110" s="163"/>
      <c r="L110" s="163"/>
      <c r="M110" s="163"/>
      <c r="N110" s="163"/>
      <c r="O110" s="163"/>
      <c r="P110" s="163"/>
      <c r="Q110" s="163"/>
      <c r="U110" s="163"/>
    </row>
    <row r="111" spans="2:22" x14ac:dyDescent="0.2">
      <c r="C111" s="27"/>
      <c r="D111" s="162"/>
      <c r="E111" s="163"/>
      <c r="F111" s="163"/>
      <c r="G111" s="163"/>
      <c r="H111" s="163"/>
      <c r="I111" s="163"/>
      <c r="J111" s="163"/>
      <c r="K111" s="163"/>
      <c r="L111" s="163"/>
      <c r="M111" s="163"/>
      <c r="N111" s="163"/>
      <c r="O111" s="163"/>
      <c r="P111" s="163"/>
      <c r="Q111" s="163"/>
      <c r="U111" s="163"/>
    </row>
    <row r="114" spans="2:22" ht="13.5" thickBot="1" x14ac:dyDescent="0.25"/>
    <row r="115" spans="2:22" s="117" customFormat="1" ht="14.25" thickTop="1" thickBot="1" x14ac:dyDescent="0.25">
      <c r="B115" s="33"/>
      <c r="C115" s="35"/>
      <c r="D115" s="35"/>
      <c r="E115" s="35"/>
      <c r="F115" s="35"/>
      <c r="G115" s="35"/>
      <c r="H115" s="35"/>
      <c r="I115" s="35"/>
      <c r="J115" s="35"/>
      <c r="K115" s="35"/>
      <c r="L115" s="35"/>
      <c r="M115" s="35"/>
      <c r="N115" s="35"/>
      <c r="O115" s="35"/>
      <c r="P115" s="35"/>
      <c r="Q115" s="35"/>
      <c r="R115" s="39"/>
      <c r="T115" s="33"/>
      <c r="U115" s="35"/>
      <c r="V115" s="39"/>
    </row>
    <row r="116" spans="2:22" s="117" customFormat="1" ht="19.5" thickBot="1" x14ac:dyDescent="0.25">
      <c r="B116" s="50"/>
      <c r="C116" s="28"/>
      <c r="D116" s="28"/>
      <c r="E116" s="174" t="s">
        <v>143</v>
      </c>
      <c r="F116" s="175"/>
      <c r="G116" s="175"/>
      <c r="H116" s="175"/>
      <c r="I116" s="175"/>
      <c r="J116" s="175"/>
      <c r="K116" s="175"/>
      <c r="L116" s="175"/>
      <c r="M116" s="175"/>
      <c r="N116" s="175"/>
      <c r="O116" s="175"/>
      <c r="P116" s="175"/>
      <c r="Q116" s="176"/>
      <c r="R116" s="53"/>
      <c r="T116" s="50"/>
      <c r="V116" s="53"/>
    </row>
    <row r="117" spans="2:22" s="117" customFormat="1" x14ac:dyDescent="0.2">
      <c r="B117" s="50"/>
      <c r="C117" s="28"/>
      <c r="D117" s="28"/>
      <c r="E117" s="118" t="s">
        <v>9</v>
      </c>
      <c r="F117" s="118" t="s">
        <v>95</v>
      </c>
      <c r="G117" s="118" t="s">
        <v>96</v>
      </c>
      <c r="H117" s="118" t="s">
        <v>97</v>
      </c>
      <c r="I117" s="118" t="s">
        <v>98</v>
      </c>
      <c r="J117" s="118" t="s">
        <v>99</v>
      </c>
      <c r="K117" s="118" t="s">
        <v>100</v>
      </c>
      <c r="L117" s="118" t="s">
        <v>101</v>
      </c>
      <c r="M117" s="118" t="s">
        <v>102</v>
      </c>
      <c r="N117" s="118" t="s">
        <v>103</v>
      </c>
      <c r="O117" s="118" t="s">
        <v>104</v>
      </c>
      <c r="P117" s="118" t="s">
        <v>105</v>
      </c>
      <c r="Q117" s="118" t="s">
        <v>106</v>
      </c>
      <c r="R117" s="53"/>
      <c r="T117" s="50"/>
      <c r="U117" s="118" t="s">
        <v>106</v>
      </c>
      <c r="V117" s="53"/>
    </row>
    <row r="118" spans="2:22" s="122" customFormat="1" ht="13.5" thickBot="1" x14ac:dyDescent="0.3">
      <c r="B118" s="65"/>
      <c r="C118" s="119" t="s">
        <v>109</v>
      </c>
      <c r="D118" s="120" t="s">
        <v>107</v>
      </c>
      <c r="E118" s="121"/>
      <c r="F118" s="121"/>
      <c r="G118" s="121"/>
      <c r="H118" s="121"/>
      <c r="I118" s="121"/>
      <c r="J118" s="121"/>
      <c r="K118" s="121"/>
      <c r="L118" s="121"/>
      <c r="M118" s="121"/>
      <c r="N118" s="121"/>
      <c r="O118" s="121"/>
      <c r="P118" s="121"/>
      <c r="Q118" s="121"/>
      <c r="R118" s="70"/>
      <c r="T118" s="65"/>
      <c r="U118" s="121"/>
      <c r="V118" s="70"/>
    </row>
    <row r="119" spans="2:22" ht="13.5" thickBot="1" x14ac:dyDescent="0.25">
      <c r="B119" s="123"/>
      <c r="C119" s="180" t="s">
        <v>112</v>
      </c>
      <c r="D119" s="181"/>
      <c r="E119" s="124">
        <f t="shared" ref="E119:Q119" si="2">SUM(E120:E217)</f>
        <v>318938374.52999991</v>
      </c>
      <c r="F119" s="124">
        <f t="shared" si="2"/>
        <v>258261522.92999992</v>
      </c>
      <c r="G119" s="124">
        <f t="shared" si="2"/>
        <v>334153504.29999989</v>
      </c>
      <c r="H119" s="124">
        <f t="shared" si="2"/>
        <v>389901819.4799999</v>
      </c>
      <c r="I119" s="124">
        <f t="shared" si="2"/>
        <v>262652480.74999997</v>
      </c>
      <c r="J119" s="124">
        <f t="shared" si="2"/>
        <v>356934903.4799999</v>
      </c>
      <c r="K119" s="124">
        <f t="shared" si="2"/>
        <v>307916840.94000006</v>
      </c>
      <c r="L119" s="124">
        <f t="shared" si="2"/>
        <v>252785122.66000003</v>
      </c>
      <c r="M119" s="124">
        <f t="shared" si="2"/>
        <v>288751057.21000016</v>
      </c>
      <c r="N119" s="124">
        <f t="shared" si="2"/>
        <v>288617188.6500001</v>
      </c>
      <c r="O119" s="124">
        <f t="shared" si="2"/>
        <v>289529137.94000006</v>
      </c>
      <c r="P119" s="124">
        <f t="shared" si="2"/>
        <v>440071871.10999984</v>
      </c>
      <c r="Q119" s="124">
        <f t="shared" si="2"/>
        <v>3788513823.980001</v>
      </c>
      <c r="R119" s="125"/>
      <c r="T119" s="123"/>
      <c r="U119" s="124">
        <f>SUM(U120:U217)</f>
        <v>2228759446.4099994</v>
      </c>
      <c r="V119" s="125"/>
    </row>
    <row r="120" spans="2:22" x14ac:dyDescent="0.2">
      <c r="B120" s="123"/>
      <c r="C120" s="126">
        <v>10101</v>
      </c>
      <c r="D120" s="127" t="s">
        <v>20</v>
      </c>
      <c r="E120" s="128">
        <v>101572.75000000001</v>
      </c>
      <c r="F120" s="128">
        <v>235322.12</v>
      </c>
      <c r="G120" s="128">
        <v>267190.10000000003</v>
      </c>
      <c r="H120" s="128">
        <v>120964.38</v>
      </c>
      <c r="I120" s="128">
        <v>119551.76999999999</v>
      </c>
      <c r="J120" s="128">
        <v>120615.77</v>
      </c>
      <c r="K120" s="128">
        <v>116441.59</v>
      </c>
      <c r="L120" s="128">
        <v>97456.839999999982</v>
      </c>
      <c r="M120" s="128">
        <v>103484.92</v>
      </c>
      <c r="N120" s="128">
        <v>98952.289999999979</v>
      </c>
      <c r="O120" s="128">
        <v>105651.73</v>
      </c>
      <c r="P120" s="128">
        <v>128510.94</v>
      </c>
      <c r="Q120" s="128">
        <f>SUM(E120:P120)</f>
        <v>1615715.2</v>
      </c>
      <c r="R120" s="125"/>
      <c r="T120" s="123"/>
      <c r="U120" s="128">
        <f>IF($E$5=Master!$D$4,E120,
IF($F$5=Master!$D$4,SUM(E120:F120),
IF($G$5=Master!$D$4,SUM(E120:G120),
IF($H$5=Master!$D$4,SUM(E120:H120),
IF($I$5=Master!$D$4,SUM(E120:I120),
IF($J$5=Master!$D$4,SUM(E120:J120),
IF($K$5=Master!$D$4,SUM(E120:K120),
IF($L$5=Master!$D$4,SUM(E120:L120),
IF($M$5=Master!$D$4,SUM(E120:M120),
IF($N$5=Master!$D$4,SUM(E120:N120),
IF($O$5=Master!$D$4,SUM(E120:O120),
IF($P$5=Master!$D$4,SUM(E120:P120),0))))))))))))</f>
        <v>1081658.48</v>
      </c>
      <c r="V120" s="125"/>
    </row>
    <row r="121" spans="2:22" x14ac:dyDescent="0.2">
      <c r="B121" s="123"/>
      <c r="C121" s="126">
        <v>20101</v>
      </c>
      <c r="D121" s="127" t="s">
        <v>21</v>
      </c>
      <c r="E121" s="128">
        <v>1321550.8899999999</v>
      </c>
      <c r="F121" s="128">
        <v>1511651.0400000003</v>
      </c>
      <c r="G121" s="128">
        <v>1427154.75</v>
      </c>
      <c r="H121" s="128">
        <v>1611990.8199999998</v>
      </c>
      <c r="I121" s="128">
        <v>1214358.58</v>
      </c>
      <c r="J121" s="128">
        <v>1268695.58</v>
      </c>
      <c r="K121" s="128">
        <v>1927908.3199999996</v>
      </c>
      <c r="L121" s="128">
        <v>1146724.5999999999</v>
      </c>
      <c r="M121" s="128">
        <v>1087077.6499999999</v>
      </c>
      <c r="N121" s="128">
        <v>1045083.45</v>
      </c>
      <c r="O121" s="128">
        <v>1018764.24</v>
      </c>
      <c r="P121" s="128">
        <v>1046941.4800000002</v>
      </c>
      <c r="Q121" s="128">
        <f t="shared" ref="Q121:Q184" si="3">SUM(E121:P121)</f>
        <v>15627901.4</v>
      </c>
      <c r="R121" s="125"/>
      <c r="T121" s="123"/>
      <c r="U121" s="128">
        <f>IF($E$5=Master!$D$4,E121,
IF($F$5=Master!$D$4,SUM(E121:F121),
IF($G$5=Master!$D$4,SUM(E121:G121),
IF($H$5=Master!$D$4,SUM(E121:H121),
IF($I$5=Master!$D$4,SUM(E121:I121),
IF($J$5=Master!$D$4,SUM(E121:J121),
IF($K$5=Master!$D$4,SUM(E121:K121),
IF($L$5=Master!$D$4,SUM(E121:L121),
IF($M$5=Master!$D$4,SUM(E121:M121),
IF($N$5=Master!$D$4,SUM(E121:N121),
IF($O$5=Master!$D$4,SUM(E121:O121),
IF($P$5=Master!$D$4,SUM(E121:P121),0))))))))))))</f>
        <v>10283309.98</v>
      </c>
      <c r="V121" s="125"/>
    </row>
    <row r="122" spans="2:22" x14ac:dyDescent="0.2">
      <c r="B122" s="123"/>
      <c r="C122" s="126">
        <v>20102</v>
      </c>
      <c r="D122" s="127" t="s">
        <v>22</v>
      </c>
      <c r="E122" s="128">
        <v>42661.820000000007</v>
      </c>
      <c r="F122" s="128">
        <v>32825.319999999992</v>
      </c>
      <c r="G122" s="128">
        <v>41343.080000000016</v>
      </c>
      <c r="H122" s="128">
        <v>44424.319999999992</v>
      </c>
      <c r="I122" s="128">
        <v>35307.47</v>
      </c>
      <c r="J122" s="128">
        <v>46560.11</v>
      </c>
      <c r="K122" s="128">
        <v>39197.37999999999</v>
      </c>
      <c r="L122" s="128">
        <v>37546.109999999993</v>
      </c>
      <c r="M122" s="128">
        <v>38098.19000000001</v>
      </c>
      <c r="N122" s="128">
        <v>43866.080000000002</v>
      </c>
      <c r="O122" s="128">
        <v>38669.550000000003</v>
      </c>
      <c r="P122" s="128">
        <v>71442.5</v>
      </c>
      <c r="Q122" s="128">
        <f t="shared" si="3"/>
        <v>511941.93</v>
      </c>
      <c r="R122" s="125"/>
      <c r="T122" s="123"/>
      <c r="U122" s="128">
        <f>IF($E$5=Master!$D$4,E122,
IF($F$5=Master!$D$4,SUM(E122:F122),
IF($G$5=Master!$D$4,SUM(E122:G122),
IF($H$5=Master!$D$4,SUM(E122:H122),
IF($I$5=Master!$D$4,SUM(E122:I122),
IF($J$5=Master!$D$4,SUM(E122:J122),
IF($K$5=Master!$D$4,SUM(E122:K122),
IF($L$5=Master!$D$4,SUM(E122:L122),
IF($M$5=Master!$D$4,SUM(E122:M122),
IF($N$5=Master!$D$4,SUM(E122:N122),
IF($O$5=Master!$D$4,SUM(E122:O122),
IF($P$5=Master!$D$4,SUM(E122:P122),0))))))))))))</f>
        <v>282319.5</v>
      </c>
      <c r="V122" s="125"/>
    </row>
    <row r="123" spans="2:22" x14ac:dyDescent="0.2">
      <c r="B123" s="123"/>
      <c r="C123" s="126">
        <v>20105</v>
      </c>
      <c r="D123" s="127" t="s">
        <v>23</v>
      </c>
      <c r="E123" s="128">
        <v>4050.09</v>
      </c>
      <c r="F123" s="128">
        <v>2802.65</v>
      </c>
      <c r="G123" s="128">
        <v>2840.3199999999997</v>
      </c>
      <c r="H123" s="128">
        <v>4047.13</v>
      </c>
      <c r="I123" s="128">
        <v>2424.5600000000004</v>
      </c>
      <c r="J123" s="128">
        <v>4115.88</v>
      </c>
      <c r="K123" s="128">
        <v>2710.59</v>
      </c>
      <c r="L123" s="128">
        <v>4438.1299999999992</v>
      </c>
      <c r="M123" s="128">
        <v>3055.7400000000007</v>
      </c>
      <c r="N123" s="128">
        <v>4776.62</v>
      </c>
      <c r="O123" s="128">
        <v>3643.2100000000005</v>
      </c>
      <c r="P123" s="128">
        <v>9696.08</v>
      </c>
      <c r="Q123" s="128">
        <f t="shared" si="3"/>
        <v>48601</v>
      </c>
      <c r="R123" s="125"/>
      <c r="T123" s="123"/>
      <c r="U123" s="128">
        <f>IF($E$5=Master!$D$4,E123,
IF($F$5=Master!$D$4,SUM(E123:F123),
IF($G$5=Master!$D$4,SUM(E123:G123),
IF($H$5=Master!$D$4,SUM(E123:H123),
IF($I$5=Master!$D$4,SUM(E123:I123),
IF($J$5=Master!$D$4,SUM(E123:J123),
IF($K$5=Master!$D$4,SUM(E123:K123),
IF($L$5=Master!$D$4,SUM(E123:L123),
IF($M$5=Master!$D$4,SUM(E123:M123),
IF($N$5=Master!$D$4,SUM(E123:N123),
IF($O$5=Master!$D$4,SUM(E123:O123),
IF($P$5=Master!$D$4,SUM(E123:P123),0))))))))))))</f>
        <v>22991.22</v>
      </c>
      <c r="V123" s="125"/>
    </row>
    <row r="124" spans="2:22" x14ac:dyDescent="0.2">
      <c r="B124" s="123"/>
      <c r="C124" s="126">
        <v>30101</v>
      </c>
      <c r="D124" s="127" t="s">
        <v>24</v>
      </c>
      <c r="E124" s="128">
        <v>123407.42</v>
      </c>
      <c r="F124" s="128">
        <v>129130.78000000007</v>
      </c>
      <c r="G124" s="128">
        <v>144788.07999999999</v>
      </c>
      <c r="H124" s="128">
        <v>132395.16000000003</v>
      </c>
      <c r="I124" s="128">
        <v>127741.86999999998</v>
      </c>
      <c r="J124" s="128">
        <v>129849.2</v>
      </c>
      <c r="K124" s="128">
        <v>125294.59000000003</v>
      </c>
      <c r="L124" s="128">
        <v>115197.90000000004</v>
      </c>
      <c r="M124" s="128">
        <v>131701.19000000003</v>
      </c>
      <c r="N124" s="128">
        <v>122294.68</v>
      </c>
      <c r="O124" s="128">
        <v>122725.32</v>
      </c>
      <c r="P124" s="128">
        <v>147712.81000000006</v>
      </c>
      <c r="Q124" s="128">
        <f t="shared" si="3"/>
        <v>1552239.0000000002</v>
      </c>
      <c r="R124" s="125"/>
      <c r="T124" s="123"/>
      <c r="U124" s="128">
        <f>IF($E$5=Master!$D$4,E124,
IF($F$5=Master!$D$4,SUM(E124:F124),
IF($G$5=Master!$D$4,SUM(E124:G124),
IF($H$5=Master!$D$4,SUM(E124:H124),
IF($I$5=Master!$D$4,SUM(E124:I124),
IF($J$5=Master!$D$4,SUM(E124:J124),
IF($K$5=Master!$D$4,SUM(E124:K124),
IF($L$5=Master!$D$4,SUM(E124:L124),
IF($M$5=Master!$D$4,SUM(E124:M124),
IF($N$5=Master!$D$4,SUM(E124:N124),
IF($O$5=Master!$D$4,SUM(E124:O124),
IF($P$5=Master!$D$4,SUM(E124:P124),0))))))))))))</f>
        <v>912607.10000000009</v>
      </c>
      <c r="V124" s="125"/>
    </row>
    <row r="125" spans="2:22" x14ac:dyDescent="0.2">
      <c r="B125" s="123"/>
      <c r="C125" s="126">
        <v>30201</v>
      </c>
      <c r="D125" s="127" t="s">
        <v>25</v>
      </c>
      <c r="E125" s="128">
        <v>2895964.3699999982</v>
      </c>
      <c r="F125" s="128">
        <v>2653121.0999999908</v>
      </c>
      <c r="G125" s="128">
        <v>2741021.6999999997</v>
      </c>
      <c r="H125" s="128">
        <v>2902031.1699999892</v>
      </c>
      <c r="I125" s="128">
        <v>2666730.6699999957</v>
      </c>
      <c r="J125" s="128">
        <v>2932009.8099999954</v>
      </c>
      <c r="K125" s="128">
        <v>2732216.3799999882</v>
      </c>
      <c r="L125" s="128">
        <v>2594889.9699999895</v>
      </c>
      <c r="M125" s="128">
        <v>2716009.2399999946</v>
      </c>
      <c r="N125" s="128">
        <v>2795220.1099999971</v>
      </c>
      <c r="O125" s="128">
        <v>2824928.4599999837</v>
      </c>
      <c r="P125" s="128">
        <v>3608775.0699999984</v>
      </c>
      <c r="Q125" s="128">
        <f t="shared" si="3"/>
        <v>34062918.049999923</v>
      </c>
      <c r="R125" s="125"/>
      <c r="T125" s="123"/>
      <c r="U125" s="128">
        <f>IF($E$5=Master!$D$4,E125,
IF($F$5=Master!$D$4,SUM(E125:F125),
IF($G$5=Master!$D$4,SUM(E125:G125),
IF($H$5=Master!$D$4,SUM(E125:H125),
IF($I$5=Master!$D$4,SUM(E125:I125),
IF($J$5=Master!$D$4,SUM(E125:J125),
IF($K$5=Master!$D$4,SUM(E125:K125),
IF($L$5=Master!$D$4,SUM(E125:L125),
IF($M$5=Master!$D$4,SUM(E125:M125),
IF($N$5=Master!$D$4,SUM(E125:N125),
IF($O$5=Master!$D$4,SUM(E125:O125),
IF($P$5=Master!$D$4,SUM(E125:P125),0))))))))))))</f>
        <v>19523095.199999958</v>
      </c>
      <c r="V125" s="125"/>
    </row>
    <row r="126" spans="2:22" x14ac:dyDescent="0.2">
      <c r="B126" s="123"/>
      <c r="C126" s="126">
        <v>30301</v>
      </c>
      <c r="D126" s="127" t="s">
        <v>26</v>
      </c>
      <c r="E126" s="128">
        <v>1362482.3200000019</v>
      </c>
      <c r="F126" s="128">
        <v>1211001.0900000038</v>
      </c>
      <c r="G126" s="128">
        <v>1305470.0800000047</v>
      </c>
      <c r="H126" s="128">
        <v>1391793.4900000012</v>
      </c>
      <c r="I126" s="128">
        <v>1245856.9700000042</v>
      </c>
      <c r="J126" s="128">
        <v>1425465.0600000049</v>
      </c>
      <c r="K126" s="128">
        <v>1349971.940000003</v>
      </c>
      <c r="L126" s="128">
        <v>1244697.3900000034</v>
      </c>
      <c r="M126" s="128">
        <v>1427417.9200000013</v>
      </c>
      <c r="N126" s="128">
        <v>1289375.3500000064</v>
      </c>
      <c r="O126" s="128">
        <v>1338339.3900000048</v>
      </c>
      <c r="P126" s="128">
        <v>1761904.1399999983</v>
      </c>
      <c r="Q126" s="128">
        <f t="shared" si="3"/>
        <v>16353775.140000038</v>
      </c>
      <c r="R126" s="125"/>
      <c r="T126" s="123"/>
      <c r="U126" s="128">
        <f>IF($E$5=Master!$D$4,E126,
IF($F$5=Master!$D$4,SUM(E126:F126),
IF($G$5=Master!$D$4,SUM(E126:G126),
IF($H$5=Master!$D$4,SUM(E126:H126),
IF($I$5=Master!$D$4,SUM(E126:I126),
IF($J$5=Master!$D$4,SUM(E126:J126),
IF($K$5=Master!$D$4,SUM(E126:K126),
IF($L$5=Master!$D$4,SUM(E126:L126),
IF($M$5=Master!$D$4,SUM(E126:M126),
IF($N$5=Master!$D$4,SUM(E126:N126),
IF($O$5=Master!$D$4,SUM(E126:O126),
IF($P$5=Master!$D$4,SUM(E126:P126),0))))))))))))</f>
        <v>9292040.9500000235</v>
      </c>
      <c r="V126" s="125"/>
    </row>
    <row r="127" spans="2:22" x14ac:dyDescent="0.2">
      <c r="B127" s="123"/>
      <c r="C127" s="126">
        <v>30401</v>
      </c>
      <c r="D127" s="127" t="s">
        <v>27</v>
      </c>
      <c r="E127" s="128">
        <v>78436.860000000015</v>
      </c>
      <c r="F127" s="128">
        <v>75720.61</v>
      </c>
      <c r="G127" s="128">
        <v>71160.330000000016</v>
      </c>
      <c r="H127" s="128">
        <v>73679.49000000002</v>
      </c>
      <c r="I127" s="128">
        <v>70732.949999999983</v>
      </c>
      <c r="J127" s="128">
        <v>73162.760000000024</v>
      </c>
      <c r="K127" s="128">
        <v>65291.749999999978</v>
      </c>
      <c r="L127" s="128">
        <v>72187.959999999992</v>
      </c>
      <c r="M127" s="128">
        <v>63029.19999999999</v>
      </c>
      <c r="N127" s="128">
        <v>70750.819999999992</v>
      </c>
      <c r="O127" s="128">
        <v>78225.560000000012</v>
      </c>
      <c r="P127" s="128">
        <v>133801.94</v>
      </c>
      <c r="Q127" s="128">
        <f t="shared" si="3"/>
        <v>926180.23</v>
      </c>
      <c r="R127" s="125"/>
      <c r="T127" s="123"/>
      <c r="U127" s="128">
        <f>IF($E$5=Master!$D$4,E127,
IF($F$5=Master!$D$4,SUM(E127:F127),
IF($G$5=Master!$D$4,SUM(E127:G127),
IF($H$5=Master!$D$4,SUM(E127:H127),
IF($I$5=Master!$D$4,SUM(E127:I127),
IF($J$5=Master!$D$4,SUM(E127:J127),
IF($K$5=Master!$D$4,SUM(E127:K127),
IF($L$5=Master!$D$4,SUM(E127:L127),
IF($M$5=Master!$D$4,SUM(E127:M127),
IF($N$5=Master!$D$4,SUM(E127:N127),
IF($O$5=Master!$D$4,SUM(E127:O127),
IF($P$5=Master!$D$4,SUM(E127:P127),0))))))))))))</f>
        <v>508184.75</v>
      </c>
      <c r="V127" s="125"/>
    </row>
    <row r="128" spans="2:22" x14ac:dyDescent="0.2">
      <c r="B128" s="123"/>
      <c r="C128" s="126">
        <v>40101</v>
      </c>
      <c r="D128" s="127" t="s">
        <v>28</v>
      </c>
      <c r="E128" s="128">
        <v>469381.65000000014</v>
      </c>
      <c r="F128" s="128">
        <v>480104.4200000001</v>
      </c>
      <c r="G128" s="128">
        <v>473836.26999999996</v>
      </c>
      <c r="H128" s="128">
        <v>487778.1399999999</v>
      </c>
      <c r="I128" s="128">
        <v>436917.22999999981</v>
      </c>
      <c r="J128" s="128">
        <v>463417.19000000018</v>
      </c>
      <c r="K128" s="128">
        <v>415962.19000000006</v>
      </c>
      <c r="L128" s="128">
        <v>413042.30999999988</v>
      </c>
      <c r="M128" s="128">
        <v>435179.32000000007</v>
      </c>
      <c r="N128" s="128">
        <v>445713.14999999991</v>
      </c>
      <c r="O128" s="128">
        <v>413382.45</v>
      </c>
      <c r="P128" s="128">
        <v>651253.10000000033</v>
      </c>
      <c r="Q128" s="128">
        <f t="shared" si="3"/>
        <v>5585967.4200000018</v>
      </c>
      <c r="R128" s="125"/>
      <c r="T128" s="123"/>
      <c r="U128" s="128">
        <f>IF($E$5=Master!$D$4,E128,
IF($F$5=Master!$D$4,SUM(E128:F128),
IF($G$5=Master!$D$4,SUM(E128:G128),
IF($H$5=Master!$D$4,SUM(E128:H128),
IF($I$5=Master!$D$4,SUM(E128:I128),
IF($J$5=Master!$D$4,SUM(E128:J128),
IF($K$5=Master!$D$4,SUM(E128:K128),
IF($L$5=Master!$D$4,SUM(E128:L128),
IF($M$5=Master!$D$4,SUM(E128:M128),
IF($N$5=Master!$D$4,SUM(E128:N128),
IF($O$5=Master!$D$4,SUM(E128:O128),
IF($P$5=Master!$D$4,SUM(E128:P128),0))))))))))))</f>
        <v>3227397.0900000003</v>
      </c>
      <c r="V128" s="125"/>
    </row>
    <row r="129" spans="2:22" x14ac:dyDescent="0.2">
      <c r="B129" s="123"/>
      <c r="C129" s="126">
        <v>40102</v>
      </c>
      <c r="D129" s="127" t="s">
        <v>29</v>
      </c>
      <c r="E129" s="128">
        <v>113783.58000000005</v>
      </c>
      <c r="F129" s="128">
        <v>133065.95000000001</v>
      </c>
      <c r="G129" s="128">
        <v>123667.72</v>
      </c>
      <c r="H129" s="128">
        <v>117255.59000000003</v>
      </c>
      <c r="I129" s="128">
        <v>112602.49999999999</v>
      </c>
      <c r="J129" s="128">
        <v>109415.66</v>
      </c>
      <c r="K129" s="128">
        <v>103575.51000000002</v>
      </c>
      <c r="L129" s="128">
        <v>101104.64</v>
      </c>
      <c r="M129" s="128">
        <v>104261.86000000002</v>
      </c>
      <c r="N129" s="128">
        <v>105584.60000000002</v>
      </c>
      <c r="O129" s="128">
        <v>101716.50999999998</v>
      </c>
      <c r="P129" s="128">
        <v>142808.77999999997</v>
      </c>
      <c r="Q129" s="128">
        <f t="shared" si="3"/>
        <v>1368842.9000000001</v>
      </c>
      <c r="R129" s="125"/>
      <c r="T129" s="123"/>
      <c r="U129" s="128">
        <f>IF($E$5=Master!$D$4,E129,
IF($F$5=Master!$D$4,SUM(E129:F129),
IF($G$5=Master!$D$4,SUM(E129:G129),
IF($H$5=Master!$D$4,SUM(E129:H129),
IF($I$5=Master!$D$4,SUM(E129:I129),
IF($J$5=Master!$D$4,SUM(E129:J129),
IF($K$5=Master!$D$4,SUM(E129:K129),
IF($L$5=Master!$D$4,SUM(E129:L129),
IF($M$5=Master!$D$4,SUM(E129:M129),
IF($N$5=Master!$D$4,SUM(E129:N129),
IF($O$5=Master!$D$4,SUM(E129:O129),
IF($P$5=Master!$D$4,SUM(E129:P129),0))))))))))))</f>
        <v>813366.51000000013</v>
      </c>
      <c r="V129" s="125"/>
    </row>
    <row r="130" spans="2:22" x14ac:dyDescent="0.2">
      <c r="B130" s="123"/>
      <c r="C130" s="126">
        <v>40103</v>
      </c>
      <c r="D130" s="127" t="s">
        <v>30</v>
      </c>
      <c r="E130" s="128">
        <v>46136.579999999994</v>
      </c>
      <c r="F130" s="128">
        <v>44901.61</v>
      </c>
      <c r="G130" s="128">
        <v>45174.95</v>
      </c>
      <c r="H130" s="128">
        <v>45460.229999999996</v>
      </c>
      <c r="I130" s="128">
        <v>45047.13</v>
      </c>
      <c r="J130" s="128">
        <v>45526.12</v>
      </c>
      <c r="K130" s="128">
        <v>45200.77</v>
      </c>
      <c r="L130" s="128">
        <v>45263.02</v>
      </c>
      <c r="M130" s="128">
        <v>45717.049999999996</v>
      </c>
      <c r="N130" s="128">
        <v>45177.85</v>
      </c>
      <c r="O130" s="128">
        <v>45861.17</v>
      </c>
      <c r="P130" s="128">
        <v>54212.329999999994</v>
      </c>
      <c r="Q130" s="128">
        <f t="shared" si="3"/>
        <v>553678.80999999994</v>
      </c>
      <c r="R130" s="125"/>
      <c r="T130" s="123"/>
      <c r="U130" s="128">
        <f>IF($E$5=Master!$D$4,E130,
IF($F$5=Master!$D$4,SUM(E130:F130),
IF($G$5=Master!$D$4,SUM(E130:G130),
IF($H$5=Master!$D$4,SUM(E130:H130),
IF($I$5=Master!$D$4,SUM(E130:I130),
IF($J$5=Master!$D$4,SUM(E130:J130),
IF($K$5=Master!$D$4,SUM(E130:K130),
IF($L$5=Master!$D$4,SUM(E130:L130),
IF($M$5=Master!$D$4,SUM(E130:M130),
IF($N$5=Master!$D$4,SUM(E130:N130),
IF($O$5=Master!$D$4,SUM(E130:O130),
IF($P$5=Master!$D$4,SUM(E130:P130),0))))))))))))</f>
        <v>317447.39</v>
      </c>
      <c r="V130" s="125"/>
    </row>
    <row r="131" spans="2:22" x14ac:dyDescent="0.2">
      <c r="B131" s="123"/>
      <c r="C131" s="126">
        <v>40105</v>
      </c>
      <c r="D131" s="127" t="s">
        <v>31</v>
      </c>
      <c r="E131" s="128">
        <v>39233.120000000003</v>
      </c>
      <c r="F131" s="128">
        <v>43509.420000000006</v>
      </c>
      <c r="G131" s="128">
        <v>41132.830000000009</v>
      </c>
      <c r="H131" s="128">
        <v>43940.73000000001</v>
      </c>
      <c r="I131" s="128">
        <v>40333.509999999995</v>
      </c>
      <c r="J131" s="128">
        <v>44764.719999999987</v>
      </c>
      <c r="K131" s="128">
        <v>39907.300000000003</v>
      </c>
      <c r="L131" s="128">
        <v>40074.69999999999</v>
      </c>
      <c r="M131" s="128">
        <v>40398.930000000008</v>
      </c>
      <c r="N131" s="128">
        <v>42762.22</v>
      </c>
      <c r="O131" s="128">
        <v>41795.140000000014</v>
      </c>
      <c r="P131" s="128">
        <v>50273.879999999983</v>
      </c>
      <c r="Q131" s="128">
        <f t="shared" si="3"/>
        <v>508126.5</v>
      </c>
      <c r="R131" s="125"/>
      <c r="T131" s="123"/>
      <c r="U131" s="128">
        <f>IF($E$5=Master!$D$4,E131,
IF($F$5=Master!$D$4,SUM(E131:F131),
IF($G$5=Master!$D$4,SUM(E131:G131),
IF($H$5=Master!$D$4,SUM(E131:H131),
IF($I$5=Master!$D$4,SUM(E131:I131),
IF($J$5=Master!$D$4,SUM(E131:J131),
IF($K$5=Master!$D$4,SUM(E131:K131),
IF($L$5=Master!$D$4,SUM(E131:L131),
IF($M$5=Master!$D$4,SUM(E131:M131),
IF($N$5=Master!$D$4,SUM(E131:N131),
IF($O$5=Master!$D$4,SUM(E131:O131),
IF($P$5=Master!$D$4,SUM(E131:P131),0))))))))))))</f>
        <v>292821.63</v>
      </c>
      <c r="V131" s="125"/>
    </row>
    <row r="132" spans="2:22" x14ac:dyDescent="0.2">
      <c r="B132" s="123"/>
      <c r="C132" s="126">
        <v>40116</v>
      </c>
      <c r="D132" s="127" t="s">
        <v>32</v>
      </c>
      <c r="E132" s="128">
        <v>3460.9100000000003</v>
      </c>
      <c r="F132" s="128">
        <v>2397.77</v>
      </c>
      <c r="G132" s="128">
        <v>2436.8000000000002</v>
      </c>
      <c r="H132" s="128">
        <v>3547.35</v>
      </c>
      <c r="I132" s="128">
        <v>2154.35</v>
      </c>
      <c r="J132" s="128">
        <v>3418.54</v>
      </c>
      <c r="K132" s="128">
        <v>2353.81</v>
      </c>
      <c r="L132" s="128">
        <v>3898.3</v>
      </c>
      <c r="M132" s="128">
        <v>2551.0499999999993</v>
      </c>
      <c r="N132" s="128">
        <v>4135.29</v>
      </c>
      <c r="O132" s="128">
        <v>3088.88</v>
      </c>
      <c r="P132" s="128">
        <v>8087.8899999999994</v>
      </c>
      <c r="Q132" s="128">
        <f t="shared" si="3"/>
        <v>41530.94</v>
      </c>
      <c r="R132" s="125"/>
      <c r="T132" s="123"/>
      <c r="U132" s="128">
        <f>IF($E$5=Master!$D$4,E132,
IF($F$5=Master!$D$4,SUM(E132:F132),
IF($G$5=Master!$D$4,SUM(E132:G132),
IF($H$5=Master!$D$4,SUM(E132:H132),
IF($I$5=Master!$D$4,SUM(E132:I132),
IF($J$5=Master!$D$4,SUM(E132:J132),
IF($K$5=Master!$D$4,SUM(E132:K132),
IF($L$5=Master!$D$4,SUM(E132:L132),
IF($M$5=Master!$D$4,SUM(E132:M132),
IF($N$5=Master!$D$4,SUM(E132:N132),
IF($O$5=Master!$D$4,SUM(E132:O132),
IF($P$5=Master!$D$4,SUM(E132:P132),0))))))))))))</f>
        <v>19769.530000000002</v>
      </c>
      <c r="V132" s="125"/>
    </row>
    <row r="133" spans="2:22" x14ac:dyDescent="0.2">
      <c r="B133" s="123"/>
      <c r="C133" s="126">
        <v>40122</v>
      </c>
      <c r="D133" s="127" t="s">
        <v>33</v>
      </c>
      <c r="E133" s="128">
        <v>897.75</v>
      </c>
      <c r="F133" s="128">
        <v>448.85</v>
      </c>
      <c r="G133" s="128">
        <v>742.12</v>
      </c>
      <c r="H133" s="128">
        <v>738.98</v>
      </c>
      <c r="I133" s="128">
        <v>595.78</v>
      </c>
      <c r="J133" s="128">
        <v>1000.01</v>
      </c>
      <c r="K133" s="128">
        <v>951.65</v>
      </c>
      <c r="L133" s="128">
        <v>888.07</v>
      </c>
      <c r="M133" s="128">
        <v>896.99</v>
      </c>
      <c r="N133" s="128">
        <v>849.35</v>
      </c>
      <c r="O133" s="128">
        <v>600.42999999999995</v>
      </c>
      <c r="P133" s="128">
        <v>2163.02</v>
      </c>
      <c r="Q133" s="128">
        <f t="shared" si="3"/>
        <v>10773</v>
      </c>
      <c r="R133" s="125"/>
      <c r="T133" s="123"/>
      <c r="U133" s="128">
        <f>IF($E$5=Master!$D$4,E133,
IF($F$5=Master!$D$4,SUM(E133:F133),
IF($G$5=Master!$D$4,SUM(E133:G133),
IF($H$5=Master!$D$4,SUM(E133:H133),
IF($I$5=Master!$D$4,SUM(E133:I133),
IF($J$5=Master!$D$4,SUM(E133:J133),
IF($K$5=Master!$D$4,SUM(E133:K133),
IF($L$5=Master!$D$4,SUM(E133:L133),
IF($M$5=Master!$D$4,SUM(E133:M133),
IF($N$5=Master!$D$4,SUM(E133:N133),
IF($O$5=Master!$D$4,SUM(E133:O133),
IF($P$5=Master!$D$4,SUM(E133:P133),0))))))))))))</f>
        <v>5375.1399999999994</v>
      </c>
      <c r="V133" s="125"/>
    </row>
    <row r="134" spans="2:22" x14ac:dyDescent="0.2">
      <c r="B134" s="123"/>
      <c r="C134" s="126">
        <v>40201</v>
      </c>
      <c r="D134" s="127" t="s">
        <v>34</v>
      </c>
      <c r="E134" s="128">
        <v>316798.7900000001</v>
      </c>
      <c r="F134" s="128">
        <v>264587.7900000001</v>
      </c>
      <c r="G134" s="128">
        <v>377069.54</v>
      </c>
      <c r="H134" s="128">
        <v>419134.3600000001</v>
      </c>
      <c r="I134" s="128">
        <v>361875.50000000006</v>
      </c>
      <c r="J134" s="128">
        <v>300940.84999999992</v>
      </c>
      <c r="K134" s="128">
        <v>547262.15999999992</v>
      </c>
      <c r="L134" s="128">
        <v>283337.18000000011</v>
      </c>
      <c r="M134" s="128">
        <v>510700.23</v>
      </c>
      <c r="N134" s="128">
        <v>366117.04</v>
      </c>
      <c r="O134" s="128">
        <v>328223.54999999993</v>
      </c>
      <c r="P134" s="128">
        <v>374749.79</v>
      </c>
      <c r="Q134" s="128">
        <f t="shared" si="3"/>
        <v>4450796.78</v>
      </c>
      <c r="R134" s="125"/>
      <c r="T134" s="123"/>
      <c r="U134" s="128">
        <f>IF($E$5=Master!$D$4,E134,
IF($F$5=Master!$D$4,SUM(E134:F134),
IF($G$5=Master!$D$4,SUM(E134:G134),
IF($H$5=Master!$D$4,SUM(E134:H134),
IF($I$5=Master!$D$4,SUM(E134:I134),
IF($J$5=Master!$D$4,SUM(E134:J134),
IF($K$5=Master!$D$4,SUM(E134:K134),
IF($L$5=Master!$D$4,SUM(E134:L134),
IF($M$5=Master!$D$4,SUM(E134:M134),
IF($N$5=Master!$D$4,SUM(E134:N134),
IF($O$5=Master!$D$4,SUM(E134:O134),
IF($P$5=Master!$D$4,SUM(E134:P134),0))))))))))))</f>
        <v>2587668.9900000002</v>
      </c>
      <c r="V134" s="125"/>
    </row>
    <row r="135" spans="2:22" x14ac:dyDescent="0.2">
      <c r="B135" s="123"/>
      <c r="C135" s="126">
        <v>40202</v>
      </c>
      <c r="D135" s="127" t="s">
        <v>35</v>
      </c>
      <c r="E135" s="128">
        <v>1267374.47</v>
      </c>
      <c r="F135" s="128">
        <v>1297981.5299999996</v>
      </c>
      <c r="G135" s="128">
        <v>1289591.5200000005</v>
      </c>
      <c r="H135" s="128">
        <v>1260611.9000000004</v>
      </c>
      <c r="I135" s="128">
        <v>1015873.0200000004</v>
      </c>
      <c r="J135" s="128">
        <v>1147146.4999999998</v>
      </c>
      <c r="K135" s="128">
        <v>1025994.2499999999</v>
      </c>
      <c r="L135" s="128">
        <v>1022833.46</v>
      </c>
      <c r="M135" s="128">
        <v>1111085.6400000001</v>
      </c>
      <c r="N135" s="128">
        <v>1015483.5199999996</v>
      </c>
      <c r="O135" s="128">
        <v>1031367.5799999996</v>
      </c>
      <c r="P135" s="128">
        <v>1404914.840000001</v>
      </c>
      <c r="Q135" s="128">
        <f t="shared" si="3"/>
        <v>13890258.230000002</v>
      </c>
      <c r="R135" s="125"/>
      <c r="T135" s="123"/>
      <c r="U135" s="128">
        <f>IF($E$5=Master!$D$4,E135,
IF($F$5=Master!$D$4,SUM(E135:F135),
IF($G$5=Master!$D$4,SUM(E135:G135),
IF($H$5=Master!$D$4,SUM(E135:H135),
IF($I$5=Master!$D$4,SUM(E135:I135),
IF($J$5=Master!$D$4,SUM(E135:J135),
IF($K$5=Master!$D$4,SUM(E135:K135),
IF($L$5=Master!$D$4,SUM(E135:L135),
IF($M$5=Master!$D$4,SUM(E135:M135),
IF($N$5=Master!$D$4,SUM(E135:N135),
IF($O$5=Master!$D$4,SUM(E135:O135),
IF($P$5=Master!$D$4,SUM(E135:P135),0))))))))))))</f>
        <v>8304573.1900000004</v>
      </c>
      <c r="V135" s="125"/>
    </row>
    <row r="136" spans="2:22" x14ac:dyDescent="0.2">
      <c r="B136" s="123"/>
      <c r="C136" s="126">
        <v>40204</v>
      </c>
      <c r="D136" s="127" t="s">
        <v>36</v>
      </c>
      <c r="E136" s="128">
        <v>23544.090000000007</v>
      </c>
      <c r="F136" s="128">
        <v>77677.42</v>
      </c>
      <c r="G136" s="128">
        <v>65956.659999999989</v>
      </c>
      <c r="H136" s="128">
        <v>50305.58</v>
      </c>
      <c r="I136" s="128">
        <v>45895.53</v>
      </c>
      <c r="J136" s="128">
        <v>41101.800000000003</v>
      </c>
      <c r="K136" s="128">
        <v>38280.520000000011</v>
      </c>
      <c r="L136" s="128">
        <v>26709.849999999995</v>
      </c>
      <c r="M136" s="128">
        <v>37428.640000000014</v>
      </c>
      <c r="N136" s="128">
        <v>37563.540000000008</v>
      </c>
      <c r="O136" s="128">
        <v>33180.719999999994</v>
      </c>
      <c r="P136" s="128">
        <v>34391.319999999985</v>
      </c>
      <c r="Q136" s="128">
        <f t="shared" si="3"/>
        <v>512035.67</v>
      </c>
      <c r="R136" s="125"/>
      <c r="T136" s="123"/>
      <c r="U136" s="128">
        <f>IF($E$5=Master!$D$4,E136,
IF($F$5=Master!$D$4,SUM(E136:F136),
IF($G$5=Master!$D$4,SUM(E136:G136),
IF($H$5=Master!$D$4,SUM(E136:H136),
IF($I$5=Master!$D$4,SUM(E136:I136),
IF($J$5=Master!$D$4,SUM(E136:J136),
IF($K$5=Master!$D$4,SUM(E136:K136),
IF($L$5=Master!$D$4,SUM(E136:L136),
IF($M$5=Master!$D$4,SUM(E136:M136),
IF($N$5=Master!$D$4,SUM(E136:N136),
IF($O$5=Master!$D$4,SUM(E136:O136),
IF($P$5=Master!$D$4,SUM(E136:P136),0))))))))))))</f>
        <v>342761.60000000003</v>
      </c>
      <c r="V136" s="125"/>
    </row>
    <row r="137" spans="2:22" x14ac:dyDescent="0.2">
      <c r="B137" s="123"/>
      <c r="C137" s="126">
        <v>40301</v>
      </c>
      <c r="D137" s="127" t="s">
        <v>37</v>
      </c>
      <c r="E137" s="128">
        <v>10957691.149999993</v>
      </c>
      <c r="F137" s="128">
        <v>9493112.3400000017</v>
      </c>
      <c r="G137" s="128">
        <v>11138806.899999993</v>
      </c>
      <c r="H137" s="128">
        <v>11254177.069999987</v>
      </c>
      <c r="I137" s="128">
        <v>9357933.6500000115</v>
      </c>
      <c r="J137" s="128">
        <v>11350064.029999996</v>
      </c>
      <c r="K137" s="128">
        <v>10228904.270000018</v>
      </c>
      <c r="L137" s="128">
        <v>9651164.8399999924</v>
      </c>
      <c r="M137" s="128">
        <v>11168613.440000005</v>
      </c>
      <c r="N137" s="128">
        <v>10028832.959999995</v>
      </c>
      <c r="O137" s="128">
        <v>10507399.430000005</v>
      </c>
      <c r="P137" s="128">
        <v>18009938.029999997</v>
      </c>
      <c r="Q137" s="128">
        <f t="shared" si="3"/>
        <v>133146638.11</v>
      </c>
      <c r="R137" s="125"/>
      <c r="T137" s="123"/>
      <c r="U137" s="128">
        <f>IF($E$5=Master!$D$4,E137,
IF($F$5=Master!$D$4,SUM(E137:F137),
IF($G$5=Master!$D$4,SUM(E137:G137),
IF($H$5=Master!$D$4,SUM(E137:H137),
IF($I$5=Master!$D$4,SUM(E137:I137),
IF($J$5=Master!$D$4,SUM(E137:J137),
IF($K$5=Master!$D$4,SUM(E137:K137),
IF($L$5=Master!$D$4,SUM(E137:L137),
IF($M$5=Master!$D$4,SUM(E137:M137),
IF($N$5=Master!$D$4,SUM(E137:N137),
IF($O$5=Master!$D$4,SUM(E137:O137),
IF($P$5=Master!$D$4,SUM(E137:P137),0))))))))))))</f>
        <v>73780689.409999996</v>
      </c>
      <c r="V137" s="125"/>
    </row>
    <row r="138" spans="2:22" x14ac:dyDescent="0.2">
      <c r="B138" s="123"/>
      <c r="C138" s="126">
        <v>40401</v>
      </c>
      <c r="D138" s="127" t="s">
        <v>38</v>
      </c>
      <c r="E138" s="128">
        <v>6598045.1600000001</v>
      </c>
      <c r="F138" s="128">
        <v>4958421.1399999931</v>
      </c>
      <c r="G138" s="128">
        <v>6190709.9100000001</v>
      </c>
      <c r="H138" s="128">
        <v>7137962.7200000063</v>
      </c>
      <c r="I138" s="128">
        <v>5417700.1300000018</v>
      </c>
      <c r="J138" s="128">
        <v>8234677.8899999959</v>
      </c>
      <c r="K138" s="128">
        <v>5930661.6100000031</v>
      </c>
      <c r="L138" s="128">
        <v>5543146.1000000043</v>
      </c>
      <c r="M138" s="128">
        <v>6669777.4799999995</v>
      </c>
      <c r="N138" s="128">
        <v>5900931.360000005</v>
      </c>
      <c r="O138" s="128">
        <v>5989084.2099999972</v>
      </c>
      <c r="P138" s="128">
        <v>10343325.510000004</v>
      </c>
      <c r="Q138" s="128">
        <f t="shared" si="3"/>
        <v>78914443.220000014</v>
      </c>
      <c r="R138" s="125"/>
      <c r="T138" s="123"/>
      <c r="U138" s="128">
        <f>IF($E$5=Master!$D$4,E138,
IF($F$5=Master!$D$4,SUM(E138:F138),
IF($G$5=Master!$D$4,SUM(E138:G138),
IF($H$5=Master!$D$4,SUM(E138:H138),
IF($I$5=Master!$D$4,SUM(E138:I138),
IF($J$5=Master!$D$4,SUM(E138:J138),
IF($K$5=Master!$D$4,SUM(E138:K138),
IF($L$5=Master!$D$4,SUM(E138:L138),
IF($M$5=Master!$D$4,SUM(E138:M138),
IF($N$5=Master!$D$4,SUM(E138:N138),
IF($O$5=Master!$D$4,SUM(E138:O138),
IF($P$5=Master!$D$4,SUM(E138:P138),0))))))))))))</f>
        <v>44468178.560000002</v>
      </c>
      <c r="V138" s="125"/>
    </row>
    <row r="139" spans="2:22" x14ac:dyDescent="0.2">
      <c r="B139" s="123"/>
      <c r="C139" s="126">
        <v>40402</v>
      </c>
      <c r="D139" s="127" t="s">
        <v>39</v>
      </c>
      <c r="E139" s="128">
        <v>47869.060000000005</v>
      </c>
      <c r="F139" s="128">
        <v>83567.500000000015</v>
      </c>
      <c r="G139" s="128">
        <v>54206.790000000008</v>
      </c>
      <c r="H139" s="128">
        <v>46236.56</v>
      </c>
      <c r="I139" s="128">
        <v>42739.570000000022</v>
      </c>
      <c r="J139" s="128">
        <v>47683.729999999996</v>
      </c>
      <c r="K139" s="128">
        <v>55179.770000000004</v>
      </c>
      <c r="L139" s="128">
        <v>43536.51999999999</v>
      </c>
      <c r="M139" s="128">
        <v>42404.780000000021</v>
      </c>
      <c r="N139" s="128">
        <v>45845.399999999994</v>
      </c>
      <c r="O139" s="128">
        <v>42912.75</v>
      </c>
      <c r="P139" s="128">
        <v>69916.22</v>
      </c>
      <c r="Q139" s="128">
        <f t="shared" si="3"/>
        <v>622098.65</v>
      </c>
      <c r="R139" s="125"/>
      <c r="T139" s="123"/>
      <c r="U139" s="128">
        <f>IF($E$5=Master!$D$4,E139,
IF($F$5=Master!$D$4,SUM(E139:F139),
IF($G$5=Master!$D$4,SUM(E139:G139),
IF($H$5=Master!$D$4,SUM(E139:H139),
IF($I$5=Master!$D$4,SUM(E139:I139),
IF($J$5=Master!$D$4,SUM(E139:J139),
IF($K$5=Master!$D$4,SUM(E139:K139),
IF($L$5=Master!$D$4,SUM(E139:L139),
IF($M$5=Master!$D$4,SUM(E139:M139),
IF($N$5=Master!$D$4,SUM(E139:N139),
IF($O$5=Master!$D$4,SUM(E139:O139),
IF($P$5=Master!$D$4,SUM(E139:P139),0))))))))))))</f>
        <v>377482.98000000004</v>
      </c>
      <c r="V139" s="125"/>
    </row>
    <row r="140" spans="2:22" x14ac:dyDescent="0.2">
      <c r="B140" s="123"/>
      <c r="C140" s="126">
        <v>40501</v>
      </c>
      <c r="D140" s="127" t="s">
        <v>1</v>
      </c>
      <c r="E140" s="128">
        <v>60792024.369999997</v>
      </c>
      <c r="F140" s="128">
        <v>15320660.880000001</v>
      </c>
      <c r="G140" s="128">
        <v>75404776.069999993</v>
      </c>
      <c r="H140" s="128">
        <v>133306947.88999999</v>
      </c>
      <c r="I140" s="128">
        <v>20615163.149999987</v>
      </c>
      <c r="J140" s="128">
        <v>100755818.25999998</v>
      </c>
      <c r="K140" s="128">
        <v>57525673.730000004</v>
      </c>
      <c r="L140" s="128">
        <v>12944588.469999999</v>
      </c>
      <c r="M140" s="128">
        <v>37742476.439999983</v>
      </c>
      <c r="N140" s="128">
        <v>32220397.459999997</v>
      </c>
      <c r="O140" s="128">
        <v>39001036.739999987</v>
      </c>
      <c r="P140" s="128">
        <v>111200772.87000002</v>
      </c>
      <c r="Q140" s="128">
        <f t="shared" si="3"/>
        <v>696830336.32999992</v>
      </c>
      <c r="R140" s="125"/>
      <c r="T140" s="123"/>
      <c r="U140" s="128">
        <f>IF($E$5=Master!$D$4,E140,
IF($F$5=Master!$D$4,SUM(E140:F140),
IF($G$5=Master!$D$4,SUM(E140:G140),
IF($H$5=Master!$D$4,SUM(E140:H140),
IF($I$5=Master!$D$4,SUM(E140:I140),
IF($J$5=Master!$D$4,SUM(E140:J140),
IF($K$5=Master!$D$4,SUM(E140:K140),
IF($L$5=Master!$D$4,SUM(E140:L140),
IF($M$5=Master!$D$4,SUM(E140:M140),
IF($N$5=Master!$D$4,SUM(E140:N140),
IF($O$5=Master!$D$4,SUM(E140:O140),
IF($P$5=Master!$D$4,SUM(E140:P140),0))))))))))))</f>
        <v>463721064.34999996</v>
      </c>
      <c r="V140" s="125"/>
    </row>
    <row r="141" spans="2:22" x14ac:dyDescent="0.2">
      <c r="B141" s="123"/>
      <c r="C141" s="126">
        <v>40503</v>
      </c>
      <c r="D141" s="127" t="s">
        <v>120</v>
      </c>
      <c r="E141" s="128">
        <v>1084572.48</v>
      </c>
      <c r="F141" s="128">
        <v>879666.69000000018</v>
      </c>
      <c r="G141" s="128">
        <v>1036718.3199999998</v>
      </c>
      <c r="H141" s="128">
        <v>989776.87000000034</v>
      </c>
      <c r="I141" s="128">
        <v>851726.57000000018</v>
      </c>
      <c r="J141" s="128">
        <v>970029.61999999976</v>
      </c>
      <c r="K141" s="128">
        <v>1007101.1699999996</v>
      </c>
      <c r="L141" s="128">
        <v>848671.21000000031</v>
      </c>
      <c r="M141" s="128">
        <v>879558.4800000008</v>
      </c>
      <c r="N141" s="128">
        <v>918974.85000000044</v>
      </c>
      <c r="O141" s="128">
        <v>826250.8900000006</v>
      </c>
      <c r="P141" s="128">
        <v>1619504.89</v>
      </c>
      <c r="Q141" s="128">
        <f t="shared" si="3"/>
        <v>11912552.040000003</v>
      </c>
      <c r="R141" s="125"/>
      <c r="T141" s="123"/>
      <c r="U141" s="128">
        <f>IF($E$5=Master!$D$4,E141,
IF($F$5=Master!$D$4,SUM(E141:F141),
IF($G$5=Master!$D$4,SUM(E141:G141),
IF($H$5=Master!$D$4,SUM(E141:H141),
IF($I$5=Master!$D$4,SUM(E141:I141),
IF($J$5=Master!$D$4,SUM(E141:J141),
IF($K$5=Master!$D$4,SUM(E141:K141),
IF($L$5=Master!$D$4,SUM(E141:L141),
IF($M$5=Master!$D$4,SUM(E141:M141),
IF($N$5=Master!$D$4,SUM(E141:N141),
IF($O$5=Master!$D$4,SUM(E141:O141),
IF($P$5=Master!$D$4,SUM(E141:P141),0))))))))))))</f>
        <v>6819591.7200000007</v>
      </c>
      <c r="V141" s="125"/>
    </row>
    <row r="142" spans="2:22" x14ac:dyDescent="0.2">
      <c r="B142" s="123"/>
      <c r="C142" s="126">
        <v>40504</v>
      </c>
      <c r="D142" s="127" t="s">
        <v>118</v>
      </c>
      <c r="E142" s="128">
        <v>1114814.6799999995</v>
      </c>
      <c r="F142" s="128">
        <v>722211.85000000009</v>
      </c>
      <c r="G142" s="128">
        <v>1036777.3300000004</v>
      </c>
      <c r="H142" s="128">
        <v>989931.99000000092</v>
      </c>
      <c r="I142" s="128">
        <v>787426.34999999963</v>
      </c>
      <c r="J142" s="128">
        <v>987239.47999999963</v>
      </c>
      <c r="K142" s="128">
        <v>1133717.9999999993</v>
      </c>
      <c r="L142" s="128">
        <v>1021707.8099999994</v>
      </c>
      <c r="M142" s="128">
        <v>1070263.4499999995</v>
      </c>
      <c r="N142" s="128">
        <v>955855.8</v>
      </c>
      <c r="O142" s="128">
        <v>997502.45</v>
      </c>
      <c r="P142" s="128">
        <v>2228843.7200000002</v>
      </c>
      <c r="Q142" s="128">
        <f t="shared" si="3"/>
        <v>13046292.909999998</v>
      </c>
      <c r="R142" s="125"/>
      <c r="T142" s="123"/>
      <c r="U142" s="128">
        <f>IF($E$5=Master!$D$4,E142,
IF($F$5=Master!$D$4,SUM(E142:F142),
IF($G$5=Master!$D$4,SUM(E142:G142),
IF($H$5=Master!$D$4,SUM(E142:H142),
IF($I$5=Master!$D$4,SUM(E142:I142),
IF($J$5=Master!$D$4,SUM(E142:J142),
IF($K$5=Master!$D$4,SUM(E142:K142),
IF($L$5=Master!$D$4,SUM(E142:L142),
IF($M$5=Master!$D$4,SUM(E142:M142),
IF($N$5=Master!$D$4,SUM(E142:N142),
IF($O$5=Master!$D$4,SUM(E142:O142),
IF($P$5=Master!$D$4,SUM(E142:P142),0))))))))))))</f>
        <v>6772119.6799999988</v>
      </c>
      <c r="V142" s="125"/>
    </row>
    <row r="143" spans="2:22" x14ac:dyDescent="0.2">
      <c r="B143" s="123"/>
      <c r="C143" s="126">
        <v>40510</v>
      </c>
      <c r="D143" s="127" t="s">
        <v>40</v>
      </c>
      <c r="E143" s="128">
        <v>207135.72999999998</v>
      </c>
      <c r="F143" s="128">
        <v>228766.55000000005</v>
      </c>
      <c r="G143" s="128">
        <v>220220.82</v>
      </c>
      <c r="H143" s="128">
        <v>238700.33000000005</v>
      </c>
      <c r="I143" s="128">
        <v>183573.52999999997</v>
      </c>
      <c r="J143" s="128">
        <v>209261.70999999993</v>
      </c>
      <c r="K143" s="128">
        <v>217221.90999999995</v>
      </c>
      <c r="L143" s="128">
        <v>216556.14999999997</v>
      </c>
      <c r="M143" s="128">
        <v>182945.72000000003</v>
      </c>
      <c r="N143" s="128">
        <v>221291.27000000005</v>
      </c>
      <c r="O143" s="128">
        <v>198840.44999999998</v>
      </c>
      <c r="P143" s="128">
        <v>408823.43000000017</v>
      </c>
      <c r="Q143" s="128">
        <f t="shared" si="3"/>
        <v>2733337.6000000006</v>
      </c>
      <c r="R143" s="125"/>
      <c r="T143" s="123"/>
      <c r="U143" s="128">
        <f>IF($E$5=Master!$D$4,E143,
IF($F$5=Master!$D$4,SUM(E143:F143),
IF($G$5=Master!$D$4,SUM(E143:G143),
IF($H$5=Master!$D$4,SUM(E143:H143),
IF($I$5=Master!$D$4,SUM(E143:I143),
IF($J$5=Master!$D$4,SUM(E143:J143),
IF($K$5=Master!$D$4,SUM(E143:K143),
IF($L$5=Master!$D$4,SUM(E143:L143),
IF($M$5=Master!$D$4,SUM(E143:M143),
IF($N$5=Master!$D$4,SUM(E143:N143),
IF($O$5=Master!$D$4,SUM(E143:O143),
IF($P$5=Master!$D$4,SUM(E143:P143),0))))))))))))</f>
        <v>1504880.58</v>
      </c>
      <c r="V143" s="125"/>
    </row>
    <row r="144" spans="2:22" x14ac:dyDescent="0.2">
      <c r="B144" s="123"/>
      <c r="C144" s="126">
        <v>40514</v>
      </c>
      <c r="D144" s="127" t="s">
        <v>41</v>
      </c>
      <c r="E144" s="128">
        <v>105089.49999999999</v>
      </c>
      <c r="F144" s="128">
        <v>46309.229999999981</v>
      </c>
      <c r="G144" s="128">
        <v>103163.80999999998</v>
      </c>
      <c r="H144" s="128">
        <v>87709.220000000016</v>
      </c>
      <c r="I144" s="128">
        <v>52464.920000000006</v>
      </c>
      <c r="J144" s="128">
        <v>78180.060000000012</v>
      </c>
      <c r="K144" s="128">
        <v>126572.37000000001</v>
      </c>
      <c r="L144" s="128">
        <v>74318.689999999973</v>
      </c>
      <c r="M144" s="128">
        <v>63569.650000000023</v>
      </c>
      <c r="N144" s="128">
        <v>86503.34</v>
      </c>
      <c r="O144" s="128">
        <v>82152.2</v>
      </c>
      <c r="P144" s="128">
        <v>345540.92</v>
      </c>
      <c r="Q144" s="128">
        <f t="shared" si="3"/>
        <v>1251573.9099999999</v>
      </c>
      <c r="R144" s="125"/>
      <c r="T144" s="123"/>
      <c r="U144" s="128">
        <f>IF($E$5=Master!$D$4,E144,
IF($F$5=Master!$D$4,SUM(E144:F144),
IF($G$5=Master!$D$4,SUM(E144:G144),
IF($H$5=Master!$D$4,SUM(E144:H144),
IF($I$5=Master!$D$4,SUM(E144:I144),
IF($J$5=Master!$D$4,SUM(E144:J144),
IF($K$5=Master!$D$4,SUM(E144:K144),
IF($L$5=Master!$D$4,SUM(E144:L144),
IF($M$5=Master!$D$4,SUM(E144:M144),
IF($N$5=Master!$D$4,SUM(E144:N144),
IF($O$5=Master!$D$4,SUM(E144:O144),
IF($P$5=Master!$D$4,SUM(E144:P144),0))))))))))))</f>
        <v>599489.11</v>
      </c>
      <c r="V144" s="125"/>
    </row>
    <row r="145" spans="2:22" x14ac:dyDescent="0.2">
      <c r="B145" s="123"/>
      <c r="C145" s="126">
        <v>40515</v>
      </c>
      <c r="D145" s="127" t="s">
        <v>42</v>
      </c>
      <c r="E145" s="128">
        <v>95546.940000000017</v>
      </c>
      <c r="F145" s="128">
        <v>112094.73</v>
      </c>
      <c r="G145" s="128">
        <v>95843.19</v>
      </c>
      <c r="H145" s="128">
        <v>97053.800000000032</v>
      </c>
      <c r="I145" s="128">
        <v>94048.099999999991</v>
      </c>
      <c r="J145" s="128">
        <v>97598.09</v>
      </c>
      <c r="K145" s="128">
        <v>94651.82</v>
      </c>
      <c r="L145" s="128">
        <v>93975.189999999988</v>
      </c>
      <c r="M145" s="128">
        <v>96282.37999999999</v>
      </c>
      <c r="N145" s="128">
        <v>94734.209999999992</v>
      </c>
      <c r="O145" s="128">
        <v>88388.099999999991</v>
      </c>
      <c r="P145" s="128">
        <v>92646.95</v>
      </c>
      <c r="Q145" s="128">
        <f t="shared" si="3"/>
        <v>1152863.4999999998</v>
      </c>
      <c r="R145" s="125"/>
      <c r="T145" s="123"/>
      <c r="U145" s="128">
        <f>IF($E$5=Master!$D$4,E145,
IF($F$5=Master!$D$4,SUM(E145:F145),
IF($G$5=Master!$D$4,SUM(E145:G145),
IF($H$5=Master!$D$4,SUM(E145:H145),
IF($I$5=Master!$D$4,SUM(E145:I145),
IF($J$5=Master!$D$4,SUM(E145:J145),
IF($K$5=Master!$D$4,SUM(E145:K145),
IF($L$5=Master!$D$4,SUM(E145:L145),
IF($M$5=Master!$D$4,SUM(E145:M145),
IF($N$5=Master!$D$4,SUM(E145:N145),
IF($O$5=Master!$D$4,SUM(E145:O145),
IF($P$5=Master!$D$4,SUM(E145:P145),0))))))))))))</f>
        <v>686836.66999999993</v>
      </c>
      <c r="V145" s="125"/>
    </row>
    <row r="146" spans="2:22" x14ac:dyDescent="0.2">
      <c r="B146" s="123"/>
      <c r="C146" s="126">
        <v>40516</v>
      </c>
      <c r="D146" s="127" t="s">
        <v>43</v>
      </c>
      <c r="E146" s="128">
        <v>70699.990000000005</v>
      </c>
      <c r="F146" s="128">
        <v>68894.190000000017</v>
      </c>
      <c r="G146" s="128">
        <v>66878.62</v>
      </c>
      <c r="H146" s="128">
        <v>67905.459999999992</v>
      </c>
      <c r="I146" s="128">
        <v>67345.97</v>
      </c>
      <c r="J146" s="128">
        <v>69802.42</v>
      </c>
      <c r="K146" s="128">
        <v>66558.25999999998</v>
      </c>
      <c r="L146" s="128">
        <v>65871.87</v>
      </c>
      <c r="M146" s="128">
        <v>67351.81</v>
      </c>
      <c r="N146" s="128">
        <v>69070.569999999992</v>
      </c>
      <c r="O146" s="128">
        <v>66773.459999999992</v>
      </c>
      <c r="P146" s="128">
        <v>79519.39</v>
      </c>
      <c r="Q146" s="128">
        <f t="shared" si="3"/>
        <v>826672.00999999978</v>
      </c>
      <c r="R146" s="125"/>
      <c r="T146" s="123"/>
      <c r="U146" s="128">
        <f>IF($E$5=Master!$D$4,E146,
IF($F$5=Master!$D$4,SUM(E146:F146),
IF($G$5=Master!$D$4,SUM(E146:G146),
IF($H$5=Master!$D$4,SUM(E146:H146),
IF($I$5=Master!$D$4,SUM(E146:I146),
IF($J$5=Master!$D$4,SUM(E146:J146),
IF($K$5=Master!$D$4,SUM(E146:K146),
IF($L$5=Master!$D$4,SUM(E146:L146),
IF($M$5=Master!$D$4,SUM(E146:M146),
IF($N$5=Master!$D$4,SUM(E146:N146),
IF($O$5=Master!$D$4,SUM(E146:O146),
IF($P$5=Master!$D$4,SUM(E146:P146),0))))))))))))</f>
        <v>478084.90999999992</v>
      </c>
      <c r="V146" s="125"/>
    </row>
    <row r="147" spans="2:22" x14ac:dyDescent="0.2">
      <c r="B147" s="123"/>
      <c r="C147" s="126">
        <v>40601</v>
      </c>
      <c r="D147" s="127" t="s">
        <v>46</v>
      </c>
      <c r="E147" s="128">
        <v>2756800.2700000023</v>
      </c>
      <c r="F147" s="128">
        <v>2047873.650000002</v>
      </c>
      <c r="G147" s="128">
        <v>2036420.5900000015</v>
      </c>
      <c r="H147" s="128">
        <v>2006029.3100000005</v>
      </c>
      <c r="I147" s="128">
        <v>1950144.0200000009</v>
      </c>
      <c r="J147" s="128">
        <v>2540026.2600000016</v>
      </c>
      <c r="K147" s="128">
        <v>2057175.5600000015</v>
      </c>
      <c r="L147" s="128">
        <v>1789771.8700000008</v>
      </c>
      <c r="M147" s="128">
        <v>1889252.6399999992</v>
      </c>
      <c r="N147" s="128">
        <v>1968648.7000000023</v>
      </c>
      <c r="O147" s="128">
        <v>1850814.030000001</v>
      </c>
      <c r="P147" s="128">
        <v>1989004.3799999992</v>
      </c>
      <c r="Q147" s="128">
        <f t="shared" si="3"/>
        <v>24881961.280000016</v>
      </c>
      <c r="R147" s="125"/>
      <c r="T147" s="123"/>
      <c r="U147" s="128">
        <f>IF($E$5=Master!$D$4,E147,
IF($F$5=Master!$D$4,SUM(E147:F147),
IF($G$5=Master!$D$4,SUM(E147:G147),
IF($H$5=Master!$D$4,SUM(E147:H147),
IF($I$5=Master!$D$4,SUM(E147:I147),
IF($J$5=Master!$D$4,SUM(E147:J147),
IF($K$5=Master!$D$4,SUM(E147:K147),
IF($L$5=Master!$D$4,SUM(E147:L147),
IF($M$5=Master!$D$4,SUM(E147:M147),
IF($N$5=Master!$D$4,SUM(E147:N147),
IF($O$5=Master!$D$4,SUM(E147:O147),
IF($P$5=Master!$D$4,SUM(E147:P147),0))))))))))))</f>
        <v>15394469.660000011</v>
      </c>
      <c r="V147" s="125"/>
    </row>
    <row r="148" spans="2:22" x14ac:dyDescent="0.2">
      <c r="B148" s="123"/>
      <c r="C148" s="126">
        <v>40701</v>
      </c>
      <c r="D148" s="127" t="s">
        <v>121</v>
      </c>
      <c r="E148" s="128">
        <v>27161907.669999987</v>
      </c>
      <c r="F148" s="128">
        <v>26768174.709999993</v>
      </c>
      <c r="G148" s="128">
        <v>29021837.17999997</v>
      </c>
      <c r="H148" s="128">
        <v>28819307.59</v>
      </c>
      <c r="I148" s="128">
        <v>27205234.049999997</v>
      </c>
      <c r="J148" s="128">
        <v>28937092.439999983</v>
      </c>
      <c r="K148" s="128">
        <v>25285305.430000003</v>
      </c>
      <c r="L148" s="128">
        <v>24991754.019999996</v>
      </c>
      <c r="M148" s="128">
        <v>27583012.250000004</v>
      </c>
      <c r="N148" s="128">
        <v>27807168.829999983</v>
      </c>
      <c r="O148" s="128">
        <v>26036145.169999976</v>
      </c>
      <c r="P148" s="128">
        <v>34301231.300000027</v>
      </c>
      <c r="Q148" s="128">
        <f t="shared" si="3"/>
        <v>333918170.63999987</v>
      </c>
      <c r="R148" s="125"/>
      <c r="T148" s="123"/>
      <c r="U148" s="128">
        <f>IF($E$5=Master!$D$4,E148,
IF($F$5=Master!$D$4,SUM(E148:F148),
IF($G$5=Master!$D$4,SUM(E148:G148),
IF($H$5=Master!$D$4,SUM(E148:H148),
IF($I$5=Master!$D$4,SUM(E148:I148),
IF($J$5=Master!$D$4,SUM(E148:J148),
IF($K$5=Master!$D$4,SUM(E148:K148),
IF($L$5=Master!$D$4,SUM(E148:L148),
IF($M$5=Master!$D$4,SUM(E148:M148),
IF($N$5=Master!$D$4,SUM(E148:N148),
IF($O$5=Master!$D$4,SUM(E148:O148),
IF($P$5=Master!$D$4,SUM(E148:P148),0))))))))))))</f>
        <v>193198859.06999993</v>
      </c>
      <c r="V148" s="125"/>
    </row>
    <row r="149" spans="2:22" x14ac:dyDescent="0.2">
      <c r="B149" s="123"/>
      <c r="C149" s="126">
        <v>40704</v>
      </c>
      <c r="D149" s="127" t="s">
        <v>47</v>
      </c>
      <c r="E149" s="128">
        <v>111999.80000000005</v>
      </c>
      <c r="F149" s="128">
        <v>163919.38000000003</v>
      </c>
      <c r="G149" s="128">
        <v>170650.95</v>
      </c>
      <c r="H149" s="128">
        <v>180265.54</v>
      </c>
      <c r="I149" s="128">
        <v>174637.15999999997</v>
      </c>
      <c r="J149" s="128">
        <v>174203.19</v>
      </c>
      <c r="K149" s="128">
        <v>104902.15999999999</v>
      </c>
      <c r="L149" s="128">
        <v>110562.37</v>
      </c>
      <c r="M149" s="128">
        <v>168359.83000000002</v>
      </c>
      <c r="N149" s="128">
        <v>181006.10000000003</v>
      </c>
      <c r="O149" s="128">
        <v>171925.3299999999</v>
      </c>
      <c r="P149" s="128">
        <v>218108.97</v>
      </c>
      <c r="Q149" s="128">
        <f t="shared" si="3"/>
        <v>1930540.7799999998</v>
      </c>
      <c r="R149" s="125"/>
      <c r="T149" s="123"/>
      <c r="U149" s="128">
        <f>IF($E$5=Master!$D$4,E149,
IF($F$5=Master!$D$4,SUM(E149:F149),
IF($G$5=Master!$D$4,SUM(E149:G149),
IF($H$5=Master!$D$4,SUM(E149:H149),
IF($I$5=Master!$D$4,SUM(E149:I149),
IF($J$5=Master!$D$4,SUM(E149:J149),
IF($K$5=Master!$D$4,SUM(E149:K149),
IF($L$5=Master!$D$4,SUM(E149:L149),
IF($M$5=Master!$D$4,SUM(E149:M149),
IF($N$5=Master!$D$4,SUM(E149:N149),
IF($O$5=Master!$D$4,SUM(E149:O149),
IF($P$5=Master!$D$4,SUM(E149:P149),0))))))))))))</f>
        <v>1080578.18</v>
      </c>
      <c r="V149" s="125"/>
    </row>
    <row r="150" spans="2:22" x14ac:dyDescent="0.2">
      <c r="B150" s="123"/>
      <c r="C150" s="126">
        <v>40705</v>
      </c>
      <c r="D150" s="127" t="s">
        <v>48</v>
      </c>
      <c r="E150" s="128">
        <v>156379.03999999998</v>
      </c>
      <c r="F150" s="128">
        <v>117156.61000000002</v>
      </c>
      <c r="G150" s="128">
        <v>187185.44</v>
      </c>
      <c r="H150" s="128">
        <v>191167.51000000004</v>
      </c>
      <c r="I150" s="128">
        <v>184154.30999999997</v>
      </c>
      <c r="J150" s="128">
        <v>296160.49999999994</v>
      </c>
      <c r="K150" s="128">
        <v>164343.22</v>
      </c>
      <c r="L150" s="128">
        <v>118973.38000000002</v>
      </c>
      <c r="M150" s="128">
        <v>100360.22999999998</v>
      </c>
      <c r="N150" s="128">
        <v>125029.27000000002</v>
      </c>
      <c r="O150" s="128">
        <v>114429.09000000001</v>
      </c>
      <c r="P150" s="128">
        <v>197323.61</v>
      </c>
      <c r="Q150" s="128">
        <f t="shared" si="3"/>
        <v>1952662.21</v>
      </c>
      <c r="R150" s="125"/>
      <c r="T150" s="123"/>
      <c r="U150" s="128">
        <f>IF($E$5=Master!$D$4,E150,
IF($F$5=Master!$D$4,SUM(E150:F150),
IF($G$5=Master!$D$4,SUM(E150:G150),
IF($H$5=Master!$D$4,SUM(E150:H150),
IF($I$5=Master!$D$4,SUM(E150:I150),
IF($J$5=Master!$D$4,SUM(E150:J150),
IF($K$5=Master!$D$4,SUM(E150:K150),
IF($L$5=Master!$D$4,SUM(E150:L150),
IF($M$5=Master!$D$4,SUM(E150:M150),
IF($N$5=Master!$D$4,SUM(E150:N150),
IF($O$5=Master!$D$4,SUM(E150:O150),
IF($P$5=Master!$D$4,SUM(E150:P150),0))))))))))))</f>
        <v>1296546.6299999999</v>
      </c>
      <c r="V150" s="125"/>
    </row>
    <row r="151" spans="2:22" x14ac:dyDescent="0.2">
      <c r="B151" s="123"/>
      <c r="C151" s="126">
        <v>40709</v>
      </c>
      <c r="D151" s="127" t="s">
        <v>49</v>
      </c>
      <c r="E151" s="128">
        <v>37453.530000000006</v>
      </c>
      <c r="F151" s="128">
        <v>65226.11</v>
      </c>
      <c r="G151" s="128">
        <v>84227.440000000017</v>
      </c>
      <c r="H151" s="128">
        <v>88877.570000000022</v>
      </c>
      <c r="I151" s="128">
        <v>79576.689999999988</v>
      </c>
      <c r="J151" s="128">
        <v>71658.34</v>
      </c>
      <c r="K151" s="128">
        <v>52601.950000000012</v>
      </c>
      <c r="L151" s="128">
        <v>47011.97</v>
      </c>
      <c r="M151" s="128">
        <v>86166.9</v>
      </c>
      <c r="N151" s="128">
        <v>73153.710000000006</v>
      </c>
      <c r="O151" s="128">
        <v>62389.52</v>
      </c>
      <c r="P151" s="128">
        <v>68412.260000000009</v>
      </c>
      <c r="Q151" s="128">
        <f t="shared" si="3"/>
        <v>816755.99000000011</v>
      </c>
      <c r="R151" s="125"/>
      <c r="T151" s="123"/>
      <c r="U151" s="128">
        <f>IF($E$5=Master!$D$4,E151,
IF($F$5=Master!$D$4,SUM(E151:F151),
IF($G$5=Master!$D$4,SUM(E151:G151),
IF($H$5=Master!$D$4,SUM(E151:H151),
IF($I$5=Master!$D$4,SUM(E151:I151),
IF($J$5=Master!$D$4,SUM(E151:J151),
IF($K$5=Master!$D$4,SUM(E151:K151),
IF($L$5=Master!$D$4,SUM(E151:L151),
IF($M$5=Master!$D$4,SUM(E151:M151),
IF($N$5=Master!$D$4,SUM(E151:N151),
IF($O$5=Master!$D$4,SUM(E151:O151),
IF($P$5=Master!$D$4,SUM(E151:P151),0))))))))))))</f>
        <v>479621.63000000006</v>
      </c>
      <c r="V151" s="125"/>
    </row>
    <row r="152" spans="2:22" x14ac:dyDescent="0.2">
      <c r="B152" s="123"/>
      <c r="C152" s="126">
        <v>40710</v>
      </c>
      <c r="D152" s="127" t="s">
        <v>50</v>
      </c>
      <c r="E152" s="128">
        <v>30384.680000000011</v>
      </c>
      <c r="F152" s="128">
        <v>35350.379999999997</v>
      </c>
      <c r="G152" s="128">
        <v>41752.17</v>
      </c>
      <c r="H152" s="128">
        <v>45629.869999999995</v>
      </c>
      <c r="I152" s="128">
        <v>42550.619999999995</v>
      </c>
      <c r="J152" s="128">
        <v>43999.45</v>
      </c>
      <c r="K152" s="128">
        <v>38926.68</v>
      </c>
      <c r="L152" s="128">
        <v>37392.599999999991</v>
      </c>
      <c r="M152" s="128">
        <v>43277.020000000011</v>
      </c>
      <c r="N152" s="128">
        <v>44653.320000000007</v>
      </c>
      <c r="O152" s="128">
        <v>43647.259999999987</v>
      </c>
      <c r="P152" s="128">
        <v>52146.89</v>
      </c>
      <c r="Q152" s="128">
        <f t="shared" si="3"/>
        <v>499710.94</v>
      </c>
      <c r="R152" s="125"/>
      <c r="T152" s="123"/>
      <c r="U152" s="128">
        <f>IF($E$5=Master!$D$4,E152,
IF($F$5=Master!$D$4,SUM(E152:F152),
IF($G$5=Master!$D$4,SUM(E152:G152),
IF($H$5=Master!$D$4,SUM(E152:H152),
IF($I$5=Master!$D$4,SUM(E152:I152),
IF($J$5=Master!$D$4,SUM(E152:J152),
IF($K$5=Master!$D$4,SUM(E152:K152),
IF($L$5=Master!$D$4,SUM(E152:L152),
IF($M$5=Master!$D$4,SUM(E152:M152),
IF($N$5=Master!$D$4,SUM(E152:N152),
IF($O$5=Master!$D$4,SUM(E152:O152),
IF($P$5=Master!$D$4,SUM(E152:P152),0))))))))))))</f>
        <v>278593.84999999998</v>
      </c>
      <c r="V152" s="125"/>
    </row>
    <row r="153" spans="2:22" x14ac:dyDescent="0.2">
      <c r="B153" s="123"/>
      <c r="C153" s="126">
        <v>40801</v>
      </c>
      <c r="D153" s="127" t="s">
        <v>53</v>
      </c>
      <c r="E153" s="128">
        <v>1838406.0400000007</v>
      </c>
      <c r="F153" s="128">
        <v>1546845.1400000008</v>
      </c>
      <c r="G153" s="128">
        <v>2344234.3700000052</v>
      </c>
      <c r="H153" s="128">
        <v>4717867.5300000049</v>
      </c>
      <c r="I153" s="128">
        <v>2643963.8199999989</v>
      </c>
      <c r="J153" s="128">
        <v>2466294.3099999973</v>
      </c>
      <c r="K153" s="128">
        <v>2277479.1699999981</v>
      </c>
      <c r="L153" s="128">
        <v>1669309.6700000013</v>
      </c>
      <c r="M153" s="128">
        <v>5228136.6200000057</v>
      </c>
      <c r="N153" s="128">
        <v>1890244.2600000037</v>
      </c>
      <c r="O153" s="128">
        <v>1726869.8800000031</v>
      </c>
      <c r="P153" s="128">
        <v>3795094.9800000023</v>
      </c>
      <c r="Q153" s="128">
        <f t="shared" si="3"/>
        <v>32144745.790000021</v>
      </c>
      <c r="R153" s="125"/>
      <c r="T153" s="123"/>
      <c r="U153" s="128">
        <f>IF($E$5=Master!$D$4,E153,
IF($F$5=Master!$D$4,SUM(E153:F153),
IF($G$5=Master!$D$4,SUM(E153:G153),
IF($H$5=Master!$D$4,SUM(E153:H153),
IF($I$5=Master!$D$4,SUM(E153:I153),
IF($J$5=Master!$D$4,SUM(E153:J153),
IF($K$5=Master!$D$4,SUM(E153:K153),
IF($L$5=Master!$D$4,SUM(E153:L153),
IF($M$5=Master!$D$4,SUM(E153:M153),
IF($N$5=Master!$D$4,SUM(E153:N153),
IF($O$5=Master!$D$4,SUM(E153:O153),
IF($P$5=Master!$D$4,SUM(E153:P153),0))))))))))))</f>
        <v>17835090.380000003</v>
      </c>
      <c r="V153" s="125"/>
    </row>
    <row r="154" spans="2:22" x14ac:dyDescent="0.2">
      <c r="B154" s="123"/>
      <c r="C154" s="126">
        <v>40802</v>
      </c>
      <c r="D154" s="127" t="s">
        <v>51</v>
      </c>
      <c r="E154" s="128">
        <v>201154.47000000006</v>
      </c>
      <c r="F154" s="128">
        <v>185839.35</v>
      </c>
      <c r="G154" s="128">
        <v>184398.79999999996</v>
      </c>
      <c r="H154" s="128">
        <v>205291.73999999996</v>
      </c>
      <c r="I154" s="128">
        <v>188158.19999999998</v>
      </c>
      <c r="J154" s="128">
        <v>211419.1999999999</v>
      </c>
      <c r="K154" s="128">
        <v>184927.47000000003</v>
      </c>
      <c r="L154" s="128">
        <v>178822.89000000007</v>
      </c>
      <c r="M154" s="128">
        <v>189559.25000000003</v>
      </c>
      <c r="N154" s="128">
        <v>188701.50999999998</v>
      </c>
      <c r="O154" s="128">
        <v>186934.06999999995</v>
      </c>
      <c r="P154" s="128">
        <v>239908.43999999992</v>
      </c>
      <c r="Q154" s="128">
        <f t="shared" si="3"/>
        <v>2345115.3899999997</v>
      </c>
      <c r="R154" s="125"/>
      <c r="T154" s="123"/>
      <c r="U154" s="128">
        <f>IF($E$5=Master!$D$4,E154,
IF($F$5=Master!$D$4,SUM(E154:F154),
IF($G$5=Master!$D$4,SUM(E154:G154),
IF($H$5=Master!$D$4,SUM(E154:H154),
IF($I$5=Master!$D$4,SUM(E154:I154),
IF($J$5=Master!$D$4,SUM(E154:J154),
IF($K$5=Master!$D$4,SUM(E154:K154),
IF($L$5=Master!$D$4,SUM(E154:L154),
IF($M$5=Master!$D$4,SUM(E154:M154),
IF($N$5=Master!$D$4,SUM(E154:N154),
IF($O$5=Master!$D$4,SUM(E154:O154),
IF($P$5=Master!$D$4,SUM(E154:P154),0))))))))))))</f>
        <v>1361189.2299999997</v>
      </c>
      <c r="V154" s="125"/>
    </row>
    <row r="155" spans="2:22" x14ac:dyDescent="0.2">
      <c r="B155" s="123"/>
      <c r="C155" s="126">
        <v>40817</v>
      </c>
      <c r="D155" s="127" t="s">
        <v>52</v>
      </c>
      <c r="E155" s="128">
        <v>59409.310000000012</v>
      </c>
      <c r="F155" s="128">
        <v>61466.709999999992</v>
      </c>
      <c r="G155" s="128">
        <v>225846.61000000002</v>
      </c>
      <c r="H155" s="128">
        <v>111750.41000000002</v>
      </c>
      <c r="I155" s="128">
        <v>62861.649999999987</v>
      </c>
      <c r="J155" s="128">
        <v>66592.25</v>
      </c>
      <c r="K155" s="128">
        <v>67519.97</v>
      </c>
      <c r="L155" s="128">
        <v>111319.74000000003</v>
      </c>
      <c r="M155" s="128">
        <v>63376.209999999992</v>
      </c>
      <c r="N155" s="128">
        <v>67413.789999999994</v>
      </c>
      <c r="O155" s="128">
        <v>66035.27999999997</v>
      </c>
      <c r="P155" s="128">
        <v>94420.489999999962</v>
      </c>
      <c r="Q155" s="128">
        <f t="shared" si="3"/>
        <v>1058012.42</v>
      </c>
      <c r="R155" s="125"/>
      <c r="T155" s="123"/>
      <c r="U155" s="128">
        <f>IF($E$5=Master!$D$4,E155,
IF($F$5=Master!$D$4,SUM(E155:F155),
IF($G$5=Master!$D$4,SUM(E155:G155),
IF($H$5=Master!$D$4,SUM(E155:H155),
IF($I$5=Master!$D$4,SUM(E155:I155),
IF($J$5=Master!$D$4,SUM(E155:J155),
IF($K$5=Master!$D$4,SUM(E155:K155),
IF($L$5=Master!$D$4,SUM(E155:L155),
IF($M$5=Master!$D$4,SUM(E155:M155),
IF($N$5=Master!$D$4,SUM(E155:N155),
IF($O$5=Master!$D$4,SUM(E155:O155),
IF($P$5=Master!$D$4,SUM(E155:P155),0))))))))))))</f>
        <v>655446.90999999992</v>
      </c>
      <c r="V155" s="125"/>
    </row>
    <row r="156" spans="2:22" x14ac:dyDescent="0.2">
      <c r="B156" s="123"/>
      <c r="C156" s="126">
        <v>40901</v>
      </c>
      <c r="D156" s="127" t="s">
        <v>122</v>
      </c>
      <c r="E156" s="128">
        <v>957703.28000000026</v>
      </c>
      <c r="F156" s="128">
        <v>473257.99</v>
      </c>
      <c r="G156" s="128">
        <v>1050519.5500000003</v>
      </c>
      <c r="H156" s="128">
        <v>832847.0299999998</v>
      </c>
      <c r="I156" s="128">
        <v>637805.69999999972</v>
      </c>
      <c r="J156" s="128">
        <v>1107028.21</v>
      </c>
      <c r="K156" s="128">
        <v>782476.36000000034</v>
      </c>
      <c r="L156" s="128">
        <v>521101.05000000028</v>
      </c>
      <c r="M156" s="128">
        <v>702412.24000000046</v>
      </c>
      <c r="N156" s="128">
        <v>672978.74999999965</v>
      </c>
      <c r="O156" s="128">
        <v>643899.97000000044</v>
      </c>
      <c r="P156" s="128">
        <v>2846088.6700000009</v>
      </c>
      <c r="Q156" s="128">
        <f t="shared" si="3"/>
        <v>11228118.800000001</v>
      </c>
      <c r="R156" s="125"/>
      <c r="T156" s="123"/>
      <c r="U156" s="128">
        <f>IF($E$5=Master!$D$4,E156,
IF($F$5=Master!$D$4,SUM(E156:F156),
IF($G$5=Master!$D$4,SUM(E156:G156),
IF($H$5=Master!$D$4,SUM(E156:H156),
IF($I$5=Master!$D$4,SUM(E156:I156),
IF($J$5=Master!$D$4,SUM(E156:J156),
IF($K$5=Master!$D$4,SUM(E156:K156),
IF($L$5=Master!$D$4,SUM(E156:L156),
IF($M$5=Master!$D$4,SUM(E156:M156),
IF($N$5=Master!$D$4,SUM(E156:N156),
IF($O$5=Master!$D$4,SUM(E156:O156),
IF($P$5=Master!$D$4,SUM(E156:P156),0))))))))))))</f>
        <v>5841638.1200000001</v>
      </c>
      <c r="V156" s="125"/>
    </row>
    <row r="157" spans="2:22" x14ac:dyDescent="0.2">
      <c r="B157" s="123"/>
      <c r="C157" s="126">
        <v>40904</v>
      </c>
      <c r="D157" s="127" t="s">
        <v>54</v>
      </c>
      <c r="E157" s="128">
        <v>105455.99</v>
      </c>
      <c r="F157" s="128">
        <v>109111.09000000001</v>
      </c>
      <c r="G157" s="128">
        <v>111844.06999999998</v>
      </c>
      <c r="H157" s="128">
        <v>112363.94999999998</v>
      </c>
      <c r="I157" s="128">
        <v>120170.94000000005</v>
      </c>
      <c r="J157" s="128">
        <v>109853.72000000003</v>
      </c>
      <c r="K157" s="128">
        <v>96869.959999999992</v>
      </c>
      <c r="L157" s="128">
        <v>88869.010000000009</v>
      </c>
      <c r="M157" s="128">
        <v>95127.979999999981</v>
      </c>
      <c r="N157" s="128">
        <v>99045.309999999954</v>
      </c>
      <c r="O157" s="128">
        <v>91281.549999999959</v>
      </c>
      <c r="P157" s="128">
        <v>102700.64999999998</v>
      </c>
      <c r="Q157" s="128">
        <f t="shared" si="3"/>
        <v>1242694.22</v>
      </c>
      <c r="R157" s="125"/>
      <c r="T157" s="123"/>
      <c r="U157" s="128">
        <f>IF($E$5=Master!$D$4,E157,
IF($F$5=Master!$D$4,SUM(E157:F157),
IF($G$5=Master!$D$4,SUM(E157:G157),
IF($H$5=Master!$D$4,SUM(E157:H157),
IF($I$5=Master!$D$4,SUM(E157:I157),
IF($J$5=Master!$D$4,SUM(E157:J157),
IF($K$5=Master!$D$4,SUM(E157:K157),
IF($L$5=Master!$D$4,SUM(E157:L157),
IF($M$5=Master!$D$4,SUM(E157:M157),
IF($N$5=Master!$D$4,SUM(E157:N157),
IF($O$5=Master!$D$4,SUM(E157:O157),
IF($P$5=Master!$D$4,SUM(E157:P157),0))))))))))))</f>
        <v>765669.72</v>
      </c>
      <c r="V157" s="125"/>
    </row>
    <row r="158" spans="2:22" x14ac:dyDescent="0.2">
      <c r="B158" s="123"/>
      <c r="C158" s="126">
        <v>40911</v>
      </c>
      <c r="D158" s="127" t="s">
        <v>55</v>
      </c>
      <c r="E158" s="128">
        <v>76435.409999999989</v>
      </c>
      <c r="F158" s="128">
        <v>66761.709999999977</v>
      </c>
      <c r="G158" s="128">
        <v>74268.539999999979</v>
      </c>
      <c r="H158" s="128">
        <v>73712.190000000031</v>
      </c>
      <c r="I158" s="128">
        <v>68422.33</v>
      </c>
      <c r="J158" s="128">
        <v>75728.62</v>
      </c>
      <c r="K158" s="128">
        <v>73063.260000000038</v>
      </c>
      <c r="L158" s="128">
        <v>66233.62999999999</v>
      </c>
      <c r="M158" s="128">
        <v>72533.739999999991</v>
      </c>
      <c r="N158" s="128">
        <v>72560.37</v>
      </c>
      <c r="O158" s="128">
        <v>74099.589999999967</v>
      </c>
      <c r="P158" s="128">
        <v>121487.16</v>
      </c>
      <c r="Q158" s="128">
        <f t="shared" si="3"/>
        <v>915306.55</v>
      </c>
      <c r="R158" s="125"/>
      <c r="T158" s="123"/>
      <c r="U158" s="128">
        <f>IF($E$5=Master!$D$4,E158,
IF($F$5=Master!$D$4,SUM(E158:F158),
IF($G$5=Master!$D$4,SUM(E158:G158),
IF($H$5=Master!$D$4,SUM(E158:H158),
IF($I$5=Master!$D$4,SUM(E158:I158),
IF($J$5=Master!$D$4,SUM(E158:J158),
IF($K$5=Master!$D$4,SUM(E158:K158),
IF($L$5=Master!$D$4,SUM(E158:L158),
IF($M$5=Master!$D$4,SUM(E158:M158),
IF($N$5=Master!$D$4,SUM(E158:N158),
IF($O$5=Master!$D$4,SUM(E158:O158),
IF($P$5=Master!$D$4,SUM(E158:P158),0))))))))))))</f>
        <v>508392.06000000006</v>
      </c>
      <c r="V158" s="125"/>
    </row>
    <row r="159" spans="2:22" x14ac:dyDescent="0.2">
      <c r="B159" s="123"/>
      <c r="C159" s="126">
        <v>40913</v>
      </c>
      <c r="D159" s="127" t="s">
        <v>57</v>
      </c>
      <c r="E159" s="128">
        <v>41412.100000000006</v>
      </c>
      <c r="F159" s="128">
        <v>40601.22</v>
      </c>
      <c r="G159" s="128">
        <v>96570.000000000015</v>
      </c>
      <c r="H159" s="128">
        <v>41504.1</v>
      </c>
      <c r="I159" s="128">
        <v>49231.439999999995</v>
      </c>
      <c r="J159" s="128">
        <v>52293.13</v>
      </c>
      <c r="K159" s="128">
        <v>69632.959999999992</v>
      </c>
      <c r="L159" s="128">
        <v>40026.619999999995</v>
      </c>
      <c r="M159" s="128">
        <v>48632.429999999993</v>
      </c>
      <c r="N159" s="128">
        <v>54514.670000000006</v>
      </c>
      <c r="O159" s="128">
        <v>50917.54</v>
      </c>
      <c r="P159" s="128">
        <v>52336.709999999992</v>
      </c>
      <c r="Q159" s="128">
        <f t="shared" si="3"/>
        <v>637672.91999999993</v>
      </c>
      <c r="R159" s="125"/>
      <c r="T159" s="123"/>
      <c r="U159" s="128">
        <f>IF($E$5=Master!$D$4,E159,
IF($F$5=Master!$D$4,SUM(E159:F159),
IF($G$5=Master!$D$4,SUM(E159:G159),
IF($H$5=Master!$D$4,SUM(E159:H159),
IF($I$5=Master!$D$4,SUM(E159:I159),
IF($J$5=Master!$D$4,SUM(E159:J159),
IF($K$5=Master!$D$4,SUM(E159:K159),
IF($L$5=Master!$D$4,SUM(E159:L159),
IF($M$5=Master!$D$4,SUM(E159:M159),
IF($N$5=Master!$D$4,SUM(E159:N159),
IF($O$5=Master!$D$4,SUM(E159:O159),
IF($P$5=Master!$D$4,SUM(E159:P159),0))))))))))))</f>
        <v>391244.94999999995</v>
      </c>
      <c r="V159" s="125"/>
    </row>
    <row r="160" spans="2:22" x14ac:dyDescent="0.2">
      <c r="B160" s="123"/>
      <c r="C160" s="126">
        <v>41101</v>
      </c>
      <c r="D160" s="127" t="s">
        <v>63</v>
      </c>
      <c r="E160" s="128">
        <v>3212359.56</v>
      </c>
      <c r="F160" s="128">
        <v>975553.26000000013</v>
      </c>
      <c r="G160" s="128">
        <v>1341412.83</v>
      </c>
      <c r="H160" s="128">
        <v>2889601.2099999986</v>
      </c>
      <c r="I160" s="128">
        <v>1096588.93</v>
      </c>
      <c r="J160" s="128">
        <v>2098245.3899999997</v>
      </c>
      <c r="K160" s="128">
        <v>4785981.2</v>
      </c>
      <c r="L160" s="128">
        <v>3011880.7899999996</v>
      </c>
      <c r="M160" s="128">
        <v>1480352.1700000006</v>
      </c>
      <c r="N160" s="128">
        <v>3978581.94</v>
      </c>
      <c r="O160" s="128">
        <v>4350002.4300000016</v>
      </c>
      <c r="P160" s="128">
        <v>9254440.8300000019</v>
      </c>
      <c r="Q160" s="128">
        <f t="shared" si="3"/>
        <v>38475000.540000007</v>
      </c>
      <c r="R160" s="125"/>
      <c r="T160" s="123"/>
      <c r="U160" s="128">
        <f>IF($E$5=Master!$D$4,E160,
IF($F$5=Master!$D$4,SUM(E160:F160),
IF($G$5=Master!$D$4,SUM(E160:G160),
IF($H$5=Master!$D$4,SUM(E160:H160),
IF($I$5=Master!$D$4,SUM(E160:I160),
IF($J$5=Master!$D$4,SUM(E160:J160),
IF($K$5=Master!$D$4,SUM(E160:K160),
IF($L$5=Master!$D$4,SUM(E160:L160),
IF($M$5=Master!$D$4,SUM(E160:M160),
IF($N$5=Master!$D$4,SUM(E160:N160),
IF($O$5=Master!$D$4,SUM(E160:O160),
IF($P$5=Master!$D$4,SUM(E160:P160),0))))))))))))</f>
        <v>16399742.379999999</v>
      </c>
      <c r="V160" s="125"/>
    </row>
    <row r="161" spans="2:22" x14ac:dyDescent="0.2">
      <c r="B161" s="123"/>
      <c r="C161" s="126">
        <v>41103</v>
      </c>
      <c r="D161" s="127" t="s">
        <v>64</v>
      </c>
      <c r="E161" s="128">
        <v>608077.19999999995</v>
      </c>
      <c r="F161" s="128">
        <v>564035.57000000007</v>
      </c>
      <c r="G161" s="128">
        <v>620333.84</v>
      </c>
      <c r="H161" s="128">
        <v>617911.77999999991</v>
      </c>
      <c r="I161" s="128">
        <v>581013.17999999993</v>
      </c>
      <c r="J161" s="128">
        <v>616485.4</v>
      </c>
      <c r="K161" s="128">
        <v>573581.88</v>
      </c>
      <c r="L161" s="128">
        <v>579390.54</v>
      </c>
      <c r="M161" s="128">
        <v>609972.18000000005</v>
      </c>
      <c r="N161" s="128">
        <v>581392.0199999999</v>
      </c>
      <c r="O161" s="128">
        <v>594003.97000000009</v>
      </c>
      <c r="P161" s="128">
        <v>679306.65</v>
      </c>
      <c r="Q161" s="128">
        <f t="shared" si="3"/>
        <v>7225504.2099999981</v>
      </c>
      <c r="R161" s="125"/>
      <c r="T161" s="123"/>
      <c r="U161" s="128">
        <f>IF($E$5=Master!$D$4,E161,
IF($F$5=Master!$D$4,SUM(E161:F161),
IF($G$5=Master!$D$4,SUM(E161:G161),
IF($H$5=Master!$D$4,SUM(E161:H161),
IF($I$5=Master!$D$4,SUM(E161:I161),
IF($J$5=Master!$D$4,SUM(E161:J161),
IF($K$5=Master!$D$4,SUM(E161:K161),
IF($L$5=Master!$D$4,SUM(E161:L161),
IF($M$5=Master!$D$4,SUM(E161:M161),
IF($N$5=Master!$D$4,SUM(E161:N161),
IF($O$5=Master!$D$4,SUM(E161:O161),
IF($P$5=Master!$D$4,SUM(E161:P161),0))))))))))))</f>
        <v>4181438.8499999992</v>
      </c>
      <c r="V161" s="125"/>
    </row>
    <row r="162" spans="2:22" x14ac:dyDescent="0.2">
      <c r="B162" s="123"/>
      <c r="C162" s="126">
        <v>41104</v>
      </c>
      <c r="D162" s="127" t="s">
        <v>65</v>
      </c>
      <c r="E162" s="128">
        <v>79111.069999999992</v>
      </c>
      <c r="F162" s="128">
        <v>32304.02</v>
      </c>
      <c r="G162" s="128">
        <v>42148.149999999994</v>
      </c>
      <c r="H162" s="128">
        <v>52547.369999999995</v>
      </c>
      <c r="I162" s="128">
        <v>41597.359999999993</v>
      </c>
      <c r="J162" s="128">
        <v>55140.420000000013</v>
      </c>
      <c r="K162" s="128">
        <v>66573.259999999995</v>
      </c>
      <c r="L162" s="128">
        <v>58163.039999999994</v>
      </c>
      <c r="M162" s="128">
        <v>55695.820000000014</v>
      </c>
      <c r="N162" s="128">
        <v>51821.030000000006</v>
      </c>
      <c r="O162" s="128">
        <v>158136.31999999998</v>
      </c>
      <c r="P162" s="128">
        <v>254112.52000000002</v>
      </c>
      <c r="Q162" s="128">
        <f t="shared" si="3"/>
        <v>947350.38</v>
      </c>
      <c r="R162" s="125"/>
      <c r="T162" s="123"/>
      <c r="U162" s="128">
        <f>IF($E$5=Master!$D$4,E162,
IF($F$5=Master!$D$4,SUM(E162:F162),
IF($G$5=Master!$D$4,SUM(E162:G162),
IF($H$5=Master!$D$4,SUM(E162:H162),
IF($I$5=Master!$D$4,SUM(E162:I162),
IF($J$5=Master!$D$4,SUM(E162:J162),
IF($K$5=Master!$D$4,SUM(E162:K162),
IF($L$5=Master!$D$4,SUM(E162:L162),
IF($M$5=Master!$D$4,SUM(E162:M162),
IF($N$5=Master!$D$4,SUM(E162:N162),
IF($O$5=Master!$D$4,SUM(E162:O162),
IF($P$5=Master!$D$4,SUM(E162:P162),0))))))))))))</f>
        <v>369421.65</v>
      </c>
      <c r="V162" s="125"/>
    </row>
    <row r="163" spans="2:22" x14ac:dyDescent="0.2">
      <c r="B163" s="123"/>
      <c r="C163" s="126">
        <v>41106</v>
      </c>
      <c r="D163" s="127" t="s">
        <v>144</v>
      </c>
      <c r="E163" s="128">
        <v>501718.85000000003</v>
      </c>
      <c r="F163" s="128">
        <v>253790.25999999995</v>
      </c>
      <c r="G163" s="128">
        <v>1549276.7000000004</v>
      </c>
      <c r="H163" s="128">
        <v>438890.16000000009</v>
      </c>
      <c r="I163" s="128">
        <v>259505.16999999993</v>
      </c>
      <c r="J163" s="128">
        <v>385648.16000000009</v>
      </c>
      <c r="K163" s="128">
        <v>500926.30000000005</v>
      </c>
      <c r="L163" s="128">
        <v>416488.9599999999</v>
      </c>
      <c r="M163" s="128">
        <v>3948206.4500000007</v>
      </c>
      <c r="N163" s="128">
        <v>4474977</v>
      </c>
      <c r="O163" s="128">
        <v>4315534.2799999993</v>
      </c>
      <c r="P163" s="128">
        <v>4000735.1700000004</v>
      </c>
      <c r="Q163" s="128">
        <f t="shared" si="3"/>
        <v>21045697.460000001</v>
      </c>
      <c r="R163" s="125"/>
      <c r="T163" s="123"/>
      <c r="U163" s="128">
        <f>IF($E$5=Master!$D$4,E163,
IF($F$5=Master!$D$4,SUM(E163:F163),
IF($G$5=Master!$D$4,SUM(E163:G163),
IF($H$5=Master!$D$4,SUM(E163:H163),
IF($I$5=Master!$D$4,SUM(E163:I163),
IF($J$5=Master!$D$4,SUM(E163:J163),
IF($K$5=Master!$D$4,SUM(E163:K163),
IF($L$5=Master!$D$4,SUM(E163:L163),
IF($M$5=Master!$D$4,SUM(E163:M163),
IF($N$5=Master!$D$4,SUM(E163:N163),
IF($O$5=Master!$D$4,SUM(E163:O163),
IF($P$5=Master!$D$4,SUM(E163:P163),0))))))))))))</f>
        <v>3889755.6000000006</v>
      </c>
      <c r="V163" s="125"/>
    </row>
    <row r="164" spans="2:22" x14ac:dyDescent="0.2">
      <c r="B164" s="123"/>
      <c r="C164" s="126">
        <v>41107</v>
      </c>
      <c r="D164" s="127" t="s">
        <v>66</v>
      </c>
      <c r="E164" s="128">
        <v>420636.67</v>
      </c>
      <c r="F164" s="128">
        <v>241886.77999999997</v>
      </c>
      <c r="G164" s="128">
        <v>295268.24</v>
      </c>
      <c r="H164" s="128">
        <v>349921.08</v>
      </c>
      <c r="I164" s="128">
        <v>261693.37999999998</v>
      </c>
      <c r="J164" s="128">
        <v>312918.13</v>
      </c>
      <c r="K164" s="128">
        <v>363175.91000000003</v>
      </c>
      <c r="L164" s="128">
        <v>295161.3499999998</v>
      </c>
      <c r="M164" s="128">
        <v>289334.39999999991</v>
      </c>
      <c r="N164" s="128">
        <v>586982.12000000011</v>
      </c>
      <c r="O164" s="128">
        <v>487288.47000000003</v>
      </c>
      <c r="P164" s="128">
        <v>1087530.1400000001</v>
      </c>
      <c r="Q164" s="128">
        <f t="shared" si="3"/>
        <v>4991796.67</v>
      </c>
      <c r="R164" s="125"/>
      <c r="T164" s="123"/>
      <c r="U164" s="128">
        <f>IF($E$5=Master!$D$4,E164,
IF($F$5=Master!$D$4,SUM(E164:F164),
IF($G$5=Master!$D$4,SUM(E164:G164),
IF($H$5=Master!$D$4,SUM(E164:H164),
IF($I$5=Master!$D$4,SUM(E164:I164),
IF($J$5=Master!$D$4,SUM(E164:J164),
IF($K$5=Master!$D$4,SUM(E164:K164),
IF($L$5=Master!$D$4,SUM(E164:L164),
IF($M$5=Master!$D$4,SUM(E164:M164),
IF($N$5=Master!$D$4,SUM(E164:N164),
IF($O$5=Master!$D$4,SUM(E164:O164),
IF($P$5=Master!$D$4,SUM(E164:P164),0))))))))))))</f>
        <v>2245500.19</v>
      </c>
      <c r="V164" s="125"/>
    </row>
    <row r="165" spans="2:22" x14ac:dyDescent="0.2">
      <c r="B165" s="123"/>
      <c r="C165" s="126">
        <v>41301</v>
      </c>
      <c r="D165" s="127" t="s">
        <v>67</v>
      </c>
      <c r="E165" s="128">
        <v>867462.57</v>
      </c>
      <c r="F165" s="128">
        <v>711483.19</v>
      </c>
      <c r="G165" s="128">
        <v>844530.19999999984</v>
      </c>
      <c r="H165" s="128">
        <v>732208.18</v>
      </c>
      <c r="I165" s="128">
        <v>610119.96000000008</v>
      </c>
      <c r="J165" s="128">
        <v>1048054.0900000001</v>
      </c>
      <c r="K165" s="128">
        <v>616984.00999999989</v>
      </c>
      <c r="L165" s="128">
        <v>491349.75</v>
      </c>
      <c r="M165" s="128">
        <v>676260.72000000009</v>
      </c>
      <c r="N165" s="128">
        <v>671239.59999999986</v>
      </c>
      <c r="O165" s="128">
        <v>624158.33000000019</v>
      </c>
      <c r="P165" s="128">
        <v>2751460.79</v>
      </c>
      <c r="Q165" s="128">
        <f t="shared" si="3"/>
        <v>10645311.389999999</v>
      </c>
      <c r="R165" s="125"/>
      <c r="T165" s="123"/>
      <c r="U165" s="128">
        <f>IF($E$5=Master!$D$4,E165,
IF($F$5=Master!$D$4,SUM(E165:F165),
IF($G$5=Master!$D$4,SUM(E165:G165),
IF($H$5=Master!$D$4,SUM(E165:H165),
IF($I$5=Master!$D$4,SUM(E165:I165),
IF($J$5=Master!$D$4,SUM(E165:J165),
IF($K$5=Master!$D$4,SUM(E165:K165),
IF($L$5=Master!$D$4,SUM(E165:L165),
IF($M$5=Master!$D$4,SUM(E165:M165),
IF($N$5=Master!$D$4,SUM(E165:N165),
IF($O$5=Master!$D$4,SUM(E165:O165),
IF($P$5=Master!$D$4,SUM(E165:P165),0))))))))))))</f>
        <v>5430842.1999999993</v>
      </c>
      <c r="V165" s="125"/>
    </row>
    <row r="166" spans="2:22" x14ac:dyDescent="0.2">
      <c r="B166" s="123"/>
      <c r="C166" s="126">
        <v>41401</v>
      </c>
      <c r="D166" s="127" t="s">
        <v>68</v>
      </c>
      <c r="E166" s="128">
        <v>240302.83000000005</v>
      </c>
      <c r="F166" s="128">
        <v>223184.09999999995</v>
      </c>
      <c r="G166" s="128">
        <v>229342</v>
      </c>
      <c r="H166" s="128">
        <v>239660.75000000006</v>
      </c>
      <c r="I166" s="128">
        <v>2010183.77</v>
      </c>
      <c r="J166" s="128">
        <v>252915.22999999998</v>
      </c>
      <c r="K166" s="128">
        <v>239313.08</v>
      </c>
      <c r="L166" s="128">
        <v>216413.42999999996</v>
      </c>
      <c r="M166" s="128">
        <v>235253.65000000002</v>
      </c>
      <c r="N166" s="128">
        <v>249251.12000000005</v>
      </c>
      <c r="O166" s="128">
        <v>246053.56999999992</v>
      </c>
      <c r="P166" s="128">
        <v>270538.08</v>
      </c>
      <c r="Q166" s="128">
        <f t="shared" si="3"/>
        <v>4652411.6100000003</v>
      </c>
      <c r="R166" s="125"/>
      <c r="T166" s="123"/>
      <c r="U166" s="128">
        <f>IF($E$5=Master!$D$4,E166,
IF($F$5=Master!$D$4,SUM(E166:F166),
IF($G$5=Master!$D$4,SUM(E166:G166),
IF($H$5=Master!$D$4,SUM(E166:H166),
IF($I$5=Master!$D$4,SUM(E166:I166),
IF($J$5=Master!$D$4,SUM(E166:J166),
IF($K$5=Master!$D$4,SUM(E166:K166),
IF($L$5=Master!$D$4,SUM(E166:L166),
IF($M$5=Master!$D$4,SUM(E166:M166),
IF($N$5=Master!$D$4,SUM(E166:N166),
IF($O$5=Master!$D$4,SUM(E166:O166),
IF($P$5=Master!$D$4,SUM(E166:P166),0))))))))))))</f>
        <v>3434901.7600000002</v>
      </c>
      <c r="V166" s="125"/>
    </row>
    <row r="167" spans="2:22" x14ac:dyDescent="0.2">
      <c r="B167" s="123"/>
      <c r="C167" s="126">
        <v>41501</v>
      </c>
      <c r="D167" s="127" t="s">
        <v>123</v>
      </c>
      <c r="E167" s="128">
        <v>842441.02999999968</v>
      </c>
      <c r="F167" s="128">
        <v>1092580.5000000002</v>
      </c>
      <c r="G167" s="128">
        <v>708794.73</v>
      </c>
      <c r="H167" s="128">
        <v>1160035.5500000003</v>
      </c>
      <c r="I167" s="128">
        <v>712962.65000000049</v>
      </c>
      <c r="J167" s="128">
        <v>947492.15999999957</v>
      </c>
      <c r="K167" s="128">
        <v>662238.6100000001</v>
      </c>
      <c r="L167" s="128">
        <v>592304.87000000023</v>
      </c>
      <c r="M167" s="128">
        <v>875051.56</v>
      </c>
      <c r="N167" s="128">
        <v>1293707.4600000002</v>
      </c>
      <c r="O167" s="128">
        <v>783694.9800000001</v>
      </c>
      <c r="P167" s="128">
        <v>1653931.6399999997</v>
      </c>
      <c r="Q167" s="128">
        <f t="shared" si="3"/>
        <v>11325235.740000002</v>
      </c>
      <c r="R167" s="125"/>
      <c r="T167" s="123"/>
      <c r="U167" s="128">
        <f>IF($E$5=Master!$D$4,E167,
IF($F$5=Master!$D$4,SUM(E167:F167),
IF($G$5=Master!$D$4,SUM(E167:G167),
IF($H$5=Master!$D$4,SUM(E167:H167),
IF($I$5=Master!$D$4,SUM(E167:I167),
IF($J$5=Master!$D$4,SUM(E167:J167),
IF($K$5=Master!$D$4,SUM(E167:K167),
IF($L$5=Master!$D$4,SUM(E167:L167),
IF($M$5=Master!$D$4,SUM(E167:M167),
IF($N$5=Master!$D$4,SUM(E167:N167),
IF($O$5=Master!$D$4,SUM(E167:O167),
IF($P$5=Master!$D$4,SUM(E167:P167),0))))))))))))</f>
        <v>6126545.2300000004</v>
      </c>
      <c r="V167" s="125"/>
    </row>
    <row r="168" spans="2:22" x14ac:dyDescent="0.2">
      <c r="B168" s="123"/>
      <c r="C168" s="126">
        <v>41503</v>
      </c>
      <c r="D168" s="127" t="s">
        <v>124</v>
      </c>
      <c r="E168" s="128">
        <v>617255.19999999984</v>
      </c>
      <c r="F168" s="128">
        <v>486341.86000000039</v>
      </c>
      <c r="G168" s="128">
        <v>551879.50999999978</v>
      </c>
      <c r="H168" s="128">
        <v>621068.74000000022</v>
      </c>
      <c r="I168" s="128">
        <v>494457.17000000004</v>
      </c>
      <c r="J168" s="128">
        <v>595399.8899999999</v>
      </c>
      <c r="K168" s="128">
        <v>572841.48</v>
      </c>
      <c r="L168" s="128">
        <v>516775.64000000013</v>
      </c>
      <c r="M168" s="128">
        <v>542005.16999999993</v>
      </c>
      <c r="N168" s="128">
        <v>557103.78</v>
      </c>
      <c r="O168" s="128">
        <v>556690.92000000016</v>
      </c>
      <c r="P168" s="128">
        <v>910523.65000000026</v>
      </c>
      <c r="Q168" s="128">
        <f t="shared" si="3"/>
        <v>7022343.0100000007</v>
      </c>
      <c r="R168" s="125"/>
      <c r="T168" s="123"/>
      <c r="U168" s="128">
        <f>IF($E$5=Master!$D$4,E168,
IF($F$5=Master!$D$4,SUM(E168:F168),
IF($G$5=Master!$D$4,SUM(E168:G168),
IF($H$5=Master!$D$4,SUM(E168:H168),
IF($I$5=Master!$D$4,SUM(E168:I168),
IF($J$5=Master!$D$4,SUM(E168:J168),
IF($K$5=Master!$D$4,SUM(E168:K168),
IF($L$5=Master!$D$4,SUM(E168:L168),
IF($M$5=Master!$D$4,SUM(E168:M168),
IF($N$5=Master!$D$4,SUM(E168:N168),
IF($O$5=Master!$D$4,SUM(E168:O168),
IF($P$5=Master!$D$4,SUM(E168:P168),0))))))))))))</f>
        <v>3939243.85</v>
      </c>
      <c r="V168" s="125"/>
    </row>
    <row r="169" spans="2:22" x14ac:dyDescent="0.2">
      <c r="B169" s="123"/>
      <c r="C169" s="126">
        <v>41505</v>
      </c>
      <c r="D169" s="127" t="s">
        <v>119</v>
      </c>
      <c r="E169" s="128">
        <v>2701005.6300000004</v>
      </c>
      <c r="F169" s="128">
        <v>1159276.1599999999</v>
      </c>
      <c r="G169" s="128">
        <v>4224118.5000000009</v>
      </c>
      <c r="H169" s="128">
        <v>3677796.5900000003</v>
      </c>
      <c r="I169" s="128">
        <v>1681387.9200000002</v>
      </c>
      <c r="J169" s="128">
        <v>1904421.4300000004</v>
      </c>
      <c r="K169" s="128">
        <v>2296962.64</v>
      </c>
      <c r="L169" s="128">
        <v>1764034.1300000001</v>
      </c>
      <c r="M169" s="128">
        <v>2137306.5700000003</v>
      </c>
      <c r="N169" s="128">
        <v>2952288.8400000008</v>
      </c>
      <c r="O169" s="128">
        <v>1547082.9500000004</v>
      </c>
      <c r="P169" s="128">
        <v>4953586.4899999993</v>
      </c>
      <c r="Q169" s="128">
        <f t="shared" si="3"/>
        <v>30999267.849999998</v>
      </c>
      <c r="R169" s="125"/>
      <c r="T169" s="123"/>
      <c r="U169" s="128">
        <f>IF($E$5=Master!$D$4,E169,
IF($F$5=Master!$D$4,SUM(E169:F169),
IF($G$5=Master!$D$4,SUM(E169:G169),
IF($H$5=Master!$D$4,SUM(E169:H169),
IF($I$5=Master!$D$4,SUM(E169:I169),
IF($J$5=Master!$D$4,SUM(E169:J169),
IF($K$5=Master!$D$4,SUM(E169:K169),
IF($L$5=Master!$D$4,SUM(E169:L169),
IF($M$5=Master!$D$4,SUM(E169:M169),
IF($N$5=Master!$D$4,SUM(E169:N169),
IF($O$5=Master!$D$4,SUM(E169:O169),
IF($P$5=Master!$D$4,SUM(E169:P169),0))))))))))))</f>
        <v>17644968.870000001</v>
      </c>
      <c r="V169" s="125"/>
    </row>
    <row r="170" spans="2:22" x14ac:dyDescent="0.2">
      <c r="B170" s="123"/>
      <c r="C170" s="126">
        <v>41507</v>
      </c>
      <c r="D170" s="127" t="s">
        <v>145</v>
      </c>
      <c r="E170" s="128">
        <v>30825.730000000003</v>
      </c>
      <c r="F170" s="128">
        <v>21449.83</v>
      </c>
      <c r="G170" s="128">
        <v>25519.680000000008</v>
      </c>
      <c r="H170" s="128">
        <v>34317.249999999993</v>
      </c>
      <c r="I170" s="128">
        <v>24110.230000000003</v>
      </c>
      <c r="J170" s="128">
        <v>36301.490000000005</v>
      </c>
      <c r="K170" s="128">
        <v>28196.639999999992</v>
      </c>
      <c r="L170" s="128">
        <v>24879.320000000003</v>
      </c>
      <c r="M170" s="128">
        <v>30854.190000000006</v>
      </c>
      <c r="N170" s="128">
        <v>29218.540000000012</v>
      </c>
      <c r="O170" s="128">
        <v>28786.55</v>
      </c>
      <c r="P170" s="128">
        <v>55449.389999999985</v>
      </c>
      <c r="Q170" s="128">
        <f t="shared" si="3"/>
        <v>369908.83999999997</v>
      </c>
      <c r="R170" s="125"/>
      <c r="T170" s="123"/>
      <c r="U170" s="128">
        <f>IF($E$5=Master!$D$4,E170,
IF($F$5=Master!$D$4,SUM(E170:F170),
IF($G$5=Master!$D$4,SUM(E170:G170),
IF($H$5=Master!$D$4,SUM(E170:H170),
IF($I$5=Master!$D$4,SUM(E170:I170),
IF($J$5=Master!$D$4,SUM(E170:J170),
IF($K$5=Master!$D$4,SUM(E170:K170),
IF($L$5=Master!$D$4,SUM(E170:L170),
IF($M$5=Master!$D$4,SUM(E170:M170),
IF($N$5=Master!$D$4,SUM(E170:N170),
IF($O$5=Master!$D$4,SUM(E170:O170),
IF($P$5=Master!$D$4,SUM(E170:P170),0))))))))))))</f>
        <v>200720.85</v>
      </c>
      <c r="V170" s="125"/>
    </row>
    <row r="171" spans="2:22" x14ac:dyDescent="0.2">
      <c r="B171" s="123"/>
      <c r="C171" s="126">
        <v>41801</v>
      </c>
      <c r="D171" s="127" t="s">
        <v>72</v>
      </c>
      <c r="E171" s="128">
        <v>251510.68999999974</v>
      </c>
      <c r="F171" s="128">
        <v>179840.08999999991</v>
      </c>
      <c r="G171" s="128">
        <v>214912.34</v>
      </c>
      <c r="H171" s="128">
        <v>228261.9200000001</v>
      </c>
      <c r="I171" s="128">
        <v>213293.73999999987</v>
      </c>
      <c r="J171" s="128">
        <v>228808.74999999983</v>
      </c>
      <c r="K171" s="128">
        <v>234363.96999999997</v>
      </c>
      <c r="L171" s="128">
        <v>212006.30999999988</v>
      </c>
      <c r="M171" s="128">
        <v>244686.26</v>
      </c>
      <c r="N171" s="128">
        <v>235066.93</v>
      </c>
      <c r="O171" s="128">
        <v>242789.17999999991</v>
      </c>
      <c r="P171" s="128">
        <v>450393.77999999991</v>
      </c>
      <c r="Q171" s="128">
        <f t="shared" si="3"/>
        <v>2935933.959999999</v>
      </c>
      <c r="R171" s="125"/>
      <c r="T171" s="123"/>
      <c r="U171" s="128">
        <f>IF($E$5=Master!$D$4,E171,
IF($F$5=Master!$D$4,SUM(E171:F171),
IF($G$5=Master!$D$4,SUM(E171:G171),
IF($H$5=Master!$D$4,SUM(E171:H171),
IF($I$5=Master!$D$4,SUM(E171:I171),
IF($J$5=Master!$D$4,SUM(E171:J171),
IF($K$5=Master!$D$4,SUM(E171:K171),
IF($L$5=Master!$D$4,SUM(E171:L171),
IF($M$5=Master!$D$4,SUM(E171:M171),
IF($N$5=Master!$D$4,SUM(E171:N171),
IF($O$5=Master!$D$4,SUM(E171:O171),
IF($P$5=Master!$D$4,SUM(E171:P171),0))))))))))))</f>
        <v>1550991.4999999995</v>
      </c>
      <c r="V171" s="125"/>
    </row>
    <row r="172" spans="2:22" x14ac:dyDescent="0.2">
      <c r="B172" s="123"/>
      <c r="C172" s="126">
        <v>42001</v>
      </c>
      <c r="D172" s="127" t="s">
        <v>73</v>
      </c>
      <c r="E172" s="128">
        <v>893300.76999999967</v>
      </c>
      <c r="F172" s="128">
        <v>333728.52999999974</v>
      </c>
      <c r="G172" s="128">
        <v>834918.91999999969</v>
      </c>
      <c r="H172" s="128">
        <v>771263.05999999994</v>
      </c>
      <c r="I172" s="128">
        <v>455493.35000000003</v>
      </c>
      <c r="J172" s="128">
        <v>824333.53000000084</v>
      </c>
      <c r="K172" s="128">
        <v>1011568.3499999996</v>
      </c>
      <c r="L172" s="128">
        <v>587379.33000000054</v>
      </c>
      <c r="M172" s="128">
        <v>590935.57000000007</v>
      </c>
      <c r="N172" s="128">
        <v>749738.03999999957</v>
      </c>
      <c r="O172" s="128">
        <v>699458.35999999975</v>
      </c>
      <c r="P172" s="128">
        <v>2967491.1700000013</v>
      </c>
      <c r="Q172" s="128">
        <f t="shared" si="3"/>
        <v>10719608.98</v>
      </c>
      <c r="R172" s="125"/>
      <c r="T172" s="123"/>
      <c r="U172" s="128">
        <f>IF($E$5=Master!$D$4,E172,
IF($F$5=Master!$D$4,SUM(E172:F172),
IF($G$5=Master!$D$4,SUM(E172:G172),
IF($H$5=Master!$D$4,SUM(E172:H172),
IF($I$5=Master!$D$4,SUM(E172:I172),
IF($J$5=Master!$D$4,SUM(E172:J172),
IF($K$5=Master!$D$4,SUM(E172:K172),
IF($L$5=Master!$D$4,SUM(E172:L172),
IF($M$5=Master!$D$4,SUM(E172:M172),
IF($N$5=Master!$D$4,SUM(E172:N172),
IF($O$5=Master!$D$4,SUM(E172:O172),
IF($P$5=Master!$D$4,SUM(E172:P172),0))))))))))))</f>
        <v>5124606.51</v>
      </c>
      <c r="V172" s="125"/>
    </row>
    <row r="173" spans="2:22" x14ac:dyDescent="0.2">
      <c r="B173" s="123"/>
      <c r="C173" s="126">
        <v>42002</v>
      </c>
      <c r="D173" s="127" t="s">
        <v>74</v>
      </c>
      <c r="E173" s="128">
        <v>164642.95000000001</v>
      </c>
      <c r="F173" s="128">
        <v>154442.12999999995</v>
      </c>
      <c r="G173" s="128">
        <v>165468.00000000003</v>
      </c>
      <c r="H173" s="128">
        <v>174089.82</v>
      </c>
      <c r="I173" s="128">
        <v>158300.06000000003</v>
      </c>
      <c r="J173" s="128">
        <v>205839.69000000006</v>
      </c>
      <c r="K173" s="128">
        <v>162213.09000000005</v>
      </c>
      <c r="L173" s="128">
        <v>152882.08000000005</v>
      </c>
      <c r="M173" s="128">
        <v>167345.38000000015</v>
      </c>
      <c r="N173" s="128">
        <v>161127.95000000001</v>
      </c>
      <c r="O173" s="128">
        <v>160630.17999999996</v>
      </c>
      <c r="P173" s="128">
        <v>219771.22999999995</v>
      </c>
      <c r="Q173" s="128">
        <f t="shared" si="3"/>
        <v>2046752.56</v>
      </c>
      <c r="R173" s="125"/>
      <c r="T173" s="123"/>
      <c r="U173" s="128">
        <f>IF($E$5=Master!$D$4,E173,
IF($F$5=Master!$D$4,SUM(E173:F173),
IF($G$5=Master!$D$4,SUM(E173:G173),
IF($H$5=Master!$D$4,SUM(E173:H173),
IF($I$5=Master!$D$4,SUM(E173:I173),
IF($J$5=Master!$D$4,SUM(E173:J173),
IF($K$5=Master!$D$4,SUM(E173:K173),
IF($L$5=Master!$D$4,SUM(E173:L173),
IF($M$5=Master!$D$4,SUM(E173:M173),
IF($N$5=Master!$D$4,SUM(E173:N173),
IF($O$5=Master!$D$4,SUM(E173:O173),
IF($P$5=Master!$D$4,SUM(E173:P173),0))))))))))))</f>
        <v>1184995.74</v>
      </c>
      <c r="V173" s="125"/>
    </row>
    <row r="174" spans="2:22" x14ac:dyDescent="0.2">
      <c r="B174" s="123"/>
      <c r="C174" s="126">
        <v>42005</v>
      </c>
      <c r="D174" s="127" t="s">
        <v>130</v>
      </c>
      <c r="E174" s="128">
        <v>143034.54</v>
      </c>
      <c r="F174" s="128">
        <v>70854.710000000006</v>
      </c>
      <c r="G174" s="128">
        <v>77221.350000000006</v>
      </c>
      <c r="H174" s="128">
        <v>220954.96</v>
      </c>
      <c r="I174" s="128">
        <v>71070.12</v>
      </c>
      <c r="J174" s="128">
        <v>242543.21999999997</v>
      </c>
      <c r="K174" s="128">
        <v>102596.83000000002</v>
      </c>
      <c r="L174" s="128">
        <v>75825.66</v>
      </c>
      <c r="M174" s="128">
        <v>160423.61000000004</v>
      </c>
      <c r="N174" s="128">
        <v>102600.82999999999</v>
      </c>
      <c r="O174" s="128">
        <v>86685.059999999983</v>
      </c>
      <c r="P174" s="128">
        <v>294367.64</v>
      </c>
      <c r="Q174" s="128">
        <f t="shared" si="3"/>
        <v>1648178.5300000003</v>
      </c>
      <c r="R174" s="125"/>
      <c r="T174" s="123"/>
      <c r="U174" s="128">
        <f>IF($E$5=Master!$D$4,E174,
IF($F$5=Master!$D$4,SUM(E174:F174),
IF($G$5=Master!$D$4,SUM(E174:G174),
IF($H$5=Master!$D$4,SUM(E174:H174),
IF($I$5=Master!$D$4,SUM(E174:I174),
IF($J$5=Master!$D$4,SUM(E174:J174),
IF($K$5=Master!$D$4,SUM(E174:K174),
IF($L$5=Master!$D$4,SUM(E174:L174),
IF($M$5=Master!$D$4,SUM(E174:M174),
IF($N$5=Master!$D$4,SUM(E174:N174),
IF($O$5=Master!$D$4,SUM(E174:O174),
IF($P$5=Master!$D$4,SUM(E174:P174),0))))))))))))</f>
        <v>928275.73</v>
      </c>
      <c r="V174" s="125"/>
    </row>
    <row r="175" spans="2:22" x14ac:dyDescent="0.2">
      <c r="B175" s="123"/>
      <c r="C175" s="126">
        <v>42101</v>
      </c>
      <c r="D175" s="127" t="s">
        <v>75</v>
      </c>
      <c r="E175" s="128">
        <v>1040128.3400000002</v>
      </c>
      <c r="F175" s="128">
        <v>144500.84999999992</v>
      </c>
      <c r="G175" s="128">
        <v>2398250.0099999998</v>
      </c>
      <c r="H175" s="128">
        <v>1091539.1000000001</v>
      </c>
      <c r="I175" s="128">
        <v>151543.66</v>
      </c>
      <c r="J175" s="128">
        <v>544367.79000000015</v>
      </c>
      <c r="K175" s="128">
        <v>3195878.080000001</v>
      </c>
      <c r="L175" s="128">
        <v>600750.53</v>
      </c>
      <c r="M175" s="128">
        <v>424492.58</v>
      </c>
      <c r="N175" s="128">
        <v>512849.37000000005</v>
      </c>
      <c r="O175" s="128">
        <v>630501.43000000005</v>
      </c>
      <c r="P175" s="128">
        <v>1592691.23</v>
      </c>
      <c r="Q175" s="128">
        <f t="shared" si="3"/>
        <v>12327492.970000001</v>
      </c>
      <c r="R175" s="125"/>
      <c r="T175" s="123"/>
      <c r="U175" s="128">
        <f>IF($E$5=Master!$D$4,E175,
IF($F$5=Master!$D$4,SUM(E175:F175),
IF($G$5=Master!$D$4,SUM(E175:G175),
IF($H$5=Master!$D$4,SUM(E175:H175),
IF($I$5=Master!$D$4,SUM(E175:I175),
IF($J$5=Master!$D$4,SUM(E175:J175),
IF($K$5=Master!$D$4,SUM(E175:K175),
IF($L$5=Master!$D$4,SUM(E175:L175),
IF($M$5=Master!$D$4,SUM(E175:M175),
IF($N$5=Master!$D$4,SUM(E175:N175),
IF($O$5=Master!$D$4,SUM(E175:O175),
IF($P$5=Master!$D$4,SUM(E175:P175),0))))))))))))</f>
        <v>8566207.8300000019</v>
      </c>
      <c r="V175" s="125"/>
    </row>
    <row r="176" spans="2:22" x14ac:dyDescent="0.2">
      <c r="B176" s="123"/>
      <c r="C176" s="126">
        <v>42501</v>
      </c>
      <c r="D176" s="127" t="s">
        <v>140</v>
      </c>
      <c r="E176" s="128">
        <v>630631.53000000026</v>
      </c>
      <c r="F176" s="128">
        <v>336344.92000000027</v>
      </c>
      <c r="G176" s="128">
        <v>1452343.5399999998</v>
      </c>
      <c r="H176" s="128">
        <v>598297.49999999988</v>
      </c>
      <c r="I176" s="128">
        <v>293901.21999999991</v>
      </c>
      <c r="J176" s="128">
        <v>604822.61999999976</v>
      </c>
      <c r="K176" s="128">
        <v>722874.40000000026</v>
      </c>
      <c r="L176" s="128">
        <v>281460.36000000004</v>
      </c>
      <c r="M176" s="128">
        <v>337329.46999999986</v>
      </c>
      <c r="N176" s="128">
        <v>448714.57000000007</v>
      </c>
      <c r="O176" s="128">
        <v>374119.9200000001</v>
      </c>
      <c r="P176" s="128">
        <v>1328359.6799999997</v>
      </c>
      <c r="Q176" s="128">
        <f t="shared" si="3"/>
        <v>7409199.7299999995</v>
      </c>
      <c r="R176" s="125"/>
      <c r="T176" s="123"/>
      <c r="U176" s="128">
        <f>IF($E$5=Master!$D$4,E176,
IF($F$5=Master!$D$4,SUM(E176:F176),
IF($G$5=Master!$D$4,SUM(E176:G176),
IF($H$5=Master!$D$4,SUM(E176:H176),
IF($I$5=Master!$D$4,SUM(E176:I176),
IF($J$5=Master!$D$4,SUM(E176:J176),
IF($K$5=Master!$D$4,SUM(E176:K176),
IF($L$5=Master!$D$4,SUM(E176:L176),
IF($M$5=Master!$D$4,SUM(E176:M176),
IF($N$5=Master!$D$4,SUM(E176:N176),
IF($O$5=Master!$D$4,SUM(E176:O176),
IF($P$5=Master!$D$4,SUM(E176:P176),0))))))))))))</f>
        <v>4639215.7299999995</v>
      </c>
      <c r="V176" s="125"/>
    </row>
    <row r="177" spans="2:22" x14ac:dyDescent="0.2">
      <c r="B177" s="123"/>
      <c r="C177" s="126">
        <v>42502</v>
      </c>
      <c r="D177" s="127" t="s">
        <v>62</v>
      </c>
      <c r="E177" s="128">
        <v>50934.770000000019</v>
      </c>
      <c r="F177" s="128">
        <v>34344.969999999987</v>
      </c>
      <c r="G177" s="128">
        <v>40235.849999999984</v>
      </c>
      <c r="H177" s="128">
        <v>46678.42</v>
      </c>
      <c r="I177" s="128">
        <v>40908.819999999985</v>
      </c>
      <c r="J177" s="128">
        <v>47555.929999999993</v>
      </c>
      <c r="K177" s="128">
        <v>44661.12000000001</v>
      </c>
      <c r="L177" s="128">
        <v>38479.06</v>
      </c>
      <c r="M177" s="128">
        <v>44502.239999999998</v>
      </c>
      <c r="N177" s="128">
        <v>47573.419999999969</v>
      </c>
      <c r="O177" s="128">
        <v>45880.469999999994</v>
      </c>
      <c r="P177" s="128">
        <v>97762.98</v>
      </c>
      <c r="Q177" s="128">
        <f t="shared" si="3"/>
        <v>579518.04999999993</v>
      </c>
      <c r="R177" s="125"/>
      <c r="T177" s="123"/>
      <c r="U177" s="128">
        <f>IF($E$5=Master!$D$4,E177,
IF($F$5=Master!$D$4,SUM(E177:F177),
IF($G$5=Master!$D$4,SUM(E177:G177),
IF($H$5=Master!$D$4,SUM(E177:H177),
IF($I$5=Master!$D$4,SUM(E177:I177),
IF($J$5=Master!$D$4,SUM(E177:J177),
IF($K$5=Master!$D$4,SUM(E177:K177),
IF($L$5=Master!$D$4,SUM(E177:L177),
IF($M$5=Master!$D$4,SUM(E177:M177),
IF($N$5=Master!$D$4,SUM(E177:N177),
IF($O$5=Master!$D$4,SUM(E177:O177),
IF($P$5=Master!$D$4,SUM(E177:P177),0))))))))))))</f>
        <v>305319.88</v>
      </c>
      <c r="V177" s="125"/>
    </row>
    <row r="178" spans="2:22" x14ac:dyDescent="0.2">
      <c r="B178" s="123"/>
      <c r="C178" s="126">
        <v>42701</v>
      </c>
      <c r="D178" s="127" t="s">
        <v>131</v>
      </c>
      <c r="E178" s="128">
        <v>779508.41999999899</v>
      </c>
      <c r="F178" s="128">
        <v>303667.04000000033</v>
      </c>
      <c r="G178" s="128">
        <v>395526.63000000006</v>
      </c>
      <c r="H178" s="128">
        <v>570848.51</v>
      </c>
      <c r="I178" s="128">
        <v>385364.83000000019</v>
      </c>
      <c r="J178" s="128">
        <v>482453.15000000014</v>
      </c>
      <c r="K178" s="128">
        <v>609246.13999999966</v>
      </c>
      <c r="L178" s="128">
        <v>474933.87999999995</v>
      </c>
      <c r="M178" s="128">
        <v>451011.44999999978</v>
      </c>
      <c r="N178" s="128">
        <v>1280547.9700000011</v>
      </c>
      <c r="O178" s="128">
        <v>1056721.05</v>
      </c>
      <c r="P178" s="128">
        <v>2497184.6600000034</v>
      </c>
      <c r="Q178" s="128">
        <f t="shared" si="3"/>
        <v>9287013.7300000042</v>
      </c>
      <c r="R178" s="125"/>
      <c r="T178" s="123"/>
      <c r="U178" s="128">
        <f>IF($E$5=Master!$D$4,E178,
IF($F$5=Master!$D$4,SUM(E178:F178),
IF($G$5=Master!$D$4,SUM(E178:G178),
IF($H$5=Master!$D$4,SUM(E178:H178),
IF($I$5=Master!$D$4,SUM(E178:I178),
IF($J$5=Master!$D$4,SUM(E178:J178),
IF($K$5=Master!$D$4,SUM(E178:K178),
IF($L$5=Master!$D$4,SUM(E178:L178),
IF($M$5=Master!$D$4,SUM(E178:M178),
IF($N$5=Master!$D$4,SUM(E178:N178),
IF($O$5=Master!$D$4,SUM(E178:O178),
IF($P$5=Master!$D$4,SUM(E178:P178),0))))))))))))</f>
        <v>3526614.7199999997</v>
      </c>
      <c r="V178" s="125"/>
    </row>
    <row r="179" spans="2:22" x14ac:dyDescent="0.2">
      <c r="B179" s="123"/>
      <c r="C179" s="126">
        <v>42703</v>
      </c>
      <c r="D179" s="127" t="s">
        <v>59</v>
      </c>
      <c r="E179" s="128">
        <v>15072857.35</v>
      </c>
      <c r="F179" s="128">
        <v>15107897.439999999</v>
      </c>
      <c r="G179" s="128">
        <v>14916642.880000003</v>
      </c>
      <c r="H179" s="128">
        <v>14925788.310000002</v>
      </c>
      <c r="I179" s="128">
        <v>14913445.170000002</v>
      </c>
      <c r="J179" s="128">
        <v>14929305.220000003</v>
      </c>
      <c r="K179" s="128">
        <v>14914600.870000001</v>
      </c>
      <c r="L179" s="128">
        <v>14913307.939999999</v>
      </c>
      <c r="M179" s="128">
        <v>14911676.76</v>
      </c>
      <c r="N179" s="128">
        <v>14815140.890000001</v>
      </c>
      <c r="O179" s="128">
        <v>14690006.219999999</v>
      </c>
      <c r="P179" s="128">
        <v>14975218.349999994</v>
      </c>
      <c r="Q179" s="128">
        <f t="shared" si="3"/>
        <v>179085887.39999998</v>
      </c>
      <c r="R179" s="125"/>
      <c r="T179" s="123"/>
      <c r="U179" s="128">
        <f>IF($E$5=Master!$D$4,E179,
IF($F$5=Master!$D$4,SUM(E179:F179),
IF($G$5=Master!$D$4,SUM(E179:G179),
IF($H$5=Master!$D$4,SUM(E179:H179),
IF($I$5=Master!$D$4,SUM(E179:I179),
IF($J$5=Master!$D$4,SUM(E179:J179),
IF($K$5=Master!$D$4,SUM(E179:K179),
IF($L$5=Master!$D$4,SUM(E179:L179),
IF($M$5=Master!$D$4,SUM(E179:M179),
IF($N$5=Master!$D$4,SUM(E179:N179),
IF($O$5=Master!$D$4,SUM(E179:O179),
IF($P$5=Master!$D$4,SUM(E179:P179),0))))))))))))</f>
        <v>104780537.24000001</v>
      </c>
      <c r="V179" s="125"/>
    </row>
    <row r="180" spans="2:22" x14ac:dyDescent="0.2">
      <c r="B180" s="123"/>
      <c r="C180" s="126">
        <v>42704</v>
      </c>
      <c r="D180" s="127" t="s">
        <v>60</v>
      </c>
      <c r="E180" s="128">
        <v>2325756.4000000008</v>
      </c>
      <c r="F180" s="128">
        <v>711129.42999999993</v>
      </c>
      <c r="G180" s="128">
        <v>2424356.7400000002</v>
      </c>
      <c r="H180" s="128">
        <v>1842470.5799999998</v>
      </c>
      <c r="I180" s="128">
        <v>1525785.51</v>
      </c>
      <c r="J180" s="128">
        <v>1858554.2000000002</v>
      </c>
      <c r="K180" s="128">
        <v>1787140.5400000005</v>
      </c>
      <c r="L180" s="128">
        <v>1612989.8500000006</v>
      </c>
      <c r="M180" s="128">
        <v>1204054.3900000001</v>
      </c>
      <c r="N180" s="128">
        <v>2996761.3299999996</v>
      </c>
      <c r="O180" s="128">
        <v>2545118.4600000009</v>
      </c>
      <c r="P180" s="128">
        <v>7074959.5199999977</v>
      </c>
      <c r="Q180" s="128">
        <f t="shared" si="3"/>
        <v>27909076.950000003</v>
      </c>
      <c r="R180" s="125"/>
      <c r="T180" s="123"/>
      <c r="U180" s="128">
        <f>IF($E$5=Master!$D$4,E180,
IF($F$5=Master!$D$4,SUM(E180:F180),
IF($G$5=Master!$D$4,SUM(E180:G180),
IF($H$5=Master!$D$4,SUM(E180:H180),
IF($I$5=Master!$D$4,SUM(E180:I180),
IF($J$5=Master!$D$4,SUM(E180:J180),
IF($K$5=Master!$D$4,SUM(E180:K180),
IF($L$5=Master!$D$4,SUM(E180:L180),
IF($M$5=Master!$D$4,SUM(E180:M180),
IF($N$5=Master!$D$4,SUM(E180:N180),
IF($O$5=Master!$D$4,SUM(E180:O180),
IF($P$5=Master!$D$4,SUM(E180:P180),0))))))))))))</f>
        <v>12475193.400000004</v>
      </c>
      <c r="V180" s="125"/>
    </row>
    <row r="181" spans="2:22" ht="38.25" x14ac:dyDescent="0.2">
      <c r="B181" s="123"/>
      <c r="C181" s="126">
        <v>42705</v>
      </c>
      <c r="D181" s="127" t="s">
        <v>61</v>
      </c>
      <c r="E181" s="128">
        <v>6509.72</v>
      </c>
      <c r="F181" s="128">
        <v>5155.5100000000029</v>
      </c>
      <c r="G181" s="128">
        <v>6232.6300000000019</v>
      </c>
      <c r="H181" s="128">
        <v>6553.92</v>
      </c>
      <c r="I181" s="128">
        <v>7136.3800000000019</v>
      </c>
      <c r="J181" s="128">
        <v>7214.18</v>
      </c>
      <c r="K181" s="128">
        <v>5764.5200000000013</v>
      </c>
      <c r="L181" s="128">
        <v>5675.28</v>
      </c>
      <c r="M181" s="128">
        <v>6709.5100000000011</v>
      </c>
      <c r="N181" s="128">
        <v>6373.7300000000014</v>
      </c>
      <c r="O181" s="128">
        <v>6382.0700000000006</v>
      </c>
      <c r="P181" s="128">
        <v>8757.0399999999991</v>
      </c>
      <c r="Q181" s="128">
        <f t="shared" si="3"/>
        <v>78464.49000000002</v>
      </c>
      <c r="R181" s="125"/>
      <c r="T181" s="123"/>
      <c r="U181" s="128">
        <f>IF($E$5=Master!$D$4,E181,
IF($F$5=Master!$D$4,SUM(E181:F181),
IF($G$5=Master!$D$4,SUM(E181:G181),
IF($H$5=Master!$D$4,SUM(E181:H181),
IF($I$5=Master!$D$4,SUM(E181:I181),
IF($J$5=Master!$D$4,SUM(E181:J181),
IF($K$5=Master!$D$4,SUM(E181:K181),
IF($L$5=Master!$D$4,SUM(E181:L181),
IF($M$5=Master!$D$4,SUM(E181:M181),
IF($N$5=Master!$D$4,SUM(E181:N181),
IF($O$5=Master!$D$4,SUM(E181:O181),
IF($P$5=Master!$D$4,SUM(E181:P181),0))))))))))))</f>
        <v>44566.860000000015</v>
      </c>
      <c r="V181" s="125"/>
    </row>
    <row r="182" spans="2:22" x14ac:dyDescent="0.2">
      <c r="B182" s="123"/>
      <c r="C182" s="126">
        <v>42801</v>
      </c>
      <c r="D182" s="127" t="s">
        <v>125</v>
      </c>
      <c r="E182" s="128">
        <v>103306.80999999997</v>
      </c>
      <c r="F182" s="128">
        <v>219312.81000000008</v>
      </c>
      <c r="G182" s="128">
        <v>207264.87000000002</v>
      </c>
      <c r="H182" s="128">
        <v>189884.22999999992</v>
      </c>
      <c r="I182" s="128">
        <v>180546.09999999986</v>
      </c>
      <c r="J182" s="128">
        <v>182872.34999999992</v>
      </c>
      <c r="K182" s="128">
        <v>175522.86999999997</v>
      </c>
      <c r="L182" s="128">
        <v>167094.78999999992</v>
      </c>
      <c r="M182" s="128">
        <v>167899.50999999995</v>
      </c>
      <c r="N182" s="128">
        <v>156845.18</v>
      </c>
      <c r="O182" s="128">
        <v>155676.71</v>
      </c>
      <c r="P182" s="128">
        <v>197003.22000000006</v>
      </c>
      <c r="Q182" s="128">
        <f t="shared" si="3"/>
        <v>2103229.4499999997</v>
      </c>
      <c r="R182" s="125"/>
      <c r="T182" s="123"/>
      <c r="U182" s="128">
        <f>IF($E$5=Master!$D$4,E182,
IF($F$5=Master!$D$4,SUM(E182:F182),
IF($G$5=Master!$D$4,SUM(E182:G182),
IF($H$5=Master!$D$4,SUM(E182:H182),
IF($I$5=Master!$D$4,SUM(E182:I182),
IF($J$5=Master!$D$4,SUM(E182:J182),
IF($K$5=Master!$D$4,SUM(E182:K182),
IF($L$5=Master!$D$4,SUM(E182:L182),
IF($M$5=Master!$D$4,SUM(E182:M182),
IF($N$5=Master!$D$4,SUM(E182:N182),
IF($O$5=Master!$D$4,SUM(E182:O182),
IF($P$5=Master!$D$4,SUM(E182:P182),0))))))))))))</f>
        <v>1258710.0399999996</v>
      </c>
      <c r="V182" s="125"/>
    </row>
    <row r="183" spans="2:22" x14ac:dyDescent="0.2">
      <c r="B183" s="123"/>
      <c r="C183" s="126">
        <v>42802</v>
      </c>
      <c r="D183" s="127" t="s">
        <v>58</v>
      </c>
      <c r="E183" s="128">
        <v>121702.30000000003</v>
      </c>
      <c r="F183" s="128">
        <v>110384.13</v>
      </c>
      <c r="G183" s="128">
        <v>118994.59999999998</v>
      </c>
      <c r="H183" s="128">
        <v>161719.95000000004</v>
      </c>
      <c r="I183" s="128">
        <v>119788.00999999997</v>
      </c>
      <c r="J183" s="128">
        <v>245674.06999999992</v>
      </c>
      <c r="K183" s="128">
        <v>151856.06</v>
      </c>
      <c r="L183" s="128">
        <v>164952.14000000004</v>
      </c>
      <c r="M183" s="128">
        <v>167688.34000000003</v>
      </c>
      <c r="N183" s="128">
        <v>133349.64999999997</v>
      </c>
      <c r="O183" s="128">
        <v>156236.95999999993</v>
      </c>
      <c r="P183" s="128">
        <v>313727.28000000003</v>
      </c>
      <c r="Q183" s="128">
        <f t="shared" si="3"/>
        <v>1966073.4900000002</v>
      </c>
      <c r="R183" s="125"/>
      <c r="T183" s="123"/>
      <c r="U183" s="128">
        <f>IF($E$5=Master!$D$4,E183,
IF($F$5=Master!$D$4,SUM(E183:F183),
IF($G$5=Master!$D$4,SUM(E183:G183),
IF($H$5=Master!$D$4,SUM(E183:H183),
IF($I$5=Master!$D$4,SUM(E183:I183),
IF($J$5=Master!$D$4,SUM(E183:J183),
IF($K$5=Master!$D$4,SUM(E183:K183),
IF($L$5=Master!$D$4,SUM(E183:L183),
IF($M$5=Master!$D$4,SUM(E183:M183),
IF($N$5=Master!$D$4,SUM(E183:N183),
IF($O$5=Master!$D$4,SUM(E183:O183),
IF($P$5=Master!$D$4,SUM(E183:P183),0))))))))))))</f>
        <v>1030119.1200000001</v>
      </c>
      <c r="V183" s="125"/>
    </row>
    <row r="184" spans="2:22" x14ac:dyDescent="0.2">
      <c r="B184" s="123"/>
      <c r="C184" s="126">
        <v>42901</v>
      </c>
      <c r="D184" s="127" t="s">
        <v>126</v>
      </c>
      <c r="E184" s="128">
        <v>23648629.999999944</v>
      </c>
      <c r="F184" s="128">
        <v>25971530.179999985</v>
      </c>
      <c r="G184" s="128">
        <v>23885486.659999955</v>
      </c>
      <c r="H184" s="128">
        <v>22451938.580000013</v>
      </c>
      <c r="I184" s="128">
        <v>21913585.069999974</v>
      </c>
      <c r="J184" s="128">
        <v>23158782.180000026</v>
      </c>
      <c r="K184" s="128">
        <v>22910638.409999974</v>
      </c>
      <c r="L184" s="128">
        <v>23498864.010000031</v>
      </c>
      <c r="M184" s="128">
        <v>22514905.640000004</v>
      </c>
      <c r="N184" s="128">
        <v>25071987.999999959</v>
      </c>
      <c r="O184" s="128">
        <v>23704507.180000026</v>
      </c>
      <c r="P184" s="128">
        <v>26323596.079999954</v>
      </c>
      <c r="Q184" s="128">
        <f t="shared" si="3"/>
        <v>285054451.98999989</v>
      </c>
      <c r="R184" s="125"/>
      <c r="T184" s="123"/>
      <c r="U184" s="128">
        <f>IF($E$5=Master!$D$4,E184,
IF($F$5=Master!$D$4,SUM(E184:F184),
IF($G$5=Master!$D$4,SUM(E184:G184),
IF($H$5=Master!$D$4,SUM(E184:H184),
IF($I$5=Master!$D$4,SUM(E184:I184),
IF($J$5=Master!$D$4,SUM(E184:J184),
IF($K$5=Master!$D$4,SUM(E184:K184),
IF($L$5=Master!$D$4,SUM(E184:L184),
IF($M$5=Master!$D$4,SUM(E184:M184),
IF($N$5=Master!$D$4,SUM(E184:N184),
IF($O$5=Master!$D$4,SUM(E184:O184),
IF($P$5=Master!$D$4,SUM(E184:P184),0))))))))))))</f>
        <v>163940591.07999986</v>
      </c>
      <c r="V184" s="125"/>
    </row>
    <row r="185" spans="2:22" x14ac:dyDescent="0.2">
      <c r="B185" s="123"/>
      <c r="C185" s="126">
        <v>42902</v>
      </c>
      <c r="D185" s="127" t="s">
        <v>45</v>
      </c>
      <c r="E185" s="128">
        <v>33986.22</v>
      </c>
      <c r="F185" s="128">
        <v>43173.289999999994</v>
      </c>
      <c r="G185" s="128">
        <v>29488.330000000005</v>
      </c>
      <c r="H185" s="128">
        <v>33656.450000000012</v>
      </c>
      <c r="I185" s="128">
        <v>31934.720000000008</v>
      </c>
      <c r="J185" s="128">
        <v>32550.809999999998</v>
      </c>
      <c r="K185" s="128">
        <v>30336.249999999996</v>
      </c>
      <c r="L185" s="128">
        <v>29395.689999999995</v>
      </c>
      <c r="M185" s="128">
        <v>31887.989999999987</v>
      </c>
      <c r="N185" s="128">
        <v>34339.540000000008</v>
      </c>
      <c r="O185" s="128">
        <v>33281.060000000012</v>
      </c>
      <c r="P185" s="128">
        <v>38029.340000000011</v>
      </c>
      <c r="Q185" s="128">
        <f t="shared" ref="Q185:Q217" si="4">SUM(E185:P185)</f>
        <v>402059.69000000006</v>
      </c>
      <c r="R185" s="125"/>
      <c r="T185" s="123"/>
      <c r="U185" s="128">
        <f>IF($E$5=Master!$D$4,E185,
IF($F$5=Master!$D$4,SUM(E185:F185),
IF($G$5=Master!$D$4,SUM(E185:G185),
IF($H$5=Master!$D$4,SUM(E185:H185),
IF($I$5=Master!$D$4,SUM(E185:I185),
IF($J$5=Master!$D$4,SUM(E185:J185),
IF($K$5=Master!$D$4,SUM(E185:K185),
IF($L$5=Master!$D$4,SUM(E185:L185),
IF($M$5=Master!$D$4,SUM(E185:M185),
IF($N$5=Master!$D$4,SUM(E185:N185),
IF($O$5=Master!$D$4,SUM(E185:O185),
IF($P$5=Master!$D$4,SUM(E185:P185),0))))))))))))</f>
        <v>235126.07</v>
      </c>
      <c r="V185" s="125"/>
    </row>
    <row r="186" spans="2:22" ht="25.5" x14ac:dyDescent="0.2">
      <c r="B186" s="123"/>
      <c r="C186" s="126">
        <v>43001</v>
      </c>
      <c r="D186" s="127" t="s">
        <v>127</v>
      </c>
      <c r="E186" s="128">
        <v>157780.68</v>
      </c>
      <c r="F186" s="128">
        <v>58026.000000000022</v>
      </c>
      <c r="G186" s="128">
        <v>69758.410000000047</v>
      </c>
      <c r="H186" s="128">
        <v>126794.98000000004</v>
      </c>
      <c r="I186" s="128">
        <v>63013.610000000015</v>
      </c>
      <c r="J186" s="128">
        <v>102033.66999999998</v>
      </c>
      <c r="K186" s="128">
        <v>750660.42999999993</v>
      </c>
      <c r="L186" s="128">
        <v>655755.31999999995</v>
      </c>
      <c r="M186" s="128">
        <v>783217</v>
      </c>
      <c r="N186" s="128">
        <v>652588.17999999982</v>
      </c>
      <c r="O186" s="128">
        <v>815418.33999999985</v>
      </c>
      <c r="P186" s="128">
        <v>1004444.8000000002</v>
      </c>
      <c r="Q186" s="128">
        <f t="shared" si="4"/>
        <v>5239491.419999999</v>
      </c>
      <c r="R186" s="125"/>
      <c r="T186" s="123"/>
      <c r="U186" s="128">
        <f>IF($E$5=Master!$D$4,E186,
IF($F$5=Master!$D$4,SUM(E186:F186),
IF($G$5=Master!$D$4,SUM(E186:G186),
IF($H$5=Master!$D$4,SUM(E186:H186),
IF($I$5=Master!$D$4,SUM(E186:I186),
IF($J$5=Master!$D$4,SUM(E186:J186),
IF($K$5=Master!$D$4,SUM(E186:K186),
IF($L$5=Master!$D$4,SUM(E186:L186),
IF($M$5=Master!$D$4,SUM(E186:M186),
IF($N$5=Master!$D$4,SUM(E186:N186),
IF($O$5=Master!$D$4,SUM(E186:O186),
IF($P$5=Master!$D$4,SUM(E186:P186),0))))))))))))</f>
        <v>1328067.78</v>
      </c>
      <c r="V186" s="125"/>
    </row>
    <row r="187" spans="2:22" x14ac:dyDescent="0.2">
      <c r="B187" s="123"/>
      <c r="C187" s="126">
        <v>43101</v>
      </c>
      <c r="D187" s="127" t="s">
        <v>132</v>
      </c>
      <c r="E187" s="128">
        <v>123399.67</v>
      </c>
      <c r="F187" s="128">
        <v>78147.319999999978</v>
      </c>
      <c r="G187" s="128">
        <v>97702.689999999988</v>
      </c>
      <c r="H187" s="128">
        <v>100120.70999999999</v>
      </c>
      <c r="I187" s="128">
        <v>91225.829999999987</v>
      </c>
      <c r="J187" s="128">
        <v>103736.34</v>
      </c>
      <c r="K187" s="128">
        <v>136512.79000000004</v>
      </c>
      <c r="L187" s="128">
        <v>108206.06999999999</v>
      </c>
      <c r="M187" s="128">
        <v>127795.59000000001</v>
      </c>
      <c r="N187" s="128">
        <v>107685.76999999999</v>
      </c>
      <c r="O187" s="128">
        <v>136985.32000000004</v>
      </c>
      <c r="P187" s="128">
        <v>246851.96999999997</v>
      </c>
      <c r="Q187" s="128">
        <f t="shared" si="4"/>
        <v>1458370.0699999998</v>
      </c>
      <c r="R187" s="125"/>
      <c r="T187" s="123"/>
      <c r="U187" s="128">
        <f>IF($E$5=Master!$D$4,E187,
IF($F$5=Master!$D$4,SUM(E187:F187),
IF($G$5=Master!$D$4,SUM(E187:G187),
IF($H$5=Master!$D$4,SUM(E187:H187),
IF($I$5=Master!$D$4,SUM(E187:I187),
IF($J$5=Master!$D$4,SUM(E187:J187),
IF($K$5=Master!$D$4,SUM(E187:K187),
IF($L$5=Master!$D$4,SUM(E187:L187),
IF($M$5=Master!$D$4,SUM(E187:M187),
IF($N$5=Master!$D$4,SUM(E187:N187),
IF($O$5=Master!$D$4,SUM(E187:O187),
IF($P$5=Master!$D$4,SUM(E187:P187),0))))))))))))</f>
        <v>730845.35</v>
      </c>
      <c r="V187" s="125"/>
    </row>
    <row r="188" spans="2:22" x14ac:dyDescent="0.2">
      <c r="B188" s="123"/>
      <c r="C188" s="126">
        <v>43301</v>
      </c>
      <c r="D188" s="127" t="s">
        <v>129</v>
      </c>
      <c r="E188" s="128">
        <v>327301.43999999989</v>
      </c>
      <c r="F188" s="128">
        <v>277444.64999999991</v>
      </c>
      <c r="G188" s="128">
        <v>345484.1399999999</v>
      </c>
      <c r="H188" s="128">
        <v>331832.10000000003</v>
      </c>
      <c r="I188" s="128">
        <v>291165.87999999989</v>
      </c>
      <c r="J188" s="128">
        <v>368352.25</v>
      </c>
      <c r="K188" s="128">
        <v>320199.81</v>
      </c>
      <c r="L188" s="128">
        <v>256226.24999999997</v>
      </c>
      <c r="M188" s="128">
        <v>263296.74</v>
      </c>
      <c r="N188" s="128">
        <v>288368.94000000006</v>
      </c>
      <c r="O188" s="128">
        <v>235208.47999999992</v>
      </c>
      <c r="P188" s="128">
        <v>705802</v>
      </c>
      <c r="Q188" s="128">
        <f t="shared" si="4"/>
        <v>4010682.6799999997</v>
      </c>
      <c r="R188" s="125"/>
      <c r="T188" s="123"/>
      <c r="U188" s="128">
        <f>IF($E$5=Master!$D$4,E188,
IF($F$5=Master!$D$4,SUM(E188:F188),
IF($G$5=Master!$D$4,SUM(E188:G188),
IF($H$5=Master!$D$4,SUM(E188:H188),
IF($I$5=Master!$D$4,SUM(E188:I188),
IF($J$5=Master!$D$4,SUM(E188:J188),
IF($K$5=Master!$D$4,SUM(E188:K188),
IF($L$5=Master!$D$4,SUM(E188:L188),
IF($M$5=Master!$D$4,SUM(E188:M188),
IF($N$5=Master!$D$4,SUM(E188:N188),
IF($O$5=Master!$D$4,SUM(E188:O188),
IF($P$5=Master!$D$4,SUM(E188:P188),0))))))))))))</f>
        <v>2261780.2699999996</v>
      </c>
      <c r="V188" s="125"/>
    </row>
    <row r="189" spans="2:22" x14ac:dyDescent="0.2">
      <c r="B189" s="123"/>
      <c r="C189" s="126">
        <v>43302</v>
      </c>
      <c r="D189" s="127" t="s">
        <v>69</v>
      </c>
      <c r="E189" s="128">
        <v>278649.13000000012</v>
      </c>
      <c r="F189" s="128">
        <v>174582.31999999998</v>
      </c>
      <c r="G189" s="128">
        <v>278309.63000000006</v>
      </c>
      <c r="H189" s="128">
        <v>234234.73999999996</v>
      </c>
      <c r="I189" s="128">
        <v>208758.40999999995</v>
      </c>
      <c r="J189" s="128">
        <v>211458.46999999991</v>
      </c>
      <c r="K189" s="128">
        <v>259337.60000000006</v>
      </c>
      <c r="L189" s="128">
        <v>186074.93000000002</v>
      </c>
      <c r="M189" s="128">
        <v>229446.96000000005</v>
      </c>
      <c r="N189" s="128">
        <v>268494.63000000006</v>
      </c>
      <c r="O189" s="128">
        <v>251713.00999999995</v>
      </c>
      <c r="P189" s="128">
        <v>753560.47</v>
      </c>
      <c r="Q189" s="128">
        <f t="shared" si="4"/>
        <v>3334620.3</v>
      </c>
      <c r="R189" s="125"/>
      <c r="T189" s="123"/>
      <c r="U189" s="128">
        <f>IF($E$5=Master!$D$4,E189,
IF($F$5=Master!$D$4,SUM(E189:F189),
IF($G$5=Master!$D$4,SUM(E189:G189),
IF($H$5=Master!$D$4,SUM(E189:H189),
IF($I$5=Master!$D$4,SUM(E189:I189),
IF($J$5=Master!$D$4,SUM(E189:J189),
IF($K$5=Master!$D$4,SUM(E189:K189),
IF($L$5=Master!$D$4,SUM(E189:L189),
IF($M$5=Master!$D$4,SUM(E189:M189),
IF($N$5=Master!$D$4,SUM(E189:N189),
IF($O$5=Master!$D$4,SUM(E189:O189),
IF($P$5=Master!$D$4,SUM(E189:P189),0))))))))))))</f>
        <v>1645330.3</v>
      </c>
      <c r="V189" s="125"/>
    </row>
    <row r="190" spans="2:22" x14ac:dyDescent="0.2">
      <c r="B190" s="123"/>
      <c r="C190" s="126">
        <v>43303</v>
      </c>
      <c r="D190" s="127" t="s">
        <v>71</v>
      </c>
      <c r="E190" s="128">
        <v>177404.05000000008</v>
      </c>
      <c r="F190" s="128">
        <v>167435.02999999997</v>
      </c>
      <c r="G190" s="128">
        <v>181242.03999999986</v>
      </c>
      <c r="H190" s="128">
        <v>254734.01000000013</v>
      </c>
      <c r="I190" s="128">
        <v>139217.29000000007</v>
      </c>
      <c r="J190" s="128">
        <v>244658.40999999997</v>
      </c>
      <c r="K190" s="128">
        <v>152269.27000000008</v>
      </c>
      <c r="L190" s="128">
        <v>152384.24999999991</v>
      </c>
      <c r="M190" s="128">
        <v>168005.22</v>
      </c>
      <c r="N190" s="128">
        <v>150660.04999999996</v>
      </c>
      <c r="O190" s="128">
        <v>145096.18000000002</v>
      </c>
      <c r="P190" s="128">
        <v>232504.45999999996</v>
      </c>
      <c r="Q190" s="128">
        <f t="shared" si="4"/>
        <v>2165610.2599999998</v>
      </c>
      <c r="R190" s="125"/>
      <c r="T190" s="123"/>
      <c r="U190" s="128">
        <f>IF($E$5=Master!$D$4,E190,
IF($F$5=Master!$D$4,SUM(E190:F190),
IF($G$5=Master!$D$4,SUM(E190:G190),
IF($H$5=Master!$D$4,SUM(E190:H190),
IF($I$5=Master!$D$4,SUM(E190:I190),
IF($J$5=Master!$D$4,SUM(E190:J190),
IF($K$5=Master!$D$4,SUM(E190:K190),
IF($L$5=Master!$D$4,SUM(E190:L190),
IF($M$5=Master!$D$4,SUM(E190:M190),
IF($N$5=Master!$D$4,SUM(E190:N190),
IF($O$5=Master!$D$4,SUM(E190:O190),
IF($P$5=Master!$D$4,SUM(E190:P190),0))))))))))))</f>
        <v>1316960.1000000001</v>
      </c>
      <c r="V190" s="125"/>
    </row>
    <row r="191" spans="2:22" x14ac:dyDescent="0.2">
      <c r="B191" s="123"/>
      <c r="C191" s="126">
        <v>43401</v>
      </c>
      <c r="D191" s="127" t="s">
        <v>133</v>
      </c>
      <c r="E191" s="128">
        <v>323603.52000000008</v>
      </c>
      <c r="F191" s="128">
        <v>254883.46999999991</v>
      </c>
      <c r="G191" s="128">
        <v>289452.57000000012</v>
      </c>
      <c r="H191" s="128">
        <v>295877.31</v>
      </c>
      <c r="I191" s="128">
        <v>261858.96999999988</v>
      </c>
      <c r="J191" s="128">
        <v>308378.02999999997</v>
      </c>
      <c r="K191" s="128">
        <v>294817.68999999983</v>
      </c>
      <c r="L191" s="128">
        <v>248909.29000000007</v>
      </c>
      <c r="M191" s="128">
        <v>313933.37000000005</v>
      </c>
      <c r="N191" s="128">
        <v>273829.63999999996</v>
      </c>
      <c r="O191" s="128">
        <v>328745.77999999991</v>
      </c>
      <c r="P191" s="128">
        <v>492873.92</v>
      </c>
      <c r="Q191" s="128">
        <f t="shared" si="4"/>
        <v>3687163.56</v>
      </c>
      <c r="R191" s="125"/>
      <c r="T191" s="123"/>
      <c r="U191" s="128">
        <f>IF($E$5=Master!$D$4,E191,
IF($F$5=Master!$D$4,SUM(E191:F191),
IF($G$5=Master!$D$4,SUM(E191:G191),
IF($H$5=Master!$D$4,SUM(E191:H191),
IF($I$5=Master!$D$4,SUM(E191:I191),
IF($J$5=Master!$D$4,SUM(E191:J191),
IF($K$5=Master!$D$4,SUM(E191:K191),
IF($L$5=Master!$D$4,SUM(E191:L191),
IF($M$5=Master!$D$4,SUM(E191:M191),
IF($N$5=Master!$D$4,SUM(E191:N191),
IF($O$5=Master!$D$4,SUM(E191:O191),
IF($P$5=Master!$D$4,SUM(E191:P191),0))))))))))))</f>
        <v>2028871.56</v>
      </c>
      <c r="V191" s="125"/>
    </row>
    <row r="192" spans="2:22" x14ac:dyDescent="0.2">
      <c r="B192" s="123"/>
      <c r="C192" s="126">
        <v>43402</v>
      </c>
      <c r="D192" s="127" t="s">
        <v>44</v>
      </c>
      <c r="E192" s="128">
        <v>5753.46</v>
      </c>
      <c r="F192" s="128">
        <v>6750.87</v>
      </c>
      <c r="G192" s="128">
        <v>7202.5099999999993</v>
      </c>
      <c r="H192" s="128">
        <v>7254.7300000000005</v>
      </c>
      <c r="I192" s="128">
        <v>7308.8</v>
      </c>
      <c r="J192" s="128">
        <v>9121.24</v>
      </c>
      <c r="K192" s="128">
        <v>7238.8499999999985</v>
      </c>
      <c r="L192" s="128">
        <v>7038.8399999999992</v>
      </c>
      <c r="M192" s="128">
        <v>8083.93</v>
      </c>
      <c r="N192" s="128">
        <v>7834.619999999999</v>
      </c>
      <c r="O192" s="128">
        <v>7332.8900000000012</v>
      </c>
      <c r="P192" s="128">
        <v>11173.58</v>
      </c>
      <c r="Q192" s="128">
        <f t="shared" si="4"/>
        <v>92094.319999999992</v>
      </c>
      <c r="R192" s="125"/>
      <c r="T192" s="123"/>
      <c r="U192" s="128">
        <f>IF($E$5=Master!$D$4,E192,
IF($F$5=Master!$D$4,SUM(E192:F192),
IF($G$5=Master!$D$4,SUM(E192:G192),
IF($H$5=Master!$D$4,SUM(E192:H192),
IF($I$5=Master!$D$4,SUM(E192:I192),
IF($J$5=Master!$D$4,SUM(E192:J192),
IF($K$5=Master!$D$4,SUM(E192:K192),
IF($L$5=Master!$D$4,SUM(E192:L192),
IF($M$5=Master!$D$4,SUM(E192:M192),
IF($N$5=Master!$D$4,SUM(E192:N192),
IF($O$5=Master!$D$4,SUM(E192:O192),
IF($P$5=Master!$D$4,SUM(E192:P192),0))))))))))))</f>
        <v>50630.46</v>
      </c>
      <c r="V192" s="125"/>
    </row>
    <row r="193" spans="2:22" x14ac:dyDescent="0.2">
      <c r="B193" s="123"/>
      <c r="C193" s="126">
        <v>43501</v>
      </c>
      <c r="D193" s="127" t="s">
        <v>134</v>
      </c>
      <c r="E193" s="128">
        <v>378399.82000000012</v>
      </c>
      <c r="F193" s="128">
        <v>176048.12000000008</v>
      </c>
      <c r="G193" s="128">
        <v>369223.26</v>
      </c>
      <c r="H193" s="128">
        <v>299895.07999999996</v>
      </c>
      <c r="I193" s="128">
        <v>213312.70999999988</v>
      </c>
      <c r="J193" s="128">
        <v>373734.96000000014</v>
      </c>
      <c r="K193" s="128">
        <v>485872.69999999978</v>
      </c>
      <c r="L193" s="128">
        <v>974430.94000000018</v>
      </c>
      <c r="M193" s="128">
        <v>267586.34999999998</v>
      </c>
      <c r="N193" s="128">
        <v>312542.59000000003</v>
      </c>
      <c r="O193" s="128">
        <v>288729.01999999979</v>
      </c>
      <c r="P193" s="128">
        <v>1182003.580000001</v>
      </c>
      <c r="Q193" s="128">
        <f t="shared" si="4"/>
        <v>5321779.1300000018</v>
      </c>
      <c r="R193" s="125"/>
      <c r="T193" s="123"/>
      <c r="U193" s="128">
        <f>IF($E$5=Master!$D$4,E193,
IF($F$5=Master!$D$4,SUM(E193:F193),
IF($G$5=Master!$D$4,SUM(E193:G193),
IF($H$5=Master!$D$4,SUM(E193:H193),
IF($I$5=Master!$D$4,SUM(E193:I193),
IF($J$5=Master!$D$4,SUM(E193:J193),
IF($K$5=Master!$D$4,SUM(E193:K193),
IF($L$5=Master!$D$4,SUM(E193:L193),
IF($M$5=Master!$D$4,SUM(E193:M193),
IF($N$5=Master!$D$4,SUM(E193:N193),
IF($O$5=Master!$D$4,SUM(E193:O193),
IF($P$5=Master!$D$4,SUM(E193:P193),0))))))))))))</f>
        <v>2296486.6500000004</v>
      </c>
      <c r="V193" s="125"/>
    </row>
    <row r="194" spans="2:22" x14ac:dyDescent="0.2">
      <c r="B194" s="123"/>
      <c r="C194" s="126">
        <v>43502</v>
      </c>
      <c r="D194" s="127" t="s">
        <v>56</v>
      </c>
      <c r="E194" s="128">
        <v>290935.65000000008</v>
      </c>
      <c r="F194" s="128">
        <v>155024.65999999997</v>
      </c>
      <c r="G194" s="128">
        <v>242253.94999999998</v>
      </c>
      <c r="H194" s="128">
        <v>252496.24</v>
      </c>
      <c r="I194" s="128">
        <v>203081.37999999998</v>
      </c>
      <c r="J194" s="128">
        <v>324609.15000000002</v>
      </c>
      <c r="K194" s="128">
        <v>295141.99000000005</v>
      </c>
      <c r="L194" s="128">
        <v>267340.92000000004</v>
      </c>
      <c r="M194" s="128">
        <v>281021.74</v>
      </c>
      <c r="N194" s="128">
        <v>324331.10000000003</v>
      </c>
      <c r="O194" s="128">
        <v>210454.44999999998</v>
      </c>
      <c r="P194" s="128">
        <v>656629.18000000017</v>
      </c>
      <c r="Q194" s="128">
        <f t="shared" si="4"/>
        <v>3503320.41</v>
      </c>
      <c r="R194" s="125"/>
      <c r="T194" s="123"/>
      <c r="U194" s="128">
        <f>IF($E$5=Master!$D$4,E194,
IF($F$5=Master!$D$4,SUM(E194:F194),
IF($G$5=Master!$D$4,SUM(E194:G194),
IF($H$5=Master!$D$4,SUM(E194:H194),
IF($I$5=Master!$D$4,SUM(E194:I194),
IF($J$5=Master!$D$4,SUM(E194:J194),
IF($K$5=Master!$D$4,SUM(E194:K194),
IF($L$5=Master!$D$4,SUM(E194:L194),
IF($M$5=Master!$D$4,SUM(E194:M194),
IF($N$5=Master!$D$4,SUM(E194:N194),
IF($O$5=Master!$D$4,SUM(E194:O194),
IF($P$5=Master!$D$4,SUM(E194:P194),0))))))))))))</f>
        <v>1763543.0199999998</v>
      </c>
      <c r="V194" s="125"/>
    </row>
    <row r="195" spans="2:22" x14ac:dyDescent="0.2">
      <c r="B195" s="123"/>
      <c r="C195" s="126">
        <v>43701</v>
      </c>
      <c r="D195" s="127" t="s">
        <v>141</v>
      </c>
      <c r="E195" s="128">
        <v>14706119.550000019</v>
      </c>
      <c r="F195" s="128">
        <v>12121533.970000023</v>
      </c>
      <c r="G195" s="128">
        <v>11597856.120000022</v>
      </c>
      <c r="H195" s="128">
        <v>11591046.87000002</v>
      </c>
      <c r="I195" s="128">
        <v>11562882.990000023</v>
      </c>
      <c r="J195" s="128">
        <v>11501262.460000023</v>
      </c>
      <c r="K195" s="128">
        <v>11473343.09000002</v>
      </c>
      <c r="L195" s="128">
        <v>11457311.510000022</v>
      </c>
      <c r="M195" s="128">
        <v>11455680.420000022</v>
      </c>
      <c r="N195" s="128">
        <v>11456752.270000022</v>
      </c>
      <c r="O195" s="128">
        <v>11366176.700000022</v>
      </c>
      <c r="P195" s="128">
        <v>11061611.939999936</v>
      </c>
      <c r="Q195" s="128">
        <f t="shared" si="4"/>
        <v>141351577.89000016</v>
      </c>
      <c r="R195" s="125"/>
      <c r="T195" s="123"/>
      <c r="U195" s="128">
        <f>IF($E$5=Master!$D$4,E195,
IF($F$5=Master!$D$4,SUM(E195:F195),
IF($G$5=Master!$D$4,SUM(E195:G195),
IF($H$5=Master!$D$4,SUM(E195:H195),
IF($I$5=Master!$D$4,SUM(E195:I195),
IF($J$5=Master!$D$4,SUM(E195:J195),
IF($K$5=Master!$D$4,SUM(E195:K195),
IF($L$5=Master!$D$4,SUM(E195:L195),
IF($M$5=Master!$D$4,SUM(E195:M195),
IF($N$5=Master!$D$4,SUM(E195:N195),
IF($O$5=Master!$D$4,SUM(E195:O195),
IF($P$5=Master!$D$4,SUM(E195:P195),0))))))))))))</f>
        <v>84554045.050000146</v>
      </c>
      <c r="V195" s="125"/>
    </row>
    <row r="196" spans="2:22" x14ac:dyDescent="0.2">
      <c r="B196" s="123"/>
      <c r="C196" s="126">
        <v>50201</v>
      </c>
      <c r="D196" s="127" t="s">
        <v>76</v>
      </c>
      <c r="E196" s="128">
        <v>79609.400000000023</v>
      </c>
      <c r="F196" s="128">
        <v>65396.139999999985</v>
      </c>
      <c r="G196" s="128">
        <v>71525.419999999984</v>
      </c>
      <c r="H196" s="128">
        <v>80989.16</v>
      </c>
      <c r="I196" s="128">
        <v>73091.81</v>
      </c>
      <c r="J196" s="128">
        <v>86616.17</v>
      </c>
      <c r="K196" s="128">
        <v>73886.62999999999</v>
      </c>
      <c r="L196" s="128">
        <v>70059.94</v>
      </c>
      <c r="M196" s="128">
        <v>77584.460000000006</v>
      </c>
      <c r="N196" s="128">
        <v>81023.840000000011</v>
      </c>
      <c r="O196" s="128">
        <v>76725.429999999993</v>
      </c>
      <c r="P196" s="128">
        <v>118804.61000000004</v>
      </c>
      <c r="Q196" s="128">
        <f t="shared" si="4"/>
        <v>955313.01</v>
      </c>
      <c r="R196" s="125"/>
      <c r="T196" s="123"/>
      <c r="U196" s="128">
        <f>IF($E$5=Master!$D$4,E196,
IF($F$5=Master!$D$4,SUM(E196:F196),
IF($G$5=Master!$D$4,SUM(E196:G196),
IF($H$5=Master!$D$4,SUM(E196:H196),
IF($I$5=Master!$D$4,SUM(E196:I196),
IF($J$5=Master!$D$4,SUM(E196:J196),
IF($K$5=Master!$D$4,SUM(E196:K196),
IF($L$5=Master!$D$4,SUM(E196:L196),
IF($M$5=Master!$D$4,SUM(E196:M196),
IF($N$5=Master!$D$4,SUM(E196:N196),
IF($O$5=Master!$D$4,SUM(E196:O196),
IF($P$5=Master!$D$4,SUM(E196:P196),0))))))))))))</f>
        <v>531114.73</v>
      </c>
      <c r="V196" s="125"/>
    </row>
    <row r="197" spans="2:22" x14ac:dyDescent="0.2">
      <c r="B197" s="123"/>
      <c r="C197" s="126">
        <v>50301</v>
      </c>
      <c r="D197" s="127" t="s">
        <v>77</v>
      </c>
      <c r="E197" s="128">
        <v>266597.43000000011</v>
      </c>
      <c r="F197" s="128">
        <v>282871.55000000005</v>
      </c>
      <c r="G197" s="128">
        <v>304011.25</v>
      </c>
      <c r="H197" s="128">
        <v>275285.55000000005</v>
      </c>
      <c r="I197" s="128">
        <v>270758.19</v>
      </c>
      <c r="J197" s="128">
        <v>272582.60000000003</v>
      </c>
      <c r="K197" s="128">
        <v>278768.31000000006</v>
      </c>
      <c r="L197" s="128">
        <v>237264.00000000006</v>
      </c>
      <c r="M197" s="128">
        <v>255795.17</v>
      </c>
      <c r="N197" s="128">
        <v>258039.75999999998</v>
      </c>
      <c r="O197" s="128">
        <v>253011.89000000004</v>
      </c>
      <c r="P197" s="128">
        <v>325100.58999999997</v>
      </c>
      <c r="Q197" s="128">
        <f t="shared" si="4"/>
        <v>3280086.29</v>
      </c>
      <c r="R197" s="125"/>
      <c r="T197" s="123"/>
      <c r="U197" s="128">
        <f>IF($E$5=Master!$D$4,E197,
IF($F$5=Master!$D$4,SUM(E197:F197),
IF($G$5=Master!$D$4,SUM(E197:G197),
IF($H$5=Master!$D$4,SUM(E197:H197),
IF($I$5=Master!$D$4,SUM(E197:I197),
IF($J$5=Master!$D$4,SUM(E197:J197),
IF($K$5=Master!$D$4,SUM(E197:K197),
IF($L$5=Master!$D$4,SUM(E197:L197),
IF($M$5=Master!$D$4,SUM(E197:M197),
IF($N$5=Master!$D$4,SUM(E197:N197),
IF($O$5=Master!$D$4,SUM(E197:O197),
IF($P$5=Master!$D$4,SUM(E197:P197),0))))))))))))</f>
        <v>1950874.8800000004</v>
      </c>
      <c r="V197" s="125"/>
    </row>
    <row r="198" spans="2:22" x14ac:dyDescent="0.2">
      <c r="B198" s="123"/>
      <c r="C198" s="126">
        <v>50401</v>
      </c>
      <c r="D198" s="127" t="s">
        <v>78</v>
      </c>
      <c r="E198" s="128">
        <v>261006.07999999996</v>
      </c>
      <c r="F198" s="128">
        <v>189874.78000000006</v>
      </c>
      <c r="G198" s="128">
        <v>223353.60000000001</v>
      </c>
      <c r="H198" s="128">
        <v>259716.63000000006</v>
      </c>
      <c r="I198" s="128">
        <v>383854.01999999996</v>
      </c>
      <c r="J198" s="128">
        <v>247975.62999999998</v>
      </c>
      <c r="K198" s="128">
        <v>225938.59000000005</v>
      </c>
      <c r="L198" s="128">
        <v>214784.09000000003</v>
      </c>
      <c r="M198" s="128">
        <v>273222.90000000008</v>
      </c>
      <c r="N198" s="128">
        <v>279706.40999999997</v>
      </c>
      <c r="O198" s="128">
        <v>263459.77999999997</v>
      </c>
      <c r="P198" s="128">
        <v>308303.67000000016</v>
      </c>
      <c r="Q198" s="128">
        <f t="shared" si="4"/>
        <v>3131196.1800000006</v>
      </c>
      <c r="R198" s="125"/>
      <c r="T198" s="123"/>
      <c r="U198" s="128">
        <f>IF($E$5=Master!$D$4,E198,
IF($F$5=Master!$D$4,SUM(E198:F198),
IF($G$5=Master!$D$4,SUM(E198:G198),
IF($H$5=Master!$D$4,SUM(E198:H198),
IF($I$5=Master!$D$4,SUM(E198:I198),
IF($J$5=Master!$D$4,SUM(E198:J198),
IF($K$5=Master!$D$4,SUM(E198:K198),
IF($L$5=Master!$D$4,SUM(E198:L198),
IF($M$5=Master!$D$4,SUM(E198:M198),
IF($N$5=Master!$D$4,SUM(E198:N198),
IF($O$5=Master!$D$4,SUM(E198:O198),
IF($P$5=Master!$D$4,SUM(E198:P198),0))))))))))))</f>
        <v>1791719.33</v>
      </c>
      <c r="V198" s="125"/>
    </row>
    <row r="199" spans="2:22" x14ac:dyDescent="0.2">
      <c r="B199" s="123"/>
      <c r="C199" s="126">
        <v>50801</v>
      </c>
      <c r="D199" s="127" t="s">
        <v>79</v>
      </c>
      <c r="E199" s="128">
        <v>45497.38</v>
      </c>
      <c r="F199" s="128">
        <v>45497.38</v>
      </c>
      <c r="G199" s="128">
        <v>45497.38</v>
      </c>
      <c r="H199" s="128">
        <v>45497.38</v>
      </c>
      <c r="I199" s="128">
        <v>45497.38</v>
      </c>
      <c r="J199" s="128">
        <v>45497.38</v>
      </c>
      <c r="K199" s="128">
        <v>45497.38</v>
      </c>
      <c r="L199" s="128">
        <v>45497.38</v>
      </c>
      <c r="M199" s="128">
        <v>45497.38</v>
      </c>
      <c r="N199" s="128">
        <v>45497.38</v>
      </c>
      <c r="O199" s="128">
        <v>45497.38</v>
      </c>
      <c r="P199" s="128">
        <v>45497.32</v>
      </c>
      <c r="Q199" s="128">
        <f t="shared" si="4"/>
        <v>545968.5</v>
      </c>
      <c r="R199" s="125"/>
      <c r="T199" s="123"/>
      <c r="U199" s="128">
        <f>IF($E$5=Master!$D$4,E199,
IF($F$5=Master!$D$4,SUM(E199:F199),
IF($G$5=Master!$D$4,SUM(E199:G199),
IF($H$5=Master!$D$4,SUM(E199:H199),
IF($I$5=Master!$D$4,SUM(E199:I199),
IF($J$5=Master!$D$4,SUM(E199:J199),
IF($K$5=Master!$D$4,SUM(E199:K199),
IF($L$5=Master!$D$4,SUM(E199:L199),
IF($M$5=Master!$D$4,SUM(E199:M199),
IF($N$5=Master!$D$4,SUM(E199:N199),
IF($O$5=Master!$D$4,SUM(E199:O199),
IF($P$5=Master!$D$4,SUM(E199:P199),0))))))))))))</f>
        <v>318481.65999999997</v>
      </c>
      <c r="V199" s="125"/>
    </row>
    <row r="200" spans="2:22" x14ac:dyDescent="0.2">
      <c r="B200" s="123"/>
      <c r="C200" s="126">
        <v>50901</v>
      </c>
      <c r="D200" s="127" t="s">
        <v>80</v>
      </c>
      <c r="E200" s="128">
        <v>3642708.2300000004</v>
      </c>
      <c r="F200" s="128">
        <v>3756116.5400000005</v>
      </c>
      <c r="G200" s="128">
        <v>3615882.4700000007</v>
      </c>
      <c r="H200" s="128">
        <v>3617165.7</v>
      </c>
      <c r="I200" s="128">
        <v>3614823.0900000008</v>
      </c>
      <c r="J200" s="128">
        <v>3597124.5000000005</v>
      </c>
      <c r="K200" s="128">
        <v>3574295.1</v>
      </c>
      <c r="L200" s="128">
        <v>3566693.5900000003</v>
      </c>
      <c r="M200" s="128">
        <v>3576268.7500000005</v>
      </c>
      <c r="N200" s="128">
        <v>3581414.9600000009</v>
      </c>
      <c r="O200" s="128">
        <v>3586393.13</v>
      </c>
      <c r="P200" s="128">
        <v>3579232.5100000002</v>
      </c>
      <c r="Q200" s="128">
        <f t="shared" si="4"/>
        <v>43308118.570000008</v>
      </c>
      <c r="R200" s="125"/>
      <c r="T200" s="123"/>
      <c r="U200" s="128">
        <f>IF($E$5=Master!$D$4,E200,
IF($F$5=Master!$D$4,SUM(E200:F200),
IF($G$5=Master!$D$4,SUM(E200:G200),
IF($H$5=Master!$D$4,SUM(E200:H200),
IF($I$5=Master!$D$4,SUM(E200:I200),
IF($J$5=Master!$D$4,SUM(E200:J200),
IF($K$5=Master!$D$4,SUM(E200:K200),
IF($L$5=Master!$D$4,SUM(E200:L200),
IF($M$5=Master!$D$4,SUM(E200:M200),
IF($N$5=Master!$D$4,SUM(E200:N200),
IF($O$5=Master!$D$4,SUM(E200:O200),
IF($P$5=Master!$D$4,SUM(E200:P200),0))))))))))))</f>
        <v>25418115.630000003</v>
      </c>
      <c r="V200" s="125"/>
    </row>
    <row r="201" spans="2:22" ht="25.5" x14ac:dyDescent="0.2">
      <c r="B201" s="123"/>
      <c r="C201" s="126">
        <v>51001</v>
      </c>
      <c r="D201" s="127" t="s">
        <v>81</v>
      </c>
      <c r="E201" s="128">
        <v>95451.48</v>
      </c>
      <c r="F201" s="128">
        <v>92555.72</v>
      </c>
      <c r="G201" s="128">
        <v>101637.81999999999</v>
      </c>
      <c r="H201" s="128">
        <v>78394.490000000005</v>
      </c>
      <c r="I201" s="128">
        <v>67934.92</v>
      </c>
      <c r="J201" s="128">
        <v>68709.7</v>
      </c>
      <c r="K201" s="128">
        <v>67561.189999999988</v>
      </c>
      <c r="L201" s="128">
        <v>68099.819999999992</v>
      </c>
      <c r="M201" s="128">
        <v>66615.38</v>
      </c>
      <c r="N201" s="128">
        <v>68000.960000000006</v>
      </c>
      <c r="O201" s="128">
        <v>69832.55</v>
      </c>
      <c r="P201" s="128">
        <v>54660.489999999991</v>
      </c>
      <c r="Q201" s="128">
        <f t="shared" si="4"/>
        <v>899454.5199999999</v>
      </c>
      <c r="R201" s="125"/>
      <c r="T201" s="123"/>
      <c r="U201" s="128">
        <f>IF($E$5=Master!$D$4,E201,
IF($F$5=Master!$D$4,SUM(E201:F201),
IF($G$5=Master!$D$4,SUM(E201:G201),
IF($H$5=Master!$D$4,SUM(E201:H201),
IF($I$5=Master!$D$4,SUM(E201:I201),
IF($J$5=Master!$D$4,SUM(E201:J201),
IF($K$5=Master!$D$4,SUM(E201:K201),
IF($L$5=Master!$D$4,SUM(E201:L201),
IF($M$5=Master!$D$4,SUM(E201:M201),
IF($N$5=Master!$D$4,SUM(E201:N201),
IF($O$5=Master!$D$4,SUM(E201:O201),
IF($P$5=Master!$D$4,SUM(E201:P201),0))))))))))))</f>
        <v>572245.31999999995</v>
      </c>
      <c r="V201" s="125"/>
    </row>
    <row r="202" spans="2:22" x14ac:dyDescent="0.2">
      <c r="B202" s="123"/>
      <c r="C202" s="126">
        <v>51101</v>
      </c>
      <c r="D202" s="127" t="s">
        <v>82</v>
      </c>
      <c r="E202" s="128">
        <v>33333.33</v>
      </c>
      <c r="F202" s="128">
        <v>33333.33</v>
      </c>
      <c r="G202" s="128">
        <v>33333.33</v>
      </c>
      <c r="H202" s="128">
        <v>33333.33</v>
      </c>
      <c r="I202" s="128">
        <v>33333.33</v>
      </c>
      <c r="J202" s="128">
        <v>33333.33</v>
      </c>
      <c r="K202" s="128">
        <v>33333.33</v>
      </c>
      <c r="L202" s="128">
        <v>33333.33</v>
      </c>
      <c r="M202" s="128">
        <v>33333.33</v>
      </c>
      <c r="N202" s="128">
        <v>33333.33</v>
      </c>
      <c r="O202" s="128">
        <v>33333.33</v>
      </c>
      <c r="P202" s="128">
        <v>33333.370000000003</v>
      </c>
      <c r="Q202" s="128">
        <f t="shared" si="4"/>
        <v>400000.00000000012</v>
      </c>
      <c r="R202" s="125"/>
      <c r="T202" s="123"/>
      <c r="U202" s="128">
        <f>IF($E$5=Master!$D$4,E202,
IF($F$5=Master!$D$4,SUM(E202:F202),
IF($G$5=Master!$D$4,SUM(E202:G202),
IF($H$5=Master!$D$4,SUM(E202:H202),
IF($I$5=Master!$D$4,SUM(E202:I202),
IF($J$5=Master!$D$4,SUM(E202:J202),
IF($K$5=Master!$D$4,SUM(E202:K202),
IF($L$5=Master!$D$4,SUM(E202:L202),
IF($M$5=Master!$D$4,SUM(E202:M202),
IF($N$5=Master!$D$4,SUM(E202:N202),
IF($O$5=Master!$D$4,SUM(E202:O202),
IF($P$5=Master!$D$4,SUM(E202:P202),0))))))))))))</f>
        <v>233333.31000000006</v>
      </c>
      <c r="V202" s="125"/>
    </row>
    <row r="203" spans="2:22" x14ac:dyDescent="0.2">
      <c r="B203" s="123"/>
      <c r="C203" s="126">
        <v>51301</v>
      </c>
      <c r="D203" s="127" t="s">
        <v>83</v>
      </c>
      <c r="E203" s="128">
        <v>39080.669999999991</v>
      </c>
      <c r="F203" s="128">
        <v>34930.789999999994</v>
      </c>
      <c r="G203" s="128">
        <v>33551.239999999991</v>
      </c>
      <c r="H203" s="128">
        <v>34389.330000000009</v>
      </c>
      <c r="I203" s="128">
        <v>31197.730000000003</v>
      </c>
      <c r="J203" s="128">
        <v>60674.790000000008</v>
      </c>
      <c r="K203" s="128">
        <v>68109.279999999984</v>
      </c>
      <c r="L203" s="128">
        <v>29962.469999999994</v>
      </c>
      <c r="M203" s="128">
        <v>34722.900000000009</v>
      </c>
      <c r="N203" s="128">
        <v>30836.000000000004</v>
      </c>
      <c r="O203" s="128">
        <v>38103.450000000004</v>
      </c>
      <c r="P203" s="128">
        <v>91101.920000000027</v>
      </c>
      <c r="Q203" s="128">
        <f t="shared" si="4"/>
        <v>526660.57000000007</v>
      </c>
      <c r="R203" s="125"/>
      <c r="T203" s="123"/>
      <c r="U203" s="128">
        <f>IF($E$5=Master!$D$4,E203,
IF($F$5=Master!$D$4,SUM(E203:F203),
IF($G$5=Master!$D$4,SUM(E203:G203),
IF($H$5=Master!$D$4,SUM(E203:H203),
IF($I$5=Master!$D$4,SUM(E203:I203),
IF($J$5=Master!$D$4,SUM(E203:J203),
IF($K$5=Master!$D$4,SUM(E203:K203),
IF($L$5=Master!$D$4,SUM(E203:L203),
IF($M$5=Master!$D$4,SUM(E203:M203),
IF($N$5=Master!$D$4,SUM(E203:N203),
IF($O$5=Master!$D$4,SUM(E203:O203),
IF($P$5=Master!$D$4,SUM(E203:P203),0))))))))))))</f>
        <v>301933.83</v>
      </c>
      <c r="V203" s="125"/>
    </row>
    <row r="204" spans="2:22" x14ac:dyDescent="0.2">
      <c r="B204" s="123"/>
      <c r="C204" s="126">
        <v>51401</v>
      </c>
      <c r="D204" s="127" t="s">
        <v>84</v>
      </c>
      <c r="E204" s="128">
        <v>8513.74</v>
      </c>
      <c r="F204" s="128">
        <v>8017.0099999999993</v>
      </c>
      <c r="G204" s="128">
        <v>8019.08</v>
      </c>
      <c r="H204" s="128">
        <v>8720.5099999999984</v>
      </c>
      <c r="I204" s="128">
        <v>8305.7800000000007</v>
      </c>
      <c r="J204" s="128">
        <v>8633.7000000000007</v>
      </c>
      <c r="K204" s="128">
        <v>8168.9299999999994</v>
      </c>
      <c r="L204" s="128">
        <v>8125.52</v>
      </c>
      <c r="M204" s="128">
        <v>8064.6799999999994</v>
      </c>
      <c r="N204" s="128">
        <v>8609.6</v>
      </c>
      <c r="O204" s="128">
        <v>8409.6300000000028</v>
      </c>
      <c r="P204" s="128">
        <v>10576.949999999999</v>
      </c>
      <c r="Q204" s="128">
        <f t="shared" si="4"/>
        <v>102165.12999999999</v>
      </c>
      <c r="R204" s="125"/>
      <c r="T204" s="123"/>
      <c r="U204" s="128">
        <f>IF($E$5=Master!$D$4,E204,
IF($F$5=Master!$D$4,SUM(E204:F204),
IF($G$5=Master!$D$4,SUM(E204:G204),
IF($H$5=Master!$D$4,SUM(E204:H204),
IF($I$5=Master!$D$4,SUM(E204:I204),
IF($J$5=Master!$D$4,SUM(E204:J204),
IF($K$5=Master!$D$4,SUM(E204:K204),
IF($L$5=Master!$D$4,SUM(E204:L204),
IF($M$5=Master!$D$4,SUM(E204:M204),
IF($N$5=Master!$D$4,SUM(E204:N204),
IF($O$5=Master!$D$4,SUM(E204:O204),
IF($P$5=Master!$D$4,SUM(E204:P204),0))))))))))))</f>
        <v>58378.749999999993</v>
      </c>
      <c r="V204" s="125"/>
    </row>
    <row r="205" spans="2:22" x14ac:dyDescent="0.2">
      <c r="B205" s="123"/>
      <c r="C205" s="126">
        <v>51601</v>
      </c>
      <c r="D205" s="127" t="s">
        <v>85</v>
      </c>
      <c r="E205" s="128">
        <v>48072.69999999999</v>
      </c>
      <c r="F205" s="128">
        <v>46021.549999999981</v>
      </c>
      <c r="G205" s="128">
        <v>46288.490000000005</v>
      </c>
      <c r="H205" s="128">
        <v>49211.76</v>
      </c>
      <c r="I205" s="128">
        <v>47254.670000000013</v>
      </c>
      <c r="J205" s="128">
        <v>49447.220000000016</v>
      </c>
      <c r="K205" s="128">
        <v>47485.009999999987</v>
      </c>
      <c r="L205" s="128">
        <v>45720.379999999983</v>
      </c>
      <c r="M205" s="128">
        <v>46913.929999999993</v>
      </c>
      <c r="N205" s="128">
        <v>48566.59</v>
      </c>
      <c r="O205" s="128">
        <v>47921.25</v>
      </c>
      <c r="P205" s="128">
        <v>57047.010000000017</v>
      </c>
      <c r="Q205" s="128">
        <f t="shared" si="4"/>
        <v>579950.56000000006</v>
      </c>
      <c r="R205" s="125"/>
      <c r="T205" s="123"/>
      <c r="U205" s="128">
        <f>IF($E$5=Master!$D$4,E205,
IF($F$5=Master!$D$4,SUM(E205:F205),
IF($G$5=Master!$D$4,SUM(E205:G205),
IF($H$5=Master!$D$4,SUM(E205:H205),
IF($I$5=Master!$D$4,SUM(E205:I205),
IF($J$5=Master!$D$4,SUM(E205:J205),
IF($K$5=Master!$D$4,SUM(E205:K205),
IF($L$5=Master!$D$4,SUM(E205:L205),
IF($M$5=Master!$D$4,SUM(E205:M205),
IF($N$5=Master!$D$4,SUM(E205:N205),
IF($O$5=Master!$D$4,SUM(E205:O205),
IF($P$5=Master!$D$4,SUM(E205:P205),0))))))))))))</f>
        <v>333781.40000000002</v>
      </c>
      <c r="V205" s="125"/>
    </row>
    <row r="206" spans="2:22" x14ac:dyDescent="0.2">
      <c r="B206" s="123"/>
      <c r="C206" s="126">
        <v>51801</v>
      </c>
      <c r="D206" s="127" t="s">
        <v>138</v>
      </c>
      <c r="E206" s="128">
        <v>1798333.37</v>
      </c>
      <c r="F206" s="128">
        <v>1798333.33</v>
      </c>
      <c r="G206" s="128">
        <v>1798333.33</v>
      </c>
      <c r="H206" s="128">
        <v>1798333.33</v>
      </c>
      <c r="I206" s="128">
        <v>1798333.33</v>
      </c>
      <c r="J206" s="128">
        <v>1798333.33</v>
      </c>
      <c r="K206" s="128">
        <v>1798333.33</v>
      </c>
      <c r="L206" s="128">
        <v>1798333.33</v>
      </c>
      <c r="M206" s="128">
        <v>1798333.33</v>
      </c>
      <c r="N206" s="128">
        <v>1798333.33</v>
      </c>
      <c r="O206" s="128">
        <v>1798333.33</v>
      </c>
      <c r="P206" s="128">
        <v>1798333.33</v>
      </c>
      <c r="Q206" s="128">
        <f t="shared" si="4"/>
        <v>21580000</v>
      </c>
      <c r="R206" s="125"/>
      <c r="T206" s="123"/>
      <c r="U206" s="128">
        <f>IF($E$5=Master!$D$4,E206,
IF($F$5=Master!$D$4,SUM(E206:F206),
IF($G$5=Master!$D$4,SUM(E206:G206),
IF($H$5=Master!$D$4,SUM(E206:H206),
IF($I$5=Master!$D$4,SUM(E206:I206),
IF($J$5=Master!$D$4,SUM(E206:J206),
IF($K$5=Master!$D$4,SUM(E206:K206),
IF($L$5=Master!$D$4,SUM(E206:L206),
IF($M$5=Master!$D$4,SUM(E206:M206),
IF($N$5=Master!$D$4,SUM(E206:N206),
IF($O$5=Master!$D$4,SUM(E206:O206),
IF($P$5=Master!$D$4,SUM(E206:P206),0))))))))))))</f>
        <v>12588333.350000001</v>
      </c>
      <c r="V206" s="125"/>
    </row>
    <row r="207" spans="2:22" ht="25.5" x14ac:dyDescent="0.2">
      <c r="B207" s="123"/>
      <c r="C207" s="126">
        <v>51901</v>
      </c>
      <c r="D207" s="127" t="s">
        <v>139</v>
      </c>
      <c r="E207" s="128">
        <v>34164.670000000006</v>
      </c>
      <c r="F207" s="128">
        <v>33626.129999999997</v>
      </c>
      <c r="G207" s="128">
        <v>37397.369999999995</v>
      </c>
      <c r="H207" s="128">
        <v>39949.310000000005</v>
      </c>
      <c r="I207" s="128">
        <v>36563.539999999986</v>
      </c>
      <c r="J207" s="128">
        <v>41441.160000000011</v>
      </c>
      <c r="K207" s="128">
        <v>37708.119999999995</v>
      </c>
      <c r="L207" s="128">
        <v>38072.269999999997</v>
      </c>
      <c r="M207" s="128">
        <v>38886.740000000005</v>
      </c>
      <c r="N207" s="128">
        <v>39021.080000000016</v>
      </c>
      <c r="O207" s="128">
        <v>38414.020000000011</v>
      </c>
      <c r="P207" s="128">
        <v>48706.899999999994</v>
      </c>
      <c r="Q207" s="128">
        <f t="shared" si="4"/>
        <v>463951.31000000006</v>
      </c>
      <c r="R207" s="125"/>
      <c r="T207" s="123"/>
      <c r="U207" s="128">
        <f>IF($E$5=Master!$D$4,E207,
IF($F$5=Master!$D$4,SUM(E207:F207),
IF($G$5=Master!$D$4,SUM(E207:G207),
IF($H$5=Master!$D$4,SUM(E207:H207),
IF($I$5=Master!$D$4,SUM(E207:I207),
IF($J$5=Master!$D$4,SUM(E207:J207),
IF($K$5=Master!$D$4,SUM(E207:K207),
IF($L$5=Master!$D$4,SUM(E207:L207),
IF($M$5=Master!$D$4,SUM(E207:M207),
IF($N$5=Master!$D$4,SUM(E207:N207),
IF($O$5=Master!$D$4,SUM(E207:O207),
IF($P$5=Master!$D$4,SUM(E207:P207),0))))))))))))</f>
        <v>260850.3</v>
      </c>
      <c r="V207" s="125"/>
    </row>
    <row r="208" spans="2:22" x14ac:dyDescent="0.2">
      <c r="B208" s="123"/>
      <c r="C208" s="126">
        <v>52001</v>
      </c>
      <c r="D208" s="127" t="s">
        <v>86</v>
      </c>
      <c r="E208" s="128">
        <v>184828.31</v>
      </c>
      <c r="F208" s="128">
        <v>240923.80000000005</v>
      </c>
      <c r="G208" s="128">
        <v>208351.91999999998</v>
      </c>
      <c r="H208" s="128">
        <v>196261.95000000004</v>
      </c>
      <c r="I208" s="128">
        <v>180653.94000000003</v>
      </c>
      <c r="J208" s="128">
        <v>176476.65999999995</v>
      </c>
      <c r="K208" s="128">
        <v>197562.53000000003</v>
      </c>
      <c r="L208" s="128">
        <v>145987.76999999999</v>
      </c>
      <c r="M208" s="128">
        <v>157058.65</v>
      </c>
      <c r="N208" s="128">
        <v>157772.94999999998</v>
      </c>
      <c r="O208" s="128">
        <v>160653.80999999997</v>
      </c>
      <c r="P208" s="128">
        <v>189011.16000000003</v>
      </c>
      <c r="Q208" s="128">
        <f t="shared" si="4"/>
        <v>2195543.4500000002</v>
      </c>
      <c r="R208" s="125"/>
      <c r="T208" s="123"/>
      <c r="U208" s="128">
        <f>IF($E$5=Master!$D$4,E208,
IF($F$5=Master!$D$4,SUM(E208:F208),
IF($G$5=Master!$D$4,SUM(E208:G208),
IF($H$5=Master!$D$4,SUM(E208:H208),
IF($I$5=Master!$D$4,SUM(E208:I208),
IF($J$5=Master!$D$4,SUM(E208:J208),
IF($K$5=Master!$D$4,SUM(E208:K208),
IF($L$5=Master!$D$4,SUM(E208:L208),
IF($M$5=Master!$D$4,SUM(E208:M208),
IF($N$5=Master!$D$4,SUM(E208:N208),
IF($O$5=Master!$D$4,SUM(E208:O208),
IF($P$5=Master!$D$4,SUM(E208:P208),0))))))))))))</f>
        <v>1385059.11</v>
      </c>
      <c r="V208" s="125"/>
    </row>
    <row r="209" spans="2:22" x14ac:dyDescent="0.2">
      <c r="B209" s="123"/>
      <c r="C209" s="126">
        <v>52301</v>
      </c>
      <c r="D209" s="127" t="s">
        <v>87</v>
      </c>
      <c r="E209" s="128">
        <v>44481</v>
      </c>
      <c r="F209" s="128">
        <v>44598.319999999992</v>
      </c>
      <c r="G209" s="128">
        <v>44303.579999999994</v>
      </c>
      <c r="H209" s="128">
        <v>43232.5</v>
      </c>
      <c r="I209" s="128">
        <v>40277.869999999988</v>
      </c>
      <c r="J209" s="128">
        <v>39379.029999999992</v>
      </c>
      <c r="K209" s="128">
        <v>39368.849999999991</v>
      </c>
      <c r="L209" s="128">
        <v>39289.289999999986</v>
      </c>
      <c r="M209" s="128">
        <v>39508.239999999991</v>
      </c>
      <c r="N209" s="128">
        <v>38921.610000000008</v>
      </c>
      <c r="O209" s="128">
        <v>38885.85</v>
      </c>
      <c r="P209" s="128">
        <v>75993.78</v>
      </c>
      <c r="Q209" s="128">
        <f t="shared" si="4"/>
        <v>528239.91999999993</v>
      </c>
      <c r="R209" s="125"/>
      <c r="T209" s="123"/>
      <c r="U209" s="128">
        <f>IF($E$5=Master!$D$4,E209,
IF($F$5=Master!$D$4,SUM(E209:F209),
IF($G$5=Master!$D$4,SUM(E209:G209),
IF($H$5=Master!$D$4,SUM(E209:H209),
IF($I$5=Master!$D$4,SUM(E209:I209),
IF($J$5=Master!$D$4,SUM(E209:J209),
IF($K$5=Master!$D$4,SUM(E209:K209),
IF($L$5=Master!$D$4,SUM(E209:L209),
IF($M$5=Master!$D$4,SUM(E209:M209),
IF($N$5=Master!$D$4,SUM(E209:N209),
IF($O$5=Master!$D$4,SUM(E209:O209),
IF($P$5=Master!$D$4,SUM(E209:P209),0))))))))))))</f>
        <v>295641.14999999997</v>
      </c>
      <c r="V209" s="125"/>
    </row>
    <row r="210" spans="2:22" x14ac:dyDescent="0.2">
      <c r="B210" s="123"/>
      <c r="C210" s="126">
        <v>52401</v>
      </c>
      <c r="D210" s="127" t="s">
        <v>88</v>
      </c>
      <c r="E210" s="128">
        <v>28733.650000000009</v>
      </c>
      <c r="F210" s="128">
        <v>20291.349999999999</v>
      </c>
      <c r="G210" s="128">
        <v>17586.8</v>
      </c>
      <c r="H210" s="128">
        <v>17528.03</v>
      </c>
      <c r="I210" s="128">
        <v>14834.53</v>
      </c>
      <c r="J210" s="128">
        <v>22436.940000000002</v>
      </c>
      <c r="K210" s="128">
        <v>21527.269999999997</v>
      </c>
      <c r="L210" s="128">
        <v>20331.48</v>
      </c>
      <c r="M210" s="128">
        <v>20499.36</v>
      </c>
      <c r="N210" s="128">
        <v>19603.489999999998</v>
      </c>
      <c r="O210" s="128">
        <v>14921.94</v>
      </c>
      <c r="P210" s="128">
        <v>44309.11</v>
      </c>
      <c r="Q210" s="128">
        <f t="shared" si="4"/>
        <v>262603.95</v>
      </c>
      <c r="R210" s="125"/>
      <c r="T210" s="123"/>
      <c r="U210" s="128">
        <f>IF($E$5=Master!$D$4,E210,
IF($F$5=Master!$D$4,SUM(E210:F210),
IF($G$5=Master!$D$4,SUM(E210:G210),
IF($H$5=Master!$D$4,SUM(E210:H210),
IF($I$5=Master!$D$4,SUM(E210:I210),
IF($J$5=Master!$D$4,SUM(E210:J210),
IF($K$5=Master!$D$4,SUM(E210:K210),
IF($L$5=Master!$D$4,SUM(E210:L210),
IF($M$5=Master!$D$4,SUM(E210:M210),
IF($N$5=Master!$D$4,SUM(E210:N210),
IF($O$5=Master!$D$4,SUM(E210:O210),
IF($P$5=Master!$D$4,SUM(E210:P210),0))))))))))))</f>
        <v>142938.57</v>
      </c>
      <c r="V210" s="125"/>
    </row>
    <row r="211" spans="2:22" x14ac:dyDescent="0.2">
      <c r="B211" s="123"/>
      <c r="C211" s="126">
        <v>52601</v>
      </c>
      <c r="D211" s="127" t="s">
        <v>89</v>
      </c>
      <c r="E211" s="128">
        <v>36972.469999999994</v>
      </c>
      <c r="F211" s="128">
        <v>42228.290000000008</v>
      </c>
      <c r="G211" s="128">
        <v>44548.240000000005</v>
      </c>
      <c r="H211" s="128">
        <v>43790.61</v>
      </c>
      <c r="I211" s="128">
        <v>41042.770000000004</v>
      </c>
      <c r="J211" s="128">
        <v>1005400.8300000001</v>
      </c>
      <c r="K211" s="128">
        <v>1005632.23</v>
      </c>
      <c r="L211" s="128">
        <v>41589.530000000006</v>
      </c>
      <c r="M211" s="128">
        <v>39256.640000000007</v>
      </c>
      <c r="N211" s="128">
        <v>40766.019999999997</v>
      </c>
      <c r="O211" s="128">
        <v>35456.21</v>
      </c>
      <c r="P211" s="128">
        <v>39837.29</v>
      </c>
      <c r="Q211" s="128">
        <f t="shared" si="4"/>
        <v>2416521.13</v>
      </c>
      <c r="R211" s="125"/>
      <c r="T211" s="123"/>
      <c r="U211" s="128">
        <f>IF($E$5=Master!$D$4,E211,
IF($F$5=Master!$D$4,SUM(E211:F211),
IF($G$5=Master!$D$4,SUM(E211:G211),
IF($H$5=Master!$D$4,SUM(E211:H211),
IF($I$5=Master!$D$4,SUM(E211:I211),
IF($J$5=Master!$D$4,SUM(E211:J211),
IF($K$5=Master!$D$4,SUM(E211:K211),
IF($L$5=Master!$D$4,SUM(E211:L211),
IF($M$5=Master!$D$4,SUM(E211:M211),
IF($N$5=Master!$D$4,SUM(E211:N211),
IF($O$5=Master!$D$4,SUM(E211:O211),
IF($P$5=Master!$D$4,SUM(E211:P211),0))))))))))))</f>
        <v>2219615.44</v>
      </c>
      <c r="V211" s="125"/>
    </row>
    <row r="212" spans="2:22" x14ac:dyDescent="0.2">
      <c r="B212" s="123"/>
      <c r="C212" s="126">
        <v>52901</v>
      </c>
      <c r="D212" s="127" t="s">
        <v>146</v>
      </c>
      <c r="E212" s="128">
        <v>20833.290000000012</v>
      </c>
      <c r="F212" s="128">
        <v>14826.770000000002</v>
      </c>
      <c r="G212" s="128">
        <v>16406.949999999997</v>
      </c>
      <c r="H212" s="128">
        <v>22120.520000000004</v>
      </c>
      <c r="I212" s="128">
        <v>20087.789999999997</v>
      </c>
      <c r="J212" s="128">
        <v>21314.690000000002</v>
      </c>
      <c r="K212" s="128">
        <v>16909.609999999997</v>
      </c>
      <c r="L212" s="128">
        <v>16368.19</v>
      </c>
      <c r="M212" s="128">
        <v>21738.29</v>
      </c>
      <c r="N212" s="128">
        <v>21723.310000000005</v>
      </c>
      <c r="O212" s="128">
        <v>21272.59</v>
      </c>
      <c r="P212" s="128">
        <v>36398</v>
      </c>
      <c r="Q212" s="128">
        <f t="shared" si="4"/>
        <v>250000</v>
      </c>
      <c r="R212" s="125"/>
      <c r="T212" s="123"/>
      <c r="U212" s="128">
        <f>IF($E$5=Master!$D$4,E212,
IF($F$5=Master!$D$4,SUM(E212:F212),
IF($G$5=Master!$D$4,SUM(E212:G212),
IF($H$5=Master!$D$4,SUM(E212:H212),
IF($I$5=Master!$D$4,SUM(E212:I212),
IF($J$5=Master!$D$4,SUM(E212:J212),
IF($K$5=Master!$D$4,SUM(E212:K212),
IF($L$5=Master!$D$4,SUM(E212:L212),
IF($M$5=Master!$D$4,SUM(E212:M212),
IF($N$5=Master!$D$4,SUM(E212:N212),
IF($O$5=Master!$D$4,SUM(E212:O212),
IF($P$5=Master!$D$4,SUM(E212:P212),0))))))))))))</f>
        <v>132499.62</v>
      </c>
      <c r="V212" s="125"/>
    </row>
    <row r="213" spans="2:22" x14ac:dyDescent="0.2">
      <c r="B213" s="123"/>
      <c r="C213" s="126">
        <v>60101</v>
      </c>
      <c r="D213" s="127" t="s">
        <v>90</v>
      </c>
      <c r="E213" s="128">
        <v>68396547.859999999</v>
      </c>
      <c r="F213" s="128">
        <v>70874712.120000005</v>
      </c>
      <c r="G213" s="128">
        <v>68962134.560000002</v>
      </c>
      <c r="H213" s="128">
        <v>69064817.38000001</v>
      </c>
      <c r="I213" s="128">
        <v>69077353.580000013</v>
      </c>
      <c r="J213" s="128">
        <v>70442077.470000029</v>
      </c>
      <c r="K213" s="128">
        <v>70395980.699999988</v>
      </c>
      <c r="L213" s="128">
        <v>70392474.00999999</v>
      </c>
      <c r="M213" s="128">
        <v>70753551.350000009</v>
      </c>
      <c r="N213" s="128">
        <v>71426437.580000028</v>
      </c>
      <c r="O213" s="128">
        <v>71473054.530000001</v>
      </c>
      <c r="P213" s="128">
        <v>72112030.980000004</v>
      </c>
      <c r="Q213" s="128">
        <f t="shared" si="4"/>
        <v>843371172.12000012</v>
      </c>
      <c r="R213" s="125"/>
      <c r="T213" s="123"/>
      <c r="U213" s="128">
        <f>IF($E$5=Master!$D$4,E213,
IF($F$5=Master!$D$4,SUM(E213:F213),
IF($G$5=Master!$D$4,SUM(E213:G213),
IF($H$5=Master!$D$4,SUM(E213:H213),
IF($I$5=Master!$D$4,SUM(E213:I213),
IF($J$5=Master!$D$4,SUM(E213:J213),
IF($K$5=Master!$D$4,SUM(E213:K213),
IF($L$5=Master!$D$4,SUM(E213:L213),
IF($M$5=Master!$D$4,SUM(E213:M213),
IF($N$5=Master!$D$4,SUM(E213:N213),
IF($O$5=Master!$D$4,SUM(E213:O213),
IF($P$5=Master!$D$4,SUM(E213:P213),0))))))))))))</f>
        <v>487213623.67000002</v>
      </c>
      <c r="V213" s="125"/>
    </row>
    <row r="214" spans="2:22" x14ac:dyDescent="0.2">
      <c r="B214" s="123"/>
      <c r="C214" s="126">
        <v>60201</v>
      </c>
      <c r="D214" s="127" t="s">
        <v>91</v>
      </c>
      <c r="E214" s="128">
        <v>42841355.559999987</v>
      </c>
      <c r="F214" s="128">
        <v>41250990.429999977</v>
      </c>
      <c r="G214" s="128">
        <v>42256819.909999996</v>
      </c>
      <c r="H214" s="128">
        <v>39761406.499999993</v>
      </c>
      <c r="I214" s="128">
        <v>41815709.870000005</v>
      </c>
      <c r="J214" s="128">
        <v>40490787.700000003</v>
      </c>
      <c r="K214" s="128">
        <v>34528040.830000006</v>
      </c>
      <c r="L214" s="128">
        <v>38642022.75</v>
      </c>
      <c r="M214" s="128">
        <v>39877881.519999981</v>
      </c>
      <c r="N214" s="128">
        <v>40067611.749999993</v>
      </c>
      <c r="O214" s="128">
        <v>38850371.259999998</v>
      </c>
      <c r="P214" s="128">
        <v>46737927.470000014</v>
      </c>
      <c r="Q214" s="128">
        <f t="shared" si="4"/>
        <v>487120925.54999995</v>
      </c>
      <c r="R214" s="125"/>
      <c r="T214" s="123"/>
      <c r="U214" s="128">
        <f>IF($E$5=Master!$D$4,E214,
IF($F$5=Master!$D$4,SUM(E214:F214),
IF($G$5=Master!$D$4,SUM(E214:G214),
IF($H$5=Master!$D$4,SUM(E214:H214),
IF($I$5=Master!$D$4,SUM(E214:I214),
IF($J$5=Master!$D$4,SUM(E214:J214),
IF($K$5=Master!$D$4,SUM(E214:K214),
IF($L$5=Master!$D$4,SUM(E214:L214),
IF($M$5=Master!$D$4,SUM(E214:M214),
IF($N$5=Master!$D$4,SUM(E214:N214),
IF($O$5=Master!$D$4,SUM(E214:O214),
IF($P$5=Master!$D$4,SUM(E214:P214),0))))))))))))</f>
        <v>282945110.79999995</v>
      </c>
      <c r="V214" s="125"/>
    </row>
    <row r="215" spans="2:22" x14ac:dyDescent="0.2">
      <c r="B215" s="123"/>
      <c r="C215" s="126">
        <v>60301</v>
      </c>
      <c r="D215" s="127" t="s">
        <v>92</v>
      </c>
      <c r="E215" s="128">
        <v>5200820.18</v>
      </c>
      <c r="F215" s="128">
        <v>4407033.96</v>
      </c>
      <c r="G215" s="128">
        <v>5390490.21</v>
      </c>
      <c r="H215" s="128">
        <v>5391849.3099999996</v>
      </c>
      <c r="I215" s="128">
        <v>5141504.76</v>
      </c>
      <c r="J215" s="128">
        <v>5089960.63</v>
      </c>
      <c r="K215" s="128">
        <v>5944235.4199999999</v>
      </c>
      <c r="L215" s="128">
        <v>4204142.419999999</v>
      </c>
      <c r="M215" s="128">
        <v>2966517.55</v>
      </c>
      <c r="N215" s="128">
        <v>2834987.1700000004</v>
      </c>
      <c r="O215" s="128">
        <v>3116674.8800000008</v>
      </c>
      <c r="P215" s="128">
        <v>13571491.300000001</v>
      </c>
      <c r="Q215" s="128">
        <f t="shared" si="4"/>
        <v>63259707.790000007</v>
      </c>
      <c r="R215" s="125"/>
      <c r="T215" s="123"/>
      <c r="U215" s="128">
        <f>IF($E$5=Master!$D$4,E215,
IF($F$5=Master!$D$4,SUM(E215:F215),
IF($G$5=Master!$D$4,SUM(E215:G215),
IF($H$5=Master!$D$4,SUM(E215:H215),
IF($I$5=Master!$D$4,SUM(E215:I215),
IF($J$5=Master!$D$4,SUM(E215:J215),
IF($K$5=Master!$D$4,SUM(E215:K215),
IF($L$5=Master!$D$4,SUM(E215:L215),
IF($M$5=Master!$D$4,SUM(E215:M215),
IF($N$5=Master!$D$4,SUM(E215:N215),
IF($O$5=Master!$D$4,SUM(E215:O215),
IF($P$5=Master!$D$4,SUM(E215:P215),0))))))))))))</f>
        <v>36565894.469999999</v>
      </c>
      <c r="V215" s="125"/>
    </row>
    <row r="216" spans="2:22" x14ac:dyDescent="0.2">
      <c r="B216" s="123"/>
      <c r="C216" s="126">
        <v>60501</v>
      </c>
      <c r="D216" s="127" t="s">
        <v>93</v>
      </c>
      <c r="E216" s="128">
        <v>751525.21999999986</v>
      </c>
      <c r="F216" s="128">
        <v>195743.06999999998</v>
      </c>
      <c r="G216" s="128">
        <v>336415.43000000005</v>
      </c>
      <c r="H216" s="128">
        <v>981063.82</v>
      </c>
      <c r="I216" s="128">
        <v>145769.67000000001</v>
      </c>
      <c r="J216" s="128">
        <v>754445.9</v>
      </c>
      <c r="K216" s="128">
        <v>2274965.3799999994</v>
      </c>
      <c r="L216" s="128">
        <v>442750.88</v>
      </c>
      <c r="M216" s="128">
        <v>204361.93000000005</v>
      </c>
      <c r="N216" s="128">
        <v>323655.87</v>
      </c>
      <c r="O216" s="128">
        <v>969252.2300000001</v>
      </c>
      <c r="P216" s="128">
        <v>1638353.1900000002</v>
      </c>
      <c r="Q216" s="128">
        <f t="shared" si="4"/>
        <v>9018302.589999998</v>
      </c>
      <c r="R216" s="125"/>
      <c r="T216" s="123"/>
      <c r="U216" s="128">
        <f>IF($E$5=Master!$D$4,E216,
IF($F$5=Master!$D$4,SUM(E216:F216),
IF($G$5=Master!$D$4,SUM(E216:G216),
IF($H$5=Master!$D$4,SUM(E216:H216),
IF($I$5=Master!$D$4,SUM(E216:I216),
IF($J$5=Master!$D$4,SUM(E216:J216),
IF($K$5=Master!$D$4,SUM(E216:K216),
IF($L$5=Master!$D$4,SUM(E216:L216),
IF($M$5=Master!$D$4,SUM(E216:M216),
IF($N$5=Master!$D$4,SUM(E216:N216),
IF($O$5=Master!$D$4,SUM(E216:O216),
IF($P$5=Master!$D$4,SUM(E216:P216),0))))))))))))</f>
        <v>5439928.4899999984</v>
      </c>
      <c r="V216" s="125"/>
    </row>
    <row r="217" spans="2:22" ht="13.5" thickBot="1" x14ac:dyDescent="0.25">
      <c r="B217" s="123"/>
      <c r="C217" s="126">
        <v>60601</v>
      </c>
      <c r="D217" s="127" t="s">
        <v>94</v>
      </c>
      <c r="E217" s="128">
        <v>103796.28</v>
      </c>
      <c r="F217" s="128">
        <v>33993.98000000001</v>
      </c>
      <c r="G217" s="128">
        <v>80728.550000000017</v>
      </c>
      <c r="H217" s="128">
        <v>83456.569999999978</v>
      </c>
      <c r="I217" s="128">
        <v>65723.569999999992</v>
      </c>
      <c r="J217" s="128">
        <v>76299.189999999988</v>
      </c>
      <c r="K217" s="128">
        <v>72114.429999999993</v>
      </c>
      <c r="L217" s="128">
        <v>62727.07</v>
      </c>
      <c r="M217" s="128">
        <v>99991.099999999991</v>
      </c>
      <c r="N217" s="128">
        <v>69395.25</v>
      </c>
      <c r="O217" s="128">
        <v>73979.37000000001</v>
      </c>
      <c r="P217" s="128">
        <v>448699.36</v>
      </c>
      <c r="Q217" s="128">
        <f t="shared" si="4"/>
        <v>1270904.72</v>
      </c>
      <c r="R217" s="125"/>
      <c r="T217" s="101"/>
      <c r="U217" s="128">
        <f>IF($E$5=Master!$D$4,E217,
IF($F$5=Master!$D$4,SUM(E217:F217),
IF($G$5=Master!$D$4,SUM(E217:G217),
IF($H$5=Master!$D$4,SUM(E217:H217),
IF($I$5=Master!$D$4,SUM(E217:I217),
IF($J$5=Master!$D$4,SUM(E217:J217),
IF($K$5=Master!$D$4,SUM(E217:K217),
IF($L$5=Master!$D$4,SUM(E217:L217),
IF($M$5=Master!$D$4,SUM(E217:M217),
IF($N$5=Master!$D$4,SUM(E217:N217),
IF($O$5=Master!$D$4,SUM(E217:O217),
IF($P$5=Master!$D$4,SUM(E217:P217),0))))))))))))</f>
        <v>516112.57</v>
      </c>
      <c r="V217" s="107"/>
    </row>
    <row r="218" spans="2:22" ht="13.5" thickTop="1" x14ac:dyDescent="0.2">
      <c r="B218" s="123"/>
      <c r="R218" s="125"/>
      <c r="U218" s="128">
        <f>IF($E$5=Master!$D$4,E218,
IF($F$5=Master!$D$4,SUM(E218:F218),
IF($G$5=Master!$D$4,SUM(E218:G218),
IF($H$5=Master!$D$4,SUM(E218:H218),
IF($I$5=Master!$D$4,SUM(E218:I218),
IF($J$5=Master!$D$4,SUM(E218:J218),
IF($K$5=Master!$D$4,SUM(E218:K218),
IF($L$5=Master!$D$4,SUM(E218:L218),
IF($M$5=Master!$D$4,SUM(E218:M218),
IF($N$5=Master!$D$4,SUM(E218:N218),
IF($O$5=Master!$D$4,SUM(E218:O218),
IF($P$5=Master!$D$4,SUM(E218:P218),0))))))))))))</f>
        <v>0</v>
      </c>
    </row>
    <row r="219" spans="2:22" ht="13.5" thickBot="1" x14ac:dyDescent="0.25">
      <c r="B219" s="101"/>
      <c r="C219" s="164"/>
      <c r="D219" s="164"/>
      <c r="E219" s="164"/>
      <c r="F219" s="164"/>
      <c r="G219" s="164"/>
      <c r="H219" s="164"/>
      <c r="I219" s="164"/>
      <c r="J219" s="164"/>
      <c r="K219" s="164"/>
      <c r="L219" s="164"/>
      <c r="M219" s="164"/>
      <c r="N219" s="164"/>
      <c r="O219" s="164"/>
      <c r="P219" s="164"/>
      <c r="Q219" s="164"/>
      <c r="R219" s="107"/>
    </row>
    <row r="220" spans="2:22" ht="13.5" thickTop="1" x14ac:dyDescent="0.2"/>
  </sheetData>
  <sheetProtection algorithmName="SHA-512" hashValue="pZTfNaFBD06xCkdK/wzOmGRoou9+EhlfXslKz3EwUIJrfYnN111RMccNugVrzGfPVckJM4xdbNrUaL6mhFGMGQ==" saltValue="fanlwylVF0QtGUofO7r6Dg==" spinCount="100000" sheet="1" objects="1" scenarios="1"/>
  <mergeCells count="4">
    <mergeCell ref="E116:Q116"/>
    <mergeCell ref="E4:Q4"/>
    <mergeCell ref="C7:D7"/>
    <mergeCell ref="C119:D11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2AFC4E-2E0F-4752-8F2F-9BE24F261310}">
  <dimension ref="B1:W219"/>
  <sheetViews>
    <sheetView showGridLines="0" topLeftCell="A68" zoomScale="70" zoomScaleNormal="70" workbookViewId="0">
      <selection activeCell="D112" sqref="D112"/>
    </sheetView>
  </sheetViews>
  <sheetFormatPr defaultColWidth="9.140625" defaultRowHeight="12.75" x14ac:dyDescent="0.2"/>
  <cols>
    <col min="1" max="2" width="3.5703125" style="26" customWidth="1"/>
    <col min="3" max="3" width="11.85546875" style="110" customWidth="1"/>
    <col min="4" max="4" width="58" style="110" customWidth="1"/>
    <col min="5" max="16" width="17.85546875" style="110" bestFit="1" customWidth="1"/>
    <col min="17" max="17" width="20.5703125" style="110" bestFit="1" customWidth="1"/>
    <col min="18" max="18" width="2.7109375" style="26" customWidth="1"/>
    <col min="19" max="19" width="13.85546875" style="26" hidden="1" customWidth="1"/>
    <col min="20" max="20" width="0.28515625" style="26" hidden="1" customWidth="1"/>
    <col min="21" max="21" width="20" style="110" hidden="1" customWidth="1"/>
    <col min="22" max="22" width="0.140625" style="26" hidden="1" customWidth="1"/>
    <col min="23" max="23" width="13.85546875" style="26" hidden="1" customWidth="1"/>
    <col min="24" max="24" width="13.85546875" style="26" customWidth="1"/>
    <col min="25" max="16384" width="9.140625" style="26"/>
  </cols>
  <sheetData>
    <row r="1" spans="2:22" x14ac:dyDescent="0.2">
      <c r="C1" s="108"/>
      <c r="D1" s="109"/>
    </row>
    <row r="2" spans="2:22" ht="13.5" thickBot="1" x14ac:dyDescent="0.25">
      <c r="C2" s="27"/>
      <c r="D2" s="28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U2" s="29"/>
    </row>
    <row r="3" spans="2:22" s="117" customFormat="1" ht="14.25" thickTop="1" thickBot="1" x14ac:dyDescent="0.25">
      <c r="B3" s="33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9"/>
      <c r="T3" s="33"/>
      <c r="U3" s="35"/>
      <c r="V3" s="39"/>
    </row>
    <row r="4" spans="2:22" s="117" customFormat="1" ht="19.5" thickBot="1" x14ac:dyDescent="0.25">
      <c r="B4" s="50"/>
      <c r="C4" s="28"/>
      <c r="D4" s="28"/>
      <c r="E4" s="177" t="s">
        <v>137</v>
      </c>
      <c r="F4" s="178"/>
      <c r="G4" s="178"/>
      <c r="H4" s="178"/>
      <c r="I4" s="178"/>
      <c r="J4" s="178"/>
      <c r="K4" s="178"/>
      <c r="L4" s="178"/>
      <c r="M4" s="178"/>
      <c r="N4" s="178"/>
      <c r="O4" s="178"/>
      <c r="P4" s="178"/>
      <c r="Q4" s="179"/>
      <c r="R4" s="53"/>
      <c r="T4" s="50"/>
      <c r="V4" s="53"/>
    </row>
    <row r="5" spans="2:22" s="117" customFormat="1" x14ac:dyDescent="0.2">
      <c r="B5" s="50"/>
      <c r="C5" s="28"/>
      <c r="D5" s="28"/>
      <c r="E5" s="118" t="s">
        <v>9</v>
      </c>
      <c r="F5" s="118" t="s">
        <v>95</v>
      </c>
      <c r="G5" s="118" t="s">
        <v>96</v>
      </c>
      <c r="H5" s="118" t="s">
        <v>97</v>
      </c>
      <c r="I5" s="118" t="s">
        <v>98</v>
      </c>
      <c r="J5" s="118" t="s">
        <v>99</v>
      </c>
      <c r="K5" s="118" t="s">
        <v>100</v>
      </c>
      <c r="L5" s="118" t="s">
        <v>101</v>
      </c>
      <c r="M5" s="118" t="s">
        <v>102</v>
      </c>
      <c r="N5" s="118" t="s">
        <v>103</v>
      </c>
      <c r="O5" s="118" t="s">
        <v>104</v>
      </c>
      <c r="P5" s="118" t="s">
        <v>105</v>
      </c>
      <c r="Q5" s="118" t="s">
        <v>106</v>
      </c>
      <c r="R5" s="53"/>
      <c r="T5" s="50"/>
      <c r="U5" s="118" t="s">
        <v>11</v>
      </c>
      <c r="V5" s="53"/>
    </row>
    <row r="6" spans="2:22" s="122" customFormat="1" ht="13.5" thickBot="1" x14ac:dyDescent="0.3">
      <c r="B6" s="65"/>
      <c r="C6" s="119" t="s">
        <v>109</v>
      </c>
      <c r="D6" s="120" t="s">
        <v>107</v>
      </c>
      <c r="E6" s="121"/>
      <c r="F6" s="121"/>
      <c r="G6" s="121"/>
      <c r="H6" s="121"/>
      <c r="I6" s="121"/>
      <c r="J6" s="121"/>
      <c r="K6" s="121"/>
      <c r="L6" s="121"/>
      <c r="M6" s="121"/>
      <c r="N6" s="121"/>
      <c r="O6" s="121"/>
      <c r="P6" s="121"/>
      <c r="Q6" s="121"/>
      <c r="R6" s="70"/>
      <c r="T6" s="65"/>
      <c r="U6" s="121"/>
      <c r="V6" s="70"/>
    </row>
    <row r="7" spans="2:22" ht="13.5" thickBot="1" x14ac:dyDescent="0.25">
      <c r="B7" s="123"/>
      <c r="C7" s="180" t="s">
        <v>112</v>
      </c>
      <c r="D7" s="181"/>
      <c r="E7" s="124">
        <v>189005130.63000003</v>
      </c>
      <c r="F7" s="124">
        <v>222510482.36999997</v>
      </c>
      <c r="G7" s="124">
        <v>316831111.65000004</v>
      </c>
      <c r="H7" s="124">
        <v>792647486.64999974</v>
      </c>
      <c r="I7" s="124">
        <v>286134574.64999992</v>
      </c>
      <c r="J7" s="124">
        <v>306649138.55000007</v>
      </c>
      <c r="K7" s="124">
        <v>277359707.93999994</v>
      </c>
      <c r="L7" s="124">
        <v>242996763.21000001</v>
      </c>
      <c r="M7" s="124">
        <v>303757716.80000001</v>
      </c>
      <c r="N7" s="124">
        <v>286343652.66999996</v>
      </c>
      <c r="O7" s="124">
        <v>273507332.93000013</v>
      </c>
      <c r="P7" s="124">
        <v>512521154.14999998</v>
      </c>
      <c r="Q7" s="124">
        <f>SUM(Q8:Q105)</f>
        <v>4001605069.2099991</v>
      </c>
      <c r="R7" s="125"/>
      <c r="T7" s="123"/>
      <c r="U7" s="124">
        <f>SUM(U8:U82)</f>
        <v>1601250556.8399999</v>
      </c>
      <c r="V7" s="125"/>
    </row>
    <row r="8" spans="2:22" x14ac:dyDescent="0.2">
      <c r="B8" s="123"/>
      <c r="C8" s="126">
        <v>10101</v>
      </c>
      <c r="D8" s="127" t="str">
        <f>VLOOKUP(C8,[3]Klasifikacija!$F$3:$G$1000,2,FALSE)</f>
        <v>Služba Predsjednika Crne Gore</v>
      </c>
      <c r="E8" s="128">
        <v>59450.610000000008</v>
      </c>
      <c r="F8" s="128">
        <v>99478.13</v>
      </c>
      <c r="G8" s="128">
        <v>144275.95999999996</v>
      </c>
      <c r="H8" s="128">
        <v>148527.81</v>
      </c>
      <c r="I8" s="128">
        <v>112145.42000000001</v>
      </c>
      <c r="J8" s="128">
        <v>234420.16000000003</v>
      </c>
      <c r="K8" s="128">
        <v>76701.62999999999</v>
      </c>
      <c r="L8" s="128">
        <v>164665.03</v>
      </c>
      <c r="M8" s="128">
        <v>181076.45999999996</v>
      </c>
      <c r="N8" s="128">
        <v>113663.29000000004</v>
      </c>
      <c r="O8" s="128">
        <v>101236.52</v>
      </c>
      <c r="P8" s="128">
        <v>426989.77</v>
      </c>
      <c r="Q8" s="128">
        <f>SUM(E8:P8)</f>
        <v>1862630.79</v>
      </c>
      <c r="R8" s="125"/>
      <c r="T8" s="123"/>
      <c r="U8" s="128">
        <f>IF($E$5=Master!$D$4,E8,
IF($F$5=Master!$D$4,SUM(E8:F8),
IF($G$5=Master!$D$4,SUM(E8:G8),
IF($H$5=Master!$D$4,SUM(E8:H8),
IF($I$5=Master!$D$4,SUM(E8:I8),
IF($J$5=Master!$D$4,SUM(E8:J8),
IF($K$5=Master!$D$4,SUM(E8:K8),
IF($L$5=Master!$D$4,SUM(E8:L8),
IF($M$5=Master!$D$4,SUM(E8:M8),
IF($N$5=Master!$D$4,SUM(E8:N8),
IF($O$5=Master!$D$4,SUM(E8:O8),
IF($P$5=Master!$D$4,SUM(E8:P8),0))))))))))))</f>
        <v>874999.72</v>
      </c>
      <c r="V8" s="125"/>
    </row>
    <row r="9" spans="2:22" x14ac:dyDescent="0.2">
      <c r="B9" s="123"/>
      <c r="C9" s="126">
        <v>20101</v>
      </c>
      <c r="D9" s="127" t="str">
        <f>VLOOKUP(C9,[3]Klasifikacija!$F$3:$G$1000,2,FALSE)</f>
        <v>Skupština Crne Gore</v>
      </c>
      <c r="E9" s="128">
        <v>463830.4499999999</v>
      </c>
      <c r="F9" s="128">
        <v>775957.05000000028</v>
      </c>
      <c r="G9" s="128">
        <v>962590.19000000006</v>
      </c>
      <c r="H9" s="128">
        <v>763471.5500000004</v>
      </c>
      <c r="I9" s="128">
        <v>947554.01000000013</v>
      </c>
      <c r="J9" s="128">
        <v>825209.21999999986</v>
      </c>
      <c r="K9" s="128">
        <v>1491690.3900000001</v>
      </c>
      <c r="L9" s="128">
        <v>783886.08999999985</v>
      </c>
      <c r="M9" s="128">
        <v>917656.66</v>
      </c>
      <c r="N9" s="128">
        <v>1176663.0399999998</v>
      </c>
      <c r="O9" s="128">
        <v>868797.50000000012</v>
      </c>
      <c r="P9" s="128">
        <v>2575743.2700000005</v>
      </c>
      <c r="Q9" s="128">
        <f t="shared" ref="Q9:Q57" si="0">SUM(E9:P9)</f>
        <v>12553049.420000002</v>
      </c>
      <c r="R9" s="125"/>
      <c r="T9" s="123"/>
      <c r="U9" s="128">
        <f>IF($E$5=Master!$D$4,E9,
IF($F$5=Master!$D$4,SUM(E9:F9),
IF($G$5=Master!$D$4,SUM(E9:G9),
IF($H$5=Master!$D$4,SUM(E9:H9),
IF($I$5=Master!$D$4,SUM(E9:I9),
IF($J$5=Master!$D$4,SUM(E9:J9),
IF($K$5=Master!$D$4,SUM(E9:K9),
IF($L$5=Master!$D$4,SUM(E9:L9),
IF($M$5=Master!$D$4,SUM(E9:M9),
IF($N$5=Master!$D$4,SUM(E9:N9),
IF($O$5=Master!$D$4,SUM(E9:O9),
IF($P$5=Master!$D$4,SUM(E9:P9),0))))))))))))</f>
        <v>6230302.8600000013</v>
      </c>
      <c r="V9" s="125"/>
    </row>
    <row r="10" spans="2:22" x14ac:dyDescent="0.2">
      <c r="B10" s="123"/>
      <c r="C10" s="126">
        <v>20102</v>
      </c>
      <c r="D10" s="127" t="str">
        <f>VLOOKUP(C10,[3]Klasifikacija!$F$3:$G$1000,2,FALSE)</f>
        <v>Državna izborna komisija</v>
      </c>
      <c r="E10" s="128">
        <v>18686.749999999996</v>
      </c>
      <c r="F10" s="128">
        <v>27003.39</v>
      </c>
      <c r="G10" s="128">
        <v>37887.699999999997</v>
      </c>
      <c r="H10" s="128">
        <v>28583.969999999998</v>
      </c>
      <c r="I10" s="128">
        <v>33384.929999999993</v>
      </c>
      <c r="J10" s="128">
        <v>31503.039999999997</v>
      </c>
      <c r="K10" s="128">
        <v>31982.3</v>
      </c>
      <c r="L10" s="128">
        <v>26086.159999999996</v>
      </c>
      <c r="M10" s="128">
        <v>31261.929999999993</v>
      </c>
      <c r="N10" s="128">
        <v>31709.510000000006</v>
      </c>
      <c r="O10" s="128">
        <v>28990.639999999999</v>
      </c>
      <c r="P10" s="128">
        <v>58186.030000000006</v>
      </c>
      <c r="Q10" s="128">
        <f t="shared" si="0"/>
        <v>385266.35000000003</v>
      </c>
      <c r="R10" s="125"/>
      <c r="T10" s="123"/>
      <c r="U10" s="128">
        <f>IF($E$5=Master!$D$4,E10,
IF($F$5=Master!$D$4,SUM(E10:F10),
IF($G$5=Master!$D$4,SUM(E10:G10),
IF($H$5=Master!$D$4,SUM(E10:H10),
IF($I$5=Master!$D$4,SUM(E10:I10),
IF($J$5=Master!$D$4,SUM(E10:J10),
IF($K$5=Master!$D$4,SUM(E10:K10),
IF($L$5=Master!$D$4,SUM(E10:L10),
IF($M$5=Master!$D$4,SUM(E10:M10),
IF($N$5=Master!$D$4,SUM(E10:N10),
IF($O$5=Master!$D$4,SUM(E10:O10),
IF($P$5=Master!$D$4,SUM(E10:P10),0))))))))))))</f>
        <v>209032.08</v>
      </c>
      <c r="V10" s="125"/>
    </row>
    <row r="11" spans="2:22" x14ac:dyDescent="0.2">
      <c r="B11" s="123"/>
      <c r="C11" s="126">
        <v>20105</v>
      </c>
      <c r="D11" s="127" t="str">
        <f>VLOOKUP(C11,[3]Klasifikacija!$F$3:$G$1000,2,FALSE)</f>
        <v>Savjet za građansku kontrolu rada policije</v>
      </c>
      <c r="E11" s="128">
        <v>2880</v>
      </c>
      <c r="F11" s="128">
        <v>2880</v>
      </c>
      <c r="G11" s="128">
        <v>2880</v>
      </c>
      <c r="H11" s="128">
        <v>2880</v>
      </c>
      <c r="I11" s="128">
        <v>2880</v>
      </c>
      <c r="J11" s="128">
        <v>2405</v>
      </c>
      <c r="K11" s="128">
        <v>5305</v>
      </c>
      <c r="L11" s="128">
        <v>4220</v>
      </c>
      <c r="M11" s="128">
        <v>3280</v>
      </c>
      <c r="N11" s="128">
        <v>3780</v>
      </c>
      <c r="O11" s="128">
        <v>3780</v>
      </c>
      <c r="P11" s="128">
        <v>6730</v>
      </c>
      <c r="Q11" s="128">
        <f t="shared" si="0"/>
        <v>43900</v>
      </c>
      <c r="R11" s="125"/>
      <c r="T11" s="123"/>
      <c r="U11" s="128">
        <f>IF($E$5=Master!$D$4,E11,
IF($F$5=Master!$D$4,SUM(E11:F11),
IF($G$5=Master!$D$4,SUM(E11:G11),
IF($H$5=Master!$D$4,SUM(E11:H11),
IF($I$5=Master!$D$4,SUM(E11:I11),
IF($J$5=Master!$D$4,SUM(E11:J11),
IF($K$5=Master!$D$4,SUM(E11:K11),
IF($L$5=Master!$D$4,SUM(E11:L11),
IF($M$5=Master!$D$4,SUM(E11:M11),
IF($N$5=Master!$D$4,SUM(E11:N11),
IF($O$5=Master!$D$4,SUM(E11:O11),
IF($P$5=Master!$D$4,SUM(E11:P11),0))))))))))))</f>
        <v>22110</v>
      </c>
      <c r="V11" s="125"/>
    </row>
    <row r="12" spans="2:22" x14ac:dyDescent="0.2">
      <c r="B12" s="123"/>
      <c r="C12" s="126">
        <v>30101</v>
      </c>
      <c r="D12" s="127" t="str">
        <f>VLOOKUP(C12,[3]Klasifikacija!$F$3:$G$1000,2,FALSE)</f>
        <v>Ustavni sud Crne Gore</v>
      </c>
      <c r="E12" s="128">
        <v>67858.290000000008</v>
      </c>
      <c r="F12" s="128">
        <v>77468.509999999995</v>
      </c>
      <c r="G12" s="128">
        <v>97267.829999999987</v>
      </c>
      <c r="H12" s="128">
        <v>96504.000000000015</v>
      </c>
      <c r="I12" s="128">
        <v>85871.079999999987</v>
      </c>
      <c r="J12" s="128">
        <v>89248.510000000009</v>
      </c>
      <c r="K12" s="128">
        <v>84753.47</v>
      </c>
      <c r="L12" s="128">
        <v>81753.459999999992</v>
      </c>
      <c r="M12" s="128">
        <v>87485.54</v>
      </c>
      <c r="N12" s="128">
        <v>89846.090000000011</v>
      </c>
      <c r="O12" s="128">
        <v>108852.86</v>
      </c>
      <c r="P12" s="128">
        <v>125586.81000000001</v>
      </c>
      <c r="Q12" s="128">
        <f t="shared" si="0"/>
        <v>1092496.45</v>
      </c>
      <c r="R12" s="125"/>
      <c r="T12" s="123"/>
      <c r="U12" s="128">
        <f>IF($E$5=Master!$D$4,E12,
IF($F$5=Master!$D$4,SUM(E12:F12),
IF($G$5=Master!$D$4,SUM(E12:G12),
IF($H$5=Master!$D$4,SUM(E12:H12),
IF($I$5=Master!$D$4,SUM(E12:I12),
IF($J$5=Master!$D$4,SUM(E12:J12),
IF($K$5=Master!$D$4,SUM(E12:K12),
IF($L$5=Master!$D$4,SUM(E12:L12),
IF($M$5=Master!$D$4,SUM(E12:M12),
IF($N$5=Master!$D$4,SUM(E12:N12),
IF($O$5=Master!$D$4,SUM(E12:O12),
IF($P$5=Master!$D$4,SUM(E12:P12),0))))))))))))</f>
        <v>598971.68999999994</v>
      </c>
      <c r="V12" s="125"/>
    </row>
    <row r="13" spans="2:22" x14ac:dyDescent="0.2">
      <c r="B13" s="123"/>
      <c r="C13" s="126">
        <v>30201</v>
      </c>
      <c r="D13" s="127" t="str">
        <f>VLOOKUP(C13,[3]Klasifikacija!$F$3:$G$1000,2,FALSE)</f>
        <v>Sudski savjet</v>
      </c>
      <c r="E13" s="128">
        <v>2007806.0499999998</v>
      </c>
      <c r="F13" s="128">
        <v>2406729.1600000011</v>
      </c>
      <c r="G13" s="128">
        <v>2897012.21</v>
      </c>
      <c r="H13" s="128">
        <v>2622142.8700000006</v>
      </c>
      <c r="I13" s="128">
        <v>2550361.0300000003</v>
      </c>
      <c r="J13" s="128">
        <v>2625375.0000000014</v>
      </c>
      <c r="K13" s="128">
        <v>2769243.9500000011</v>
      </c>
      <c r="L13" s="128">
        <v>2444578.2600000002</v>
      </c>
      <c r="M13" s="128">
        <v>3143020.370000001</v>
      </c>
      <c r="N13" s="128">
        <v>2710785.54</v>
      </c>
      <c r="O13" s="128">
        <v>3281422.9399999972</v>
      </c>
      <c r="P13" s="128">
        <v>5210959.0199999958</v>
      </c>
      <c r="Q13" s="128">
        <f t="shared" si="0"/>
        <v>34669436.399999999</v>
      </c>
      <c r="R13" s="125"/>
      <c r="T13" s="123"/>
      <c r="U13" s="128">
        <f>IF($E$5=Master!$D$4,E13,
IF($F$5=Master!$D$4,SUM(E13:F13),
IF($G$5=Master!$D$4,SUM(E13:G13),
IF($H$5=Master!$D$4,SUM(E13:H13),
IF($I$5=Master!$D$4,SUM(E13:I13),
IF($J$5=Master!$D$4,SUM(E13:J13),
IF($K$5=Master!$D$4,SUM(E13:K13),
IF($L$5=Master!$D$4,SUM(E13:L13),
IF($M$5=Master!$D$4,SUM(E13:M13),
IF($N$5=Master!$D$4,SUM(E13:N13),
IF($O$5=Master!$D$4,SUM(E13:O13),
IF($P$5=Master!$D$4,SUM(E13:P13),0))))))))))))</f>
        <v>17878670.270000003</v>
      </c>
      <c r="V13" s="125"/>
    </row>
    <row r="14" spans="2:22" x14ac:dyDescent="0.2">
      <c r="B14" s="123"/>
      <c r="C14" s="126">
        <v>30301</v>
      </c>
      <c r="D14" s="127" t="str">
        <f>VLOOKUP(C14,[3]Klasifikacija!$F$3:$G$1000,2,FALSE)</f>
        <v>Tužilački savjet</v>
      </c>
      <c r="E14" s="128">
        <v>765499.31</v>
      </c>
      <c r="F14" s="128">
        <v>968716.31999999925</v>
      </c>
      <c r="G14" s="128">
        <v>1073293.7600000002</v>
      </c>
      <c r="H14" s="128">
        <v>1086387.0299999993</v>
      </c>
      <c r="I14" s="128">
        <v>1024797.0499999998</v>
      </c>
      <c r="J14" s="128">
        <v>1130968.4500000004</v>
      </c>
      <c r="K14" s="128">
        <v>1126456.5100000009</v>
      </c>
      <c r="L14" s="128">
        <v>976454.63999999932</v>
      </c>
      <c r="M14" s="128">
        <v>1063762.1599999995</v>
      </c>
      <c r="N14" s="128">
        <v>1527772.08</v>
      </c>
      <c r="O14" s="128">
        <v>1104060.54</v>
      </c>
      <c r="P14" s="128">
        <v>1783516.3799999997</v>
      </c>
      <c r="Q14" s="128">
        <f t="shared" si="0"/>
        <v>13631684.229999997</v>
      </c>
      <c r="R14" s="125"/>
      <c r="T14" s="123"/>
      <c r="U14" s="128">
        <f>IF($E$5=Master!$D$4,E14,
IF($F$5=Master!$D$4,SUM(E14:F14),
IF($G$5=Master!$D$4,SUM(E14:G14),
IF($H$5=Master!$D$4,SUM(E14:H14),
IF($I$5=Master!$D$4,SUM(E14:I14),
IF($J$5=Master!$D$4,SUM(E14:J14),
IF($K$5=Master!$D$4,SUM(E14:K14),
IF($L$5=Master!$D$4,SUM(E14:L14),
IF($M$5=Master!$D$4,SUM(E14:M14),
IF($N$5=Master!$D$4,SUM(E14:N14),
IF($O$5=Master!$D$4,SUM(E14:O14),
IF($P$5=Master!$D$4,SUM(E14:P14),0))))))))))))</f>
        <v>7176118.4299999997</v>
      </c>
      <c r="V14" s="125"/>
    </row>
    <row r="15" spans="2:22" x14ac:dyDescent="0.2">
      <c r="B15" s="123"/>
      <c r="C15" s="126">
        <v>30401</v>
      </c>
      <c r="D15" s="127" t="str">
        <f>VLOOKUP(C15,[3]Klasifikacija!$F$3:$G$1000,2,FALSE)</f>
        <v>Centar za obuku u sudstvu i državnom tužilaštvu</v>
      </c>
      <c r="E15" s="128">
        <v>17588.43</v>
      </c>
      <c r="F15" s="128">
        <v>35493.699999999997</v>
      </c>
      <c r="G15" s="128">
        <v>46936.930000000008</v>
      </c>
      <c r="H15" s="128">
        <v>51722.630000000005</v>
      </c>
      <c r="I15" s="128">
        <v>69704.66</v>
      </c>
      <c r="J15" s="128">
        <v>47561.450000000019</v>
      </c>
      <c r="K15" s="128">
        <v>102924.72999999986</v>
      </c>
      <c r="L15" s="128">
        <v>51524.87</v>
      </c>
      <c r="M15" s="128">
        <v>71407.340000000011</v>
      </c>
      <c r="N15" s="128">
        <v>71087.499999999985</v>
      </c>
      <c r="O15" s="128">
        <v>56092.009999999987</v>
      </c>
      <c r="P15" s="128">
        <v>201924.49000000008</v>
      </c>
      <c r="Q15" s="128">
        <f t="shared" si="0"/>
        <v>823968.74</v>
      </c>
      <c r="R15" s="125"/>
      <c r="T15" s="123"/>
      <c r="U15" s="128">
        <f>IF($E$5=Master!$D$4,E15,
IF($F$5=Master!$D$4,SUM(E15:F15),
IF($G$5=Master!$D$4,SUM(E15:G15),
IF($H$5=Master!$D$4,SUM(E15:H15),
IF($I$5=Master!$D$4,SUM(E15:I15),
IF($J$5=Master!$D$4,SUM(E15:J15),
IF($K$5=Master!$D$4,SUM(E15:K15),
IF($L$5=Master!$D$4,SUM(E15:L15),
IF($M$5=Master!$D$4,SUM(E15:M15),
IF($N$5=Master!$D$4,SUM(E15:N15),
IF($O$5=Master!$D$4,SUM(E15:O15),
IF($P$5=Master!$D$4,SUM(E15:P15),0))))))))))))</f>
        <v>371932.52999999991</v>
      </c>
      <c r="V15" s="125"/>
    </row>
    <row r="16" spans="2:22" x14ac:dyDescent="0.2">
      <c r="B16" s="123"/>
      <c r="C16" s="126">
        <v>40101</v>
      </c>
      <c r="D16" s="127" t="str">
        <f>VLOOKUP(C16,[3]Klasifikacija!$F$3:$G$1000,2,FALSE)</f>
        <v>Generalni sekretarijat Vlade Crne Gore</v>
      </c>
      <c r="E16" s="128">
        <v>236526.22</v>
      </c>
      <c r="F16" s="128">
        <v>339572.74999999994</v>
      </c>
      <c r="G16" s="128">
        <v>451818.79999999987</v>
      </c>
      <c r="H16" s="128">
        <v>449221.93999999983</v>
      </c>
      <c r="I16" s="128">
        <v>448258.45999999996</v>
      </c>
      <c r="J16" s="128">
        <v>460082.5500000001</v>
      </c>
      <c r="K16" s="128">
        <v>476278.86</v>
      </c>
      <c r="L16" s="128">
        <v>296148.53000000009</v>
      </c>
      <c r="M16" s="128">
        <v>605570.94000000006</v>
      </c>
      <c r="N16" s="128">
        <v>3052802.6</v>
      </c>
      <c r="O16" s="128">
        <v>409663.91</v>
      </c>
      <c r="P16" s="128">
        <v>942387.25</v>
      </c>
      <c r="Q16" s="128">
        <f t="shared" si="0"/>
        <v>8168332.8100000005</v>
      </c>
      <c r="R16" s="125"/>
      <c r="T16" s="123"/>
      <c r="U16" s="128">
        <f>IF($E$5=Master!$D$4,E16,
IF($F$5=Master!$D$4,SUM(E16:F16),
IF($G$5=Master!$D$4,SUM(E16:G16),
IF($H$5=Master!$D$4,SUM(E16:H16),
IF($I$5=Master!$D$4,SUM(E16:I16),
IF($J$5=Master!$D$4,SUM(E16:J16),
IF($K$5=Master!$D$4,SUM(E16:K16),
IF($L$5=Master!$D$4,SUM(E16:L16),
IF($M$5=Master!$D$4,SUM(E16:M16),
IF($N$5=Master!$D$4,SUM(E16:N16),
IF($O$5=Master!$D$4,SUM(E16:O16),
IF($P$5=Master!$D$4,SUM(E16:P16),0))))))))))))</f>
        <v>2861759.5799999996</v>
      </c>
      <c r="V16" s="125"/>
    </row>
    <row r="17" spans="2:22" x14ac:dyDescent="0.2">
      <c r="B17" s="123"/>
      <c r="C17" s="126">
        <v>40102</v>
      </c>
      <c r="D17" s="127" t="str">
        <f>VLOOKUP(C17,[3]Klasifikacija!$F$3:$G$1000,2,FALSE)</f>
        <v>Kabinet Predsjednika Vlade</v>
      </c>
      <c r="E17" s="128">
        <v>46666.01999999999</v>
      </c>
      <c r="F17" s="128">
        <v>77125.959999999992</v>
      </c>
      <c r="G17" s="128">
        <v>66467.09</v>
      </c>
      <c r="H17" s="128">
        <v>83954.57</v>
      </c>
      <c r="I17" s="128">
        <v>121579.18000000004</v>
      </c>
      <c r="J17" s="128">
        <v>125522.62</v>
      </c>
      <c r="K17" s="128">
        <v>75965.410000000018</v>
      </c>
      <c r="L17" s="128">
        <v>69822.37999999999</v>
      </c>
      <c r="M17" s="128">
        <v>83757.38</v>
      </c>
      <c r="N17" s="128">
        <v>87823.510000000024</v>
      </c>
      <c r="O17" s="128">
        <v>88302.42</v>
      </c>
      <c r="P17" s="128">
        <v>118496.11</v>
      </c>
      <c r="Q17" s="128">
        <f t="shared" si="0"/>
        <v>1045482.6500000001</v>
      </c>
      <c r="R17" s="125"/>
      <c r="T17" s="123"/>
      <c r="U17" s="128">
        <f>IF($E$5=Master!$D$4,E17,
IF($F$5=Master!$D$4,SUM(E17:F17),
IF($G$5=Master!$D$4,SUM(E17:G17),
IF($H$5=Master!$D$4,SUM(E17:H17),
IF($I$5=Master!$D$4,SUM(E17:I17),
IF($J$5=Master!$D$4,SUM(E17:J17),
IF($K$5=Master!$D$4,SUM(E17:K17),
IF($L$5=Master!$D$4,SUM(E17:L17),
IF($M$5=Master!$D$4,SUM(E17:M17),
IF($N$5=Master!$D$4,SUM(E17:N17),
IF($O$5=Master!$D$4,SUM(E17:O17),
IF($P$5=Master!$D$4,SUM(E17:P17),0))))))))))))</f>
        <v>597280.85000000009</v>
      </c>
      <c r="V17" s="125"/>
    </row>
    <row r="18" spans="2:22" x14ac:dyDescent="0.2">
      <c r="B18" s="123"/>
      <c r="C18" s="126">
        <v>40103</v>
      </c>
      <c r="D18" s="127" t="str">
        <f>VLOOKUP(C18,[3]Klasifikacija!$F$3:$G$1000,2,FALSE)</f>
        <v>Savjet za privatizaciju i kapitalne projekte</v>
      </c>
      <c r="E18" s="128">
        <v>0</v>
      </c>
      <c r="F18" s="128">
        <v>35630</v>
      </c>
      <c r="G18" s="128">
        <v>47460</v>
      </c>
      <c r="H18" s="128">
        <v>74873.84</v>
      </c>
      <c r="I18" s="128">
        <v>43630</v>
      </c>
      <c r="J18" s="128">
        <v>21237.09</v>
      </c>
      <c r="K18" s="128">
        <v>80766.2</v>
      </c>
      <c r="L18" s="128">
        <v>49081.83</v>
      </c>
      <c r="M18" s="128">
        <v>26733.74</v>
      </c>
      <c r="N18" s="128">
        <v>45190.5</v>
      </c>
      <c r="O18" s="128">
        <v>49108.380000000005</v>
      </c>
      <c r="P18" s="128">
        <v>76650.75</v>
      </c>
      <c r="Q18" s="128">
        <f t="shared" si="0"/>
        <v>550362.33000000007</v>
      </c>
      <c r="R18" s="125"/>
      <c r="T18" s="123"/>
      <c r="U18" s="128">
        <f>IF($E$5=Master!$D$4,E18,
IF($F$5=Master!$D$4,SUM(E18:F18),
IF($G$5=Master!$D$4,SUM(E18:G18),
IF($H$5=Master!$D$4,SUM(E18:H18),
IF($I$5=Master!$D$4,SUM(E18:I18),
IF($J$5=Master!$D$4,SUM(E18:J18),
IF($K$5=Master!$D$4,SUM(E18:K18),
IF($L$5=Master!$D$4,SUM(E18:L18),
IF($M$5=Master!$D$4,SUM(E18:M18),
IF($N$5=Master!$D$4,SUM(E18:N18),
IF($O$5=Master!$D$4,SUM(E18:O18),
IF($P$5=Master!$D$4,SUM(E18:P18),0))))))))))))</f>
        <v>303597.13</v>
      </c>
      <c r="V18" s="125"/>
    </row>
    <row r="19" spans="2:22" x14ac:dyDescent="0.2">
      <c r="B19" s="123"/>
      <c r="C19" s="126">
        <v>40105</v>
      </c>
      <c r="D19" s="127" t="str">
        <f>VLOOKUP(C19,[3]Klasifikacija!$F$3:$G$1000,2,FALSE)</f>
        <v>Sekretarijat za zakonodavstvo</v>
      </c>
      <c r="E19" s="128">
        <v>27500.77</v>
      </c>
      <c r="F19" s="128">
        <v>36281.279999999999</v>
      </c>
      <c r="G19" s="128">
        <v>30143.12000000001</v>
      </c>
      <c r="H19" s="128">
        <v>33598.450000000004</v>
      </c>
      <c r="I19" s="128">
        <v>34857.58</v>
      </c>
      <c r="J19" s="128">
        <v>36986.6</v>
      </c>
      <c r="K19" s="128">
        <v>34862.450000000004</v>
      </c>
      <c r="L19" s="128">
        <v>31626.720000000001</v>
      </c>
      <c r="M19" s="128">
        <v>34470.270000000004</v>
      </c>
      <c r="N19" s="128">
        <v>32303.640000000003</v>
      </c>
      <c r="O19" s="128">
        <v>31811.530000000002</v>
      </c>
      <c r="P19" s="128">
        <v>55753.150000000009</v>
      </c>
      <c r="Q19" s="128">
        <f t="shared" si="0"/>
        <v>420195.56000000011</v>
      </c>
      <c r="R19" s="125"/>
      <c r="T19" s="123"/>
      <c r="U19" s="128">
        <f>IF($E$5=Master!$D$4,E19,
IF($F$5=Master!$D$4,SUM(E19:F19),
IF($G$5=Master!$D$4,SUM(E19:G19),
IF($H$5=Master!$D$4,SUM(E19:H19),
IF($I$5=Master!$D$4,SUM(E19:I19),
IF($J$5=Master!$D$4,SUM(E19:J19),
IF($K$5=Master!$D$4,SUM(E19:K19),
IF($L$5=Master!$D$4,SUM(E19:L19),
IF($M$5=Master!$D$4,SUM(E19:M19),
IF($N$5=Master!$D$4,SUM(E19:N19),
IF($O$5=Master!$D$4,SUM(E19:O19),
IF($P$5=Master!$D$4,SUM(E19:P19),0))))))))))))</f>
        <v>234230.25000000003</v>
      </c>
      <c r="V19" s="125"/>
    </row>
    <row r="20" spans="2:22" x14ac:dyDescent="0.2">
      <c r="B20" s="123"/>
      <c r="C20" s="126">
        <v>40116</v>
      </c>
      <c r="D20" s="127" t="str">
        <f>VLOOKUP(C20,[3]Klasifikacija!$F$3:$G$1000,2,FALSE)</f>
        <v>Komisija za koncesije</v>
      </c>
      <c r="E20" s="128">
        <v>0</v>
      </c>
      <c r="F20" s="128">
        <v>2550</v>
      </c>
      <c r="G20" s="128">
        <v>2900</v>
      </c>
      <c r="H20" s="128">
        <v>2900</v>
      </c>
      <c r="I20" s="128">
        <v>2390</v>
      </c>
      <c r="J20" s="128">
        <v>2890</v>
      </c>
      <c r="K20" s="128">
        <v>3080</v>
      </c>
      <c r="L20" s="128">
        <v>1700</v>
      </c>
      <c r="M20" s="128">
        <v>2390</v>
      </c>
      <c r="N20" s="128">
        <v>2790</v>
      </c>
      <c r="O20" s="128">
        <v>2100</v>
      </c>
      <c r="P20" s="128">
        <v>5025.2</v>
      </c>
      <c r="Q20" s="128">
        <f t="shared" si="0"/>
        <v>30715.200000000001</v>
      </c>
      <c r="R20" s="125"/>
      <c r="T20" s="123"/>
      <c r="U20" s="128">
        <f>IF($E$5=Master!$D$4,E20,
IF($F$5=Master!$D$4,SUM(E20:F20),
IF($G$5=Master!$D$4,SUM(E20:G20),
IF($H$5=Master!$D$4,SUM(E20:H20),
IF($I$5=Master!$D$4,SUM(E20:I20),
IF($J$5=Master!$D$4,SUM(E20:J20),
IF($K$5=Master!$D$4,SUM(E20:K20),
IF($L$5=Master!$D$4,SUM(E20:L20),
IF($M$5=Master!$D$4,SUM(E20:M20),
IF($N$5=Master!$D$4,SUM(E20:N20),
IF($O$5=Master!$D$4,SUM(E20:O20),
IF($P$5=Master!$D$4,SUM(E20:P20),0))))))))))))</f>
        <v>16710</v>
      </c>
      <c r="V20" s="125"/>
    </row>
    <row r="21" spans="2:22" x14ac:dyDescent="0.2">
      <c r="B21" s="123"/>
      <c r="C21" s="126">
        <v>40122</v>
      </c>
      <c r="D21" s="127" t="str">
        <f>VLOOKUP(C21,[3]Klasifikacija!$F$3:$G$1000,2,FALSE)</f>
        <v>Savjet za NATO</v>
      </c>
      <c r="E21" s="128">
        <v>0</v>
      </c>
      <c r="F21" s="128">
        <v>0</v>
      </c>
      <c r="G21" s="128">
        <v>0</v>
      </c>
      <c r="H21" s="128">
        <v>0</v>
      </c>
      <c r="I21" s="128">
        <v>0</v>
      </c>
      <c r="J21" s="128">
        <v>0</v>
      </c>
      <c r="K21" s="128">
        <v>0</v>
      </c>
      <c r="L21" s="128">
        <v>0</v>
      </c>
      <c r="M21" s="128">
        <v>0</v>
      </c>
      <c r="N21" s="128">
        <v>0</v>
      </c>
      <c r="O21" s="128">
        <v>0</v>
      </c>
      <c r="P21" s="128">
        <v>0</v>
      </c>
      <c r="Q21" s="128">
        <f t="shared" si="0"/>
        <v>0</v>
      </c>
      <c r="R21" s="125"/>
      <c r="T21" s="123"/>
      <c r="U21" s="128">
        <f>IF($E$5=Master!$D$4,E21,
IF($F$5=Master!$D$4,SUM(E21:F21),
IF($G$5=Master!$D$4,SUM(E21:G21),
IF($H$5=Master!$D$4,SUM(E21:H21),
IF($I$5=Master!$D$4,SUM(E21:I21),
IF($J$5=Master!$D$4,SUM(E21:J21),
IF($K$5=Master!$D$4,SUM(E21:K21),
IF($L$5=Master!$D$4,SUM(E21:L21),
IF($M$5=Master!$D$4,SUM(E21:M21),
IF($N$5=Master!$D$4,SUM(E21:N21),
IF($O$5=Master!$D$4,SUM(E21:O21),
IF($P$5=Master!$D$4,SUM(E21:P21),0))))))))))))</f>
        <v>0</v>
      </c>
      <c r="V21" s="125"/>
    </row>
    <row r="22" spans="2:22" x14ac:dyDescent="0.2">
      <c r="B22" s="123"/>
      <c r="C22" s="126">
        <v>40201</v>
      </c>
      <c r="D22" s="127" t="str">
        <f>VLOOKUP(C22,[3]Klasifikacija!$F$3:$G$1000,2,FALSE)</f>
        <v>Ministarstvo pravde</v>
      </c>
      <c r="E22" s="128">
        <v>119682.28</v>
      </c>
      <c r="F22" s="128">
        <v>124224.43000000001</v>
      </c>
      <c r="G22" s="128">
        <v>239105.77</v>
      </c>
      <c r="H22" s="128">
        <v>192307.03999999998</v>
      </c>
      <c r="I22" s="128">
        <v>318751.43</v>
      </c>
      <c r="J22" s="128">
        <v>220504.11</v>
      </c>
      <c r="K22" s="128">
        <v>275109.05</v>
      </c>
      <c r="L22" s="128">
        <v>290009.40000000002</v>
      </c>
      <c r="M22" s="128">
        <v>406143.76999999996</v>
      </c>
      <c r="N22" s="128">
        <v>251479.48</v>
      </c>
      <c r="O22" s="128">
        <v>412955.67000000004</v>
      </c>
      <c r="P22" s="128">
        <v>509675.55999999988</v>
      </c>
      <c r="Q22" s="128">
        <f t="shared" si="0"/>
        <v>3359947.99</v>
      </c>
      <c r="R22" s="125"/>
      <c r="T22" s="123"/>
      <c r="U22" s="128">
        <f>IF($E$5=Master!$D$4,E22,
IF($F$5=Master!$D$4,SUM(E22:F22),
IF($G$5=Master!$D$4,SUM(E22:G22),
IF($H$5=Master!$D$4,SUM(E22:H22),
IF($I$5=Master!$D$4,SUM(E22:I22),
IF($J$5=Master!$D$4,SUM(E22:J22),
IF($K$5=Master!$D$4,SUM(E22:K22),
IF($L$5=Master!$D$4,SUM(E22:L22),
IF($M$5=Master!$D$4,SUM(E22:M22),
IF($N$5=Master!$D$4,SUM(E22:N22),
IF($O$5=Master!$D$4,SUM(E22:O22),
IF($P$5=Master!$D$4,SUM(E22:P22),0))))))))))))</f>
        <v>1489684.11</v>
      </c>
      <c r="V22" s="125"/>
    </row>
    <row r="23" spans="2:22" x14ac:dyDescent="0.2">
      <c r="B23" s="123"/>
      <c r="C23" s="126">
        <v>40202</v>
      </c>
      <c r="D23" s="127" t="str">
        <f>VLOOKUP(C23,[3]Klasifikacija!$F$3:$G$1000,2,FALSE)</f>
        <v>Uprava za izvršenje krivičnih sankcija</v>
      </c>
      <c r="E23" s="128">
        <v>732653.75999999989</v>
      </c>
      <c r="F23" s="128">
        <v>1008228.69</v>
      </c>
      <c r="G23" s="128">
        <v>1165998.07</v>
      </c>
      <c r="H23" s="128">
        <v>1032743.4799999999</v>
      </c>
      <c r="I23" s="128">
        <v>1034481.2200000001</v>
      </c>
      <c r="J23" s="128">
        <v>1153458.0099999998</v>
      </c>
      <c r="K23" s="128">
        <v>1355500</v>
      </c>
      <c r="L23" s="128">
        <v>1240380.5700000003</v>
      </c>
      <c r="M23" s="128">
        <v>1022757.5900000003</v>
      </c>
      <c r="N23" s="128">
        <v>1164709.18</v>
      </c>
      <c r="O23" s="128">
        <v>1226202.42</v>
      </c>
      <c r="P23" s="128">
        <v>1795058.2200000004</v>
      </c>
      <c r="Q23" s="128">
        <f t="shared" si="0"/>
        <v>13932171.210000001</v>
      </c>
      <c r="R23" s="125"/>
      <c r="T23" s="123"/>
      <c r="U23" s="128">
        <f>IF($E$5=Master!$D$4,E23,
IF($F$5=Master!$D$4,SUM(E23:F23),
IF($G$5=Master!$D$4,SUM(E23:G23),
IF($H$5=Master!$D$4,SUM(E23:H23),
IF($I$5=Master!$D$4,SUM(E23:I23),
IF($J$5=Master!$D$4,SUM(E23:J23),
IF($K$5=Master!$D$4,SUM(E23:K23),
IF($L$5=Master!$D$4,SUM(E23:L23),
IF($M$5=Master!$D$4,SUM(E23:M23),
IF($N$5=Master!$D$4,SUM(E23:N23),
IF($O$5=Master!$D$4,SUM(E23:O23),
IF($P$5=Master!$D$4,SUM(E23:P23),0))))))))))))</f>
        <v>7483063.2299999995</v>
      </c>
      <c r="V23" s="125"/>
    </row>
    <row r="24" spans="2:22" x14ac:dyDescent="0.2">
      <c r="B24" s="123"/>
      <c r="C24" s="126">
        <v>40204</v>
      </c>
      <c r="D24" s="127" t="str">
        <f>VLOOKUP(C24,[3]Klasifikacija!$F$3:$G$1000,2,FALSE)</f>
        <v>Centar za alternativno rješavanje sporova</v>
      </c>
      <c r="E24" s="128">
        <v>16518.710000000003</v>
      </c>
      <c r="F24" s="128">
        <v>24179.439999999995</v>
      </c>
      <c r="G24" s="128">
        <v>33389.83</v>
      </c>
      <c r="H24" s="128">
        <v>29157.15</v>
      </c>
      <c r="I24" s="128">
        <v>43143.290000000008</v>
      </c>
      <c r="J24" s="128">
        <v>32679.850000000006</v>
      </c>
      <c r="K24" s="128">
        <v>27377.48</v>
      </c>
      <c r="L24" s="128">
        <v>27328.539999999994</v>
      </c>
      <c r="M24" s="128">
        <v>26392.290000000005</v>
      </c>
      <c r="N24" s="128">
        <v>35284.649999999994</v>
      </c>
      <c r="O24" s="128">
        <v>33266.099999999991</v>
      </c>
      <c r="P24" s="128">
        <v>112553.8</v>
      </c>
      <c r="Q24" s="128">
        <f t="shared" si="0"/>
        <v>441271.13</v>
      </c>
      <c r="R24" s="125"/>
      <c r="T24" s="123"/>
      <c r="U24" s="128">
        <f>IF($E$5=Master!$D$4,E24,
IF($F$5=Master!$D$4,SUM(E24:F24),
IF($G$5=Master!$D$4,SUM(E24:G24),
IF($H$5=Master!$D$4,SUM(E24:H24),
IF($I$5=Master!$D$4,SUM(E24:I24),
IF($J$5=Master!$D$4,SUM(E24:J24),
IF($K$5=Master!$D$4,SUM(E24:K24),
IF($L$5=Master!$D$4,SUM(E24:L24),
IF($M$5=Master!$D$4,SUM(E24:M24),
IF($N$5=Master!$D$4,SUM(E24:N24),
IF($O$5=Master!$D$4,SUM(E24:O24),
IF($P$5=Master!$D$4,SUM(E24:P24),0))))))))))))</f>
        <v>206445.75000000003</v>
      </c>
      <c r="V24" s="125"/>
    </row>
    <row r="25" spans="2:22" x14ac:dyDescent="0.2">
      <c r="B25" s="123"/>
      <c r="C25" s="126">
        <v>40301</v>
      </c>
      <c r="D25" s="127" t="str">
        <f>VLOOKUP(C25,[3]Klasifikacija!$F$3:$G$1000,2,FALSE)</f>
        <v>Ministarstvo unutrašnjih poslova</v>
      </c>
      <c r="E25" s="128">
        <v>6726109.1400000015</v>
      </c>
      <c r="F25" s="128">
        <v>8584528.8499999978</v>
      </c>
      <c r="G25" s="128">
        <v>9876656.1400000043</v>
      </c>
      <c r="H25" s="128">
        <v>9416507.3999999985</v>
      </c>
      <c r="I25" s="128">
        <v>8776446.9400000032</v>
      </c>
      <c r="J25" s="128">
        <v>10406261.670000004</v>
      </c>
      <c r="K25" s="128">
        <v>9451384.0899999943</v>
      </c>
      <c r="L25" s="128">
        <v>10161277.919999998</v>
      </c>
      <c r="M25" s="128">
        <v>9359224.9899999965</v>
      </c>
      <c r="N25" s="128">
        <v>9355370.1000000015</v>
      </c>
      <c r="O25" s="128">
        <v>11376279.109999999</v>
      </c>
      <c r="P25" s="128">
        <v>15842756.359999999</v>
      </c>
      <c r="Q25" s="128">
        <f t="shared" si="0"/>
        <v>119332802.71000001</v>
      </c>
      <c r="R25" s="125"/>
      <c r="T25" s="123"/>
      <c r="U25" s="128">
        <f>IF($E$5=Master!$D$4,E25,
IF($F$5=Master!$D$4,SUM(E25:F25),
IF($G$5=Master!$D$4,SUM(E25:G25),
IF($H$5=Master!$D$4,SUM(E25:H25),
IF($I$5=Master!$D$4,SUM(E25:I25),
IF($J$5=Master!$D$4,SUM(E25:J25),
IF($K$5=Master!$D$4,SUM(E25:K25),
IF($L$5=Master!$D$4,SUM(E25:L25),
IF($M$5=Master!$D$4,SUM(E25:M25),
IF($N$5=Master!$D$4,SUM(E25:N25),
IF($O$5=Master!$D$4,SUM(E25:O25),
IF($P$5=Master!$D$4,SUM(E25:P25),0))))))))))))</f>
        <v>63237894.230000004</v>
      </c>
      <c r="V25" s="125"/>
    </row>
    <row r="26" spans="2:22" x14ac:dyDescent="0.2">
      <c r="B26" s="123"/>
      <c r="C26" s="126">
        <v>40401</v>
      </c>
      <c r="D26" s="127" t="str">
        <f>VLOOKUP(C26,[3]Klasifikacija!$F$3:$G$1000,2,FALSE)</f>
        <v>Ministarstvo odbrane</v>
      </c>
      <c r="E26" s="128">
        <v>3314343.8400000003</v>
      </c>
      <c r="F26" s="128">
        <v>5223932.1399999978</v>
      </c>
      <c r="G26" s="128">
        <v>4115319.7</v>
      </c>
      <c r="H26" s="128">
        <v>24548940.739999995</v>
      </c>
      <c r="I26" s="128">
        <v>5023184.7800000012</v>
      </c>
      <c r="J26" s="128">
        <v>33007752.84</v>
      </c>
      <c r="K26" s="128">
        <v>5580357.2599999988</v>
      </c>
      <c r="L26" s="128">
        <v>5938139.3699999992</v>
      </c>
      <c r="M26" s="128">
        <v>14943220.870000003</v>
      </c>
      <c r="N26" s="128">
        <v>5211685.7200000025</v>
      </c>
      <c r="O26" s="128">
        <v>6107808.1500000022</v>
      </c>
      <c r="P26" s="128">
        <v>18574246.070000008</v>
      </c>
      <c r="Q26" s="128">
        <f t="shared" si="0"/>
        <v>131588931.48000002</v>
      </c>
      <c r="R26" s="125"/>
      <c r="T26" s="123"/>
      <c r="U26" s="128">
        <f>IF($E$5=Master!$D$4,E26,
IF($F$5=Master!$D$4,SUM(E26:F26),
IF($G$5=Master!$D$4,SUM(E26:G26),
IF($H$5=Master!$D$4,SUM(E26:H26),
IF($I$5=Master!$D$4,SUM(E26:I26),
IF($J$5=Master!$D$4,SUM(E26:J26),
IF($K$5=Master!$D$4,SUM(E26:K26),
IF($L$5=Master!$D$4,SUM(E26:L26),
IF($M$5=Master!$D$4,SUM(E26:M26),
IF($N$5=Master!$D$4,SUM(E26:N26),
IF($O$5=Master!$D$4,SUM(E26:O26),
IF($P$5=Master!$D$4,SUM(E26:P26),0))))))))))))</f>
        <v>80813831.299999997</v>
      </c>
      <c r="V26" s="125"/>
    </row>
    <row r="27" spans="2:22" x14ac:dyDescent="0.2">
      <c r="B27" s="123"/>
      <c r="C27" s="126">
        <v>40402</v>
      </c>
      <c r="D27" s="127" t="str">
        <f>VLOOKUP(C27,[3]Klasifikacija!$F$3:$G$1000,2,FALSE)</f>
        <v>Direkcija za zaštitu tajnih podatka</v>
      </c>
      <c r="E27" s="128">
        <v>31330.66</v>
      </c>
      <c r="F27" s="128">
        <v>32974.480000000003</v>
      </c>
      <c r="G27" s="128">
        <v>37582.87999999999</v>
      </c>
      <c r="H27" s="128">
        <v>38441.479999999996</v>
      </c>
      <c r="I27" s="128">
        <v>33167.120000000003</v>
      </c>
      <c r="J27" s="128">
        <v>34978.840000000004</v>
      </c>
      <c r="K27" s="128">
        <v>47463.549999999996</v>
      </c>
      <c r="L27" s="128">
        <v>37867.150000000009</v>
      </c>
      <c r="M27" s="128">
        <v>38278.5</v>
      </c>
      <c r="N27" s="128">
        <v>42089.99</v>
      </c>
      <c r="O27" s="128">
        <v>34358.04</v>
      </c>
      <c r="P27" s="128">
        <v>233090.94</v>
      </c>
      <c r="Q27" s="128">
        <f t="shared" si="0"/>
        <v>641623.62999999989</v>
      </c>
      <c r="R27" s="125"/>
      <c r="T27" s="123"/>
      <c r="U27" s="128">
        <f>IF($E$5=Master!$D$4,E27,
IF($F$5=Master!$D$4,SUM(E27:F27),
IF($G$5=Master!$D$4,SUM(E27:G27),
IF($H$5=Master!$D$4,SUM(E27:H27),
IF($I$5=Master!$D$4,SUM(E27:I27),
IF($J$5=Master!$D$4,SUM(E27:J27),
IF($K$5=Master!$D$4,SUM(E27:K27),
IF($L$5=Master!$D$4,SUM(E27:L27),
IF($M$5=Master!$D$4,SUM(E27:M27),
IF($N$5=Master!$D$4,SUM(E27:N27),
IF($O$5=Master!$D$4,SUM(E27:O27),
IF($P$5=Master!$D$4,SUM(E27:P27),0))))))))))))</f>
        <v>255939.00999999998</v>
      </c>
      <c r="V27" s="125"/>
    </row>
    <row r="28" spans="2:22" x14ac:dyDescent="0.2">
      <c r="B28" s="123"/>
      <c r="C28" s="126">
        <v>40501</v>
      </c>
      <c r="D28" s="127" t="str">
        <f>VLOOKUP(C28,[3]Klasifikacija!$F$3:$G$1000,2,FALSE)</f>
        <v>Ministarstvo finansija</v>
      </c>
      <c r="E28" s="128">
        <v>43704430.710000001</v>
      </c>
      <c r="F28" s="128">
        <v>15467569.760000002</v>
      </c>
      <c r="G28" s="128">
        <v>71523137.230000004</v>
      </c>
      <c r="H28" s="128">
        <v>547764878.81999993</v>
      </c>
      <c r="I28" s="128">
        <v>64276503.11999999</v>
      </c>
      <c r="J28" s="128">
        <v>50278687.119999997</v>
      </c>
      <c r="K28" s="128">
        <v>44077761.769999996</v>
      </c>
      <c r="L28" s="128">
        <v>14915331.859999999</v>
      </c>
      <c r="M28" s="128">
        <v>59706292.390000001</v>
      </c>
      <c r="N28" s="128">
        <v>29426654.729999997</v>
      </c>
      <c r="O28" s="128">
        <v>37597505.029999994</v>
      </c>
      <c r="P28" s="128">
        <v>75349574.460000023</v>
      </c>
      <c r="Q28" s="128">
        <f t="shared" si="0"/>
        <v>1054088327</v>
      </c>
      <c r="R28" s="125"/>
      <c r="T28" s="123"/>
      <c r="U28" s="128">
        <f>IF($E$5=Master!$D$4,E28,
IF($F$5=Master!$D$4,SUM(E28:F28),
IF($G$5=Master!$D$4,SUM(E28:G28),
IF($H$5=Master!$D$4,SUM(E28:H28),
IF($I$5=Master!$D$4,SUM(E28:I28),
IF($J$5=Master!$D$4,SUM(E28:J28),
IF($K$5=Master!$D$4,SUM(E28:K28),
IF($L$5=Master!$D$4,SUM(E28:L28),
IF($M$5=Master!$D$4,SUM(E28:M28),
IF($N$5=Master!$D$4,SUM(E28:N28),
IF($O$5=Master!$D$4,SUM(E28:O28),
IF($P$5=Master!$D$4,SUM(E28:P28),0))))))))))))</f>
        <v>837092968.52999997</v>
      </c>
      <c r="V28" s="125"/>
    </row>
    <row r="29" spans="2:22" x14ac:dyDescent="0.2">
      <c r="B29" s="123"/>
      <c r="C29" s="126">
        <v>40503</v>
      </c>
      <c r="D29" s="127" t="str">
        <f>VLOOKUP(C29,[3]Klasifikacija!$F$3:$G$1000,2,FALSE)</f>
        <v>Poreska uprava</v>
      </c>
      <c r="E29" s="128">
        <v>588404.26</v>
      </c>
      <c r="F29" s="128">
        <v>1127027.51</v>
      </c>
      <c r="G29" s="128">
        <v>1895768.39</v>
      </c>
      <c r="H29" s="128">
        <v>1691310.2600000002</v>
      </c>
      <c r="I29" s="128">
        <v>767918.69000000053</v>
      </c>
      <c r="J29" s="128">
        <v>936438.01000000013</v>
      </c>
      <c r="K29" s="128">
        <v>1302203.0599999998</v>
      </c>
      <c r="L29" s="128">
        <v>837638.51999999967</v>
      </c>
      <c r="M29" s="128">
        <v>985245.54999999993</v>
      </c>
      <c r="N29" s="128">
        <v>1241737.31</v>
      </c>
      <c r="O29" s="128">
        <v>932466.50999999966</v>
      </c>
      <c r="P29" s="128">
        <v>2054792.7699999993</v>
      </c>
      <c r="Q29" s="128">
        <f t="shared" si="0"/>
        <v>14360950.84</v>
      </c>
      <c r="R29" s="125"/>
      <c r="T29" s="123"/>
      <c r="U29" s="128">
        <f>IF($E$5=Master!$D$4,E29,
IF($F$5=Master!$D$4,SUM(E29:F29),
IF($G$5=Master!$D$4,SUM(E29:G29),
IF($H$5=Master!$D$4,SUM(E29:H29),
IF($I$5=Master!$D$4,SUM(E29:I29),
IF($J$5=Master!$D$4,SUM(E29:J29),
IF($K$5=Master!$D$4,SUM(E29:K29),
IF($L$5=Master!$D$4,SUM(E29:L29),
IF($M$5=Master!$D$4,SUM(E29:M29),
IF($N$5=Master!$D$4,SUM(E29:N29),
IF($O$5=Master!$D$4,SUM(E29:O29),
IF($P$5=Master!$D$4,SUM(E29:P29),0))))))))))))</f>
        <v>8309070.1799999997</v>
      </c>
      <c r="V29" s="125"/>
    </row>
    <row r="30" spans="2:22" x14ac:dyDescent="0.2">
      <c r="B30" s="123"/>
      <c r="C30" s="126">
        <v>40504</v>
      </c>
      <c r="D30" s="127" t="str">
        <f>VLOOKUP(C30,[3]Klasifikacija!$F$3:$G$1000,2,FALSE)</f>
        <v>Uprava carina</v>
      </c>
      <c r="E30" s="128">
        <v>543168.23999999987</v>
      </c>
      <c r="F30" s="128">
        <v>654526.51000000013</v>
      </c>
      <c r="G30" s="128">
        <v>1167405.5499999998</v>
      </c>
      <c r="H30" s="128">
        <v>688909.9</v>
      </c>
      <c r="I30" s="128">
        <v>758707.2200000002</v>
      </c>
      <c r="J30" s="128">
        <v>742760.3399999995</v>
      </c>
      <c r="K30" s="128">
        <v>1084770.7900000005</v>
      </c>
      <c r="L30" s="128">
        <v>1017868.5400000002</v>
      </c>
      <c r="M30" s="128">
        <v>1001700.4200000003</v>
      </c>
      <c r="N30" s="128">
        <v>855399.66000000027</v>
      </c>
      <c r="O30" s="128">
        <v>728856.11999999965</v>
      </c>
      <c r="P30" s="128">
        <v>2136833.1</v>
      </c>
      <c r="Q30" s="128">
        <f t="shared" si="0"/>
        <v>11380906.390000001</v>
      </c>
      <c r="R30" s="125"/>
      <c r="T30" s="123"/>
      <c r="U30" s="128">
        <f>IF($E$5=Master!$D$4,E30,
IF($F$5=Master!$D$4,SUM(E30:F30),
IF($G$5=Master!$D$4,SUM(E30:G30),
IF($H$5=Master!$D$4,SUM(E30:H30),
IF($I$5=Master!$D$4,SUM(E30:I30),
IF($J$5=Master!$D$4,SUM(E30:J30),
IF($K$5=Master!$D$4,SUM(E30:K30),
IF($L$5=Master!$D$4,SUM(E30:L30),
IF($M$5=Master!$D$4,SUM(E30:M30),
IF($N$5=Master!$D$4,SUM(E30:N30),
IF($O$5=Master!$D$4,SUM(E30:O30),
IF($P$5=Master!$D$4,SUM(E30:P30),0))))))))))))</f>
        <v>5640248.5500000007</v>
      </c>
      <c r="V30" s="125"/>
    </row>
    <row r="31" spans="2:22" x14ac:dyDescent="0.2">
      <c r="B31" s="123"/>
      <c r="C31" s="126">
        <v>40510</v>
      </c>
      <c r="D31" s="127" t="str">
        <f>VLOOKUP(C31,[3]Klasifikacija!$F$3:$G$1000,2,FALSE)</f>
        <v>Uprava za statistiku</v>
      </c>
      <c r="E31" s="128">
        <v>107285.06000000001</v>
      </c>
      <c r="F31" s="128">
        <v>165799.72000000003</v>
      </c>
      <c r="G31" s="128">
        <v>289795.15000000002</v>
      </c>
      <c r="H31" s="128">
        <v>202873.08999999997</v>
      </c>
      <c r="I31" s="128">
        <v>194973.33999999997</v>
      </c>
      <c r="J31" s="128">
        <v>271893.21999999997</v>
      </c>
      <c r="K31" s="128">
        <v>193383.48000000004</v>
      </c>
      <c r="L31" s="128">
        <v>245865.93999999997</v>
      </c>
      <c r="M31" s="128">
        <v>235167.78000000006</v>
      </c>
      <c r="N31" s="128">
        <v>256856.63</v>
      </c>
      <c r="O31" s="128">
        <v>217677.91999999993</v>
      </c>
      <c r="P31" s="128">
        <v>625514.01000000024</v>
      </c>
      <c r="Q31" s="128">
        <f t="shared" si="0"/>
        <v>3007085.3400000003</v>
      </c>
      <c r="R31" s="125"/>
      <c r="T31" s="123"/>
      <c r="U31" s="128">
        <f>IF($E$5=Master!$D$4,E31,
IF($F$5=Master!$D$4,SUM(E31:F31),
IF($G$5=Master!$D$4,SUM(E31:G31),
IF($H$5=Master!$D$4,SUM(E31:H31),
IF($I$5=Master!$D$4,SUM(E31:I31),
IF($J$5=Master!$D$4,SUM(E31:J31),
IF($K$5=Master!$D$4,SUM(E31:K31),
IF($L$5=Master!$D$4,SUM(E31:L31),
IF($M$5=Master!$D$4,SUM(E31:M31),
IF($N$5=Master!$D$4,SUM(E31:N31),
IF($O$5=Master!$D$4,SUM(E31:O31),
IF($P$5=Master!$D$4,SUM(E31:P31),0))))))))))))</f>
        <v>1426003.06</v>
      </c>
      <c r="V31" s="125"/>
    </row>
    <row r="32" spans="2:22" x14ac:dyDescent="0.2">
      <c r="B32" s="123"/>
      <c r="C32" s="126">
        <v>40514</v>
      </c>
      <c r="D32" s="127" t="str">
        <f>VLOOKUP(C32,[3]Klasifikacija!$F$3:$G$1000,2,FALSE)</f>
        <v>Uprava za igre na sreću</v>
      </c>
      <c r="E32" s="128">
        <v>28892.239999999994</v>
      </c>
      <c r="F32" s="128">
        <v>26710.080000000002</v>
      </c>
      <c r="G32" s="128">
        <v>60663.93</v>
      </c>
      <c r="H32" s="128">
        <v>37950.730000000003</v>
      </c>
      <c r="I32" s="128">
        <v>33782.239999999998</v>
      </c>
      <c r="J32" s="128">
        <v>38861.199999999997</v>
      </c>
      <c r="K32" s="128">
        <v>29559.200000000004</v>
      </c>
      <c r="L32" s="128">
        <v>41409.43</v>
      </c>
      <c r="M32" s="128">
        <v>35943.65</v>
      </c>
      <c r="N32" s="128">
        <v>284953.95999999996</v>
      </c>
      <c r="O32" s="128">
        <v>67691.98000000001</v>
      </c>
      <c r="P32" s="128">
        <v>170085.80000000002</v>
      </c>
      <c r="Q32" s="128">
        <f t="shared" si="0"/>
        <v>856504.44</v>
      </c>
      <c r="R32" s="125"/>
      <c r="T32" s="123"/>
      <c r="U32" s="128">
        <f>IF($E$5=Master!$D$4,E32,
IF($F$5=Master!$D$4,SUM(E32:F32),
IF($G$5=Master!$D$4,SUM(E32:G32),
IF($H$5=Master!$D$4,SUM(E32:H32),
IF($I$5=Master!$D$4,SUM(E32:I32),
IF($J$5=Master!$D$4,SUM(E32:J32),
IF($K$5=Master!$D$4,SUM(E32:K32),
IF($L$5=Master!$D$4,SUM(E32:L32),
IF($M$5=Master!$D$4,SUM(E32:M32),
IF($N$5=Master!$D$4,SUM(E32:N32),
IF($O$5=Master!$D$4,SUM(E32:O32),
IF($P$5=Master!$D$4,SUM(E32:P32),0))))))))))))</f>
        <v>256419.62</v>
      </c>
      <c r="V32" s="125"/>
    </row>
    <row r="33" spans="2:22" x14ac:dyDescent="0.2">
      <c r="B33" s="123"/>
      <c r="C33" s="126">
        <v>40515</v>
      </c>
      <c r="D33" s="127" t="str">
        <f>VLOOKUP(C33,[3]Klasifikacija!$F$3:$G$1000,2,FALSE)</f>
        <v>Zaštitnik imovinsko-pravnih interesa Crne Gore</v>
      </c>
      <c r="E33" s="128">
        <v>56388.82</v>
      </c>
      <c r="F33" s="128">
        <v>73486.029999999984</v>
      </c>
      <c r="G33" s="128">
        <v>121608.92999999998</v>
      </c>
      <c r="H33" s="128">
        <v>80905.039999999979</v>
      </c>
      <c r="I33" s="128">
        <v>63428.880000000012</v>
      </c>
      <c r="J33" s="128">
        <v>72820.080000000016</v>
      </c>
      <c r="K33" s="128">
        <v>76320.749999999985</v>
      </c>
      <c r="L33" s="128">
        <v>67780.37999999999</v>
      </c>
      <c r="M33" s="128">
        <v>73079.819999999992</v>
      </c>
      <c r="N33" s="128">
        <v>77429.56</v>
      </c>
      <c r="O33" s="128">
        <v>117336.57999999997</v>
      </c>
      <c r="P33" s="128">
        <v>220501.4</v>
      </c>
      <c r="Q33" s="128">
        <f t="shared" si="0"/>
        <v>1101086.2699999998</v>
      </c>
      <c r="R33" s="125"/>
      <c r="T33" s="123"/>
      <c r="U33" s="128">
        <f>IF($E$5=Master!$D$4,E33,
IF($F$5=Master!$D$4,SUM(E33:F33),
IF($G$5=Master!$D$4,SUM(E33:G33),
IF($H$5=Master!$D$4,SUM(E33:H33),
IF($I$5=Master!$D$4,SUM(E33:I33),
IF($J$5=Master!$D$4,SUM(E33:J33),
IF($K$5=Master!$D$4,SUM(E33:K33),
IF($L$5=Master!$D$4,SUM(E33:L33),
IF($M$5=Master!$D$4,SUM(E33:M33),
IF($N$5=Master!$D$4,SUM(E33:N33),
IF($O$5=Master!$D$4,SUM(E33:O33),
IF($P$5=Master!$D$4,SUM(E33:P33),0))))))))))))</f>
        <v>544958.52999999991</v>
      </c>
      <c r="V33" s="125"/>
    </row>
    <row r="34" spans="2:22" x14ac:dyDescent="0.2">
      <c r="B34" s="123"/>
      <c r="C34" s="126">
        <v>40516</v>
      </c>
      <c r="D34" s="127" t="str">
        <f>VLOOKUP(C34,[3]Klasifikacija!$F$3:$G$1000,2,FALSE)</f>
        <v>Agencija za investicije</v>
      </c>
      <c r="E34" s="128">
        <v>34623.94</v>
      </c>
      <c r="F34" s="128">
        <v>38424.12000000001</v>
      </c>
      <c r="G34" s="128">
        <v>55996.500000000015</v>
      </c>
      <c r="H34" s="128">
        <v>52666.660000000018</v>
      </c>
      <c r="I34" s="128">
        <v>47273.62000000001</v>
      </c>
      <c r="J34" s="128">
        <v>78154.039999999994</v>
      </c>
      <c r="K34" s="128">
        <v>53223.73000000001</v>
      </c>
      <c r="L34" s="128">
        <v>50582.79</v>
      </c>
      <c r="M34" s="128">
        <v>51148.369999999995</v>
      </c>
      <c r="N34" s="128">
        <v>796493.4</v>
      </c>
      <c r="O34" s="128">
        <v>52242.15</v>
      </c>
      <c r="P34" s="128">
        <v>95796.750000000015</v>
      </c>
      <c r="Q34" s="128">
        <f t="shared" si="0"/>
        <v>1406626.0699999998</v>
      </c>
      <c r="R34" s="125"/>
      <c r="T34" s="123"/>
      <c r="U34" s="128">
        <f>IF($E$5=Master!$D$4,E34,
IF($F$5=Master!$D$4,SUM(E34:F34),
IF($G$5=Master!$D$4,SUM(E34:G34),
IF($H$5=Master!$D$4,SUM(E34:H34),
IF($I$5=Master!$D$4,SUM(E34:I34),
IF($J$5=Master!$D$4,SUM(E34:J34),
IF($K$5=Master!$D$4,SUM(E34:K34),
IF($L$5=Master!$D$4,SUM(E34:L34),
IF($M$5=Master!$D$4,SUM(E34:M34),
IF($N$5=Master!$D$4,SUM(E34:N34),
IF($O$5=Master!$D$4,SUM(E34:O34),
IF($P$5=Master!$D$4,SUM(E34:P34),0))))))))))))</f>
        <v>360362.61</v>
      </c>
      <c r="V34" s="125"/>
    </row>
    <row r="35" spans="2:22" x14ac:dyDescent="0.2">
      <c r="B35" s="123"/>
      <c r="C35" s="126">
        <v>40601</v>
      </c>
      <c r="D35" s="127" t="str">
        <f>VLOOKUP(C35,[3]Klasifikacija!$F$3:$G$1000,2,FALSE)</f>
        <v>Ministarstvo vanjskih poslova</v>
      </c>
      <c r="E35" s="128">
        <v>770011.10999999975</v>
      </c>
      <c r="F35" s="128">
        <v>1646040.49</v>
      </c>
      <c r="G35" s="128">
        <v>1913806</v>
      </c>
      <c r="H35" s="128">
        <v>1826283.4900000002</v>
      </c>
      <c r="I35" s="128">
        <v>1595135.12</v>
      </c>
      <c r="J35" s="128">
        <v>1956201.43</v>
      </c>
      <c r="K35" s="128">
        <v>2106117.3199999998</v>
      </c>
      <c r="L35" s="128">
        <v>1703642.1800000004</v>
      </c>
      <c r="M35" s="128">
        <v>1817218.53</v>
      </c>
      <c r="N35" s="128">
        <v>2584255.9299999997</v>
      </c>
      <c r="O35" s="128">
        <v>2196254.1399999997</v>
      </c>
      <c r="P35" s="128">
        <v>3810893.6499999994</v>
      </c>
      <c r="Q35" s="128">
        <f t="shared" si="0"/>
        <v>23925859.390000001</v>
      </c>
      <c r="R35" s="125"/>
      <c r="T35" s="123"/>
      <c r="U35" s="128">
        <f>IF($E$5=Master!$D$4,E35,
IF($F$5=Master!$D$4,SUM(E35:F35),
IF($G$5=Master!$D$4,SUM(E35:G35),
IF($H$5=Master!$D$4,SUM(E35:H35),
IF($I$5=Master!$D$4,SUM(E35:I35),
IF($J$5=Master!$D$4,SUM(E35:J35),
IF($K$5=Master!$D$4,SUM(E35:K35),
IF($L$5=Master!$D$4,SUM(E35:L35),
IF($M$5=Master!$D$4,SUM(E35:M35),
IF($N$5=Master!$D$4,SUM(E35:N35),
IF($O$5=Master!$D$4,SUM(E35:O35),
IF($P$5=Master!$D$4,SUM(E35:P35),0))))))))))))</f>
        <v>11813594.960000001</v>
      </c>
      <c r="V35" s="125"/>
    </row>
    <row r="36" spans="2:22" x14ac:dyDescent="0.2">
      <c r="B36" s="123"/>
      <c r="C36" s="126">
        <v>40701</v>
      </c>
      <c r="D36" s="127" t="str">
        <f>VLOOKUP(C36,[3]Klasifikacija!$F$3:$G$1000,2,FALSE)</f>
        <v>Ministarstvo prosvjete, nauke i inovacija</v>
      </c>
      <c r="E36" s="128">
        <v>20638196.249999993</v>
      </c>
      <c r="F36" s="128">
        <v>25599003.420000017</v>
      </c>
      <c r="G36" s="128">
        <v>28220951.930000007</v>
      </c>
      <c r="H36" s="128">
        <v>27940365.809999987</v>
      </c>
      <c r="I36" s="128">
        <v>27670338.449999992</v>
      </c>
      <c r="J36" s="128">
        <v>29774420.34</v>
      </c>
      <c r="K36" s="128">
        <v>21174903.350000001</v>
      </c>
      <c r="L36" s="128">
        <v>25202473.170000013</v>
      </c>
      <c r="M36" s="128">
        <v>27214181.189999994</v>
      </c>
      <c r="N36" s="128">
        <v>31722111.149999995</v>
      </c>
      <c r="O36" s="128">
        <v>22056012.579999987</v>
      </c>
      <c r="P36" s="128">
        <v>34419928.470000021</v>
      </c>
      <c r="Q36" s="128">
        <f t="shared" si="0"/>
        <v>321632886.11000001</v>
      </c>
      <c r="R36" s="125"/>
      <c r="T36" s="123"/>
      <c r="U36" s="128">
        <f>IF($E$5=Master!$D$4,E36,
IF($F$5=Master!$D$4,SUM(E36:F36),
IF($G$5=Master!$D$4,SUM(E36:G36),
IF($H$5=Master!$D$4,SUM(E36:H36),
IF($I$5=Master!$D$4,SUM(E36:I36),
IF($J$5=Master!$D$4,SUM(E36:J36),
IF($K$5=Master!$D$4,SUM(E36:K36),
IF($L$5=Master!$D$4,SUM(E36:L36),
IF($M$5=Master!$D$4,SUM(E36:M36),
IF($N$5=Master!$D$4,SUM(E36:N36),
IF($O$5=Master!$D$4,SUM(E36:O36),
IF($P$5=Master!$D$4,SUM(E36:P36),0))))))))))))</f>
        <v>181018179.54999998</v>
      </c>
      <c r="V36" s="125"/>
    </row>
    <row r="37" spans="2:22" x14ac:dyDescent="0.2">
      <c r="B37" s="123"/>
      <c r="C37" s="126">
        <v>40704</v>
      </c>
      <c r="D37" s="127" t="str">
        <f>VLOOKUP(C37,[3]Klasifikacija!$F$3:$G$1000,2,FALSE)</f>
        <v>Zavod za školstvo</v>
      </c>
      <c r="E37" s="128">
        <v>67379.639999999985</v>
      </c>
      <c r="F37" s="128">
        <v>73392.250000000015</v>
      </c>
      <c r="G37" s="128">
        <v>91696.170000000013</v>
      </c>
      <c r="H37" s="128">
        <v>229408.24000000002</v>
      </c>
      <c r="I37" s="128">
        <v>231746.18</v>
      </c>
      <c r="J37" s="128">
        <v>280242.31999999995</v>
      </c>
      <c r="K37" s="128">
        <v>121995.29999999999</v>
      </c>
      <c r="L37" s="128">
        <v>142101.37999999995</v>
      </c>
      <c r="M37" s="128">
        <v>109599.97000000003</v>
      </c>
      <c r="N37" s="128">
        <v>122123.81000000003</v>
      </c>
      <c r="O37" s="128">
        <v>144098.53999999998</v>
      </c>
      <c r="P37" s="128">
        <v>199553.72999999998</v>
      </c>
      <c r="Q37" s="128">
        <f t="shared" si="0"/>
        <v>1813337.5299999998</v>
      </c>
      <c r="R37" s="125"/>
      <c r="T37" s="123"/>
      <c r="U37" s="128">
        <f>IF($E$5=Master!$D$4,E37,
IF($F$5=Master!$D$4,SUM(E37:F37),
IF($G$5=Master!$D$4,SUM(E37:G37),
IF($H$5=Master!$D$4,SUM(E37:H37),
IF($I$5=Master!$D$4,SUM(E37:I37),
IF($J$5=Master!$D$4,SUM(E37:J37),
IF($K$5=Master!$D$4,SUM(E37:K37),
IF($L$5=Master!$D$4,SUM(E37:L37),
IF($M$5=Master!$D$4,SUM(E37:M37),
IF($N$5=Master!$D$4,SUM(E37:N37),
IF($O$5=Master!$D$4,SUM(E37:O37),
IF($P$5=Master!$D$4,SUM(E37:P37),0))))))))))))</f>
        <v>1095860.0999999999</v>
      </c>
      <c r="V37" s="125"/>
    </row>
    <row r="38" spans="2:22" x14ac:dyDescent="0.2">
      <c r="B38" s="123"/>
      <c r="C38" s="126">
        <v>40705</v>
      </c>
      <c r="D38" s="127" t="str">
        <f>VLOOKUP(C38,[3]Klasifikacija!$F$3:$G$1000,2,FALSE)</f>
        <v>Ispitni centar</v>
      </c>
      <c r="E38" s="128">
        <v>45781.150000000009</v>
      </c>
      <c r="F38" s="128">
        <v>64278.530000000013</v>
      </c>
      <c r="G38" s="128">
        <v>192285.37</v>
      </c>
      <c r="H38" s="128">
        <v>75959.87</v>
      </c>
      <c r="I38" s="128">
        <v>85888.909999999989</v>
      </c>
      <c r="J38" s="128">
        <v>194063.28</v>
      </c>
      <c r="K38" s="128">
        <v>241574.24000000002</v>
      </c>
      <c r="L38" s="128">
        <v>166486.03000000003</v>
      </c>
      <c r="M38" s="128">
        <v>70557.06</v>
      </c>
      <c r="N38" s="128">
        <v>126803.73</v>
      </c>
      <c r="O38" s="128">
        <v>77307.12</v>
      </c>
      <c r="P38" s="128">
        <v>186100.72999999998</v>
      </c>
      <c r="Q38" s="128">
        <f t="shared" si="0"/>
        <v>1527086.02</v>
      </c>
      <c r="R38" s="125"/>
      <c r="T38" s="123"/>
      <c r="U38" s="128">
        <f>IF($E$5=Master!$D$4,E38,
IF($F$5=Master!$D$4,SUM(E38:F38),
IF($G$5=Master!$D$4,SUM(E38:G38),
IF($H$5=Master!$D$4,SUM(E38:H38),
IF($I$5=Master!$D$4,SUM(E38:I38),
IF($J$5=Master!$D$4,SUM(E38:J38),
IF($K$5=Master!$D$4,SUM(E38:K38),
IF($L$5=Master!$D$4,SUM(E38:L38),
IF($M$5=Master!$D$4,SUM(E38:M38),
IF($N$5=Master!$D$4,SUM(E38:N38),
IF($O$5=Master!$D$4,SUM(E38:O38),
IF($P$5=Master!$D$4,SUM(E38:P38),0))))))))))))</f>
        <v>899831.35</v>
      </c>
      <c r="V38" s="125"/>
    </row>
    <row r="39" spans="2:22" x14ac:dyDescent="0.2">
      <c r="B39" s="123"/>
      <c r="C39" s="126">
        <v>40709</v>
      </c>
      <c r="D39" s="127" t="str">
        <f>VLOOKUP(C39,[3]Klasifikacija!$F$3:$G$1000,2,FALSE)</f>
        <v>Centar za stručno obrazovanje</v>
      </c>
      <c r="E39" s="128">
        <v>30707.709999999992</v>
      </c>
      <c r="F39" s="128">
        <v>59959.81</v>
      </c>
      <c r="G39" s="128">
        <v>47997.739999999983</v>
      </c>
      <c r="H39" s="128">
        <v>75325.62999999999</v>
      </c>
      <c r="I39" s="128">
        <v>64779.799999999996</v>
      </c>
      <c r="J39" s="128">
        <v>74500.449999999983</v>
      </c>
      <c r="K39" s="128">
        <v>102228.32</v>
      </c>
      <c r="L39" s="128">
        <v>37305.62000000001</v>
      </c>
      <c r="M39" s="128">
        <v>62070.890000000007</v>
      </c>
      <c r="N39" s="128">
        <v>53603.99</v>
      </c>
      <c r="O39" s="128">
        <v>49621.55999999999</v>
      </c>
      <c r="P39" s="128">
        <v>131185.28999999998</v>
      </c>
      <c r="Q39" s="128">
        <f t="shared" si="0"/>
        <v>789286.80999999982</v>
      </c>
      <c r="R39" s="125"/>
      <c r="T39" s="123"/>
      <c r="U39" s="128">
        <f>IF($E$5=Master!$D$4,E39,
IF($F$5=Master!$D$4,SUM(E39:F39),
IF($G$5=Master!$D$4,SUM(E39:G39),
IF($H$5=Master!$D$4,SUM(E39:H39),
IF($I$5=Master!$D$4,SUM(E39:I39),
IF($J$5=Master!$D$4,SUM(E39:J39),
IF($K$5=Master!$D$4,SUM(E39:K39),
IF($L$5=Master!$D$4,SUM(E39:L39),
IF($M$5=Master!$D$4,SUM(E39:M39),
IF($N$5=Master!$D$4,SUM(E39:N39),
IF($O$5=Master!$D$4,SUM(E39:O39),
IF($P$5=Master!$D$4,SUM(E39:P39),0))))))))))))</f>
        <v>455499.4599999999</v>
      </c>
      <c r="V39" s="125"/>
    </row>
    <row r="40" spans="2:22" x14ac:dyDescent="0.2">
      <c r="B40" s="123"/>
      <c r="C40" s="126">
        <v>40710</v>
      </c>
      <c r="D40" s="127" t="str">
        <f>VLOOKUP(C40,[3]Klasifikacija!$F$3:$G$1000,2,FALSE)</f>
        <v>Agencija za kontrolu i obezbjeđenje kvaliteta visokog obrazovanja</v>
      </c>
      <c r="E40" s="128">
        <v>16947.210000000003</v>
      </c>
      <c r="F40" s="128">
        <v>29141.26</v>
      </c>
      <c r="G40" s="128">
        <v>29124.260000000002</v>
      </c>
      <c r="H40" s="128">
        <v>46701.52</v>
      </c>
      <c r="I40" s="128">
        <v>32650.059999999998</v>
      </c>
      <c r="J40" s="128">
        <v>24208.35</v>
      </c>
      <c r="K40" s="128">
        <v>43181.56</v>
      </c>
      <c r="L40" s="128">
        <v>19424.560000000001</v>
      </c>
      <c r="M40" s="128">
        <v>67509.540000000008</v>
      </c>
      <c r="N40" s="128">
        <v>23898.170000000009</v>
      </c>
      <c r="O40" s="128">
        <v>26034.819999999996</v>
      </c>
      <c r="P40" s="128">
        <v>43901.04</v>
      </c>
      <c r="Q40" s="128">
        <f t="shared" si="0"/>
        <v>402722.35</v>
      </c>
      <c r="R40" s="125"/>
      <c r="T40" s="123"/>
      <c r="U40" s="128">
        <f>IF($E$5=Master!$D$4,E40,
IF($F$5=Master!$D$4,SUM(E40:F40),
IF($G$5=Master!$D$4,SUM(E40:G40),
IF($H$5=Master!$D$4,SUM(E40:H40),
IF($I$5=Master!$D$4,SUM(E40:I40),
IF($J$5=Master!$D$4,SUM(E40:J40),
IF($K$5=Master!$D$4,SUM(E40:K40),
IF($L$5=Master!$D$4,SUM(E40:L40),
IF($M$5=Master!$D$4,SUM(E40:M40),
IF($N$5=Master!$D$4,SUM(E40:N40),
IF($O$5=Master!$D$4,SUM(E40:O40),
IF($P$5=Master!$D$4,SUM(E40:P40),0))))))))))))</f>
        <v>221954.22</v>
      </c>
      <c r="V40" s="125"/>
    </row>
    <row r="41" spans="2:22" x14ac:dyDescent="0.2">
      <c r="B41" s="123"/>
      <c r="C41" s="126">
        <v>40801</v>
      </c>
      <c r="D41" s="127" t="str">
        <f>VLOOKUP(C41,[3]Klasifikacija!$F$3:$G$1000,2,FALSE)</f>
        <v>Ministarstvo kulture i medija</v>
      </c>
      <c r="E41" s="128">
        <v>798674.16999999993</v>
      </c>
      <c r="F41" s="128">
        <v>1157218.4199999995</v>
      </c>
      <c r="G41" s="128">
        <v>1284757.71</v>
      </c>
      <c r="H41" s="128">
        <v>1934965.9800000007</v>
      </c>
      <c r="I41" s="128">
        <v>1275296.0499999993</v>
      </c>
      <c r="J41" s="128">
        <v>1904296.2300000002</v>
      </c>
      <c r="K41" s="128">
        <v>2325915.4400000004</v>
      </c>
      <c r="L41" s="128">
        <v>1693299.41</v>
      </c>
      <c r="M41" s="128">
        <v>1823465.5200000009</v>
      </c>
      <c r="N41" s="128">
        <v>1776521.9100000001</v>
      </c>
      <c r="O41" s="128">
        <v>3244607.5300000003</v>
      </c>
      <c r="P41" s="128">
        <v>8579184.5099999942</v>
      </c>
      <c r="Q41" s="128">
        <f t="shared" si="0"/>
        <v>27798202.879999995</v>
      </c>
      <c r="R41" s="125"/>
      <c r="T41" s="123"/>
      <c r="U41" s="128">
        <f>IF($E$5=Master!$D$4,E41,
IF($F$5=Master!$D$4,SUM(E41:F41),
IF($G$5=Master!$D$4,SUM(E41:G41),
IF($H$5=Master!$D$4,SUM(E41:H41),
IF($I$5=Master!$D$4,SUM(E41:I41),
IF($J$5=Master!$D$4,SUM(E41:J41),
IF($K$5=Master!$D$4,SUM(E41:K41),
IF($L$5=Master!$D$4,SUM(E41:L41),
IF($M$5=Master!$D$4,SUM(E41:M41),
IF($N$5=Master!$D$4,SUM(E41:N41),
IF($O$5=Master!$D$4,SUM(E41:O41),
IF($P$5=Master!$D$4,SUM(E41:P41),0))))))))))))</f>
        <v>10681124</v>
      </c>
      <c r="V41" s="125"/>
    </row>
    <row r="42" spans="2:22" x14ac:dyDescent="0.2">
      <c r="B42" s="123"/>
      <c r="C42" s="126">
        <v>40802</v>
      </c>
      <c r="D42" s="127" t="str">
        <f>VLOOKUP(C42,[3]Klasifikacija!$F$3:$G$1000,2,FALSE)</f>
        <v>Državni arhiv</v>
      </c>
      <c r="E42" s="128">
        <v>150823.1</v>
      </c>
      <c r="F42" s="128">
        <v>170914.41999999998</v>
      </c>
      <c r="G42" s="128">
        <v>199384.49999999997</v>
      </c>
      <c r="H42" s="128">
        <v>168307.87999999998</v>
      </c>
      <c r="I42" s="128">
        <v>185174.33999999994</v>
      </c>
      <c r="J42" s="128">
        <v>212516.18000000002</v>
      </c>
      <c r="K42" s="128">
        <v>184003.77999999997</v>
      </c>
      <c r="L42" s="128">
        <v>169117.96999999997</v>
      </c>
      <c r="M42" s="128">
        <v>160692.58000000002</v>
      </c>
      <c r="N42" s="128">
        <v>172209.8600000001</v>
      </c>
      <c r="O42" s="128">
        <v>193824.6</v>
      </c>
      <c r="P42" s="128">
        <v>241954.61000000004</v>
      </c>
      <c r="Q42" s="128">
        <f t="shared" si="0"/>
        <v>2208923.8200000003</v>
      </c>
      <c r="R42" s="125"/>
      <c r="T42" s="123"/>
      <c r="U42" s="128">
        <f>IF($E$5=Master!$D$4,E42,
IF($F$5=Master!$D$4,SUM(E42:F42),
IF($G$5=Master!$D$4,SUM(E42:G42),
IF($H$5=Master!$D$4,SUM(E42:H42),
IF($I$5=Master!$D$4,SUM(E42:I42),
IF($J$5=Master!$D$4,SUM(E42:J42),
IF($K$5=Master!$D$4,SUM(E42:K42),
IF($L$5=Master!$D$4,SUM(E42:L42),
IF($M$5=Master!$D$4,SUM(E42:M42),
IF($N$5=Master!$D$4,SUM(E42:N42),
IF($O$5=Master!$D$4,SUM(E42:O42),
IF($P$5=Master!$D$4,SUM(E42:P42),0))))))))))))</f>
        <v>1271124.2</v>
      </c>
      <c r="V42" s="125"/>
    </row>
    <row r="43" spans="2:22" x14ac:dyDescent="0.2">
      <c r="B43" s="123"/>
      <c r="C43" s="126">
        <v>40817</v>
      </c>
      <c r="D43" s="127" t="str">
        <f>VLOOKUP(C43,[3]Klasifikacija!$F$3:$G$1000,2,FALSE)</f>
        <v>Uprava za zaštitu kulturnih dobara</v>
      </c>
      <c r="E43" s="128">
        <v>34106.83</v>
      </c>
      <c r="F43" s="128">
        <v>37959.55999999999</v>
      </c>
      <c r="G43" s="128">
        <v>42842.33</v>
      </c>
      <c r="H43" s="128">
        <v>57247.28</v>
      </c>
      <c r="I43" s="128">
        <v>42518.460000000006</v>
      </c>
      <c r="J43" s="128">
        <v>66639.010000000009</v>
      </c>
      <c r="K43" s="128">
        <v>114350.91</v>
      </c>
      <c r="L43" s="128">
        <v>38706.1</v>
      </c>
      <c r="M43" s="128">
        <v>49556.23</v>
      </c>
      <c r="N43" s="128">
        <v>45060.97</v>
      </c>
      <c r="O43" s="128">
        <v>61707.490000000005</v>
      </c>
      <c r="P43" s="128">
        <v>145139.26</v>
      </c>
      <c r="Q43" s="128">
        <f t="shared" si="0"/>
        <v>735834.42999999993</v>
      </c>
      <c r="R43" s="125"/>
      <c r="T43" s="123"/>
      <c r="U43" s="128">
        <f>IF($E$5=Master!$D$4,E43,
IF($F$5=Master!$D$4,SUM(E43:F43),
IF($G$5=Master!$D$4,SUM(E43:G43),
IF($H$5=Master!$D$4,SUM(E43:H43),
IF($I$5=Master!$D$4,SUM(E43:I43),
IF($J$5=Master!$D$4,SUM(E43:J43),
IF($K$5=Master!$D$4,SUM(E43:K43),
IF($L$5=Master!$D$4,SUM(E43:L43),
IF($M$5=Master!$D$4,SUM(E43:M43),
IF($N$5=Master!$D$4,SUM(E43:N43),
IF($O$5=Master!$D$4,SUM(E43:O43),
IF($P$5=Master!$D$4,SUM(E43:P43),0))))))))))))</f>
        <v>395664.38</v>
      </c>
      <c r="V43" s="125"/>
    </row>
    <row r="44" spans="2:22" x14ac:dyDescent="0.2">
      <c r="B44" s="123"/>
      <c r="C44" s="126">
        <v>40901</v>
      </c>
      <c r="D44" s="127" t="str">
        <f>VLOOKUP(C44,[3]Klasifikacija!$F$3:$G$1000,2,FALSE)</f>
        <v>Ministarstvo ekonomskog razvoja</v>
      </c>
      <c r="E44" s="128">
        <v>221241.6400000001</v>
      </c>
      <c r="F44" s="128">
        <v>280719.45999999996</v>
      </c>
      <c r="G44" s="128">
        <v>309317.66999999993</v>
      </c>
      <c r="H44" s="128">
        <v>434005.53999999992</v>
      </c>
      <c r="I44" s="128">
        <v>637711.26</v>
      </c>
      <c r="J44" s="128">
        <v>1524462.41</v>
      </c>
      <c r="K44" s="128">
        <v>2407076.9699999997</v>
      </c>
      <c r="L44" s="128">
        <v>344152.27999999991</v>
      </c>
      <c r="M44" s="128">
        <v>548179.18999999994</v>
      </c>
      <c r="N44" s="128">
        <v>552209.48999999987</v>
      </c>
      <c r="O44" s="128">
        <v>585521.3600000001</v>
      </c>
      <c r="P44" s="128">
        <v>4052163.0200000005</v>
      </c>
      <c r="Q44" s="128">
        <f t="shared" si="0"/>
        <v>11896760.290000001</v>
      </c>
      <c r="R44" s="125"/>
      <c r="T44" s="123"/>
      <c r="U44" s="128">
        <f>IF($E$5=Master!$D$4,E44,
IF($F$5=Master!$D$4,SUM(E44:F44),
IF($G$5=Master!$D$4,SUM(E44:G44),
IF($H$5=Master!$D$4,SUM(E44:H44),
IF($I$5=Master!$D$4,SUM(E44:I44),
IF($J$5=Master!$D$4,SUM(E44:J44),
IF($K$5=Master!$D$4,SUM(E44:K44),
IF($L$5=Master!$D$4,SUM(E44:L44),
IF($M$5=Master!$D$4,SUM(E44:M44),
IF($N$5=Master!$D$4,SUM(E44:N44),
IF($O$5=Master!$D$4,SUM(E44:O44),
IF($P$5=Master!$D$4,SUM(E44:P44),0))))))))))))</f>
        <v>5814534.9499999993</v>
      </c>
      <c r="V44" s="125"/>
    </row>
    <row r="45" spans="2:22" x14ac:dyDescent="0.2">
      <c r="B45" s="123"/>
      <c r="C45" s="126">
        <v>40903</v>
      </c>
      <c r="D45" s="127" t="str">
        <f>VLOOKUP(C45,[3]Klasifikacija!$F$3:$G$1000,2,FALSE)</f>
        <v>Uprava za kapitalne projekte</v>
      </c>
      <c r="E45" s="128">
        <v>188970.39</v>
      </c>
      <c r="F45" s="128">
        <v>6580188.1600000001</v>
      </c>
      <c r="G45" s="128">
        <v>6752660.959999999</v>
      </c>
      <c r="H45" s="128">
        <v>5131137.7899999991</v>
      </c>
      <c r="I45" s="128">
        <v>5088608.9399999985</v>
      </c>
      <c r="J45" s="128">
        <v>5326794.55</v>
      </c>
      <c r="K45" s="128">
        <v>6314207.5899999989</v>
      </c>
      <c r="L45" s="128">
        <v>188154</v>
      </c>
      <c r="M45" s="128">
        <v>0</v>
      </c>
      <c r="N45" s="128">
        <v>0</v>
      </c>
      <c r="O45" s="128">
        <v>0</v>
      </c>
      <c r="P45" s="128">
        <v>0</v>
      </c>
      <c r="Q45" s="128">
        <f t="shared" si="0"/>
        <v>35570722.379999995</v>
      </c>
      <c r="R45" s="125"/>
      <c r="T45" s="123"/>
      <c r="U45" s="128">
        <f>IF($E$5=Master!$D$4,E45,
IF($F$5=Master!$D$4,SUM(E45:F45),
IF($G$5=Master!$D$4,SUM(E45:G45),
IF($H$5=Master!$D$4,SUM(E45:H45),
IF($I$5=Master!$D$4,SUM(E45:I45),
IF($J$5=Master!$D$4,SUM(E45:J45),
IF($K$5=Master!$D$4,SUM(E45:K45),
IF($L$5=Master!$D$4,SUM(E45:L45),
IF($M$5=Master!$D$4,SUM(E45:M45),
IF($N$5=Master!$D$4,SUM(E45:N45),
IF($O$5=Master!$D$4,SUM(E45:O45),
IF($P$5=Master!$D$4,SUM(E45:P45),0))))))))))))</f>
        <v>35382568.379999995</v>
      </c>
      <c r="V45" s="125"/>
    </row>
    <row r="46" spans="2:22" x14ac:dyDescent="0.2">
      <c r="B46" s="123"/>
      <c r="C46" s="126">
        <v>40904</v>
      </c>
      <c r="D46" s="127" t="str">
        <f>VLOOKUP(C46,[3]Klasifikacija!$F$3:$G$1000,2,FALSE)</f>
        <v>Zavod za metrologiju</v>
      </c>
      <c r="E46" s="128">
        <v>56870.25</v>
      </c>
      <c r="F46" s="128">
        <v>85265.63</v>
      </c>
      <c r="G46" s="128">
        <v>71473.720000000016</v>
      </c>
      <c r="H46" s="128">
        <v>92116.36</v>
      </c>
      <c r="I46" s="128">
        <v>91586.17</v>
      </c>
      <c r="J46" s="128">
        <v>83740.409999999989</v>
      </c>
      <c r="K46" s="128">
        <v>70709.45</v>
      </c>
      <c r="L46" s="128">
        <v>86381.569999999978</v>
      </c>
      <c r="M46" s="128">
        <v>94931.329999999987</v>
      </c>
      <c r="N46" s="128">
        <v>83578.399999999994</v>
      </c>
      <c r="O46" s="128">
        <v>88131.099999999962</v>
      </c>
      <c r="P46" s="128">
        <v>300567.33</v>
      </c>
      <c r="Q46" s="128">
        <f t="shared" si="0"/>
        <v>1205351.72</v>
      </c>
      <c r="R46" s="125"/>
      <c r="T46" s="123"/>
      <c r="U46" s="128">
        <f>IF($E$5=Master!$D$4,E46,
IF($F$5=Master!$D$4,SUM(E46:F46),
IF($G$5=Master!$D$4,SUM(E46:G46),
IF($H$5=Master!$D$4,SUM(E46:H46),
IF($I$5=Master!$D$4,SUM(E46:I46),
IF($J$5=Master!$D$4,SUM(E46:J46),
IF($K$5=Master!$D$4,SUM(E46:K46),
IF($L$5=Master!$D$4,SUM(E46:L46),
IF($M$5=Master!$D$4,SUM(E46:M46),
IF($N$5=Master!$D$4,SUM(E46:N46),
IF($O$5=Master!$D$4,SUM(E46:O46),
IF($P$5=Master!$D$4,SUM(E46:P46),0))))))))))))</f>
        <v>551761.99</v>
      </c>
      <c r="V46" s="125"/>
    </row>
    <row r="47" spans="2:22" x14ac:dyDescent="0.2">
      <c r="B47" s="123"/>
      <c r="C47" s="126">
        <v>40911</v>
      </c>
      <c r="D47" s="127" t="str">
        <f>VLOOKUP(C47,[3]Klasifikacija!$F$3:$G$1000,2,FALSE)</f>
        <v>Agencija za zaštitu konkurencije</v>
      </c>
      <c r="E47" s="128">
        <v>42420.590000000004</v>
      </c>
      <c r="F47" s="128">
        <v>53624.049999999996</v>
      </c>
      <c r="G47" s="128">
        <v>66032.779999999984</v>
      </c>
      <c r="H47" s="128">
        <v>66251.77</v>
      </c>
      <c r="I47" s="128">
        <v>56788.73000000001</v>
      </c>
      <c r="J47" s="128">
        <v>63663.609999999993</v>
      </c>
      <c r="K47" s="128">
        <v>58538.899999999994</v>
      </c>
      <c r="L47" s="128">
        <v>56618.860000000008</v>
      </c>
      <c r="M47" s="128">
        <v>67658.449999999983</v>
      </c>
      <c r="N47" s="128">
        <v>59517.270000000011</v>
      </c>
      <c r="O47" s="128">
        <v>61501.62000000001</v>
      </c>
      <c r="P47" s="128">
        <v>103668.44</v>
      </c>
      <c r="Q47" s="128">
        <f t="shared" si="0"/>
        <v>756285.07000000007</v>
      </c>
      <c r="R47" s="125"/>
      <c r="T47" s="123"/>
      <c r="U47" s="128">
        <f>IF($E$5=Master!$D$4,E47,
IF($F$5=Master!$D$4,SUM(E47:F47),
IF($G$5=Master!$D$4,SUM(E47:G47),
IF($H$5=Master!$D$4,SUM(E47:H47),
IF($I$5=Master!$D$4,SUM(E47:I47),
IF($J$5=Master!$D$4,SUM(E47:J47),
IF($K$5=Master!$D$4,SUM(E47:K47),
IF($L$5=Master!$D$4,SUM(E47:L47),
IF($M$5=Master!$D$4,SUM(E47:M47),
IF($N$5=Master!$D$4,SUM(E47:N47),
IF($O$5=Master!$D$4,SUM(E47:O47),
IF($P$5=Master!$D$4,SUM(E47:P47),0))))))))))))</f>
        <v>407320.43000000005</v>
      </c>
      <c r="V47" s="125"/>
    </row>
    <row r="48" spans="2:22" x14ac:dyDescent="0.2">
      <c r="B48" s="123"/>
      <c r="C48" s="126">
        <v>40913</v>
      </c>
      <c r="D48" s="127" t="str">
        <f>VLOOKUP(C48,[3]Klasifikacija!$F$3:$G$1000,2,FALSE)</f>
        <v>Institut za standardizaciju</v>
      </c>
      <c r="E48" s="128">
        <v>25444.860000000008</v>
      </c>
      <c r="F48" s="128">
        <v>34021.57</v>
      </c>
      <c r="G48" s="128">
        <v>53664.740000000005</v>
      </c>
      <c r="H48" s="128">
        <v>35844.5</v>
      </c>
      <c r="I48" s="128">
        <v>38160.520000000011</v>
      </c>
      <c r="J48" s="128">
        <v>68857.560000000012</v>
      </c>
      <c r="K48" s="128">
        <v>64865.94</v>
      </c>
      <c r="L48" s="128">
        <v>35175.259999999995</v>
      </c>
      <c r="M48" s="128">
        <v>46792.989999999991</v>
      </c>
      <c r="N48" s="128">
        <v>51206.899999999994</v>
      </c>
      <c r="O48" s="128">
        <v>37450.259999999987</v>
      </c>
      <c r="P48" s="128">
        <v>74704.89</v>
      </c>
      <c r="Q48" s="128">
        <f t="shared" si="0"/>
        <v>566189.99000000011</v>
      </c>
      <c r="R48" s="125"/>
      <c r="T48" s="123"/>
      <c r="U48" s="128">
        <f>IF($E$5=Master!$D$4,E48,
IF($F$5=Master!$D$4,SUM(E48:F48),
IF($G$5=Master!$D$4,SUM(E48:G48),
IF($H$5=Master!$D$4,SUM(E48:H48),
IF($I$5=Master!$D$4,SUM(E48:I48),
IF($J$5=Master!$D$4,SUM(E48:J48),
IF($K$5=Master!$D$4,SUM(E48:K48),
IF($L$5=Master!$D$4,SUM(E48:L48),
IF($M$5=Master!$D$4,SUM(E48:M48),
IF($N$5=Master!$D$4,SUM(E48:N48),
IF($O$5=Master!$D$4,SUM(E48:O48),
IF($P$5=Master!$D$4,SUM(E48:P48),0))))))))))))</f>
        <v>320859.69000000006</v>
      </c>
      <c r="V48" s="125"/>
    </row>
    <row r="49" spans="2:22" x14ac:dyDescent="0.2">
      <c r="B49" s="123"/>
      <c r="C49" s="126">
        <v>41101</v>
      </c>
      <c r="D49" s="127" t="str">
        <f>VLOOKUP(C49,[3]Klasifikacija!$F$3:$G$1000,2,FALSE)</f>
        <v>Ministarstvo poljoprivrede, šumarstva i vodoprivrede</v>
      </c>
      <c r="E49" s="128">
        <v>901307.47000000009</v>
      </c>
      <c r="F49" s="128">
        <v>821737.15</v>
      </c>
      <c r="G49" s="128">
        <v>455762.33999999985</v>
      </c>
      <c r="H49" s="128">
        <v>6773095.9299999997</v>
      </c>
      <c r="I49" s="128">
        <v>1780837.9099999995</v>
      </c>
      <c r="J49" s="128">
        <v>4390920.76</v>
      </c>
      <c r="K49" s="128">
        <v>4459962.6599999992</v>
      </c>
      <c r="L49" s="128">
        <v>5836501.4700000007</v>
      </c>
      <c r="M49" s="128">
        <v>3753853.2700000009</v>
      </c>
      <c r="N49" s="128">
        <v>10580958.689999999</v>
      </c>
      <c r="O49" s="128">
        <v>11468345.200000001</v>
      </c>
      <c r="P49" s="128">
        <v>22872297.980000004</v>
      </c>
      <c r="Q49" s="128">
        <f t="shared" si="0"/>
        <v>74095580.830000013</v>
      </c>
      <c r="R49" s="125"/>
      <c r="T49" s="123"/>
      <c r="U49" s="128">
        <f>IF($E$5=Master!$D$4,E49,
IF($F$5=Master!$D$4,SUM(E49:F49),
IF($G$5=Master!$D$4,SUM(E49:G49),
IF($H$5=Master!$D$4,SUM(E49:H49),
IF($I$5=Master!$D$4,SUM(E49:I49),
IF($J$5=Master!$D$4,SUM(E49:J49),
IF($K$5=Master!$D$4,SUM(E49:K49),
IF($L$5=Master!$D$4,SUM(E49:L49),
IF($M$5=Master!$D$4,SUM(E49:M49),
IF($N$5=Master!$D$4,SUM(E49:N49),
IF($O$5=Master!$D$4,SUM(E49:O49),
IF($P$5=Master!$D$4,SUM(E49:P49),0))))))))))))</f>
        <v>19583624.219999999</v>
      </c>
      <c r="V49" s="125"/>
    </row>
    <row r="50" spans="2:22" x14ac:dyDescent="0.2">
      <c r="B50" s="123"/>
      <c r="C50" s="126">
        <v>41103</v>
      </c>
      <c r="D50" s="127" t="str">
        <f>VLOOKUP(C50,[3]Klasifikacija!$F$3:$G$1000,2,FALSE)</f>
        <v>Uprava za gazdovanje šumama i lovištima</v>
      </c>
      <c r="E50" s="128">
        <v>382961.19</v>
      </c>
      <c r="F50" s="128">
        <v>464277.87</v>
      </c>
      <c r="G50" s="128">
        <v>517700.41</v>
      </c>
      <c r="H50" s="128">
        <v>453003</v>
      </c>
      <c r="I50" s="128">
        <v>469288</v>
      </c>
      <c r="J50" s="128">
        <v>571867.90000000014</v>
      </c>
      <c r="K50" s="128">
        <v>573532.88</v>
      </c>
      <c r="L50" s="128">
        <v>494023.68000000011</v>
      </c>
      <c r="M50" s="128">
        <v>520988.39999999997</v>
      </c>
      <c r="N50" s="128">
        <v>529480.5199999999</v>
      </c>
      <c r="O50" s="128">
        <v>631395.51999999979</v>
      </c>
      <c r="P50" s="128">
        <v>1012267.7099999998</v>
      </c>
      <c r="Q50" s="128">
        <f t="shared" si="0"/>
        <v>6620787.0799999991</v>
      </c>
      <c r="R50" s="125"/>
      <c r="T50" s="123"/>
      <c r="U50" s="128">
        <f>IF($E$5=Master!$D$4,E50,
IF($F$5=Master!$D$4,SUM(E50:F50),
IF($G$5=Master!$D$4,SUM(E50:G50),
IF($H$5=Master!$D$4,SUM(E50:H50),
IF($I$5=Master!$D$4,SUM(E50:I50),
IF($J$5=Master!$D$4,SUM(E50:J50),
IF($K$5=Master!$D$4,SUM(E50:K50),
IF($L$5=Master!$D$4,SUM(E50:L50),
IF($M$5=Master!$D$4,SUM(E50:M50),
IF($N$5=Master!$D$4,SUM(E50:N50),
IF($O$5=Master!$D$4,SUM(E50:O50),
IF($P$5=Master!$D$4,SUM(E50:P50),0))))))))))))</f>
        <v>3432631.25</v>
      </c>
      <c r="V50" s="125"/>
    </row>
    <row r="51" spans="2:22" x14ac:dyDescent="0.2">
      <c r="B51" s="123"/>
      <c r="C51" s="126">
        <v>41104</v>
      </c>
      <c r="D51" s="127" t="str">
        <f>VLOOKUP(C51,[3]Klasifikacija!$F$3:$G$1000,2,FALSE)</f>
        <v>Uprava za vode</v>
      </c>
      <c r="E51" s="128">
        <v>22285.51</v>
      </c>
      <c r="F51" s="128">
        <v>29174.02</v>
      </c>
      <c r="G51" s="128">
        <v>37167.670000000006</v>
      </c>
      <c r="H51" s="128">
        <v>42570.71</v>
      </c>
      <c r="I51" s="128">
        <v>41020.520000000004</v>
      </c>
      <c r="J51" s="128">
        <v>45868.039999999994</v>
      </c>
      <c r="K51" s="128">
        <v>49158.2</v>
      </c>
      <c r="L51" s="128">
        <v>79772.609999999986</v>
      </c>
      <c r="M51" s="128">
        <v>62303.42</v>
      </c>
      <c r="N51" s="128">
        <v>50121.220000000016</v>
      </c>
      <c r="O51" s="128">
        <v>182268.33999999997</v>
      </c>
      <c r="P51" s="128">
        <v>264468.82999999996</v>
      </c>
      <c r="Q51" s="128">
        <f t="shared" si="0"/>
        <v>906179.09</v>
      </c>
      <c r="R51" s="125"/>
      <c r="T51" s="123"/>
      <c r="U51" s="128">
        <f>IF($E$5=Master!$D$4,E51,
IF($F$5=Master!$D$4,SUM(E51:F51),
IF($G$5=Master!$D$4,SUM(E51:G51),
IF($H$5=Master!$D$4,SUM(E51:H51),
IF($I$5=Master!$D$4,SUM(E51:I51),
IF($J$5=Master!$D$4,SUM(E51:J51),
IF($K$5=Master!$D$4,SUM(E51:K51),
IF($L$5=Master!$D$4,SUM(E51:L51),
IF($M$5=Master!$D$4,SUM(E51:M51),
IF($N$5=Master!$D$4,SUM(E51:N51),
IF($O$5=Master!$D$4,SUM(E51:O51),
IF($P$5=Master!$D$4,SUM(E51:P51),0))))))))))))</f>
        <v>267244.67</v>
      </c>
      <c r="V51" s="125"/>
    </row>
    <row r="52" spans="2:22" x14ac:dyDescent="0.2">
      <c r="B52" s="123"/>
      <c r="C52" s="126">
        <v>41107</v>
      </c>
      <c r="D52" s="127" t="str">
        <f>VLOOKUP(C52,[3]Klasifikacija!$F$3:$G$1000,2,FALSE)</f>
        <v>Uprava za bezbjednost hrane, veterinu i fitosanitarne poslove</v>
      </c>
      <c r="E52" s="128">
        <v>114683.79999999999</v>
      </c>
      <c r="F52" s="128">
        <v>532849.56000000006</v>
      </c>
      <c r="G52" s="128">
        <v>262569.62</v>
      </c>
      <c r="H52" s="128">
        <v>263144.19000000006</v>
      </c>
      <c r="I52" s="128">
        <v>330047.08999999997</v>
      </c>
      <c r="J52" s="128">
        <v>248227.55999999997</v>
      </c>
      <c r="K52" s="128">
        <v>310138.70999999996</v>
      </c>
      <c r="L52" s="128">
        <v>425190.49000000005</v>
      </c>
      <c r="M52" s="128">
        <v>348811.49</v>
      </c>
      <c r="N52" s="128">
        <v>338254.36000000004</v>
      </c>
      <c r="O52" s="128">
        <v>820741.99999999977</v>
      </c>
      <c r="P52" s="128">
        <v>1315935.95</v>
      </c>
      <c r="Q52" s="128">
        <f t="shared" si="0"/>
        <v>5310594.82</v>
      </c>
      <c r="R52" s="125"/>
      <c r="T52" s="123"/>
      <c r="U52" s="128">
        <f>IF($E$5=Master!$D$4,E52,
IF($F$5=Master!$D$4,SUM(E52:F52),
IF($G$5=Master!$D$4,SUM(E52:G52),
IF($H$5=Master!$D$4,SUM(E52:H52),
IF($I$5=Master!$D$4,SUM(E52:I52),
IF($J$5=Master!$D$4,SUM(E52:J52),
IF($K$5=Master!$D$4,SUM(E52:K52),
IF($L$5=Master!$D$4,SUM(E52:L52),
IF($M$5=Master!$D$4,SUM(E52:M52),
IF($N$5=Master!$D$4,SUM(E52:N52),
IF($O$5=Master!$D$4,SUM(E52:O52),
IF($P$5=Master!$D$4,SUM(E52:P52),0))))))))))))</f>
        <v>2061660.5300000003</v>
      </c>
      <c r="V52" s="125"/>
    </row>
    <row r="53" spans="2:22" x14ac:dyDescent="0.2">
      <c r="B53" s="123"/>
      <c r="C53" s="126">
        <v>41301</v>
      </c>
      <c r="D53" s="127" t="str">
        <f>VLOOKUP(C53,[3]Klasifikacija!$F$3:$G$1000,2,FALSE)</f>
        <v>Ministarstvo zdravlja</v>
      </c>
      <c r="E53" s="128">
        <v>151436.94</v>
      </c>
      <c r="F53" s="128">
        <v>544993.23</v>
      </c>
      <c r="G53" s="128">
        <v>447343.03</v>
      </c>
      <c r="H53" s="128">
        <v>222933.14</v>
      </c>
      <c r="I53" s="128">
        <v>213249.32000000004</v>
      </c>
      <c r="J53" s="128">
        <v>218602.46</v>
      </c>
      <c r="K53" s="128">
        <v>301471.20999999996</v>
      </c>
      <c r="L53" s="128">
        <v>209429.48</v>
      </c>
      <c r="M53" s="128">
        <v>655033.52</v>
      </c>
      <c r="N53" s="128">
        <v>350105.54999999993</v>
      </c>
      <c r="O53" s="128">
        <v>268342.89</v>
      </c>
      <c r="P53" s="128">
        <v>5139798.2599999988</v>
      </c>
      <c r="Q53" s="128">
        <f t="shared" si="0"/>
        <v>8722739.0299999993</v>
      </c>
      <c r="R53" s="125"/>
      <c r="T53" s="123"/>
      <c r="U53" s="128">
        <f>IF($E$5=Master!$D$4,E53,
IF($F$5=Master!$D$4,SUM(E53:F53),
IF($G$5=Master!$D$4,SUM(E53:G53),
IF($H$5=Master!$D$4,SUM(E53:H53),
IF($I$5=Master!$D$4,SUM(E53:I53),
IF($J$5=Master!$D$4,SUM(E53:J53),
IF($K$5=Master!$D$4,SUM(E53:K53),
IF($L$5=Master!$D$4,SUM(E53:L53),
IF($M$5=Master!$D$4,SUM(E53:M53),
IF($N$5=Master!$D$4,SUM(E53:N53),
IF($O$5=Master!$D$4,SUM(E53:O53),
IF($P$5=Master!$D$4,SUM(E53:P53),0))))))))))))</f>
        <v>2100029.33</v>
      </c>
      <c r="V53" s="125"/>
    </row>
    <row r="54" spans="2:22" x14ac:dyDescent="0.2">
      <c r="B54" s="123"/>
      <c r="C54" s="126">
        <v>41401</v>
      </c>
      <c r="D54" s="127" t="str">
        <f>VLOOKUP(C54,[3]Klasifikacija!$F$3:$G$1000,2,FALSE)</f>
        <v>Ministarstvo ljudskih i manjinskih prava</v>
      </c>
      <c r="E54" s="128">
        <v>56829.270000000004</v>
      </c>
      <c r="F54" s="128">
        <v>130796.67999999996</v>
      </c>
      <c r="G54" s="128">
        <v>296384.68</v>
      </c>
      <c r="H54" s="128">
        <v>235280.86999999997</v>
      </c>
      <c r="I54" s="128">
        <v>246868.87</v>
      </c>
      <c r="J54" s="128">
        <v>221670.62</v>
      </c>
      <c r="K54" s="128">
        <v>1092189.73</v>
      </c>
      <c r="L54" s="128">
        <v>300224.95999999996</v>
      </c>
      <c r="M54" s="128">
        <v>256219.79</v>
      </c>
      <c r="N54" s="128">
        <v>224743.66000000003</v>
      </c>
      <c r="O54" s="128">
        <v>248130.45999999996</v>
      </c>
      <c r="P54" s="128">
        <v>1234022.3399999999</v>
      </c>
      <c r="Q54" s="128">
        <f t="shared" si="0"/>
        <v>4543361.93</v>
      </c>
      <c r="R54" s="125"/>
      <c r="T54" s="123"/>
      <c r="U54" s="128">
        <f>IF($E$5=Master!$D$4,E54,
IF($F$5=Master!$D$4,SUM(E54:F54),
IF($G$5=Master!$D$4,SUM(E54:G54),
IF($H$5=Master!$D$4,SUM(E54:H54),
IF($I$5=Master!$D$4,SUM(E54:I54),
IF($J$5=Master!$D$4,SUM(E54:J54),
IF($K$5=Master!$D$4,SUM(E54:K54),
IF($L$5=Master!$D$4,SUM(E54:L54),
IF($M$5=Master!$D$4,SUM(E54:M54),
IF($N$5=Master!$D$4,SUM(E54:N54),
IF($O$5=Master!$D$4,SUM(E54:O54),
IF($P$5=Master!$D$4,SUM(E54:P54),0))))))))))))</f>
        <v>2280020.7199999997</v>
      </c>
      <c r="V54" s="125"/>
    </row>
    <row r="55" spans="2:22" x14ac:dyDescent="0.2">
      <c r="B55" s="123"/>
      <c r="C55" s="126">
        <v>41501</v>
      </c>
      <c r="D55" s="127" t="str">
        <f>VLOOKUP(C55,[3]Klasifikacija!$F$3:$G$1000,2,FALSE)</f>
        <v>Ministarstvo prostornog planiranja, urbanizma i državne imovine</v>
      </c>
      <c r="E55" s="128">
        <v>419015.62</v>
      </c>
      <c r="F55" s="128">
        <v>695150.08000000007</v>
      </c>
      <c r="G55" s="128">
        <v>1490012.14</v>
      </c>
      <c r="H55" s="128">
        <v>926062.7699999999</v>
      </c>
      <c r="I55" s="128">
        <v>1207868.2200000002</v>
      </c>
      <c r="J55" s="128">
        <v>410686.27000000019</v>
      </c>
      <c r="K55" s="128">
        <v>623141.77000000014</v>
      </c>
      <c r="L55" s="128">
        <v>599926.22000000009</v>
      </c>
      <c r="M55" s="128">
        <v>678414.77999999991</v>
      </c>
      <c r="N55" s="128">
        <v>1189340.7300000004</v>
      </c>
      <c r="O55" s="128">
        <v>764362.96</v>
      </c>
      <c r="P55" s="128">
        <v>3556448.4899999979</v>
      </c>
      <c r="Q55" s="128">
        <f t="shared" si="0"/>
        <v>12560430.050000001</v>
      </c>
      <c r="R55" s="125"/>
      <c r="T55" s="123"/>
      <c r="U55" s="128">
        <f>IF($E$5=Master!$D$4,E55,
IF($F$5=Master!$D$4,SUM(E55:F55),
IF($G$5=Master!$D$4,SUM(E55:G55),
IF($H$5=Master!$D$4,SUM(E55:H55),
IF($I$5=Master!$D$4,SUM(E55:I55),
IF($J$5=Master!$D$4,SUM(E55:J55),
IF($K$5=Master!$D$4,SUM(E55:K55),
IF($L$5=Master!$D$4,SUM(E55:L55),
IF($M$5=Master!$D$4,SUM(E55:M55),
IF($N$5=Master!$D$4,SUM(E55:N55),
IF($O$5=Master!$D$4,SUM(E55:O55),
IF($P$5=Master!$D$4,SUM(E55:P55),0))))))))))))</f>
        <v>5771936.870000001</v>
      </c>
      <c r="V55" s="125"/>
    </row>
    <row r="56" spans="2:22" x14ac:dyDescent="0.2">
      <c r="B56" s="123"/>
      <c r="C56" s="126">
        <v>41503</v>
      </c>
      <c r="D56" s="127" t="str">
        <f>VLOOKUP(C56,[3]Klasifikacija!$F$3:$G$1000,2,FALSE)</f>
        <v>Uprava za nekretnine</v>
      </c>
      <c r="E56" s="128">
        <v>266807.01000000007</v>
      </c>
      <c r="F56" s="128">
        <v>390982.63000000012</v>
      </c>
      <c r="G56" s="128">
        <v>722765.11999999988</v>
      </c>
      <c r="H56" s="128">
        <v>574967.47000000009</v>
      </c>
      <c r="I56" s="128">
        <v>493709.73000000004</v>
      </c>
      <c r="J56" s="128">
        <v>337242.82000000007</v>
      </c>
      <c r="K56" s="128">
        <v>480894.96999999986</v>
      </c>
      <c r="L56" s="128">
        <v>572140.65000000026</v>
      </c>
      <c r="M56" s="128">
        <v>486214.03999999986</v>
      </c>
      <c r="N56" s="128">
        <v>484994.21000000008</v>
      </c>
      <c r="O56" s="128">
        <v>524868.49999999977</v>
      </c>
      <c r="P56" s="128">
        <v>1576328.4700000002</v>
      </c>
      <c r="Q56" s="128">
        <f t="shared" si="0"/>
        <v>6911915.620000001</v>
      </c>
      <c r="R56" s="125"/>
      <c r="T56" s="123"/>
      <c r="U56" s="128">
        <f>IF($E$5=Master!$D$4,E56,
IF($F$5=Master!$D$4,SUM(E56:F56),
IF($G$5=Master!$D$4,SUM(E56:G56),
IF($H$5=Master!$D$4,SUM(E56:H56),
IF($I$5=Master!$D$4,SUM(E56:I56),
IF($J$5=Master!$D$4,SUM(E56:J56),
IF($K$5=Master!$D$4,SUM(E56:K56),
IF($L$5=Master!$D$4,SUM(E56:L56),
IF($M$5=Master!$D$4,SUM(E56:M56),
IF($N$5=Master!$D$4,SUM(E56:N56),
IF($O$5=Master!$D$4,SUM(E56:O56),
IF($P$5=Master!$D$4,SUM(E56:P56),0))))))))))))</f>
        <v>3267369.75</v>
      </c>
      <c r="V56" s="125"/>
    </row>
    <row r="57" spans="2:22" x14ac:dyDescent="0.2">
      <c r="B57" s="123"/>
      <c r="C57" s="126">
        <v>41505</v>
      </c>
      <c r="D57" s="127" t="str">
        <f>VLOOKUP(C57,[3]Klasifikacija!$F$3:$G$1000,2,FALSE)</f>
        <v>Uprava za državnu imovinu</v>
      </c>
      <c r="E57" s="128">
        <v>336083.68</v>
      </c>
      <c r="F57" s="128">
        <v>635962.43999999994</v>
      </c>
      <c r="G57" s="128">
        <v>10699232.859999999</v>
      </c>
      <c r="H57" s="128">
        <v>2432191.169999999</v>
      </c>
      <c r="I57" s="128">
        <v>1473832.7899999998</v>
      </c>
      <c r="J57" s="128">
        <v>1766517.59</v>
      </c>
      <c r="K57" s="128">
        <v>1916829.1399999997</v>
      </c>
      <c r="L57" s="128">
        <v>1241144.1600000001</v>
      </c>
      <c r="M57" s="128">
        <v>1733056.2299999997</v>
      </c>
      <c r="N57" s="128">
        <v>2074250.0099999998</v>
      </c>
      <c r="O57" s="128">
        <v>776256.95000000019</v>
      </c>
      <c r="P57" s="128">
        <v>5235247.1300000008</v>
      </c>
      <c r="Q57" s="128">
        <f t="shared" si="0"/>
        <v>30320604.149999999</v>
      </c>
      <c r="R57" s="125"/>
      <c r="T57" s="123"/>
      <c r="U57" s="128">
        <f>IF($E$5=Master!$D$4,E57,
IF($F$5=Master!$D$4,SUM(E57:F57),
IF($G$5=Master!$D$4,SUM(E57:G57),
IF($H$5=Master!$D$4,SUM(E57:H57),
IF($I$5=Master!$D$4,SUM(E57:I57),
IF($J$5=Master!$D$4,SUM(E57:J57),
IF($K$5=Master!$D$4,SUM(E57:K57),
IF($L$5=Master!$D$4,SUM(E57:L57),
IF($M$5=Master!$D$4,SUM(E57:M57),
IF($N$5=Master!$D$4,SUM(E57:N57),
IF($O$5=Master!$D$4,SUM(E57:O57),
IF($P$5=Master!$D$4,SUM(E57:P57),0))))))))))))</f>
        <v>19260649.669999998</v>
      </c>
      <c r="V57" s="125"/>
    </row>
    <row r="58" spans="2:22" x14ac:dyDescent="0.2">
      <c r="B58" s="123"/>
      <c r="C58" s="126">
        <v>41801</v>
      </c>
      <c r="D58" s="127" t="str">
        <f>VLOOKUP(C58,[3]Klasifikacija!$F$3:$G$1000,2,FALSE)</f>
        <v>Ministarstvo evropskih poslova</v>
      </c>
      <c r="E58" s="128">
        <v>78070.560000000041</v>
      </c>
      <c r="F58" s="128">
        <v>186135.92</v>
      </c>
      <c r="G58" s="128">
        <v>161376.16000000006</v>
      </c>
      <c r="H58" s="128">
        <v>258305.81000000003</v>
      </c>
      <c r="I58" s="128">
        <v>198400.49</v>
      </c>
      <c r="J58" s="128">
        <v>176154.92999999996</v>
      </c>
      <c r="K58" s="128">
        <v>218573.94</v>
      </c>
      <c r="L58" s="128">
        <v>297151.09999999998</v>
      </c>
      <c r="M58" s="128">
        <v>157596.43</v>
      </c>
      <c r="N58" s="128">
        <v>238474.62999999995</v>
      </c>
      <c r="O58" s="128">
        <v>180573.41000000003</v>
      </c>
      <c r="P58" s="128">
        <v>295142.69999999984</v>
      </c>
      <c r="Q58" s="128">
        <f t="shared" ref="Q58:Q105" si="1">SUM(E58:P58)</f>
        <v>2445956.0799999996</v>
      </c>
      <c r="R58" s="125"/>
      <c r="T58" s="123"/>
      <c r="U58" s="128">
        <f>IF($E$5=Master!$D$4,E58,
IF($F$5=Master!$D$4,SUM(E58:F58),
IF($G$5=Master!$D$4,SUM(E58:G58),
IF($H$5=Master!$D$4,SUM(E58:H58),
IF($I$5=Master!$D$4,SUM(E58:I58),
IF($J$5=Master!$D$4,SUM(E58:J58),
IF($K$5=Master!$D$4,SUM(E58:K58),
IF($L$5=Master!$D$4,SUM(E58:L58),
IF($M$5=Master!$D$4,SUM(E58:M58),
IF($N$5=Master!$D$4,SUM(E58:N58),
IF($O$5=Master!$D$4,SUM(E58:O58),
IF($P$5=Master!$D$4,SUM(E58:P58),0))))))))))))</f>
        <v>1277017.81</v>
      </c>
      <c r="V58" s="125"/>
    </row>
    <row r="59" spans="2:22" x14ac:dyDescent="0.2">
      <c r="B59" s="123"/>
      <c r="C59" s="126">
        <v>42001</v>
      </c>
      <c r="D59" s="127" t="str">
        <f>VLOOKUP(C59,[3]Klasifikacija!$F$3:$G$1000,2,FALSE)</f>
        <v>Ministarstvo javne uprave</v>
      </c>
      <c r="E59" s="128">
        <v>133515.06</v>
      </c>
      <c r="F59" s="128">
        <v>349589.02999999997</v>
      </c>
      <c r="G59" s="128">
        <v>322511.44999999995</v>
      </c>
      <c r="H59" s="128">
        <v>338859.77999999997</v>
      </c>
      <c r="I59" s="128">
        <v>449915.70000000007</v>
      </c>
      <c r="J59" s="128">
        <v>398741.96</v>
      </c>
      <c r="K59" s="128">
        <v>2551218.3599999989</v>
      </c>
      <c r="L59" s="128">
        <v>467832.7</v>
      </c>
      <c r="M59" s="128">
        <v>306841.01</v>
      </c>
      <c r="N59" s="128">
        <v>538827.93999999959</v>
      </c>
      <c r="O59" s="128">
        <v>1085672.33</v>
      </c>
      <c r="P59" s="128">
        <v>2904128.6400000006</v>
      </c>
      <c r="Q59" s="128">
        <f t="shared" si="1"/>
        <v>9847653.959999999</v>
      </c>
      <c r="R59" s="125"/>
      <c r="T59" s="123"/>
      <c r="U59" s="128">
        <f>IF($E$5=Master!$D$4,E59,
IF($F$5=Master!$D$4,SUM(E59:F59),
IF($G$5=Master!$D$4,SUM(E59:G59),
IF($H$5=Master!$D$4,SUM(E59:H59),
IF($I$5=Master!$D$4,SUM(E59:I59),
IF($J$5=Master!$D$4,SUM(E59:J59),
IF($K$5=Master!$D$4,SUM(E59:K59),
IF($L$5=Master!$D$4,SUM(E59:L59),
IF($M$5=Master!$D$4,SUM(E59:M59),
IF($N$5=Master!$D$4,SUM(E59:N59),
IF($O$5=Master!$D$4,SUM(E59:O59),
IF($P$5=Master!$D$4,SUM(E59:P59),0))))))))))))</f>
        <v>4544351.3399999989</v>
      </c>
      <c r="V59" s="125"/>
    </row>
    <row r="60" spans="2:22" x14ac:dyDescent="0.2">
      <c r="B60" s="123"/>
      <c r="C60" s="126">
        <v>42002</v>
      </c>
      <c r="D60" s="127" t="str">
        <f>VLOOKUP(C60,[3]Klasifikacija!$F$3:$G$1000,2,FALSE)</f>
        <v>Uprava za ljudske resurse</v>
      </c>
      <c r="E60" s="128">
        <v>112584.58000000002</v>
      </c>
      <c r="F60" s="128">
        <v>107945.07000000004</v>
      </c>
      <c r="G60" s="128">
        <v>148449.06999999998</v>
      </c>
      <c r="H60" s="128">
        <v>147565.81999999998</v>
      </c>
      <c r="I60" s="128">
        <v>161453.53</v>
      </c>
      <c r="J60" s="128">
        <v>159210.55999999988</v>
      </c>
      <c r="K60" s="128">
        <v>148599.27000000002</v>
      </c>
      <c r="L60" s="128">
        <v>138223.69999999998</v>
      </c>
      <c r="M60" s="128">
        <v>106191.37</v>
      </c>
      <c r="N60" s="128">
        <v>134639.71</v>
      </c>
      <c r="O60" s="128">
        <v>125282.70999999993</v>
      </c>
      <c r="P60" s="128">
        <v>1292265.2399999998</v>
      </c>
      <c r="Q60" s="128">
        <f t="shared" si="1"/>
        <v>2782410.6299999994</v>
      </c>
      <c r="R60" s="125"/>
      <c r="T60" s="123"/>
      <c r="U60" s="128">
        <f>IF($E$5=Master!$D$4,E60,
IF($F$5=Master!$D$4,SUM(E60:F60),
IF($G$5=Master!$D$4,SUM(E60:G60),
IF($H$5=Master!$D$4,SUM(E60:H60),
IF($I$5=Master!$D$4,SUM(E60:I60),
IF($J$5=Master!$D$4,SUM(E60:J60),
IF($K$5=Master!$D$4,SUM(E60:K60),
IF($L$5=Master!$D$4,SUM(E60:L60),
IF($M$5=Master!$D$4,SUM(E60:M60),
IF($N$5=Master!$D$4,SUM(E60:N60),
IF($O$5=Master!$D$4,SUM(E60:O60),
IF($P$5=Master!$D$4,SUM(E60:P60),0))))))))))))</f>
        <v>985807.89999999991</v>
      </c>
      <c r="V60" s="125"/>
    </row>
    <row r="61" spans="2:22" x14ac:dyDescent="0.2">
      <c r="B61" s="123"/>
      <c r="C61" s="126">
        <v>42005</v>
      </c>
      <c r="D61" s="127" t="str">
        <f>VLOOKUP(C61,[3]Klasifikacija!$F$3:$G$1000,2,FALSE)</f>
        <v>Agencija za sajber bezbjednost</v>
      </c>
      <c r="E61" s="128">
        <v>0</v>
      </c>
      <c r="F61" s="128">
        <v>0</v>
      </c>
      <c r="G61" s="128">
        <v>0</v>
      </c>
      <c r="H61" s="128">
        <v>0</v>
      </c>
      <c r="I61" s="128">
        <v>0</v>
      </c>
      <c r="J61" s="128">
        <v>0</v>
      </c>
      <c r="K61" s="128">
        <v>0</v>
      </c>
      <c r="L61" s="128">
        <v>0</v>
      </c>
      <c r="M61" s="128">
        <v>0</v>
      </c>
      <c r="N61" s="128">
        <v>0</v>
      </c>
      <c r="O61" s="128">
        <v>0</v>
      </c>
      <c r="P61" s="128">
        <v>0</v>
      </c>
      <c r="Q61" s="128">
        <f t="shared" si="1"/>
        <v>0</v>
      </c>
      <c r="R61" s="125"/>
      <c r="T61" s="123"/>
      <c r="U61" s="128">
        <f>IF($E$5=Master!$D$4,E61,
IF($F$5=Master!$D$4,SUM(E61:F61),
IF($G$5=Master!$D$4,SUM(E61:G61),
IF($H$5=Master!$D$4,SUM(E61:H61),
IF($I$5=Master!$D$4,SUM(E61:I61),
IF($J$5=Master!$D$4,SUM(E61:J61),
IF($K$5=Master!$D$4,SUM(E61:K61),
IF($L$5=Master!$D$4,SUM(E61:L61),
IF($M$5=Master!$D$4,SUM(E61:M61),
IF($N$5=Master!$D$4,SUM(E61:N61),
IF($O$5=Master!$D$4,SUM(E61:O61),
IF($P$5=Master!$D$4,SUM(E61:P61),0))))))))))))</f>
        <v>0</v>
      </c>
      <c r="V61" s="125"/>
    </row>
    <row r="62" spans="2:22" x14ac:dyDescent="0.2">
      <c r="B62" s="123"/>
      <c r="C62" s="126">
        <v>42101</v>
      </c>
      <c r="D62" s="127" t="str">
        <f>VLOOKUP(C62,[3]Klasifikacija!$F$3:$G$1000,2,FALSE)</f>
        <v>Ministarstvo sporta i mladih</v>
      </c>
      <c r="E62" s="128">
        <v>40815.56</v>
      </c>
      <c r="F62" s="128">
        <v>60680.830000000009</v>
      </c>
      <c r="G62" s="128">
        <v>3743562.2</v>
      </c>
      <c r="H62" s="128">
        <v>1404334.25</v>
      </c>
      <c r="I62" s="128">
        <v>248494.27000000002</v>
      </c>
      <c r="J62" s="128">
        <v>367149.33999999997</v>
      </c>
      <c r="K62" s="128">
        <v>3612125.62</v>
      </c>
      <c r="L62" s="128">
        <v>468285.94</v>
      </c>
      <c r="M62" s="128">
        <v>332579.37000000005</v>
      </c>
      <c r="N62" s="128">
        <v>663966.22</v>
      </c>
      <c r="O62" s="128">
        <v>314037.54000000062</v>
      </c>
      <c r="P62" s="128">
        <v>1540758.5900000008</v>
      </c>
      <c r="Q62" s="128">
        <f t="shared" si="1"/>
        <v>12796789.73</v>
      </c>
      <c r="R62" s="125"/>
      <c r="T62" s="123"/>
      <c r="U62" s="128">
        <f>IF($E$5=Master!$D$4,E62,
IF($F$5=Master!$D$4,SUM(E62:F62),
IF($G$5=Master!$D$4,SUM(E62:G62),
IF($H$5=Master!$D$4,SUM(E62:H62),
IF($I$5=Master!$D$4,SUM(E62:I62),
IF($J$5=Master!$D$4,SUM(E62:J62),
IF($K$5=Master!$D$4,SUM(E62:K62),
IF($L$5=Master!$D$4,SUM(E62:L62),
IF($M$5=Master!$D$4,SUM(E62:M62),
IF($N$5=Master!$D$4,SUM(E62:N62),
IF($O$5=Master!$D$4,SUM(E62:O62),
IF($P$5=Master!$D$4,SUM(E62:P62),0))))))))))))</f>
        <v>9477162.0700000003</v>
      </c>
      <c r="V62" s="125"/>
    </row>
    <row r="63" spans="2:22" x14ac:dyDescent="0.2">
      <c r="B63" s="123"/>
      <c r="C63" s="126">
        <v>42501</v>
      </c>
      <c r="D63" s="127" t="str">
        <f>VLOOKUP(C63,[3]Klasifikacija!$F$3:$G$1000,2,FALSE)</f>
        <v>Ministarstvo energetike i rudarstva</v>
      </c>
      <c r="E63" s="128">
        <v>0</v>
      </c>
      <c r="F63" s="128">
        <v>0</v>
      </c>
      <c r="G63" s="128">
        <v>0</v>
      </c>
      <c r="H63" s="128">
        <v>0</v>
      </c>
      <c r="I63" s="128">
        <v>0</v>
      </c>
      <c r="J63" s="128">
        <v>0</v>
      </c>
      <c r="K63" s="128">
        <v>0</v>
      </c>
      <c r="L63" s="128">
        <v>258926.52</v>
      </c>
      <c r="M63" s="128">
        <v>473149.72999999992</v>
      </c>
      <c r="N63" s="128">
        <v>2297320.87</v>
      </c>
      <c r="O63" s="128">
        <v>156508.37000000002</v>
      </c>
      <c r="P63" s="128">
        <v>3216809.7600000002</v>
      </c>
      <c r="Q63" s="128">
        <f t="shared" si="1"/>
        <v>6402715.25</v>
      </c>
      <c r="R63" s="125"/>
      <c r="T63" s="123"/>
      <c r="U63" s="128">
        <f>IF($E$5=Master!$D$4,E63,
IF($F$5=Master!$D$4,SUM(E63:F63),
IF($G$5=Master!$D$4,SUM(E63:G63),
IF($H$5=Master!$D$4,SUM(E63:H63),
IF($I$5=Master!$D$4,SUM(E63:I63),
IF($J$5=Master!$D$4,SUM(E63:J63),
IF($K$5=Master!$D$4,SUM(E63:K63),
IF($L$5=Master!$D$4,SUM(E63:L63),
IF($M$5=Master!$D$4,SUM(E63:M63),
IF($N$5=Master!$D$4,SUM(E63:N63),
IF($O$5=Master!$D$4,SUM(E63:O63),
IF($P$5=Master!$D$4,SUM(E63:P63),0))))))))))))</f>
        <v>0</v>
      </c>
      <c r="V63" s="125"/>
    </row>
    <row r="64" spans="2:22" x14ac:dyDescent="0.2">
      <c r="B64" s="123"/>
      <c r="C64" s="126">
        <v>42701</v>
      </c>
      <c r="D64" s="127" t="str">
        <f>VLOOKUP(C64,[3]Klasifikacija!$F$3:$G$1000,2,FALSE)</f>
        <v>Ministarstvo saobraćaja</v>
      </c>
      <c r="E64" s="128">
        <v>330854.42000000004</v>
      </c>
      <c r="F64" s="128">
        <v>120170.70000000001</v>
      </c>
      <c r="G64" s="128">
        <v>334136.76000000007</v>
      </c>
      <c r="H64" s="128">
        <v>182376.31</v>
      </c>
      <c r="I64" s="128">
        <v>158556.53</v>
      </c>
      <c r="J64" s="128">
        <v>162499.65000000002</v>
      </c>
      <c r="K64" s="128">
        <v>991524.1100000001</v>
      </c>
      <c r="L64" s="128">
        <v>254554.96999999997</v>
      </c>
      <c r="M64" s="128">
        <v>209179.92999999996</v>
      </c>
      <c r="N64" s="128">
        <v>219856.64000000001</v>
      </c>
      <c r="O64" s="128">
        <v>147595.56</v>
      </c>
      <c r="P64" s="128">
        <v>654283.04999999993</v>
      </c>
      <c r="Q64" s="128">
        <f t="shared" si="1"/>
        <v>3765588.6300000004</v>
      </c>
      <c r="R64" s="125"/>
      <c r="T64" s="123"/>
      <c r="U64" s="128">
        <f>IF($E$5=Master!$D$4,E64,
IF($F$5=Master!$D$4,SUM(E64:F64),
IF($G$5=Master!$D$4,SUM(E64:G64),
IF($H$5=Master!$D$4,SUM(E64:H64),
IF($I$5=Master!$D$4,SUM(E64:I64),
IF($J$5=Master!$D$4,SUM(E64:J64),
IF($K$5=Master!$D$4,SUM(E64:K64),
IF($L$5=Master!$D$4,SUM(E64:L64),
IF($M$5=Master!$D$4,SUM(E64:M64),
IF($N$5=Master!$D$4,SUM(E64:N64),
IF($O$5=Master!$D$4,SUM(E64:O64),
IF($P$5=Master!$D$4,SUM(E64:P64),0))))))))))))</f>
        <v>2280118.4800000004</v>
      </c>
      <c r="V64" s="125"/>
    </row>
    <row r="65" spans="2:22" x14ac:dyDescent="0.2">
      <c r="B65" s="123"/>
      <c r="C65" s="126">
        <v>42703</v>
      </c>
      <c r="D65" s="127" t="str">
        <f>VLOOKUP(C65,[3]Klasifikacija!$F$3:$G$1000,2,FALSE)</f>
        <v>Uprava za saobraćaj</v>
      </c>
      <c r="E65" s="128">
        <v>56003.970000000016</v>
      </c>
      <c r="F65" s="128">
        <v>6136556.1099999994</v>
      </c>
      <c r="G65" s="128">
        <v>5452471.5700000003</v>
      </c>
      <c r="H65" s="128">
        <v>7235687.8700000001</v>
      </c>
      <c r="I65" s="128">
        <v>4737968.12</v>
      </c>
      <c r="J65" s="128">
        <v>7271470.4500000002</v>
      </c>
      <c r="K65" s="128">
        <v>12161512.699999997</v>
      </c>
      <c r="L65" s="128">
        <v>5217022.42</v>
      </c>
      <c r="M65" s="128">
        <v>10127926.210000001</v>
      </c>
      <c r="N65" s="128">
        <v>9856893.2200000007</v>
      </c>
      <c r="O65" s="128">
        <v>15238175.58</v>
      </c>
      <c r="P65" s="128">
        <v>31525677.920000006</v>
      </c>
      <c r="Q65" s="128">
        <f t="shared" si="1"/>
        <v>115017366.14</v>
      </c>
      <c r="R65" s="125"/>
      <c r="T65" s="123"/>
      <c r="U65" s="128">
        <f>IF($E$5=Master!$D$4,E65,
IF($F$5=Master!$D$4,SUM(E65:F65),
IF($G$5=Master!$D$4,SUM(E65:G65),
IF($H$5=Master!$D$4,SUM(E65:H65),
IF($I$5=Master!$D$4,SUM(E65:I65),
IF($J$5=Master!$D$4,SUM(E65:J65),
IF($K$5=Master!$D$4,SUM(E65:K65),
IF($L$5=Master!$D$4,SUM(E65:L65),
IF($M$5=Master!$D$4,SUM(E65:M65),
IF($N$5=Master!$D$4,SUM(E65:N65),
IF($O$5=Master!$D$4,SUM(E65:O65),
IF($P$5=Master!$D$4,SUM(E65:P65),0))))))))))))</f>
        <v>43051670.789999999</v>
      </c>
      <c r="V65" s="125"/>
    </row>
    <row r="66" spans="2:22" x14ac:dyDescent="0.2">
      <c r="B66" s="123"/>
      <c r="C66" s="126">
        <v>42704</v>
      </c>
      <c r="D66" s="127" t="str">
        <f>VLOOKUP(C66,[3]Klasifikacija!$F$3:$G$1000,2,FALSE)</f>
        <v>Uprava za željeznice</v>
      </c>
      <c r="E66" s="128">
        <v>14777.910000000002</v>
      </c>
      <c r="F66" s="128">
        <v>1413466.6800000002</v>
      </c>
      <c r="G66" s="128">
        <v>2544183.3600000003</v>
      </c>
      <c r="H66" s="128">
        <v>1233943.9099999999</v>
      </c>
      <c r="I66" s="128">
        <v>1419324.54</v>
      </c>
      <c r="J66" s="128">
        <v>1375806.25</v>
      </c>
      <c r="K66" s="128">
        <v>1375155.8</v>
      </c>
      <c r="L66" s="128">
        <v>2239625.08</v>
      </c>
      <c r="M66" s="128">
        <v>1849511.1800000002</v>
      </c>
      <c r="N66" s="128">
        <v>2319190.0700000003</v>
      </c>
      <c r="O66" s="128">
        <v>2152861.6399999997</v>
      </c>
      <c r="P66" s="128">
        <v>5074652.9000000004</v>
      </c>
      <c r="Q66" s="128">
        <f t="shared" si="1"/>
        <v>23012499.32</v>
      </c>
      <c r="R66" s="125"/>
      <c r="T66" s="123"/>
      <c r="U66" s="128">
        <f>IF($E$5=Master!$D$4,E66,
IF($F$5=Master!$D$4,SUM(E66:F66),
IF($G$5=Master!$D$4,SUM(E66:G66),
IF($H$5=Master!$D$4,SUM(E66:H66),
IF($I$5=Master!$D$4,SUM(E66:I66),
IF($J$5=Master!$D$4,SUM(E66:J66),
IF($K$5=Master!$D$4,SUM(E66:K66),
IF($L$5=Master!$D$4,SUM(E66:L66),
IF($M$5=Master!$D$4,SUM(E66:M66),
IF($N$5=Master!$D$4,SUM(E66:N66),
IF($O$5=Master!$D$4,SUM(E66:O66),
IF($P$5=Master!$D$4,SUM(E66:P66),0))))))))))))</f>
        <v>9376658.4500000011</v>
      </c>
      <c r="V66" s="125"/>
    </row>
    <row r="67" spans="2:22" ht="38.25" x14ac:dyDescent="0.2">
      <c r="B67" s="123"/>
      <c r="C67" s="126">
        <v>42705</v>
      </c>
      <c r="D67" s="127" t="str">
        <f>VLOOKUP(C67,[3]Klasifikacija!$F$3:$G$1000,2,FALSE)</f>
        <v>Nacionalna komisija za istraživanje nesreća i ozbiljnih nezgoda vazduhoplova, vanrednih događaja koji ugrožavaju bezbjednost željezničkog saobraćaja i pomorskih nezgoda i nesreća</v>
      </c>
      <c r="E67" s="128">
        <v>0</v>
      </c>
      <c r="F67" s="128">
        <v>890.83</v>
      </c>
      <c r="G67" s="128">
        <v>1680.1300000000003</v>
      </c>
      <c r="H67" s="128">
        <v>1447.31</v>
      </c>
      <c r="I67" s="128">
        <v>3673.1899999999996</v>
      </c>
      <c r="J67" s="128">
        <v>20888.699999999997</v>
      </c>
      <c r="K67" s="128">
        <v>3056.34</v>
      </c>
      <c r="L67" s="128">
        <v>3764.25</v>
      </c>
      <c r="M67" s="128">
        <v>5121.96</v>
      </c>
      <c r="N67" s="128">
        <v>4041.5199999999995</v>
      </c>
      <c r="O67" s="128">
        <v>12243.710000000001</v>
      </c>
      <c r="P67" s="128">
        <v>15136.06</v>
      </c>
      <c r="Q67" s="128">
        <f t="shared" si="1"/>
        <v>71944</v>
      </c>
      <c r="R67" s="125"/>
      <c r="T67" s="123"/>
      <c r="U67" s="128">
        <f>IF($E$5=Master!$D$4,E67,
IF($F$5=Master!$D$4,SUM(E67:F67),
IF($G$5=Master!$D$4,SUM(E67:G67),
IF($H$5=Master!$D$4,SUM(E67:H67),
IF($I$5=Master!$D$4,SUM(E67:I67),
IF($J$5=Master!$D$4,SUM(E67:J67),
IF($K$5=Master!$D$4,SUM(E67:K67),
IF($L$5=Master!$D$4,SUM(E67:L67),
IF($M$5=Master!$D$4,SUM(E67:M67),
IF($N$5=Master!$D$4,SUM(E67:N67),
IF($O$5=Master!$D$4,SUM(E67:O67),
IF($P$5=Master!$D$4,SUM(E67:P67),0))))))))))))</f>
        <v>31636.499999999996</v>
      </c>
      <c r="V67" s="125"/>
    </row>
    <row r="68" spans="2:22" x14ac:dyDescent="0.2">
      <c r="B68" s="123"/>
      <c r="C68" s="126">
        <v>42801</v>
      </c>
      <c r="D68" s="127" t="str">
        <f>VLOOKUP(C68,[3]Klasifikacija!$F$3:$G$1000,2,FALSE)</f>
        <v>Ministarstvo pomorstva</v>
      </c>
      <c r="E68" s="128">
        <v>61664.890000000007</v>
      </c>
      <c r="F68" s="128">
        <v>78819.3</v>
      </c>
      <c r="G68" s="128">
        <v>1596489.08</v>
      </c>
      <c r="H68" s="128">
        <v>1690695.1400000001</v>
      </c>
      <c r="I68" s="128">
        <v>1118133.75</v>
      </c>
      <c r="J68" s="128">
        <v>129677.06</v>
      </c>
      <c r="K68" s="128">
        <v>105570.47</v>
      </c>
      <c r="L68" s="128">
        <v>122180.79000000001</v>
      </c>
      <c r="M68" s="128">
        <v>457067.43999999994</v>
      </c>
      <c r="N68" s="128">
        <v>122090.81999999999</v>
      </c>
      <c r="O68" s="128">
        <v>125053.70000000001</v>
      </c>
      <c r="P68" s="128">
        <v>553301.47</v>
      </c>
      <c r="Q68" s="128">
        <f t="shared" si="1"/>
        <v>6160743.9100000001</v>
      </c>
      <c r="R68" s="125"/>
      <c r="T68" s="123"/>
      <c r="U68" s="128">
        <f>IF($E$5=Master!$D$4,E68,
IF($F$5=Master!$D$4,SUM(E68:F68),
IF($G$5=Master!$D$4,SUM(E68:G68),
IF($H$5=Master!$D$4,SUM(E68:H68),
IF($I$5=Master!$D$4,SUM(E68:I68),
IF($J$5=Master!$D$4,SUM(E68:J68),
IF($K$5=Master!$D$4,SUM(E68:K68),
IF($L$5=Master!$D$4,SUM(E68:L68),
IF($M$5=Master!$D$4,SUM(E68:M68),
IF($N$5=Master!$D$4,SUM(E68:N68),
IF($O$5=Master!$D$4,SUM(E68:O68),
IF($P$5=Master!$D$4,SUM(E68:P68),0))))))))))))</f>
        <v>4781049.6899999995</v>
      </c>
      <c r="V68" s="125"/>
    </row>
    <row r="69" spans="2:22" x14ac:dyDescent="0.2">
      <c r="B69" s="123"/>
      <c r="C69" s="126">
        <v>42802</v>
      </c>
      <c r="D69" s="127" t="str">
        <f>VLOOKUP(C69,[3]Klasifikacija!$F$3:$G$1000,2,FALSE)</f>
        <v>Uprava pomorske sigurnosti i upravljanja lukama</v>
      </c>
      <c r="E69" s="128">
        <v>61992.7</v>
      </c>
      <c r="F69" s="128">
        <v>93566.46</v>
      </c>
      <c r="G69" s="128">
        <v>91493.83</v>
      </c>
      <c r="H69" s="128">
        <v>104348.34999999998</v>
      </c>
      <c r="I69" s="128">
        <v>91580.329999999973</v>
      </c>
      <c r="J69" s="128">
        <v>104242.45</v>
      </c>
      <c r="K69" s="128">
        <v>102844.96000000004</v>
      </c>
      <c r="L69" s="128">
        <v>117652.52999999998</v>
      </c>
      <c r="M69" s="128">
        <v>201309.1</v>
      </c>
      <c r="N69" s="128">
        <v>103876.18000000004</v>
      </c>
      <c r="O69" s="128">
        <v>175711.37000000002</v>
      </c>
      <c r="P69" s="128">
        <v>162379.06999999998</v>
      </c>
      <c r="Q69" s="128">
        <f t="shared" si="1"/>
        <v>1410997.33</v>
      </c>
      <c r="R69" s="125"/>
      <c r="T69" s="123"/>
      <c r="U69" s="128">
        <f>IF($E$5=Master!$D$4,E69,
IF($F$5=Master!$D$4,SUM(E69:F69),
IF($G$5=Master!$D$4,SUM(E69:G69),
IF($H$5=Master!$D$4,SUM(E69:H69),
IF($I$5=Master!$D$4,SUM(E69:I69),
IF($J$5=Master!$D$4,SUM(E69:J69),
IF($K$5=Master!$D$4,SUM(E69:K69),
IF($L$5=Master!$D$4,SUM(E69:L69),
IF($M$5=Master!$D$4,SUM(E69:M69),
IF($N$5=Master!$D$4,SUM(E69:N69),
IF($O$5=Master!$D$4,SUM(E69:O69),
IF($P$5=Master!$D$4,SUM(E69:P69),0))))))))))))</f>
        <v>650069.07999999996</v>
      </c>
      <c r="V69" s="125"/>
    </row>
    <row r="70" spans="2:22" x14ac:dyDescent="0.2">
      <c r="B70" s="123"/>
      <c r="C70" s="126">
        <v>42901</v>
      </c>
      <c r="D70" s="127" t="str">
        <f>VLOOKUP(C70,[3]Klasifikacija!$F$3:$G$1000,2,FALSE)</f>
        <v>Ministarstvo socijalnog staranja, brige o porodici i demografije</v>
      </c>
      <c r="E70" s="128">
        <v>20492575.650000002</v>
      </c>
      <c r="F70" s="128">
        <v>23768880.460000001</v>
      </c>
      <c r="G70" s="128">
        <v>23336849.320000008</v>
      </c>
      <c r="H70" s="128">
        <v>22574634.569999997</v>
      </c>
      <c r="I70" s="128">
        <v>22146367.760000005</v>
      </c>
      <c r="J70" s="128">
        <v>22924037.719999999</v>
      </c>
      <c r="K70" s="128">
        <v>23861702.77</v>
      </c>
      <c r="L70" s="128">
        <v>23015073.300000001</v>
      </c>
      <c r="M70" s="128">
        <v>22874161.23</v>
      </c>
      <c r="N70" s="128">
        <v>26971352.330000006</v>
      </c>
      <c r="O70" s="128">
        <v>20626153.879999992</v>
      </c>
      <c r="P70" s="128">
        <v>20350095.499999993</v>
      </c>
      <c r="Q70" s="128">
        <f t="shared" si="1"/>
        <v>272941884.49000001</v>
      </c>
      <c r="R70" s="125"/>
      <c r="T70" s="123"/>
      <c r="U70" s="128">
        <f>IF($E$5=Master!$D$4,E70,
IF($F$5=Master!$D$4,SUM(E70:F70),
IF($G$5=Master!$D$4,SUM(E70:G70),
IF($H$5=Master!$D$4,SUM(E70:H70),
IF($I$5=Master!$D$4,SUM(E70:I70),
IF($J$5=Master!$D$4,SUM(E70:J70),
IF($K$5=Master!$D$4,SUM(E70:K70),
IF($L$5=Master!$D$4,SUM(E70:L70),
IF($M$5=Master!$D$4,SUM(E70:M70),
IF($N$5=Master!$D$4,SUM(E70:N70),
IF($O$5=Master!$D$4,SUM(E70:O70),
IF($P$5=Master!$D$4,SUM(E70:P70),0))))))))))))</f>
        <v>159105048.25000003</v>
      </c>
      <c r="V70" s="125"/>
    </row>
    <row r="71" spans="2:22" x14ac:dyDescent="0.2">
      <c r="B71" s="123"/>
      <c r="C71" s="126">
        <v>42902</v>
      </c>
      <c r="D71" s="127" t="str">
        <f>VLOOKUP(C71,[3]Klasifikacija!$F$3:$G$1000,2,FALSE)</f>
        <v>Zavod za socijalnu i dječiju zaštitu</v>
      </c>
      <c r="E71" s="128">
        <v>20706.839999999993</v>
      </c>
      <c r="F71" s="128">
        <v>24070.320000000003</v>
      </c>
      <c r="G71" s="128">
        <v>32508.470000000005</v>
      </c>
      <c r="H71" s="128">
        <v>36822.109999999993</v>
      </c>
      <c r="I71" s="128">
        <v>40711.18</v>
      </c>
      <c r="J71" s="128">
        <v>37927.530000000006</v>
      </c>
      <c r="K71" s="128">
        <v>36434.080000000016</v>
      </c>
      <c r="L71" s="128">
        <v>26551.100000000006</v>
      </c>
      <c r="M71" s="128">
        <v>29711.83</v>
      </c>
      <c r="N71" s="128">
        <v>36152.539999999994</v>
      </c>
      <c r="O71" s="128">
        <v>46206.86</v>
      </c>
      <c r="P71" s="128">
        <v>76279.059999999983</v>
      </c>
      <c r="Q71" s="128">
        <f t="shared" si="1"/>
        <v>444081.91999999998</v>
      </c>
      <c r="R71" s="125"/>
      <c r="T71" s="123"/>
      <c r="U71" s="128">
        <f>IF($E$5=Master!$D$4,E71,
IF($F$5=Master!$D$4,SUM(E71:F71),
IF($G$5=Master!$D$4,SUM(E71:G71),
IF($H$5=Master!$D$4,SUM(E71:H71),
IF($I$5=Master!$D$4,SUM(E71:I71),
IF($J$5=Master!$D$4,SUM(E71:J71),
IF($K$5=Master!$D$4,SUM(E71:K71),
IF($L$5=Master!$D$4,SUM(E71:L71),
IF($M$5=Master!$D$4,SUM(E71:M71),
IF($N$5=Master!$D$4,SUM(E71:N71),
IF($O$5=Master!$D$4,SUM(E71:O71),
IF($P$5=Master!$D$4,SUM(E71:P71),0))))))))))))</f>
        <v>229180.53</v>
      </c>
      <c r="V71" s="125"/>
    </row>
    <row r="72" spans="2:22" ht="25.5" x14ac:dyDescent="0.2">
      <c r="B72" s="123"/>
      <c r="C72" s="126">
        <v>43001</v>
      </c>
      <c r="D72" s="127" t="str">
        <f>VLOOKUP(C72,[3]Klasifikacija!$F$3:$G$1000,2,FALSE)</f>
        <v>Ministarstvo regionalno-investicionog razvoja i saradnje sa nevladinim organizacijama</v>
      </c>
      <c r="E72" s="128">
        <v>29953.639999999996</v>
      </c>
      <c r="F72" s="128">
        <v>44035.140000000007</v>
      </c>
      <c r="G72" s="128">
        <v>53681.95</v>
      </c>
      <c r="H72" s="128">
        <v>50525</v>
      </c>
      <c r="I72" s="128">
        <v>39273.120000000003</v>
      </c>
      <c r="J72" s="128">
        <v>233857.02</v>
      </c>
      <c r="K72" s="128">
        <v>403788.86999999994</v>
      </c>
      <c r="L72" s="128">
        <v>209244.96</v>
      </c>
      <c r="M72" s="128">
        <v>401378.76</v>
      </c>
      <c r="N72" s="128">
        <v>238131.56999999998</v>
      </c>
      <c r="O72" s="128">
        <v>145375.1</v>
      </c>
      <c r="P72" s="128">
        <v>1520284.7000000002</v>
      </c>
      <c r="Q72" s="128">
        <f t="shared" si="1"/>
        <v>3369529.83</v>
      </c>
      <c r="R72" s="125"/>
      <c r="T72" s="123"/>
      <c r="U72" s="128">
        <f>IF($E$5=Master!$D$4,E72,
IF($F$5=Master!$D$4,SUM(E72:F72),
IF($G$5=Master!$D$4,SUM(E72:G72),
IF($H$5=Master!$D$4,SUM(E72:H72),
IF($I$5=Master!$D$4,SUM(E72:I72),
IF($J$5=Master!$D$4,SUM(E72:J72),
IF($K$5=Master!$D$4,SUM(E72:K72),
IF($L$5=Master!$D$4,SUM(E72:L72),
IF($M$5=Master!$D$4,SUM(E72:M72),
IF($N$5=Master!$D$4,SUM(E72:N72),
IF($O$5=Master!$D$4,SUM(E72:O72),
IF($P$5=Master!$D$4,SUM(E72:P72),0))))))))))))</f>
        <v>855114.74</v>
      </c>
      <c r="V72" s="125"/>
    </row>
    <row r="73" spans="2:22" x14ac:dyDescent="0.2">
      <c r="B73" s="123"/>
      <c r="C73" s="126">
        <v>43101</v>
      </c>
      <c r="D73" s="127" t="str">
        <f>VLOOKUP(C73,[3]Klasifikacija!$F$3:$G$1000,2,FALSE)</f>
        <v>Ministarstvo dijaspore</v>
      </c>
      <c r="E73" s="128">
        <v>17725.03</v>
      </c>
      <c r="F73" s="128">
        <v>26080.409999999993</v>
      </c>
      <c r="G73" s="128">
        <v>37097.890000000007</v>
      </c>
      <c r="H73" s="128">
        <v>39422.509999999995</v>
      </c>
      <c r="I73" s="128">
        <v>34960.68</v>
      </c>
      <c r="J73" s="128">
        <v>57916.379999999983</v>
      </c>
      <c r="K73" s="128">
        <v>562593.35</v>
      </c>
      <c r="L73" s="128">
        <v>39518.569999999992</v>
      </c>
      <c r="M73" s="128">
        <v>73501.719999999987</v>
      </c>
      <c r="N73" s="128">
        <v>72543.920000000013</v>
      </c>
      <c r="O73" s="128">
        <v>87864.03</v>
      </c>
      <c r="P73" s="128">
        <v>157565.76999999999</v>
      </c>
      <c r="Q73" s="128">
        <f t="shared" si="1"/>
        <v>1206790.26</v>
      </c>
      <c r="R73" s="125"/>
      <c r="T73" s="123"/>
      <c r="U73" s="128">
        <f>IF($E$5=Master!$D$4,E73,
IF($F$5=Master!$D$4,SUM(E73:F73),
IF($G$5=Master!$D$4,SUM(E73:G73),
IF($H$5=Master!$D$4,SUM(E73:H73),
IF($I$5=Master!$D$4,SUM(E73:I73),
IF($J$5=Master!$D$4,SUM(E73:J73),
IF($K$5=Master!$D$4,SUM(E73:K73),
IF($L$5=Master!$D$4,SUM(E73:L73),
IF($M$5=Master!$D$4,SUM(E73:M73),
IF($N$5=Master!$D$4,SUM(E73:N73),
IF($O$5=Master!$D$4,SUM(E73:O73),
IF($P$5=Master!$D$4,SUM(E73:P73),0))))))))))))</f>
        <v>775796.25</v>
      </c>
      <c r="V73" s="125"/>
    </row>
    <row r="74" spans="2:22" x14ac:dyDescent="0.2">
      <c r="B74" s="123"/>
      <c r="C74" s="126">
        <v>43201</v>
      </c>
      <c r="D74" s="127" t="str">
        <f>VLOOKUP(C74,[3]Klasifikacija!$F$3:$G$1000,2,FALSE)</f>
        <v>Ministarstvo rudarstva, nafte i gasa</v>
      </c>
      <c r="E74" s="128">
        <v>25455.670000000002</v>
      </c>
      <c r="F74" s="128">
        <v>31911.529999999995</v>
      </c>
      <c r="G74" s="128">
        <v>133854.9</v>
      </c>
      <c r="H74" s="128">
        <v>89672.320000000007</v>
      </c>
      <c r="I74" s="128">
        <v>98497.39</v>
      </c>
      <c r="J74" s="128">
        <v>95629.849999999991</v>
      </c>
      <c r="K74" s="128">
        <v>92392.92</v>
      </c>
      <c r="L74" s="128">
        <v>0</v>
      </c>
      <c r="M74" s="128">
        <v>0</v>
      </c>
      <c r="N74" s="128">
        <v>0</v>
      </c>
      <c r="O74" s="128">
        <v>0</v>
      </c>
      <c r="P74" s="128">
        <v>0</v>
      </c>
      <c r="Q74" s="128">
        <f t="shared" si="1"/>
        <v>567414.57999999996</v>
      </c>
      <c r="R74" s="125"/>
      <c r="T74" s="123"/>
      <c r="U74" s="128">
        <f>IF($E$5=Master!$D$4,E74,
IF($F$5=Master!$D$4,SUM(E74:F74),
IF($G$5=Master!$D$4,SUM(E74:G74),
IF($H$5=Master!$D$4,SUM(E74:H74),
IF($I$5=Master!$D$4,SUM(E74:I74),
IF($J$5=Master!$D$4,SUM(E74:J74),
IF($K$5=Master!$D$4,SUM(E74:K74),
IF($L$5=Master!$D$4,SUM(E74:L74),
IF($M$5=Master!$D$4,SUM(E74:M74),
IF($N$5=Master!$D$4,SUM(E74:N74),
IF($O$5=Master!$D$4,SUM(E74:O74),
IF($P$5=Master!$D$4,SUM(E74:P74),0))))))))))))</f>
        <v>567414.57999999996</v>
      </c>
      <c r="V74" s="125"/>
    </row>
    <row r="75" spans="2:22" x14ac:dyDescent="0.2">
      <c r="B75" s="123"/>
      <c r="C75" s="126">
        <v>43202</v>
      </c>
      <c r="D75" s="127" t="str">
        <f>VLOOKUP(C75,[3]Klasifikacija!$F$3:$G$1000,2,FALSE)</f>
        <v>Uprava za ugljovodonike</v>
      </c>
      <c r="E75" s="128">
        <v>10014.16</v>
      </c>
      <c r="F75" s="128">
        <v>15756.690000000006</v>
      </c>
      <c r="G75" s="128">
        <v>24563.950000000004</v>
      </c>
      <c r="H75" s="128">
        <v>20839.829999999998</v>
      </c>
      <c r="I75" s="128">
        <v>15823.339999999998</v>
      </c>
      <c r="J75" s="128">
        <v>21266.94</v>
      </c>
      <c r="K75" s="128">
        <v>15136.42</v>
      </c>
      <c r="L75" s="128">
        <v>24681.93</v>
      </c>
      <c r="M75" s="128">
        <v>27895.030000000006</v>
      </c>
      <c r="N75" s="128">
        <v>27826.799999999999</v>
      </c>
      <c r="O75" s="128">
        <v>14589.960000000001</v>
      </c>
      <c r="P75" s="128">
        <v>88389.779999999984</v>
      </c>
      <c r="Q75" s="128">
        <f t="shared" si="1"/>
        <v>306784.82999999996</v>
      </c>
      <c r="R75" s="125"/>
      <c r="T75" s="123"/>
      <c r="U75" s="128">
        <f>IF($E$5=Master!$D$4,E75,
IF($F$5=Master!$D$4,SUM(E75:F75),
IF($G$5=Master!$D$4,SUM(E75:G75),
IF($H$5=Master!$D$4,SUM(E75:H75),
IF($I$5=Master!$D$4,SUM(E75:I75),
IF($J$5=Master!$D$4,SUM(E75:J75),
IF($K$5=Master!$D$4,SUM(E75:K75),
IF($L$5=Master!$D$4,SUM(E75:L75),
IF($M$5=Master!$D$4,SUM(E75:M75),
IF($N$5=Master!$D$4,SUM(E75:N75),
IF($O$5=Master!$D$4,SUM(E75:O75),
IF($P$5=Master!$D$4,SUM(E75:P75),0))))))))))))</f>
        <v>123401.33</v>
      </c>
      <c r="V75" s="125"/>
    </row>
    <row r="76" spans="2:22" x14ac:dyDescent="0.2">
      <c r="B76" s="123"/>
      <c r="C76" s="126">
        <v>43301</v>
      </c>
      <c r="D76" s="127" t="str">
        <f>VLOOKUP(C76,[3]Klasifikacija!$F$3:$G$1000,2,FALSE)</f>
        <v>Ministarstvo ekologije, održivog razvoja i razvoja sjevera</v>
      </c>
      <c r="E76" s="128">
        <v>74834.720000000001</v>
      </c>
      <c r="F76" s="128">
        <v>212450.68</v>
      </c>
      <c r="G76" s="128">
        <v>1694688.3199999998</v>
      </c>
      <c r="H76" s="128">
        <v>358344.62000000005</v>
      </c>
      <c r="I76" s="128">
        <v>165699.03999999998</v>
      </c>
      <c r="J76" s="128">
        <v>310643.53999999998</v>
      </c>
      <c r="K76" s="128">
        <v>377434.89</v>
      </c>
      <c r="L76" s="128">
        <v>168718.14999999991</v>
      </c>
      <c r="M76" s="128">
        <v>322253.1999999999</v>
      </c>
      <c r="N76" s="128">
        <v>206558.02999999994</v>
      </c>
      <c r="O76" s="128">
        <v>401298.46</v>
      </c>
      <c r="P76" s="128">
        <v>736650.4800000001</v>
      </c>
      <c r="Q76" s="128">
        <f t="shared" si="1"/>
        <v>5029574.13</v>
      </c>
      <c r="R76" s="125"/>
      <c r="T76" s="123"/>
      <c r="U76" s="128">
        <f>IF($E$5=Master!$D$4,E76,
IF($F$5=Master!$D$4,SUM(E76:F76),
IF($G$5=Master!$D$4,SUM(E76:G76),
IF($H$5=Master!$D$4,SUM(E76:H76),
IF($I$5=Master!$D$4,SUM(E76:I76),
IF($J$5=Master!$D$4,SUM(E76:J76),
IF($K$5=Master!$D$4,SUM(E76:K76),
IF($L$5=Master!$D$4,SUM(E76:L76),
IF($M$5=Master!$D$4,SUM(E76:M76),
IF($N$5=Master!$D$4,SUM(E76:N76),
IF($O$5=Master!$D$4,SUM(E76:O76),
IF($P$5=Master!$D$4,SUM(E76:P76),0))))))))))))</f>
        <v>3194095.81</v>
      </c>
      <c r="V76" s="125"/>
    </row>
    <row r="77" spans="2:22" x14ac:dyDescent="0.2">
      <c r="B77" s="123"/>
      <c r="C77" s="126">
        <v>43302</v>
      </c>
      <c r="D77" s="127" t="str">
        <f>VLOOKUP(C77,[3]Klasifikacija!$F$3:$G$1000,2,FALSE)</f>
        <v>Agencija za zaštitu prirode i životne sredine</v>
      </c>
      <c r="E77" s="128">
        <v>74416.000000000015</v>
      </c>
      <c r="F77" s="128">
        <v>85841.309999999983</v>
      </c>
      <c r="G77" s="128">
        <v>146872.56999999998</v>
      </c>
      <c r="H77" s="128">
        <v>220895.16</v>
      </c>
      <c r="I77" s="128">
        <v>116636.19999999997</v>
      </c>
      <c r="J77" s="128">
        <v>397192.5799999999</v>
      </c>
      <c r="K77" s="128">
        <v>202848.38</v>
      </c>
      <c r="L77" s="128">
        <v>146874.81</v>
      </c>
      <c r="M77" s="128">
        <v>371629.38999999996</v>
      </c>
      <c r="N77" s="128">
        <v>493037.66</v>
      </c>
      <c r="O77" s="128">
        <v>226837.67999999993</v>
      </c>
      <c r="P77" s="128">
        <v>780748.65000000014</v>
      </c>
      <c r="Q77" s="128">
        <f t="shared" si="1"/>
        <v>3263830.3899999997</v>
      </c>
      <c r="R77" s="125"/>
      <c r="T77" s="123"/>
      <c r="U77" s="128">
        <f>IF($E$5=Master!$D$4,E77,
IF($F$5=Master!$D$4,SUM(E77:F77),
IF($G$5=Master!$D$4,SUM(E77:G77),
IF($H$5=Master!$D$4,SUM(E77:H77),
IF($I$5=Master!$D$4,SUM(E77:I77),
IF($J$5=Master!$D$4,SUM(E77:J77),
IF($K$5=Master!$D$4,SUM(E77:K77),
IF($L$5=Master!$D$4,SUM(E77:L77),
IF($M$5=Master!$D$4,SUM(E77:M77),
IF($N$5=Master!$D$4,SUM(E77:N77),
IF($O$5=Master!$D$4,SUM(E77:O77),
IF($P$5=Master!$D$4,SUM(E77:P77),0))))))))))))</f>
        <v>1244702.1999999997</v>
      </c>
      <c r="V77" s="125"/>
    </row>
    <row r="78" spans="2:22" x14ac:dyDescent="0.2">
      <c r="B78" s="123"/>
      <c r="C78" s="126">
        <v>43303</v>
      </c>
      <c r="D78" s="127" t="str">
        <f>VLOOKUP(C78,[3]Klasifikacija!$F$3:$G$1000,2,FALSE)</f>
        <v>Zavod za hidrometeorologiju i seizmologiju</v>
      </c>
      <c r="E78" s="128">
        <v>106730.29000000002</v>
      </c>
      <c r="F78" s="128">
        <v>144645.03</v>
      </c>
      <c r="G78" s="128">
        <v>186181.34999999998</v>
      </c>
      <c r="H78" s="128">
        <v>125854.62</v>
      </c>
      <c r="I78" s="128">
        <v>123918.21</v>
      </c>
      <c r="J78" s="128">
        <v>133341.43000000005</v>
      </c>
      <c r="K78" s="128">
        <v>143765.24999999997</v>
      </c>
      <c r="L78" s="128">
        <v>117510.69</v>
      </c>
      <c r="M78" s="128">
        <v>237131.32</v>
      </c>
      <c r="N78" s="128">
        <v>158670.80000000002</v>
      </c>
      <c r="O78" s="128">
        <v>152266.83999999994</v>
      </c>
      <c r="P78" s="128">
        <v>917041.56</v>
      </c>
      <c r="Q78" s="128">
        <f t="shared" si="1"/>
        <v>2547057.39</v>
      </c>
      <c r="R78" s="125"/>
      <c r="T78" s="123"/>
      <c r="U78" s="128">
        <f>IF($E$5=Master!$D$4,E78,
IF($F$5=Master!$D$4,SUM(E78:F78),
IF($G$5=Master!$D$4,SUM(E78:G78),
IF($H$5=Master!$D$4,SUM(E78:H78),
IF($I$5=Master!$D$4,SUM(E78:I78),
IF($J$5=Master!$D$4,SUM(E78:J78),
IF($K$5=Master!$D$4,SUM(E78:K78),
IF($L$5=Master!$D$4,SUM(E78:L78),
IF($M$5=Master!$D$4,SUM(E78:M78),
IF($N$5=Master!$D$4,SUM(E78:N78),
IF($O$5=Master!$D$4,SUM(E78:O78),
IF($P$5=Master!$D$4,SUM(E78:P78),0))))))))))))</f>
        <v>964436.18</v>
      </c>
      <c r="V78" s="125"/>
    </row>
    <row r="79" spans="2:22" x14ac:dyDescent="0.2">
      <c r="B79" s="123"/>
      <c r="C79" s="126">
        <v>43401</v>
      </c>
      <c r="D79" s="127" t="str">
        <f>VLOOKUP(C79,[3]Klasifikacija!$F$3:$G$1000,2,FALSE)</f>
        <v>Ministarstvo rada, zapošljavanja i socijalnog dijaloga</v>
      </c>
      <c r="E79" s="128">
        <v>131671.96</v>
      </c>
      <c r="F79" s="128">
        <v>186810.53999999995</v>
      </c>
      <c r="G79" s="128">
        <v>251462.38000000003</v>
      </c>
      <c r="H79" s="128">
        <v>238582.43999999992</v>
      </c>
      <c r="I79" s="128">
        <v>161331.72999999998</v>
      </c>
      <c r="J79" s="128">
        <v>217253.68999999997</v>
      </c>
      <c r="K79" s="128">
        <v>206987.60000000009</v>
      </c>
      <c r="L79" s="128">
        <v>206012.13999999996</v>
      </c>
      <c r="M79" s="128">
        <v>333835.05</v>
      </c>
      <c r="N79" s="128">
        <v>300858.68999999994</v>
      </c>
      <c r="O79" s="128">
        <v>283750.4800000001</v>
      </c>
      <c r="P79" s="128">
        <v>447497.52999999991</v>
      </c>
      <c r="Q79" s="128">
        <f t="shared" si="1"/>
        <v>2966054.2299999995</v>
      </c>
      <c r="R79" s="125"/>
      <c r="T79" s="123"/>
      <c r="U79" s="128">
        <f>IF($E$5=Master!$D$4,E79,
IF($F$5=Master!$D$4,SUM(E79:F79),
IF($G$5=Master!$D$4,SUM(E79:G79),
IF($H$5=Master!$D$4,SUM(E79:H79),
IF($I$5=Master!$D$4,SUM(E79:I79),
IF($J$5=Master!$D$4,SUM(E79:J79),
IF($K$5=Master!$D$4,SUM(E79:K79),
IF($L$5=Master!$D$4,SUM(E79:L79),
IF($M$5=Master!$D$4,SUM(E79:M79),
IF($N$5=Master!$D$4,SUM(E79:N79),
IF($O$5=Master!$D$4,SUM(E79:O79),
IF($P$5=Master!$D$4,SUM(E79:P79),0))))))))))))</f>
        <v>1394100.34</v>
      </c>
      <c r="V79" s="125"/>
    </row>
    <row r="80" spans="2:22" x14ac:dyDescent="0.2">
      <c r="B80" s="123"/>
      <c r="C80" s="126">
        <v>43402</v>
      </c>
      <c r="D80" s="127" t="str">
        <f>VLOOKUP(C80,[3]Klasifikacija!$F$3:$G$1000,2,FALSE)</f>
        <v>Socijalni savjet</v>
      </c>
      <c r="E80" s="128">
        <v>1456.37</v>
      </c>
      <c r="F80" s="128">
        <v>1484.5499999999997</v>
      </c>
      <c r="G80" s="128">
        <v>6156.37</v>
      </c>
      <c r="H80" s="128">
        <v>4900.9099999999989</v>
      </c>
      <c r="I80" s="128">
        <v>0</v>
      </c>
      <c r="J80" s="128">
        <v>5475.2000000000007</v>
      </c>
      <c r="K80" s="128">
        <v>8817.1899999999987</v>
      </c>
      <c r="L80" s="128">
        <v>1556.4099999999999</v>
      </c>
      <c r="M80" s="128">
        <v>7194.7</v>
      </c>
      <c r="N80" s="128">
        <v>3803.7100000000005</v>
      </c>
      <c r="O80" s="128">
        <v>6988.27</v>
      </c>
      <c r="P80" s="128">
        <v>10055.630000000001</v>
      </c>
      <c r="Q80" s="128">
        <f t="shared" si="1"/>
        <v>57889.31</v>
      </c>
      <c r="R80" s="125"/>
      <c r="T80" s="123"/>
      <c r="U80" s="128">
        <f>IF($E$5=Master!$D$4,E80,
IF($F$5=Master!$D$4,SUM(E80:F80),
IF($G$5=Master!$D$4,SUM(E80:G80),
IF($H$5=Master!$D$4,SUM(E80:H80),
IF($I$5=Master!$D$4,SUM(E80:I80),
IF($J$5=Master!$D$4,SUM(E80:J80),
IF($K$5=Master!$D$4,SUM(E80:K80),
IF($L$5=Master!$D$4,SUM(E80:L80),
IF($M$5=Master!$D$4,SUM(E80:M80),
IF($N$5=Master!$D$4,SUM(E80:N80),
IF($O$5=Master!$D$4,SUM(E80:O80),
IF($P$5=Master!$D$4,SUM(E80:P80),0))))))))))))</f>
        <v>28290.589999999997</v>
      </c>
      <c r="V80" s="125"/>
    </row>
    <row r="81" spans="2:22" x14ac:dyDescent="0.2">
      <c r="B81" s="123"/>
      <c r="C81" s="126">
        <v>43501</v>
      </c>
      <c r="D81" s="127" t="str">
        <f>VLOOKUP(C81,[3]Klasifikacija!$F$3:$G$1000,2,FALSE)</f>
        <v>Ministarstvo turizma</v>
      </c>
      <c r="E81" s="128">
        <v>103110.26000000001</v>
      </c>
      <c r="F81" s="128">
        <v>143696.55999999997</v>
      </c>
      <c r="G81" s="128">
        <v>752402.11</v>
      </c>
      <c r="H81" s="128">
        <v>229191.30999999997</v>
      </c>
      <c r="I81" s="128">
        <v>159466.42000000004</v>
      </c>
      <c r="J81" s="128">
        <v>208001.82000000004</v>
      </c>
      <c r="K81" s="128">
        <v>158225.65000000002</v>
      </c>
      <c r="L81" s="128">
        <v>198397.66000000003</v>
      </c>
      <c r="M81" s="128">
        <v>363276.66000000009</v>
      </c>
      <c r="N81" s="128">
        <v>295999.76000000007</v>
      </c>
      <c r="O81" s="128">
        <v>192789.54999999996</v>
      </c>
      <c r="P81" s="128">
        <v>782230.32000000007</v>
      </c>
      <c r="Q81" s="128">
        <f t="shared" si="1"/>
        <v>3586788.080000001</v>
      </c>
      <c r="R81" s="125"/>
      <c r="T81" s="123"/>
      <c r="U81" s="128">
        <f>IF($E$5=Master!$D$4,E81,
IF($F$5=Master!$D$4,SUM(E81:F81),
IF($G$5=Master!$D$4,SUM(E81:G81),
IF($H$5=Master!$D$4,SUM(E81:H81),
IF($I$5=Master!$D$4,SUM(E81:I81),
IF($J$5=Master!$D$4,SUM(E81:J81),
IF($K$5=Master!$D$4,SUM(E81:K81),
IF($L$5=Master!$D$4,SUM(E81:L81),
IF($M$5=Master!$D$4,SUM(E81:M81),
IF($N$5=Master!$D$4,SUM(E81:N81),
IF($O$5=Master!$D$4,SUM(E81:O81),
IF($P$5=Master!$D$4,SUM(E81:P81),0))))))))))))</f>
        <v>1754094.1300000004</v>
      </c>
      <c r="V81" s="125"/>
    </row>
    <row r="82" spans="2:22" ht="13.5" thickBot="1" x14ac:dyDescent="0.25">
      <c r="B82" s="123"/>
      <c r="C82" s="126">
        <v>43502</v>
      </c>
      <c r="D82" s="127" t="str">
        <f>VLOOKUP(C82,[3]Klasifikacija!$F$3:$G$1000,2,FALSE)</f>
        <v>Nacionalna turistička organizacija</v>
      </c>
      <c r="E82" s="128">
        <v>32868.57</v>
      </c>
      <c r="F82" s="128">
        <v>43721.370000000017</v>
      </c>
      <c r="G82" s="128">
        <v>347672.44</v>
      </c>
      <c r="H82" s="128">
        <v>288682.33999999997</v>
      </c>
      <c r="I82" s="128">
        <v>95625.570000000022</v>
      </c>
      <c r="J82" s="128">
        <v>472739.04999999993</v>
      </c>
      <c r="K82" s="128">
        <v>430381.69</v>
      </c>
      <c r="L82" s="128">
        <v>288816.99000000005</v>
      </c>
      <c r="M82" s="128">
        <v>292797.21000000002</v>
      </c>
      <c r="N82" s="128">
        <v>294072.74</v>
      </c>
      <c r="O82" s="128">
        <v>283050.50000000006</v>
      </c>
      <c r="P82" s="128">
        <v>368484.18</v>
      </c>
      <c r="Q82" s="128">
        <f t="shared" si="1"/>
        <v>3238912.65</v>
      </c>
      <c r="R82" s="125"/>
      <c r="T82" s="101"/>
      <c r="U82" s="128">
        <f>IF($E$5=Master!$D$4,E82,
IF($F$5=Master!$D$4,SUM(E82:F82),
IF($G$5=Master!$D$4,SUM(E82:G82),
IF($H$5=Master!$D$4,SUM(E82:H82),
IF($I$5=Master!$D$4,SUM(E82:I82),
IF($J$5=Master!$D$4,SUM(E82:J82),
IF($K$5=Master!$D$4,SUM(E82:K82),
IF($L$5=Master!$D$4,SUM(E82:L82),
IF($M$5=Master!$D$4,SUM(E82:M82),
IF($N$5=Master!$D$4,SUM(E82:N82),
IF($O$5=Master!$D$4,SUM(E82:O82),
IF($P$5=Master!$D$4,SUM(E82:P82),0))))))))))))</f>
        <v>1711691.0299999998</v>
      </c>
      <c r="V82" s="107"/>
    </row>
    <row r="83" spans="2:22" ht="13.5" thickTop="1" x14ac:dyDescent="0.2">
      <c r="B83" s="123"/>
      <c r="C83" s="126">
        <v>43601</v>
      </c>
      <c r="D83" s="127" t="str">
        <f>VLOOKUP(C83,[3]Klasifikacija!$F$3:$G$1000,2,FALSE)</f>
        <v>Ministarstvo energetike</v>
      </c>
      <c r="E83" s="128">
        <v>31743.679999999997</v>
      </c>
      <c r="F83" s="128">
        <v>62826.220000000008</v>
      </c>
      <c r="G83" s="128">
        <v>1388735.1199999999</v>
      </c>
      <c r="H83" s="128">
        <v>3380224.09</v>
      </c>
      <c r="I83" s="128">
        <v>775699</v>
      </c>
      <c r="J83" s="128">
        <v>53790.559999999998</v>
      </c>
      <c r="K83" s="128">
        <v>199807.6</v>
      </c>
      <c r="L83" s="128">
        <v>10538.789999999999</v>
      </c>
      <c r="M83" s="128">
        <v>741</v>
      </c>
      <c r="N83" s="128">
        <v>0</v>
      </c>
      <c r="O83" s="128">
        <v>0</v>
      </c>
      <c r="P83" s="128">
        <v>3476.27</v>
      </c>
      <c r="Q83" s="128">
        <f t="shared" si="1"/>
        <v>5907582.3299999982</v>
      </c>
      <c r="R83" s="125"/>
      <c r="T83" s="165"/>
      <c r="U83" s="128"/>
      <c r="V83" s="165"/>
    </row>
    <row r="84" spans="2:22" x14ac:dyDescent="0.2">
      <c r="B84" s="123"/>
      <c r="C84" s="126">
        <v>43701</v>
      </c>
      <c r="D84" s="127" t="s">
        <v>141</v>
      </c>
      <c r="E84" s="128">
        <v>0</v>
      </c>
      <c r="F84" s="128">
        <v>0</v>
      </c>
      <c r="G84" s="128">
        <v>0</v>
      </c>
      <c r="H84" s="128">
        <v>0</v>
      </c>
      <c r="I84" s="128">
        <v>0</v>
      </c>
      <c r="J84" s="128">
        <v>0</v>
      </c>
      <c r="K84" s="128">
        <v>0</v>
      </c>
      <c r="L84" s="128">
        <v>16665612.630000001</v>
      </c>
      <c r="M84" s="128">
        <v>11935686.649999999</v>
      </c>
      <c r="N84" s="128">
        <v>12175739.809999999</v>
      </c>
      <c r="O84" s="128">
        <v>9194767.370000001</v>
      </c>
      <c r="P84" s="128">
        <v>40149199.960000001</v>
      </c>
      <c r="Q84" s="128">
        <f t="shared" si="1"/>
        <v>90121006.420000017</v>
      </c>
      <c r="R84" s="125"/>
      <c r="T84" s="165"/>
      <c r="U84" s="128"/>
      <c r="V84" s="165"/>
    </row>
    <row r="85" spans="2:22" x14ac:dyDescent="0.2">
      <c r="B85" s="123"/>
      <c r="C85" s="126">
        <v>50201</v>
      </c>
      <c r="D85" s="127" t="str">
        <f>VLOOKUP(C85,[3]Klasifikacija!$F$3:$G$1000,2,FALSE)</f>
        <v>Zaštitnik ljudskih prava i sloboda</v>
      </c>
      <c r="E85" s="128">
        <v>46043.1</v>
      </c>
      <c r="F85" s="128">
        <v>52676.950000000004</v>
      </c>
      <c r="G85" s="128">
        <v>63857.470000000008</v>
      </c>
      <c r="H85" s="128">
        <v>60304.249999999993</v>
      </c>
      <c r="I85" s="128">
        <v>62531.540000000008</v>
      </c>
      <c r="J85" s="128">
        <v>60003.330000000009</v>
      </c>
      <c r="K85" s="128">
        <v>65700.009999999995</v>
      </c>
      <c r="L85" s="128">
        <v>55848.439999999995</v>
      </c>
      <c r="M85" s="128">
        <v>72212.11</v>
      </c>
      <c r="N85" s="128">
        <v>56561.909999999996</v>
      </c>
      <c r="O85" s="128">
        <v>78305.69</v>
      </c>
      <c r="P85" s="128">
        <v>110067.60999999999</v>
      </c>
      <c r="Q85" s="128">
        <f t="shared" si="1"/>
        <v>784112.41</v>
      </c>
      <c r="R85" s="125"/>
      <c r="T85" s="165"/>
      <c r="U85" s="128"/>
      <c r="V85" s="165"/>
    </row>
    <row r="86" spans="2:22" x14ac:dyDescent="0.2">
      <c r="B86" s="123"/>
      <c r="C86" s="126">
        <v>50301</v>
      </c>
      <c r="D86" s="127" t="str">
        <f>VLOOKUP(C86,[3]Klasifikacija!$F$3:$G$1000,2,FALSE)</f>
        <v>Državna revizorska institucija</v>
      </c>
      <c r="E86" s="128">
        <v>145032.75999999998</v>
      </c>
      <c r="F86" s="128">
        <v>171961.51999999996</v>
      </c>
      <c r="G86" s="128">
        <v>181626.14999999997</v>
      </c>
      <c r="H86" s="128">
        <v>179000.17999999996</v>
      </c>
      <c r="I86" s="128">
        <v>204161.36000000002</v>
      </c>
      <c r="J86" s="128">
        <v>188786.60000000003</v>
      </c>
      <c r="K86" s="128">
        <v>217010.15</v>
      </c>
      <c r="L86" s="128">
        <v>158144.94000000003</v>
      </c>
      <c r="M86" s="128">
        <v>196524.75999999998</v>
      </c>
      <c r="N86" s="128">
        <v>271300.28999999992</v>
      </c>
      <c r="O86" s="128">
        <v>181905.56000000003</v>
      </c>
      <c r="P86" s="128">
        <v>291275.62999999995</v>
      </c>
      <c r="Q86" s="128">
        <f t="shared" si="1"/>
        <v>2386729.8999999994</v>
      </c>
      <c r="R86" s="125"/>
      <c r="T86" s="165"/>
      <c r="U86" s="128"/>
      <c r="V86" s="165"/>
    </row>
    <row r="87" spans="2:22" x14ac:dyDescent="0.2">
      <c r="B87" s="123"/>
      <c r="C87" s="126">
        <v>50401</v>
      </c>
      <c r="D87" s="127" t="str">
        <f>VLOOKUP(C87,[3]Klasifikacija!$F$3:$G$1000,2,FALSE)</f>
        <v>Crnogorska akademija nauka i umjetnosti</v>
      </c>
      <c r="E87" s="128">
        <v>41500.71</v>
      </c>
      <c r="F87" s="128">
        <v>161172.34</v>
      </c>
      <c r="G87" s="128">
        <v>267133.51</v>
      </c>
      <c r="H87" s="128">
        <v>299378.50000000006</v>
      </c>
      <c r="I87" s="128">
        <v>103701.57</v>
      </c>
      <c r="J87" s="128">
        <v>263334.25</v>
      </c>
      <c r="K87" s="128">
        <v>246948.29</v>
      </c>
      <c r="L87" s="128">
        <v>124760.62</v>
      </c>
      <c r="M87" s="128">
        <v>225450.58000000002</v>
      </c>
      <c r="N87" s="128">
        <v>203577.36000000002</v>
      </c>
      <c r="O87" s="128">
        <v>282354.52999999997</v>
      </c>
      <c r="P87" s="128">
        <v>198078.22</v>
      </c>
      <c r="Q87" s="128">
        <f t="shared" si="1"/>
        <v>2417390.4800000004</v>
      </c>
      <c r="R87" s="125"/>
      <c r="T87" s="165"/>
      <c r="U87" s="128"/>
      <c r="V87" s="165"/>
    </row>
    <row r="88" spans="2:22" x14ac:dyDescent="0.2">
      <c r="B88" s="123"/>
      <c r="C88" s="126">
        <v>50801</v>
      </c>
      <c r="D88" s="127" t="str">
        <f>VLOOKUP(C88,[3]Klasifikacija!$F$3:$G$1000,2,FALSE)</f>
        <v>Matica crnogorska</v>
      </c>
      <c r="E88" s="128">
        <v>27979.63</v>
      </c>
      <c r="F88" s="128">
        <v>27979.63</v>
      </c>
      <c r="G88" s="128">
        <v>27979.63</v>
      </c>
      <c r="H88" s="128">
        <v>27979.63</v>
      </c>
      <c r="I88" s="128">
        <v>27979.63</v>
      </c>
      <c r="J88" s="128">
        <v>27979.63</v>
      </c>
      <c r="K88" s="128">
        <v>164252.73000000001</v>
      </c>
      <c r="L88" s="128">
        <v>76000.37</v>
      </c>
      <c r="M88" s="128">
        <v>20000</v>
      </c>
      <c r="N88" s="128">
        <v>30590</v>
      </c>
      <c r="O88" s="128">
        <v>30590</v>
      </c>
      <c r="P88" s="128">
        <v>30589.119999999999</v>
      </c>
      <c r="Q88" s="128">
        <f t="shared" si="1"/>
        <v>519900</v>
      </c>
      <c r="R88" s="125"/>
      <c r="T88" s="165"/>
      <c r="U88" s="128"/>
      <c r="V88" s="165"/>
    </row>
    <row r="89" spans="2:22" x14ac:dyDescent="0.2">
      <c r="B89" s="123"/>
      <c r="C89" s="126">
        <v>50901</v>
      </c>
      <c r="D89" s="127" t="str">
        <f>VLOOKUP(C89,[3]Klasifikacija!$F$3:$G$1000,2,FALSE)</f>
        <v>Agencija za nacionalnu bezbjednost</v>
      </c>
      <c r="E89" s="128">
        <v>694623.25999999989</v>
      </c>
      <c r="F89" s="128">
        <v>1070540.4599999997</v>
      </c>
      <c r="G89" s="128">
        <v>987270.18999999983</v>
      </c>
      <c r="H89" s="128">
        <v>1012111.57</v>
      </c>
      <c r="I89" s="128">
        <v>1019877.7099999996</v>
      </c>
      <c r="J89" s="128">
        <v>1680114.11</v>
      </c>
      <c r="K89" s="128">
        <v>1572400.5899999999</v>
      </c>
      <c r="L89" s="128">
        <v>1520769.23</v>
      </c>
      <c r="M89" s="128">
        <v>1171408.5800000003</v>
      </c>
      <c r="N89" s="128">
        <v>3073807.7199999993</v>
      </c>
      <c r="O89" s="128">
        <v>1107533.5800000008</v>
      </c>
      <c r="P89" s="128">
        <v>11202489.349999998</v>
      </c>
      <c r="Q89" s="128">
        <f t="shared" si="1"/>
        <v>26112946.349999994</v>
      </c>
      <c r="R89" s="125"/>
      <c r="T89" s="165"/>
      <c r="U89" s="128"/>
      <c r="V89" s="165"/>
    </row>
    <row r="90" spans="2:22" ht="25.5" x14ac:dyDescent="0.2">
      <c r="B90" s="123"/>
      <c r="C90" s="126">
        <v>51001</v>
      </c>
      <c r="D90" s="127" t="str">
        <f>VLOOKUP(C90,[3]Klasifikacija!$F$3:$G$1000,2,FALSE)</f>
        <v>Agencija za zaštitu ličnih podataka i slobodan pristup informacijama</v>
      </c>
      <c r="E90" s="128">
        <v>79158.880000000005</v>
      </c>
      <c r="F90" s="128">
        <v>78605.58</v>
      </c>
      <c r="G90" s="128">
        <v>81977.709999999992</v>
      </c>
      <c r="H90" s="128">
        <v>85926.41</v>
      </c>
      <c r="I90" s="128">
        <v>99278.380000000019</v>
      </c>
      <c r="J90" s="128">
        <v>94439.090000000011</v>
      </c>
      <c r="K90" s="128">
        <v>145411.40999999997</v>
      </c>
      <c r="L90" s="128">
        <v>61373.450000000012</v>
      </c>
      <c r="M90" s="128">
        <v>132321.31999999998</v>
      </c>
      <c r="N90" s="128">
        <v>172095.51000000007</v>
      </c>
      <c r="O90" s="128">
        <v>164248.87000000005</v>
      </c>
      <c r="P90" s="128">
        <v>125992.17000000001</v>
      </c>
      <c r="Q90" s="128">
        <f t="shared" si="1"/>
        <v>1320828.78</v>
      </c>
      <c r="R90" s="125"/>
      <c r="T90" s="165"/>
      <c r="U90" s="128"/>
      <c r="V90" s="165"/>
    </row>
    <row r="91" spans="2:22" x14ac:dyDescent="0.2">
      <c r="B91" s="123"/>
      <c r="C91" s="126">
        <v>51101</v>
      </c>
      <c r="D91" s="127" t="str">
        <f>VLOOKUP(C91,[3]Klasifikacija!$F$3:$G$1000,2,FALSE)</f>
        <v>Crveni krst Crne Gore</v>
      </c>
      <c r="E91" s="128">
        <v>0</v>
      </c>
      <c r="F91" s="128">
        <v>5260.67</v>
      </c>
      <c r="G91" s="128">
        <v>38594</v>
      </c>
      <c r="H91" s="128">
        <v>33333.33</v>
      </c>
      <c r="I91" s="128">
        <v>61406.01</v>
      </c>
      <c r="J91" s="128">
        <v>33333.33</v>
      </c>
      <c r="K91" s="128">
        <v>33333.33</v>
      </c>
      <c r="L91" s="128">
        <v>0</v>
      </c>
      <c r="M91" s="128">
        <v>91229.06</v>
      </c>
      <c r="N91" s="128">
        <v>45614.53</v>
      </c>
      <c r="O91" s="128">
        <v>12281.21</v>
      </c>
      <c r="P91" s="128">
        <v>45614.53</v>
      </c>
      <c r="Q91" s="128">
        <f t="shared" si="1"/>
        <v>400000</v>
      </c>
      <c r="R91" s="125"/>
      <c r="T91" s="165"/>
      <c r="U91" s="128"/>
      <c r="V91" s="165"/>
    </row>
    <row r="92" spans="2:22" x14ac:dyDescent="0.2">
      <c r="B92" s="123"/>
      <c r="C92" s="126">
        <v>51301</v>
      </c>
      <c r="D92" s="127" t="str">
        <f>VLOOKUP(C92,[3]Klasifikacija!$F$3:$G$1000,2,FALSE)</f>
        <v>Agencija za mirno rješavanje radnih sporova</v>
      </c>
      <c r="E92" s="128">
        <v>13923.580000000002</v>
      </c>
      <c r="F92" s="128">
        <v>33573.760000000002</v>
      </c>
      <c r="G92" s="128">
        <v>40097.209999999992</v>
      </c>
      <c r="H92" s="128">
        <v>36475.480000000003</v>
      </c>
      <c r="I92" s="128">
        <v>35787.53</v>
      </c>
      <c r="J92" s="128">
        <v>38930.740000000013</v>
      </c>
      <c r="K92" s="128">
        <v>29012.1</v>
      </c>
      <c r="L92" s="128">
        <v>29048.210000000003</v>
      </c>
      <c r="M92" s="128">
        <v>30725.300000000003</v>
      </c>
      <c r="N92" s="128">
        <v>47838.750000000007</v>
      </c>
      <c r="O92" s="128">
        <v>28328.430000000004</v>
      </c>
      <c r="P92" s="128">
        <v>66053.180000000008</v>
      </c>
      <c r="Q92" s="128">
        <f t="shared" si="1"/>
        <v>429794.27</v>
      </c>
      <c r="R92" s="125"/>
      <c r="T92" s="165"/>
      <c r="U92" s="128"/>
      <c r="V92" s="165"/>
    </row>
    <row r="93" spans="2:22" x14ac:dyDescent="0.2">
      <c r="B93" s="123"/>
      <c r="C93" s="126">
        <v>51401</v>
      </c>
      <c r="D93" s="127" t="str">
        <f>VLOOKUP(C93,[3]Klasifikacija!$F$3:$G$1000,2,FALSE)</f>
        <v>Senat Prijestonice</v>
      </c>
      <c r="E93" s="128">
        <v>4962.8499999999995</v>
      </c>
      <c r="F93" s="128">
        <v>5026.2599999999993</v>
      </c>
      <c r="G93" s="128">
        <v>6481.0700000000006</v>
      </c>
      <c r="H93" s="128">
        <v>5612.56</v>
      </c>
      <c r="I93" s="128">
        <v>4793.7699999999995</v>
      </c>
      <c r="J93" s="128">
        <v>5656.5299999999988</v>
      </c>
      <c r="K93" s="128">
        <v>6297.0300000000007</v>
      </c>
      <c r="L93" s="128">
        <v>6768.1500000000015</v>
      </c>
      <c r="M93" s="128">
        <v>6009.78</v>
      </c>
      <c r="N93" s="128">
        <v>8701.9700000000012</v>
      </c>
      <c r="O93" s="128">
        <v>11134.510000000002</v>
      </c>
      <c r="P93" s="128">
        <v>3925.2599999999998</v>
      </c>
      <c r="Q93" s="128">
        <f t="shared" si="1"/>
        <v>75369.740000000005</v>
      </c>
      <c r="R93" s="125"/>
      <c r="T93" s="165"/>
      <c r="U93" s="128"/>
      <c r="V93" s="165"/>
    </row>
    <row r="94" spans="2:22" x14ac:dyDescent="0.2">
      <c r="B94" s="123"/>
      <c r="C94" s="126">
        <v>51601</v>
      </c>
      <c r="D94" s="127" t="str">
        <f>VLOOKUP(C94,[3]Klasifikacija!$F$3:$G$1000,2,FALSE)</f>
        <v>Revizorsko tijelo</v>
      </c>
      <c r="E94" s="128">
        <v>35318.69</v>
      </c>
      <c r="F94" s="128">
        <v>37193.549999999996</v>
      </c>
      <c r="G94" s="128">
        <v>46639.229999999996</v>
      </c>
      <c r="H94" s="128">
        <v>41346.999999999993</v>
      </c>
      <c r="I94" s="128">
        <v>36508.079999999987</v>
      </c>
      <c r="J94" s="128">
        <v>40486.639999999999</v>
      </c>
      <c r="K94" s="128">
        <v>38572.80999999999</v>
      </c>
      <c r="L94" s="128">
        <v>36450.509999999995</v>
      </c>
      <c r="M94" s="128">
        <v>41314.549999999988</v>
      </c>
      <c r="N94" s="128">
        <v>38447.049999999996</v>
      </c>
      <c r="O94" s="128">
        <v>40485.799999999996</v>
      </c>
      <c r="P94" s="128">
        <v>60109.250000000015</v>
      </c>
      <c r="Q94" s="128">
        <f t="shared" si="1"/>
        <v>492873.15999999992</v>
      </c>
      <c r="R94" s="125"/>
      <c r="T94" s="165"/>
      <c r="U94" s="128"/>
      <c r="V94" s="165"/>
    </row>
    <row r="95" spans="2:22" x14ac:dyDescent="0.2">
      <c r="B95" s="123"/>
      <c r="C95" s="126">
        <v>51801</v>
      </c>
      <c r="D95" s="127" t="str">
        <f>VLOOKUP(C95,[3]Klasifikacija!$F$3:$G$1000,2,FALSE)</f>
        <v>Javno preduzeće Radio i Televizija Crne Gore</v>
      </c>
      <c r="E95" s="128">
        <v>1509476.36</v>
      </c>
      <c r="F95" s="128">
        <v>1483481.97</v>
      </c>
      <c r="G95" s="128">
        <v>1696133.33</v>
      </c>
      <c r="H95" s="128">
        <v>125708.33</v>
      </c>
      <c r="I95" s="128">
        <v>1696133.33</v>
      </c>
      <c r="J95" s="128">
        <v>1696133.33</v>
      </c>
      <c r="K95" s="128">
        <v>3392266.66</v>
      </c>
      <c r="L95" s="128">
        <v>0</v>
      </c>
      <c r="M95" s="128">
        <v>3392266.66</v>
      </c>
      <c r="N95" s="128">
        <v>1696133.33</v>
      </c>
      <c r="O95" s="128">
        <v>1696133.33</v>
      </c>
      <c r="P95" s="128">
        <v>1696133.33</v>
      </c>
      <c r="Q95" s="128">
        <f t="shared" si="1"/>
        <v>20079999.960000001</v>
      </c>
      <c r="R95" s="125"/>
      <c r="T95" s="165"/>
      <c r="U95" s="128"/>
      <c r="V95" s="165"/>
    </row>
    <row r="96" spans="2:22" ht="25.5" x14ac:dyDescent="0.2">
      <c r="B96" s="123"/>
      <c r="C96" s="126">
        <v>51901</v>
      </c>
      <c r="D96" s="127" t="str">
        <f>VLOOKUP(C96,[3]Klasifikacija!$F$3:$G$1000,2,FALSE)</f>
        <v>Regionalni ronilački centar za podvodno deminiranje i obuku ronilaca</v>
      </c>
      <c r="E96" s="128">
        <v>21472.03</v>
      </c>
      <c r="F96" s="128">
        <v>24906.67</v>
      </c>
      <c r="G96" s="128">
        <v>40066.009999999995</v>
      </c>
      <c r="H96" s="128">
        <v>46313.409999999989</v>
      </c>
      <c r="I96" s="128">
        <v>38819.070000000007</v>
      </c>
      <c r="J96" s="128">
        <v>33271.25</v>
      </c>
      <c r="K96" s="128">
        <v>38910.629999999997</v>
      </c>
      <c r="L96" s="128">
        <v>46260.690000000017</v>
      </c>
      <c r="M96" s="128">
        <v>37663.510000000009</v>
      </c>
      <c r="N96" s="128">
        <v>48328.62</v>
      </c>
      <c r="O96" s="128">
        <v>21746.11</v>
      </c>
      <c r="P96" s="128">
        <v>67905.78</v>
      </c>
      <c r="Q96" s="128">
        <f t="shared" si="1"/>
        <v>465663.78</v>
      </c>
      <c r="R96" s="125"/>
      <c r="T96" s="165"/>
      <c r="U96" s="128"/>
      <c r="V96" s="165"/>
    </row>
    <row r="97" spans="2:22" x14ac:dyDescent="0.2">
      <c r="B97" s="123"/>
      <c r="C97" s="126">
        <v>52001</v>
      </c>
      <c r="D97" s="127" t="str">
        <f>VLOOKUP(C97,[3]Klasifikacija!$F$3:$G$1000,2,FALSE)</f>
        <v>Agencija za sprječavanje korupcije</v>
      </c>
      <c r="E97" s="128">
        <v>76159.260000000009</v>
      </c>
      <c r="F97" s="128">
        <v>100202.04000000002</v>
      </c>
      <c r="G97" s="128">
        <v>141285.38999999998</v>
      </c>
      <c r="H97" s="128">
        <v>215851.56000000006</v>
      </c>
      <c r="I97" s="128">
        <v>99582.510000000009</v>
      </c>
      <c r="J97" s="128">
        <v>133837.26999999996</v>
      </c>
      <c r="K97" s="128">
        <v>163324.39999999997</v>
      </c>
      <c r="L97" s="128">
        <v>117907.05000000003</v>
      </c>
      <c r="M97" s="128">
        <v>176578.11000000002</v>
      </c>
      <c r="N97" s="128">
        <v>212914.65000000002</v>
      </c>
      <c r="O97" s="128">
        <v>195778.53000000006</v>
      </c>
      <c r="P97" s="128">
        <v>339797.34000000008</v>
      </c>
      <c r="Q97" s="128">
        <f t="shared" si="1"/>
        <v>1973218.1100000003</v>
      </c>
      <c r="R97" s="125"/>
      <c r="T97" s="165"/>
      <c r="U97" s="128"/>
      <c r="V97" s="165"/>
    </row>
    <row r="98" spans="2:22" x14ac:dyDescent="0.2">
      <c r="B98" s="123"/>
      <c r="C98" s="126">
        <v>52301</v>
      </c>
      <c r="D98" s="127" t="str">
        <f>VLOOKUP(C98,[3]Klasifikacija!$F$3:$G$1000,2,FALSE)</f>
        <v>Komisija za zaštitu prava u postupcima javnih nabavki</v>
      </c>
      <c r="E98" s="128">
        <v>24355.819999999996</v>
      </c>
      <c r="F98" s="128">
        <v>27366.07</v>
      </c>
      <c r="G98" s="128">
        <v>30849.47</v>
      </c>
      <c r="H98" s="128">
        <v>33968.460000000006</v>
      </c>
      <c r="I98" s="128">
        <v>35113.329999999994</v>
      </c>
      <c r="J98" s="128">
        <v>37679.03</v>
      </c>
      <c r="K98" s="128">
        <v>37805.860000000008</v>
      </c>
      <c r="L98" s="128">
        <v>31497.679999999997</v>
      </c>
      <c r="M98" s="128">
        <v>33463</v>
      </c>
      <c r="N98" s="128">
        <v>35476.220000000008</v>
      </c>
      <c r="O98" s="128">
        <v>33649.710000000006</v>
      </c>
      <c r="P98" s="128">
        <v>69755.420000000013</v>
      </c>
      <c r="Q98" s="128">
        <f t="shared" si="1"/>
        <v>430980.07000000007</v>
      </c>
      <c r="R98" s="125"/>
      <c r="T98" s="165"/>
      <c r="U98" s="128"/>
      <c r="V98" s="165"/>
    </row>
    <row r="99" spans="2:22" x14ac:dyDescent="0.2">
      <c r="B99" s="123"/>
      <c r="C99" s="126">
        <v>52401</v>
      </c>
      <c r="D99" s="127" t="str">
        <f>VLOOKUP(C99,[3]Klasifikacija!$F$3:$G$1000,2,FALSE)</f>
        <v>Službeni list Crne Gore</v>
      </c>
      <c r="E99" s="128">
        <v>0</v>
      </c>
      <c r="F99" s="128">
        <v>0</v>
      </c>
      <c r="G99" s="128">
        <v>15000</v>
      </c>
      <c r="H99" s="128">
        <v>27094.309999999998</v>
      </c>
      <c r="I99" s="128">
        <v>8648.07</v>
      </c>
      <c r="J99" s="128">
        <v>0</v>
      </c>
      <c r="K99" s="128">
        <v>15381.24</v>
      </c>
      <c r="L99" s="128">
        <v>38550.28</v>
      </c>
      <c r="M99" s="128">
        <v>38000.28</v>
      </c>
      <c r="N99" s="128">
        <v>0</v>
      </c>
      <c r="O99" s="128">
        <v>66548.56</v>
      </c>
      <c r="P99" s="128">
        <v>22775.26</v>
      </c>
      <c r="Q99" s="128">
        <f t="shared" si="1"/>
        <v>231998</v>
      </c>
      <c r="R99" s="125"/>
      <c r="T99" s="165"/>
      <c r="U99" s="128"/>
      <c r="V99" s="165"/>
    </row>
    <row r="100" spans="2:22" x14ac:dyDescent="0.2">
      <c r="B100" s="123"/>
      <c r="C100" s="126">
        <v>52601</v>
      </c>
      <c r="D100" s="127" t="str">
        <f>VLOOKUP(C100,[3]Klasifikacija!$F$3:$G$1000,2,FALSE)</f>
        <v>Fond za zaštitu i ostvarivanje manjinskih prava</v>
      </c>
      <c r="E100" s="128">
        <v>15769.85</v>
      </c>
      <c r="F100" s="128">
        <v>31968.579999999998</v>
      </c>
      <c r="G100" s="128">
        <v>37642.879999999997</v>
      </c>
      <c r="H100" s="128">
        <v>30632.5</v>
      </c>
      <c r="I100" s="128">
        <v>14048.8</v>
      </c>
      <c r="J100" s="128">
        <v>38483.299999999996</v>
      </c>
      <c r="K100" s="128">
        <v>28544.729999999996</v>
      </c>
      <c r="L100" s="128">
        <v>36369.250000000007</v>
      </c>
      <c r="M100" s="128">
        <v>30375.99</v>
      </c>
      <c r="N100" s="128">
        <v>34678.410000000003</v>
      </c>
      <c r="O100" s="128">
        <v>1698364.53</v>
      </c>
      <c r="P100" s="128">
        <v>91416.01</v>
      </c>
      <c r="Q100" s="128">
        <f t="shared" si="1"/>
        <v>2088294.83</v>
      </c>
      <c r="R100" s="125"/>
      <c r="T100" s="165"/>
      <c r="U100" s="128"/>
      <c r="V100" s="165"/>
    </row>
    <row r="101" spans="2:22" x14ac:dyDescent="0.2">
      <c r="B101" s="123"/>
      <c r="C101" s="126">
        <v>60101</v>
      </c>
      <c r="D101" s="127" t="str">
        <f>VLOOKUP(C101,[3]Klasifikacija!$F$3:$G$1000,2,FALSE)</f>
        <v>Fond penzijskog i invalidskog osiguranja</v>
      </c>
      <c r="E101" s="128">
        <v>63148705.050000012</v>
      </c>
      <c r="F101" s="128">
        <v>65718966.999999978</v>
      </c>
      <c r="G101" s="128">
        <v>65770349.189999983</v>
      </c>
      <c r="H101" s="128">
        <v>66171444.319999985</v>
      </c>
      <c r="I101" s="128">
        <v>65995561.73999998</v>
      </c>
      <c r="J101" s="128">
        <v>67345055.76000002</v>
      </c>
      <c r="K101" s="128">
        <v>67153451.820000023</v>
      </c>
      <c r="L101" s="128">
        <v>67245971.969999999</v>
      </c>
      <c r="M101" s="128">
        <v>67431779.359999999</v>
      </c>
      <c r="N101" s="128">
        <v>68288553.979999989</v>
      </c>
      <c r="O101" s="128">
        <v>68158665.330000013</v>
      </c>
      <c r="P101" s="128">
        <v>68845841.310000017</v>
      </c>
      <c r="Q101" s="128">
        <f t="shared" si="1"/>
        <v>801274346.83000016</v>
      </c>
      <c r="R101" s="125"/>
      <c r="T101" s="165"/>
      <c r="U101" s="128"/>
      <c r="V101" s="165"/>
    </row>
    <row r="102" spans="2:22" x14ac:dyDescent="0.2">
      <c r="B102" s="123"/>
      <c r="C102" s="126">
        <v>60201</v>
      </c>
      <c r="D102" s="127" t="str">
        <f>VLOOKUP(C102,[3]Klasifikacija!$F$3:$G$1000,2,FALSE)</f>
        <v>Fond za zdravstveno osiguranje</v>
      </c>
      <c r="E102" s="128">
        <v>14490027.250000002</v>
      </c>
      <c r="F102" s="128">
        <v>36683299.970000006</v>
      </c>
      <c r="G102" s="128">
        <v>46046794.359999999</v>
      </c>
      <c r="H102" s="128">
        <v>35762940.629999995</v>
      </c>
      <c r="I102" s="128">
        <v>47894866.009999983</v>
      </c>
      <c r="J102" s="128">
        <v>39990498.569999993</v>
      </c>
      <c r="K102" s="128">
        <v>26528478.079999998</v>
      </c>
      <c r="L102" s="128">
        <v>38307917.460000001</v>
      </c>
      <c r="M102" s="128">
        <v>41466002.429999992</v>
      </c>
      <c r="N102" s="128">
        <v>39813238.399999991</v>
      </c>
      <c r="O102" s="128">
        <v>39331549.260000013</v>
      </c>
      <c r="P102" s="128">
        <v>57516239.029999994</v>
      </c>
      <c r="Q102" s="128">
        <f t="shared" si="1"/>
        <v>463831851.44999993</v>
      </c>
      <c r="R102" s="125"/>
      <c r="T102" s="165"/>
      <c r="U102" s="128"/>
      <c r="V102" s="165"/>
    </row>
    <row r="103" spans="2:22" x14ac:dyDescent="0.2">
      <c r="B103" s="123"/>
      <c r="C103" s="126">
        <v>60301</v>
      </c>
      <c r="D103" s="127" t="str">
        <f>VLOOKUP(C103,[3]Klasifikacija!$F$3:$G$1000,2,FALSE)</f>
        <v>Zavod za zapošljavanje</v>
      </c>
      <c r="E103" s="128">
        <v>1072208.28</v>
      </c>
      <c r="F103" s="128">
        <v>5817441.3500000006</v>
      </c>
      <c r="G103" s="128">
        <v>7680353.9799999958</v>
      </c>
      <c r="H103" s="128">
        <v>6514182.2199999942</v>
      </c>
      <c r="I103" s="128">
        <v>5769782.8299999973</v>
      </c>
      <c r="J103" s="128">
        <v>6441013.3099999977</v>
      </c>
      <c r="K103" s="128">
        <v>5846775.2999999933</v>
      </c>
      <c r="L103" s="128">
        <v>4648129.0099999942</v>
      </c>
      <c r="M103" s="128">
        <v>2557520.1299999994</v>
      </c>
      <c r="N103" s="128">
        <v>2917615.26</v>
      </c>
      <c r="O103" s="128">
        <v>2964066.7600000002</v>
      </c>
      <c r="P103" s="128">
        <v>22506942.650000148</v>
      </c>
      <c r="Q103" s="128">
        <f t="shared" si="1"/>
        <v>74736031.080000117</v>
      </c>
      <c r="R103" s="125"/>
      <c r="T103" s="165"/>
      <c r="U103" s="128"/>
      <c r="V103" s="165"/>
    </row>
    <row r="104" spans="2:22" x14ac:dyDescent="0.2">
      <c r="B104" s="123"/>
      <c r="C104" s="126">
        <v>60501</v>
      </c>
      <c r="D104" s="127" t="str">
        <f>VLOOKUP(C104,[3]Klasifikacija!$F$3:$G$1000,2,FALSE)</f>
        <v>Fond za obeštećenje</v>
      </c>
      <c r="E104" s="128">
        <v>9562.86</v>
      </c>
      <c r="F104" s="128">
        <v>14150.380000000001</v>
      </c>
      <c r="G104" s="128">
        <v>16454.489999999998</v>
      </c>
      <c r="H104" s="128">
        <v>14242.719999999998</v>
      </c>
      <c r="I104" s="128">
        <v>15006.550000000001</v>
      </c>
      <c r="J104" s="128">
        <v>21474.859999999997</v>
      </c>
      <c r="K104" s="128">
        <v>8135157.3099999996</v>
      </c>
      <c r="L104" s="128">
        <v>14111.69</v>
      </c>
      <c r="M104" s="128">
        <v>20173.389999999996</v>
      </c>
      <c r="N104" s="128">
        <v>143426.26</v>
      </c>
      <c r="O104" s="128">
        <v>243126.37999999992</v>
      </c>
      <c r="P104" s="128">
        <v>124547.56</v>
      </c>
      <c r="Q104" s="128">
        <f t="shared" si="1"/>
        <v>8771434.4500000011</v>
      </c>
      <c r="R104" s="125"/>
      <c r="T104" s="165"/>
      <c r="U104" s="128"/>
      <c r="V104" s="165"/>
    </row>
    <row r="105" spans="2:22" x14ac:dyDescent="0.2">
      <c r="B105" s="123"/>
      <c r="C105" s="126">
        <v>60601</v>
      </c>
      <c r="D105" s="127" t="str">
        <f>VLOOKUP(C105,[3]Klasifikacija!$F$3:$G$1000,2,FALSE)</f>
        <v>Fond rada</v>
      </c>
      <c r="E105" s="128">
        <v>48197.97</v>
      </c>
      <c r="F105" s="128">
        <v>43427.490000000005</v>
      </c>
      <c r="G105" s="128">
        <v>109984.59999999999</v>
      </c>
      <c r="H105" s="128">
        <v>112795.89</v>
      </c>
      <c r="I105" s="128">
        <v>95205.709999999992</v>
      </c>
      <c r="J105" s="128">
        <v>106948.42000000001</v>
      </c>
      <c r="K105" s="128">
        <v>102965.52</v>
      </c>
      <c r="L105" s="128">
        <v>90844.37</v>
      </c>
      <c r="M105" s="128">
        <v>149891.93</v>
      </c>
      <c r="N105" s="128">
        <v>105969.42</v>
      </c>
      <c r="O105" s="128">
        <v>108970.47</v>
      </c>
      <c r="P105" s="128">
        <v>838861.13000000035</v>
      </c>
      <c r="Q105" s="128">
        <f t="shared" si="1"/>
        <v>1914062.9200000006</v>
      </c>
      <c r="R105" s="125"/>
      <c r="T105" s="165"/>
      <c r="U105" s="128"/>
      <c r="V105" s="165"/>
    </row>
    <row r="106" spans="2:22" ht="13.5" thickBot="1" x14ac:dyDescent="0.25">
      <c r="B106" s="101"/>
      <c r="C106" s="129"/>
      <c r="D106" s="130"/>
      <c r="E106" s="131"/>
      <c r="F106" s="131"/>
      <c r="G106" s="131"/>
      <c r="H106" s="131"/>
      <c r="I106" s="131"/>
      <c r="J106" s="131"/>
      <c r="K106" s="131"/>
      <c r="L106" s="131"/>
      <c r="M106" s="131"/>
      <c r="N106" s="131"/>
      <c r="O106" s="131"/>
      <c r="P106" s="131"/>
      <c r="Q106" s="131"/>
      <c r="R106" s="107"/>
      <c r="U106" s="163"/>
    </row>
    <row r="107" spans="2:22" ht="13.5" thickTop="1" x14ac:dyDescent="0.2">
      <c r="C107" s="27"/>
      <c r="D107" s="162"/>
      <c r="E107" s="163"/>
      <c r="F107" s="163"/>
      <c r="G107" s="163"/>
      <c r="H107" s="163"/>
      <c r="I107" s="163"/>
      <c r="J107" s="163"/>
      <c r="K107" s="163"/>
      <c r="L107" s="163"/>
      <c r="M107" s="163"/>
      <c r="N107" s="163"/>
      <c r="O107" s="163"/>
      <c r="P107" s="163"/>
      <c r="Q107" s="163"/>
      <c r="U107" s="163"/>
    </row>
    <row r="108" spans="2:22" x14ac:dyDescent="0.2">
      <c r="C108" s="27"/>
      <c r="D108" s="162"/>
      <c r="E108" s="163"/>
      <c r="F108" s="163"/>
      <c r="G108" s="163"/>
      <c r="H108" s="163"/>
      <c r="I108" s="163"/>
      <c r="J108" s="163"/>
      <c r="K108" s="163"/>
      <c r="L108" s="163"/>
      <c r="M108" s="163"/>
      <c r="N108" s="163"/>
      <c r="O108" s="163"/>
      <c r="P108" s="163"/>
      <c r="Q108" s="163"/>
      <c r="U108" s="163"/>
    </row>
    <row r="109" spans="2:22" x14ac:dyDescent="0.2">
      <c r="C109" s="27"/>
      <c r="D109" s="162"/>
      <c r="E109" s="163"/>
      <c r="F109" s="163"/>
      <c r="G109" s="163"/>
      <c r="H109" s="163"/>
      <c r="I109" s="163"/>
      <c r="J109" s="163"/>
      <c r="K109" s="163"/>
      <c r="L109" s="163"/>
      <c r="M109" s="163"/>
      <c r="N109" s="163"/>
      <c r="O109" s="163"/>
      <c r="P109" s="163"/>
      <c r="Q109" s="163"/>
      <c r="U109" s="163"/>
    </row>
    <row r="110" spans="2:22" x14ac:dyDescent="0.2">
      <c r="C110" s="27"/>
      <c r="D110" s="162"/>
      <c r="E110" s="163"/>
      <c r="F110" s="163"/>
      <c r="G110" s="163"/>
      <c r="H110" s="163"/>
      <c r="I110" s="163"/>
      <c r="J110" s="163"/>
      <c r="K110" s="163"/>
      <c r="L110" s="163"/>
      <c r="M110" s="163"/>
      <c r="N110" s="163"/>
      <c r="O110" s="163"/>
      <c r="P110" s="163"/>
      <c r="Q110" s="163"/>
      <c r="U110" s="163"/>
    </row>
    <row r="113" spans="2:22" ht="13.5" thickBot="1" x14ac:dyDescent="0.25"/>
    <row r="114" spans="2:22" s="117" customFormat="1" ht="14.25" thickTop="1" thickBot="1" x14ac:dyDescent="0.25">
      <c r="B114" s="33"/>
      <c r="C114" s="35"/>
      <c r="D114" s="35"/>
      <c r="E114" s="35"/>
      <c r="F114" s="35"/>
      <c r="G114" s="35"/>
      <c r="H114" s="35"/>
      <c r="I114" s="35"/>
      <c r="J114" s="35"/>
      <c r="K114" s="35"/>
      <c r="L114" s="35"/>
      <c r="M114" s="35"/>
      <c r="N114" s="35"/>
      <c r="O114" s="35"/>
      <c r="P114" s="35"/>
      <c r="Q114" s="35"/>
      <c r="R114" s="39"/>
      <c r="T114" s="33"/>
      <c r="U114" s="35"/>
      <c r="V114" s="39"/>
    </row>
    <row r="115" spans="2:22" s="117" customFormat="1" ht="19.5" thickBot="1" x14ac:dyDescent="0.25">
      <c r="B115" s="50"/>
      <c r="C115" s="28"/>
      <c r="D115" s="28"/>
      <c r="E115" s="174" t="s">
        <v>136</v>
      </c>
      <c r="F115" s="175"/>
      <c r="G115" s="175"/>
      <c r="H115" s="175"/>
      <c r="I115" s="175"/>
      <c r="J115" s="175"/>
      <c r="K115" s="175"/>
      <c r="L115" s="175"/>
      <c r="M115" s="175"/>
      <c r="N115" s="175"/>
      <c r="O115" s="175"/>
      <c r="P115" s="175"/>
      <c r="Q115" s="176"/>
      <c r="R115" s="53"/>
      <c r="T115" s="50"/>
      <c r="V115" s="53"/>
    </row>
    <row r="116" spans="2:22" s="117" customFormat="1" x14ac:dyDescent="0.2">
      <c r="B116" s="50"/>
      <c r="C116" s="28"/>
      <c r="D116" s="28"/>
      <c r="E116" s="118" t="s">
        <v>9</v>
      </c>
      <c r="F116" s="118" t="s">
        <v>95</v>
      </c>
      <c r="G116" s="118" t="s">
        <v>96</v>
      </c>
      <c r="H116" s="118" t="s">
        <v>97</v>
      </c>
      <c r="I116" s="118" t="s">
        <v>98</v>
      </c>
      <c r="J116" s="118" t="s">
        <v>99</v>
      </c>
      <c r="K116" s="118" t="s">
        <v>100</v>
      </c>
      <c r="L116" s="118" t="s">
        <v>101</v>
      </c>
      <c r="M116" s="118" t="s">
        <v>102</v>
      </c>
      <c r="N116" s="118" t="s">
        <v>103</v>
      </c>
      <c r="O116" s="118" t="s">
        <v>104</v>
      </c>
      <c r="P116" s="118" t="s">
        <v>105</v>
      </c>
      <c r="Q116" s="118" t="s">
        <v>106</v>
      </c>
      <c r="R116" s="53"/>
      <c r="T116" s="50"/>
      <c r="U116" s="118" t="s">
        <v>106</v>
      </c>
      <c r="V116" s="53"/>
    </row>
    <row r="117" spans="2:22" s="122" customFormat="1" ht="13.5" thickBot="1" x14ac:dyDescent="0.3">
      <c r="B117" s="65"/>
      <c r="C117" s="119" t="s">
        <v>109</v>
      </c>
      <c r="D117" s="120" t="s">
        <v>107</v>
      </c>
      <c r="E117" s="121"/>
      <c r="F117" s="121"/>
      <c r="G117" s="121"/>
      <c r="H117" s="121"/>
      <c r="I117" s="121"/>
      <c r="J117" s="121"/>
      <c r="K117" s="121"/>
      <c r="L117" s="121"/>
      <c r="M117" s="121"/>
      <c r="N117" s="121"/>
      <c r="O117" s="121"/>
      <c r="P117" s="121"/>
      <c r="Q117" s="121"/>
      <c r="R117" s="70"/>
      <c r="T117" s="65"/>
      <c r="U117" s="121"/>
      <c r="V117" s="70"/>
    </row>
    <row r="118" spans="2:22" ht="13.5" thickBot="1" x14ac:dyDescent="0.25">
      <c r="B118" s="123"/>
      <c r="C118" s="180" t="s">
        <v>112</v>
      </c>
      <c r="D118" s="181"/>
      <c r="E118" s="124">
        <f t="shared" ref="E118:Q118" si="2">SUM(E119:E216)</f>
        <v>226473885.43000001</v>
      </c>
      <c r="F118" s="124">
        <f t="shared" si="2"/>
        <v>217710873.49000001</v>
      </c>
      <c r="G118" s="124">
        <f t="shared" si="2"/>
        <v>307702707.51999992</v>
      </c>
      <c r="H118" s="124">
        <f t="shared" si="2"/>
        <v>792753938.46000087</v>
      </c>
      <c r="I118" s="124">
        <f t="shared" si="2"/>
        <v>309961110.40999991</v>
      </c>
      <c r="J118" s="124">
        <f t="shared" si="2"/>
        <v>281975374.79000002</v>
      </c>
      <c r="K118" s="124">
        <f t="shared" si="2"/>
        <v>319655308.01999998</v>
      </c>
      <c r="L118" s="124">
        <f t="shared" si="2"/>
        <v>347329601.01999998</v>
      </c>
      <c r="M118" s="124">
        <f t="shared" si="2"/>
        <v>302748947.89999992</v>
      </c>
      <c r="N118" s="124">
        <f t="shared" si="2"/>
        <v>305103558.04000014</v>
      </c>
      <c r="O118" s="124">
        <f t="shared" si="2"/>
        <v>298920892.88999993</v>
      </c>
      <c r="P118" s="124">
        <f t="shared" si="2"/>
        <v>316498831.70999992</v>
      </c>
      <c r="Q118" s="124">
        <f t="shared" si="2"/>
        <v>4026835029.6799989</v>
      </c>
      <c r="R118" s="125"/>
      <c r="T118" s="123"/>
      <c r="U118" s="124">
        <f>SUM(U119:U216)</f>
        <v>2456233198.1200008</v>
      </c>
      <c r="V118" s="125"/>
    </row>
    <row r="119" spans="2:22" x14ac:dyDescent="0.2">
      <c r="B119" s="123"/>
      <c r="C119" s="126">
        <v>10101</v>
      </c>
      <c r="D119" s="127" t="s">
        <v>20</v>
      </c>
      <c r="E119" s="128">
        <v>92958.58</v>
      </c>
      <c r="F119" s="128">
        <v>100815.90999999999</v>
      </c>
      <c r="G119" s="128">
        <v>206133.19</v>
      </c>
      <c r="H119" s="128">
        <v>150294.69999999995</v>
      </c>
      <c r="I119" s="128">
        <v>103138.65000000001</v>
      </c>
      <c r="J119" s="128">
        <v>292121.11</v>
      </c>
      <c r="K119" s="128">
        <v>85273.05</v>
      </c>
      <c r="L119" s="128">
        <v>102765.00999999998</v>
      </c>
      <c r="M119" s="128">
        <v>136163.28000000003</v>
      </c>
      <c r="N119" s="128">
        <v>133775.78000000003</v>
      </c>
      <c r="O119" s="128">
        <v>133588.23000000001</v>
      </c>
      <c r="P119" s="128">
        <v>139805.09000000003</v>
      </c>
      <c r="Q119" s="128">
        <f>SUM(E119:P119)</f>
        <v>1676832.58</v>
      </c>
      <c r="R119" s="125"/>
      <c r="T119" s="123"/>
      <c r="U119" s="128">
        <f>IF($E$5=Master!$D$4,E119,
IF($F$5=Master!$D$4,SUM(E119:F119),
IF($G$5=Master!$D$4,SUM(E119:G119),
IF($H$5=Master!$D$4,SUM(E119:H119),
IF($I$5=Master!$D$4,SUM(E119:I119),
IF($J$5=Master!$D$4,SUM(E119:J119),
IF($K$5=Master!$D$4,SUM(E119:K119),
IF($L$5=Master!$D$4,SUM(E119:L119),
IF($M$5=Master!$D$4,SUM(E119:M119),
IF($N$5=Master!$D$4,SUM(E119:N119),
IF($O$5=Master!$D$4,SUM(E119:O119),
IF($P$5=Master!$D$4,SUM(E119:P119),0))))))))))))</f>
        <v>1030735.19</v>
      </c>
      <c r="V119" s="125"/>
    </row>
    <row r="120" spans="2:22" x14ac:dyDescent="0.2">
      <c r="B120" s="123"/>
      <c r="C120" s="126">
        <v>20101</v>
      </c>
      <c r="D120" s="127" t="s">
        <v>21</v>
      </c>
      <c r="E120" s="128">
        <v>658580.47999999975</v>
      </c>
      <c r="F120" s="128">
        <v>673191.94000000006</v>
      </c>
      <c r="G120" s="128">
        <v>1112897.4300000002</v>
      </c>
      <c r="H120" s="128">
        <v>1013341.65</v>
      </c>
      <c r="I120" s="128">
        <v>2017639.31</v>
      </c>
      <c r="J120" s="128">
        <v>1096708.8800000001</v>
      </c>
      <c r="K120" s="128">
        <v>1068766.56</v>
      </c>
      <c r="L120" s="128">
        <v>1348819.43</v>
      </c>
      <c r="M120" s="128">
        <v>1358917.7599999998</v>
      </c>
      <c r="N120" s="128">
        <v>1368144.0699999998</v>
      </c>
      <c r="O120" s="128">
        <v>1405282.6099999999</v>
      </c>
      <c r="P120" s="128">
        <v>1371215.8399999999</v>
      </c>
      <c r="Q120" s="128">
        <f t="shared" ref="Q120:Q183" si="3">SUM(E120:P120)</f>
        <v>14493505.959999999</v>
      </c>
      <c r="R120" s="125"/>
      <c r="T120" s="123"/>
      <c r="U120" s="128">
        <f>IF($E$5=Master!$D$4,E120,
IF($F$5=Master!$D$4,SUM(E120:F120),
IF($G$5=Master!$D$4,SUM(E120:G120),
IF($H$5=Master!$D$4,SUM(E120:H120),
IF($I$5=Master!$D$4,SUM(E120:I120),
IF($J$5=Master!$D$4,SUM(E120:J120),
IF($K$5=Master!$D$4,SUM(E120:K120),
IF($L$5=Master!$D$4,SUM(E120:L120),
IF($M$5=Master!$D$4,SUM(E120:M120),
IF($N$5=Master!$D$4,SUM(E120:N120),
IF($O$5=Master!$D$4,SUM(E120:O120),
IF($P$5=Master!$D$4,SUM(E120:P120),0))))))))))))</f>
        <v>7641126.25</v>
      </c>
      <c r="V120" s="125"/>
    </row>
    <row r="121" spans="2:22" x14ac:dyDescent="0.2">
      <c r="B121" s="123"/>
      <c r="C121" s="126">
        <v>20102</v>
      </c>
      <c r="D121" s="127" t="s">
        <v>22</v>
      </c>
      <c r="E121" s="128">
        <v>28015.790000000005</v>
      </c>
      <c r="F121" s="128">
        <v>31607.510000000002</v>
      </c>
      <c r="G121" s="128">
        <v>38604.879999999997</v>
      </c>
      <c r="H121" s="128">
        <v>34293.120000000003</v>
      </c>
      <c r="I121" s="128">
        <v>28865.64</v>
      </c>
      <c r="J121" s="128">
        <v>30732.649999999998</v>
      </c>
      <c r="K121" s="128">
        <v>30744.380000000008</v>
      </c>
      <c r="L121" s="128">
        <v>44175.649999999987</v>
      </c>
      <c r="M121" s="128">
        <v>62819.339999999982</v>
      </c>
      <c r="N121" s="128">
        <v>65504.709999999992</v>
      </c>
      <c r="O121" s="128">
        <v>65504.709999999992</v>
      </c>
      <c r="P121" s="128">
        <v>64921.869999999981</v>
      </c>
      <c r="Q121" s="128">
        <f t="shared" si="3"/>
        <v>525790.24999999988</v>
      </c>
      <c r="R121" s="125"/>
      <c r="T121" s="123"/>
      <c r="U121" s="128">
        <f>IF($E$5=Master!$D$4,E121,
IF($F$5=Master!$D$4,SUM(E121:F121),
IF($G$5=Master!$D$4,SUM(E121:G121),
IF($H$5=Master!$D$4,SUM(E121:H121),
IF($I$5=Master!$D$4,SUM(E121:I121),
IF($J$5=Master!$D$4,SUM(E121:J121),
IF($K$5=Master!$D$4,SUM(E121:K121),
IF($L$5=Master!$D$4,SUM(E121:L121),
IF($M$5=Master!$D$4,SUM(E121:M121),
IF($N$5=Master!$D$4,SUM(E121:N121),
IF($O$5=Master!$D$4,SUM(E121:O121),
IF($P$5=Master!$D$4,SUM(E121:P121),0))))))))))))</f>
        <v>222863.97</v>
      </c>
      <c r="V121" s="125"/>
    </row>
    <row r="122" spans="2:22" x14ac:dyDescent="0.2">
      <c r="B122" s="123"/>
      <c r="C122" s="126">
        <v>20105</v>
      </c>
      <c r="D122" s="127" t="s">
        <v>23</v>
      </c>
      <c r="E122" s="128">
        <v>3400</v>
      </c>
      <c r="F122" s="128">
        <v>3400</v>
      </c>
      <c r="G122" s="128">
        <v>3400</v>
      </c>
      <c r="H122" s="128">
        <v>3400</v>
      </c>
      <c r="I122" s="128">
        <v>2880</v>
      </c>
      <c r="J122" s="128">
        <v>2880</v>
      </c>
      <c r="K122" s="128">
        <v>3630</v>
      </c>
      <c r="L122" s="128">
        <v>4182.2</v>
      </c>
      <c r="M122" s="128">
        <v>4182.2</v>
      </c>
      <c r="N122" s="128">
        <v>4182.2</v>
      </c>
      <c r="O122" s="128">
        <v>4182.2</v>
      </c>
      <c r="P122" s="128">
        <v>4182.2</v>
      </c>
      <c r="Q122" s="128">
        <f t="shared" si="3"/>
        <v>43900.999999999993</v>
      </c>
      <c r="R122" s="125"/>
      <c r="T122" s="123"/>
      <c r="U122" s="128">
        <f>IF($E$5=Master!$D$4,E122,
IF($F$5=Master!$D$4,SUM(E122:F122),
IF($G$5=Master!$D$4,SUM(E122:G122),
IF($H$5=Master!$D$4,SUM(E122:H122),
IF($I$5=Master!$D$4,SUM(E122:I122),
IF($J$5=Master!$D$4,SUM(E122:J122),
IF($K$5=Master!$D$4,SUM(E122:K122),
IF($L$5=Master!$D$4,SUM(E122:L122),
IF($M$5=Master!$D$4,SUM(E122:M122),
IF($N$5=Master!$D$4,SUM(E122:N122),
IF($O$5=Master!$D$4,SUM(E122:O122),
IF($P$5=Master!$D$4,SUM(E122:P122),0))))))))))))</f>
        <v>22990</v>
      </c>
      <c r="V122" s="125"/>
    </row>
    <row r="123" spans="2:22" x14ac:dyDescent="0.2">
      <c r="B123" s="123"/>
      <c r="C123" s="126">
        <v>30101</v>
      </c>
      <c r="D123" s="127" t="s">
        <v>24</v>
      </c>
      <c r="E123" s="128">
        <v>73529.189999999988</v>
      </c>
      <c r="F123" s="128">
        <v>77607.25</v>
      </c>
      <c r="G123" s="128">
        <v>104199.47999999997</v>
      </c>
      <c r="H123" s="128">
        <v>94421.810000000027</v>
      </c>
      <c r="I123" s="128">
        <v>89152.46</v>
      </c>
      <c r="J123" s="128">
        <v>89525.389999999985</v>
      </c>
      <c r="K123" s="128">
        <v>88521.449999999953</v>
      </c>
      <c r="L123" s="128">
        <v>99537.539999999979</v>
      </c>
      <c r="M123" s="128">
        <v>162470.98000000004</v>
      </c>
      <c r="N123" s="128">
        <v>159942.86000000007</v>
      </c>
      <c r="O123" s="128">
        <v>159942.85000000006</v>
      </c>
      <c r="P123" s="128">
        <v>162471.04000000007</v>
      </c>
      <c r="Q123" s="128">
        <f t="shared" si="3"/>
        <v>1361322.3</v>
      </c>
      <c r="R123" s="125"/>
      <c r="T123" s="123"/>
      <c r="U123" s="128">
        <f>IF($E$5=Master!$D$4,E123,
IF($F$5=Master!$D$4,SUM(E123:F123),
IF($G$5=Master!$D$4,SUM(E123:G123),
IF($H$5=Master!$D$4,SUM(E123:H123),
IF($I$5=Master!$D$4,SUM(E123:I123),
IF($J$5=Master!$D$4,SUM(E123:J123),
IF($K$5=Master!$D$4,SUM(E123:K123),
IF($L$5=Master!$D$4,SUM(E123:L123),
IF($M$5=Master!$D$4,SUM(E123:M123),
IF($N$5=Master!$D$4,SUM(E123:N123),
IF($O$5=Master!$D$4,SUM(E123:O123),
IF($P$5=Master!$D$4,SUM(E123:P123),0))))))))))))</f>
        <v>616957.02999999991</v>
      </c>
      <c r="V123" s="125"/>
    </row>
    <row r="124" spans="2:22" x14ac:dyDescent="0.2">
      <c r="B124" s="123"/>
      <c r="C124" s="126">
        <v>30201</v>
      </c>
      <c r="D124" s="127" t="s">
        <v>25</v>
      </c>
      <c r="E124" s="128">
        <v>2082601.6500000015</v>
      </c>
      <c r="F124" s="128">
        <v>2077038.5900000026</v>
      </c>
      <c r="G124" s="128">
        <v>2678548.700000003</v>
      </c>
      <c r="H124" s="128">
        <v>2540467.1199999992</v>
      </c>
      <c r="I124" s="128">
        <v>2447017.120000001</v>
      </c>
      <c r="J124" s="128">
        <v>2591528.2899999991</v>
      </c>
      <c r="K124" s="128">
        <v>2580850.15</v>
      </c>
      <c r="L124" s="128">
        <v>3474624.660000029</v>
      </c>
      <c r="M124" s="128">
        <v>2627136.090000018</v>
      </c>
      <c r="N124" s="128">
        <v>3696276.7100000284</v>
      </c>
      <c r="O124" s="128">
        <v>3703549.2600000291</v>
      </c>
      <c r="P124" s="128">
        <v>3784356.9300000318</v>
      </c>
      <c r="Q124" s="128">
        <f t="shared" si="3"/>
        <v>34283995.270000137</v>
      </c>
      <c r="R124" s="125"/>
      <c r="T124" s="123"/>
      <c r="U124" s="128">
        <f>IF($E$5=Master!$D$4,E124,
IF($F$5=Master!$D$4,SUM(E124:F124),
IF($G$5=Master!$D$4,SUM(E124:G124),
IF($H$5=Master!$D$4,SUM(E124:H124),
IF($I$5=Master!$D$4,SUM(E124:I124),
IF($J$5=Master!$D$4,SUM(E124:J124),
IF($K$5=Master!$D$4,SUM(E124:K124),
IF($L$5=Master!$D$4,SUM(E124:L124),
IF($M$5=Master!$D$4,SUM(E124:M124),
IF($N$5=Master!$D$4,SUM(E124:N124),
IF($O$5=Master!$D$4,SUM(E124:O124),
IF($P$5=Master!$D$4,SUM(E124:P124),0))))))))))))</f>
        <v>16998051.620000005</v>
      </c>
      <c r="V124" s="125"/>
    </row>
    <row r="125" spans="2:22" x14ac:dyDescent="0.2">
      <c r="B125" s="123"/>
      <c r="C125" s="126">
        <v>30301</v>
      </c>
      <c r="D125" s="127" t="s">
        <v>26</v>
      </c>
      <c r="E125" s="128">
        <v>831198.12000000046</v>
      </c>
      <c r="F125" s="128">
        <v>830725.5200000006</v>
      </c>
      <c r="G125" s="128">
        <v>997896.03000000108</v>
      </c>
      <c r="H125" s="128">
        <v>1100430.9899999993</v>
      </c>
      <c r="I125" s="128">
        <v>1010790.6600000001</v>
      </c>
      <c r="J125" s="128">
        <v>1110525.0099999998</v>
      </c>
      <c r="K125" s="128">
        <v>1024087.1300000004</v>
      </c>
      <c r="L125" s="128">
        <v>1906840.0899999938</v>
      </c>
      <c r="M125" s="128">
        <v>1849849.5699999933</v>
      </c>
      <c r="N125" s="128">
        <v>1860217.0899999933</v>
      </c>
      <c r="O125" s="128">
        <v>1847240.7099999937</v>
      </c>
      <c r="P125" s="128">
        <v>1105596.7399999963</v>
      </c>
      <c r="Q125" s="128">
        <f t="shared" si="3"/>
        <v>15475397.659999972</v>
      </c>
      <c r="R125" s="125"/>
      <c r="T125" s="123"/>
      <c r="U125" s="128">
        <f>IF($E$5=Master!$D$4,E125,
IF($F$5=Master!$D$4,SUM(E125:F125),
IF($G$5=Master!$D$4,SUM(E125:G125),
IF($H$5=Master!$D$4,SUM(E125:H125),
IF($I$5=Master!$D$4,SUM(E125:I125),
IF($J$5=Master!$D$4,SUM(E125:J125),
IF($K$5=Master!$D$4,SUM(E125:K125),
IF($L$5=Master!$D$4,SUM(E125:L125),
IF($M$5=Master!$D$4,SUM(E125:M125),
IF($N$5=Master!$D$4,SUM(E125:N125),
IF($O$5=Master!$D$4,SUM(E125:O125),
IF($P$5=Master!$D$4,SUM(E125:P125),0))))))))))))</f>
        <v>6905653.4600000028</v>
      </c>
      <c r="V125" s="125"/>
    </row>
    <row r="126" spans="2:22" x14ac:dyDescent="0.2">
      <c r="B126" s="123"/>
      <c r="C126" s="126">
        <v>30401</v>
      </c>
      <c r="D126" s="127" t="s">
        <v>27</v>
      </c>
      <c r="E126" s="128">
        <v>42108.94</v>
      </c>
      <c r="F126" s="128">
        <v>58058.289999999994</v>
      </c>
      <c r="G126" s="128">
        <v>50442.130000000005</v>
      </c>
      <c r="H126" s="128">
        <v>72197.949999999983</v>
      </c>
      <c r="I126" s="128">
        <v>48852.83</v>
      </c>
      <c r="J126" s="128">
        <v>55757.82</v>
      </c>
      <c r="K126" s="128">
        <v>113025.54000000001</v>
      </c>
      <c r="L126" s="128">
        <v>89422.489999999991</v>
      </c>
      <c r="M126" s="128">
        <v>81226.069999999992</v>
      </c>
      <c r="N126" s="128">
        <v>80545.209999999992</v>
      </c>
      <c r="O126" s="128">
        <v>79398.149999999994</v>
      </c>
      <c r="P126" s="128">
        <v>55239.48</v>
      </c>
      <c r="Q126" s="128">
        <f t="shared" si="3"/>
        <v>826274.89999999991</v>
      </c>
      <c r="R126" s="125"/>
      <c r="T126" s="123"/>
      <c r="U126" s="128">
        <f>IF($E$5=Master!$D$4,E126,
IF($F$5=Master!$D$4,SUM(E126:F126),
IF($G$5=Master!$D$4,SUM(E126:G126),
IF($H$5=Master!$D$4,SUM(E126:H126),
IF($I$5=Master!$D$4,SUM(E126:I126),
IF($J$5=Master!$D$4,SUM(E126:J126),
IF($K$5=Master!$D$4,SUM(E126:K126),
IF($L$5=Master!$D$4,SUM(E126:L126),
IF($M$5=Master!$D$4,SUM(E126:M126),
IF($N$5=Master!$D$4,SUM(E126:N126),
IF($O$5=Master!$D$4,SUM(E126:O126),
IF($P$5=Master!$D$4,SUM(E126:P126),0))))))))))))</f>
        <v>440443.5</v>
      </c>
      <c r="V126" s="125"/>
    </row>
    <row r="127" spans="2:22" x14ac:dyDescent="0.2">
      <c r="B127" s="123"/>
      <c r="C127" s="126">
        <v>40101</v>
      </c>
      <c r="D127" s="127" t="s">
        <v>28</v>
      </c>
      <c r="E127" s="128">
        <v>320158.99000000011</v>
      </c>
      <c r="F127" s="128">
        <v>385574.30999999994</v>
      </c>
      <c r="G127" s="128">
        <v>480792.39</v>
      </c>
      <c r="H127" s="128">
        <v>454583.54999999987</v>
      </c>
      <c r="I127" s="128">
        <v>434680.64999999991</v>
      </c>
      <c r="J127" s="128">
        <v>444432.55000000005</v>
      </c>
      <c r="K127" s="128">
        <v>551359.6100000001</v>
      </c>
      <c r="L127" s="128">
        <v>635956.35999999987</v>
      </c>
      <c r="M127" s="128">
        <v>643192.0299999998</v>
      </c>
      <c r="N127" s="128">
        <v>608669.73999999976</v>
      </c>
      <c r="O127" s="128">
        <v>606619.73999999976</v>
      </c>
      <c r="P127" s="128">
        <v>365013.65000000026</v>
      </c>
      <c r="Q127" s="128">
        <f t="shared" si="3"/>
        <v>5931033.5700000003</v>
      </c>
      <c r="R127" s="125"/>
      <c r="T127" s="123"/>
      <c r="U127" s="128">
        <f>IF($E$5=Master!$D$4,E127,
IF($F$5=Master!$D$4,SUM(E127:F127),
IF($G$5=Master!$D$4,SUM(E127:G127),
IF($H$5=Master!$D$4,SUM(E127:H127),
IF($I$5=Master!$D$4,SUM(E127:I127),
IF($J$5=Master!$D$4,SUM(E127:J127),
IF($K$5=Master!$D$4,SUM(E127:K127),
IF($L$5=Master!$D$4,SUM(E127:L127),
IF($M$5=Master!$D$4,SUM(E127:M127),
IF($N$5=Master!$D$4,SUM(E127:N127),
IF($O$5=Master!$D$4,SUM(E127:O127),
IF($P$5=Master!$D$4,SUM(E127:P127),0))))))))))))</f>
        <v>3071582.05</v>
      </c>
      <c r="V127" s="125"/>
    </row>
    <row r="128" spans="2:22" x14ac:dyDescent="0.2">
      <c r="B128" s="123"/>
      <c r="C128" s="126">
        <v>40102</v>
      </c>
      <c r="D128" s="127" t="s">
        <v>29</v>
      </c>
      <c r="E128" s="128">
        <v>52349.850000000006</v>
      </c>
      <c r="F128" s="128">
        <v>82373.569999999992</v>
      </c>
      <c r="G128" s="128">
        <v>86761.140000000014</v>
      </c>
      <c r="H128" s="128">
        <v>83718.97000000003</v>
      </c>
      <c r="I128" s="128">
        <v>183304.45</v>
      </c>
      <c r="J128" s="128">
        <v>94729.330000000016</v>
      </c>
      <c r="K128" s="128">
        <v>95338.020000000019</v>
      </c>
      <c r="L128" s="128">
        <v>145908.12</v>
      </c>
      <c r="M128" s="128">
        <v>147338.38</v>
      </c>
      <c r="N128" s="128">
        <v>145697.29</v>
      </c>
      <c r="O128" s="128">
        <v>128733.87999999999</v>
      </c>
      <c r="P128" s="128">
        <v>71453.159999999989</v>
      </c>
      <c r="Q128" s="128">
        <f t="shared" si="3"/>
        <v>1317706.1599999999</v>
      </c>
      <c r="R128" s="125"/>
      <c r="T128" s="123"/>
      <c r="U128" s="128">
        <f>IF($E$5=Master!$D$4,E128,
IF($F$5=Master!$D$4,SUM(E128:F128),
IF($G$5=Master!$D$4,SUM(E128:G128),
IF($H$5=Master!$D$4,SUM(E128:H128),
IF($I$5=Master!$D$4,SUM(E128:I128),
IF($J$5=Master!$D$4,SUM(E128:J128),
IF($K$5=Master!$D$4,SUM(E128:K128),
IF($L$5=Master!$D$4,SUM(E128:L128),
IF($M$5=Master!$D$4,SUM(E128:M128),
IF($N$5=Master!$D$4,SUM(E128:N128),
IF($O$5=Master!$D$4,SUM(E128:O128),
IF($P$5=Master!$D$4,SUM(E128:P128),0))))))))))))</f>
        <v>678575.33000000007</v>
      </c>
      <c r="V128" s="125"/>
    </row>
    <row r="129" spans="2:22" x14ac:dyDescent="0.2">
      <c r="B129" s="123"/>
      <c r="C129" s="126">
        <v>40103</v>
      </c>
      <c r="D129" s="127" t="s">
        <v>30</v>
      </c>
      <c r="E129" s="128">
        <v>35943.21</v>
      </c>
      <c r="F129" s="128">
        <v>35713.25</v>
      </c>
      <c r="G129" s="128">
        <v>27504.129999999997</v>
      </c>
      <c r="H129" s="128">
        <v>68955.34</v>
      </c>
      <c r="I129" s="128">
        <v>39093.050000000003</v>
      </c>
      <c r="J129" s="128">
        <v>65536.250000000015</v>
      </c>
      <c r="K129" s="128">
        <v>43801.73</v>
      </c>
      <c r="L129" s="128">
        <v>48201.01999999999</v>
      </c>
      <c r="M129" s="128">
        <v>48201.01999999999</v>
      </c>
      <c r="N129" s="128">
        <v>48201.01999999999</v>
      </c>
      <c r="O129" s="128">
        <v>48201.01999999999</v>
      </c>
      <c r="P129" s="128">
        <v>48200.959999999992</v>
      </c>
      <c r="Q129" s="128">
        <f t="shared" si="3"/>
        <v>557552</v>
      </c>
      <c r="R129" s="125"/>
      <c r="T129" s="123"/>
      <c r="U129" s="128">
        <f>IF($E$5=Master!$D$4,E129,
IF($F$5=Master!$D$4,SUM(E129:F129),
IF($G$5=Master!$D$4,SUM(E129:G129),
IF($H$5=Master!$D$4,SUM(E129:H129),
IF($I$5=Master!$D$4,SUM(E129:I129),
IF($J$5=Master!$D$4,SUM(E129:J129),
IF($K$5=Master!$D$4,SUM(E129:K129),
IF($L$5=Master!$D$4,SUM(E129:L129),
IF($M$5=Master!$D$4,SUM(E129:M129),
IF($N$5=Master!$D$4,SUM(E129:N129),
IF($O$5=Master!$D$4,SUM(E129:O129),
IF($P$5=Master!$D$4,SUM(E129:P129),0))))))))))))</f>
        <v>316546.95999999996</v>
      </c>
      <c r="V129" s="125"/>
    </row>
    <row r="130" spans="2:22" x14ac:dyDescent="0.2">
      <c r="B130" s="123"/>
      <c r="C130" s="126">
        <v>40105</v>
      </c>
      <c r="D130" s="127" t="s">
        <v>31</v>
      </c>
      <c r="E130" s="128">
        <v>27700.75</v>
      </c>
      <c r="F130" s="128">
        <v>36081.299999999996</v>
      </c>
      <c r="G130" s="128">
        <v>31228.26</v>
      </c>
      <c r="H130" s="128">
        <v>34472.929999999993</v>
      </c>
      <c r="I130" s="128">
        <v>35520.480000000003</v>
      </c>
      <c r="J130" s="128">
        <v>40281.129999999997</v>
      </c>
      <c r="K130" s="128">
        <v>36938.25</v>
      </c>
      <c r="L130" s="128">
        <v>56317.900000000016</v>
      </c>
      <c r="M130" s="128">
        <v>55680.840000000018</v>
      </c>
      <c r="N130" s="128">
        <v>55060.840000000018</v>
      </c>
      <c r="O130" s="128">
        <v>55060.840000000018</v>
      </c>
      <c r="P130" s="128">
        <v>24801.629999999997</v>
      </c>
      <c r="Q130" s="128">
        <f t="shared" si="3"/>
        <v>489145.15000000008</v>
      </c>
      <c r="R130" s="125"/>
      <c r="T130" s="123"/>
      <c r="U130" s="128">
        <f>IF($E$5=Master!$D$4,E130,
IF($F$5=Master!$D$4,SUM(E130:F130),
IF($G$5=Master!$D$4,SUM(E130:G130),
IF($H$5=Master!$D$4,SUM(E130:H130),
IF($I$5=Master!$D$4,SUM(E130:I130),
IF($J$5=Master!$D$4,SUM(E130:J130),
IF($K$5=Master!$D$4,SUM(E130:K130),
IF($L$5=Master!$D$4,SUM(E130:L130),
IF($M$5=Master!$D$4,SUM(E130:M130),
IF($N$5=Master!$D$4,SUM(E130:N130),
IF($O$5=Master!$D$4,SUM(E130:O130),
IF($P$5=Master!$D$4,SUM(E130:P130),0))))))))))))</f>
        <v>242223.1</v>
      </c>
      <c r="V130" s="125"/>
    </row>
    <row r="131" spans="2:22" x14ac:dyDescent="0.2">
      <c r="B131" s="123"/>
      <c r="C131" s="126">
        <v>40116</v>
      </c>
      <c r="D131" s="127" t="s">
        <v>32</v>
      </c>
      <c r="E131" s="128">
        <v>2810.33</v>
      </c>
      <c r="F131" s="128">
        <v>0</v>
      </c>
      <c r="G131" s="128">
        <v>6279.76</v>
      </c>
      <c r="H131" s="128">
        <v>3107.79</v>
      </c>
      <c r="I131" s="128">
        <v>3107.62</v>
      </c>
      <c r="J131" s="128">
        <v>3107.79</v>
      </c>
      <c r="K131" s="128">
        <v>3107.79</v>
      </c>
      <c r="L131" s="128">
        <v>3421.31</v>
      </c>
      <c r="M131" s="128">
        <v>3421.31</v>
      </c>
      <c r="N131" s="128">
        <v>3421.31</v>
      </c>
      <c r="O131" s="128">
        <v>3421.31</v>
      </c>
      <c r="P131" s="128">
        <v>3421.31</v>
      </c>
      <c r="Q131" s="128">
        <f t="shared" si="3"/>
        <v>38627.630000000005</v>
      </c>
      <c r="R131" s="125"/>
      <c r="T131" s="123"/>
      <c r="U131" s="128">
        <f>IF($E$5=Master!$D$4,E131,
IF($F$5=Master!$D$4,SUM(E131:F131),
IF($G$5=Master!$D$4,SUM(E131:G131),
IF($H$5=Master!$D$4,SUM(E131:H131),
IF($I$5=Master!$D$4,SUM(E131:I131),
IF($J$5=Master!$D$4,SUM(E131:J131),
IF($K$5=Master!$D$4,SUM(E131:K131),
IF($L$5=Master!$D$4,SUM(E131:L131),
IF($M$5=Master!$D$4,SUM(E131:M131),
IF($N$5=Master!$D$4,SUM(E131:N131),
IF($O$5=Master!$D$4,SUM(E131:O131),
IF($P$5=Master!$D$4,SUM(E131:P131),0))))))))))))</f>
        <v>21521.08</v>
      </c>
      <c r="V131" s="125"/>
    </row>
    <row r="132" spans="2:22" x14ac:dyDescent="0.2">
      <c r="B132" s="123"/>
      <c r="C132" s="126">
        <v>40122</v>
      </c>
      <c r="D132" s="127" t="s">
        <v>33</v>
      </c>
      <c r="E132" s="128">
        <v>0</v>
      </c>
      <c r="F132" s="128">
        <v>0</v>
      </c>
      <c r="G132" s="128">
        <v>0</v>
      </c>
      <c r="H132" s="128">
        <v>0</v>
      </c>
      <c r="I132" s="128">
        <v>0</v>
      </c>
      <c r="J132" s="128">
        <v>0</v>
      </c>
      <c r="K132" s="128">
        <v>0</v>
      </c>
      <c r="L132" s="128">
        <v>2520</v>
      </c>
      <c r="M132" s="128">
        <v>2520</v>
      </c>
      <c r="N132" s="128">
        <v>2520</v>
      </c>
      <c r="O132" s="128">
        <v>2520</v>
      </c>
      <c r="P132" s="128">
        <v>2520</v>
      </c>
      <c r="Q132" s="128">
        <f t="shared" si="3"/>
        <v>12600</v>
      </c>
      <c r="R132" s="125"/>
      <c r="T132" s="123"/>
      <c r="U132" s="128">
        <f>IF($E$5=Master!$D$4,E132,
IF($F$5=Master!$D$4,SUM(E132:F132),
IF($G$5=Master!$D$4,SUM(E132:G132),
IF($H$5=Master!$D$4,SUM(E132:H132),
IF($I$5=Master!$D$4,SUM(E132:I132),
IF($J$5=Master!$D$4,SUM(E132:J132),
IF($K$5=Master!$D$4,SUM(E132:K132),
IF($L$5=Master!$D$4,SUM(E132:L132),
IF($M$5=Master!$D$4,SUM(E132:M132),
IF($N$5=Master!$D$4,SUM(E132:N132),
IF($O$5=Master!$D$4,SUM(E132:O132),
IF($P$5=Master!$D$4,SUM(E132:P132),0))))))))))))</f>
        <v>0</v>
      </c>
      <c r="V132" s="125"/>
    </row>
    <row r="133" spans="2:22" x14ac:dyDescent="0.2">
      <c r="B133" s="123"/>
      <c r="C133" s="126">
        <v>40201</v>
      </c>
      <c r="D133" s="127" t="s">
        <v>34</v>
      </c>
      <c r="E133" s="128">
        <v>153504.02000000002</v>
      </c>
      <c r="F133" s="128">
        <v>153208.10000000003</v>
      </c>
      <c r="G133" s="128">
        <v>253931.06</v>
      </c>
      <c r="H133" s="128">
        <v>196596.54999999996</v>
      </c>
      <c r="I133" s="128">
        <v>340050.69000000012</v>
      </c>
      <c r="J133" s="128">
        <v>247139.27</v>
      </c>
      <c r="K133" s="128">
        <v>322519.33999999991</v>
      </c>
      <c r="L133" s="128">
        <v>557044.52</v>
      </c>
      <c r="M133" s="128">
        <v>717770.7300000001</v>
      </c>
      <c r="N133" s="128">
        <v>544778.20000000019</v>
      </c>
      <c r="O133" s="128">
        <v>595138.45000000007</v>
      </c>
      <c r="P133" s="128">
        <v>594827.19000000018</v>
      </c>
      <c r="Q133" s="128">
        <f t="shared" si="3"/>
        <v>4676508.12</v>
      </c>
      <c r="R133" s="125"/>
      <c r="T133" s="123"/>
      <c r="U133" s="128">
        <f>IF($E$5=Master!$D$4,E133,
IF($F$5=Master!$D$4,SUM(E133:F133),
IF($G$5=Master!$D$4,SUM(E133:G133),
IF($H$5=Master!$D$4,SUM(E133:H133),
IF($I$5=Master!$D$4,SUM(E133:I133),
IF($J$5=Master!$D$4,SUM(E133:J133),
IF($K$5=Master!$D$4,SUM(E133:K133),
IF($L$5=Master!$D$4,SUM(E133:L133),
IF($M$5=Master!$D$4,SUM(E133:M133),
IF($N$5=Master!$D$4,SUM(E133:N133),
IF($O$5=Master!$D$4,SUM(E133:O133),
IF($P$5=Master!$D$4,SUM(E133:P133),0))))))))))))</f>
        <v>1666949.03</v>
      </c>
      <c r="V133" s="125"/>
    </row>
    <row r="134" spans="2:22" x14ac:dyDescent="0.2">
      <c r="B134" s="123"/>
      <c r="C134" s="126">
        <v>40202</v>
      </c>
      <c r="D134" s="127" t="s">
        <v>35</v>
      </c>
      <c r="E134" s="128">
        <v>875103.55000000016</v>
      </c>
      <c r="F134" s="128">
        <v>1104452.8400000003</v>
      </c>
      <c r="G134" s="128">
        <v>1208123.7499999995</v>
      </c>
      <c r="H134" s="128">
        <v>1051295.5699999996</v>
      </c>
      <c r="I134" s="128">
        <v>1047393.3699999999</v>
      </c>
      <c r="J134" s="128">
        <v>1201382.54</v>
      </c>
      <c r="K134" s="128">
        <v>1372798.3499999996</v>
      </c>
      <c r="L134" s="128">
        <v>1243870.9599999997</v>
      </c>
      <c r="M134" s="128">
        <v>1256706.4199999997</v>
      </c>
      <c r="N134" s="128">
        <v>1220478.1099999999</v>
      </c>
      <c r="O134" s="128">
        <v>1238050.7299999997</v>
      </c>
      <c r="P134" s="128">
        <v>1312739.3799999992</v>
      </c>
      <c r="Q134" s="128">
        <f t="shared" si="3"/>
        <v>14132395.569999998</v>
      </c>
      <c r="R134" s="125"/>
      <c r="T134" s="123"/>
      <c r="U134" s="128">
        <f>IF($E$5=Master!$D$4,E134,
IF($F$5=Master!$D$4,SUM(E134:F134),
IF($G$5=Master!$D$4,SUM(E134:G134),
IF($H$5=Master!$D$4,SUM(E134:H134),
IF($I$5=Master!$D$4,SUM(E134:I134),
IF($J$5=Master!$D$4,SUM(E134:J134),
IF($K$5=Master!$D$4,SUM(E134:K134),
IF($L$5=Master!$D$4,SUM(E134:L134),
IF($M$5=Master!$D$4,SUM(E134:M134),
IF($N$5=Master!$D$4,SUM(E134:N134),
IF($O$5=Master!$D$4,SUM(E134:O134),
IF($P$5=Master!$D$4,SUM(E134:P134),0))))))))))))</f>
        <v>7860549.9699999997</v>
      </c>
      <c r="V134" s="125"/>
    </row>
    <row r="135" spans="2:22" x14ac:dyDescent="0.2">
      <c r="B135" s="123"/>
      <c r="C135" s="126">
        <v>40204</v>
      </c>
      <c r="D135" s="127" t="s">
        <v>36</v>
      </c>
      <c r="E135" s="128">
        <v>22482.029999999995</v>
      </c>
      <c r="F135" s="128">
        <v>20370.709999999995</v>
      </c>
      <c r="G135" s="128">
        <v>72252.239999999991</v>
      </c>
      <c r="H135" s="128">
        <v>45561.140000000014</v>
      </c>
      <c r="I135" s="128">
        <v>58788.330000000016</v>
      </c>
      <c r="J135" s="128">
        <v>34219.140000000007</v>
      </c>
      <c r="K135" s="128">
        <v>36250.35</v>
      </c>
      <c r="L135" s="128">
        <v>59258.01999999999</v>
      </c>
      <c r="M135" s="128">
        <v>59578.599999999984</v>
      </c>
      <c r="N135" s="128">
        <v>61734.029999999992</v>
      </c>
      <c r="O135" s="128">
        <v>65113.599999999984</v>
      </c>
      <c r="P135" s="128">
        <v>57093.599999999977</v>
      </c>
      <c r="Q135" s="128">
        <f t="shared" si="3"/>
        <v>592701.78999999992</v>
      </c>
      <c r="R135" s="125"/>
      <c r="T135" s="123"/>
      <c r="U135" s="128">
        <f>IF($E$5=Master!$D$4,E135,
IF($F$5=Master!$D$4,SUM(E135:F135),
IF($G$5=Master!$D$4,SUM(E135:G135),
IF($H$5=Master!$D$4,SUM(E135:H135),
IF($I$5=Master!$D$4,SUM(E135:I135),
IF($J$5=Master!$D$4,SUM(E135:J135),
IF($K$5=Master!$D$4,SUM(E135:K135),
IF($L$5=Master!$D$4,SUM(E135:L135),
IF($M$5=Master!$D$4,SUM(E135:M135),
IF($N$5=Master!$D$4,SUM(E135:N135),
IF($O$5=Master!$D$4,SUM(E135:O135),
IF($P$5=Master!$D$4,SUM(E135:P135),0))))))))))))</f>
        <v>289923.94</v>
      </c>
      <c r="V135" s="125"/>
    </row>
    <row r="136" spans="2:22" x14ac:dyDescent="0.2">
      <c r="B136" s="123"/>
      <c r="C136" s="126">
        <v>40301</v>
      </c>
      <c r="D136" s="127" t="s">
        <v>37</v>
      </c>
      <c r="E136" s="128">
        <v>7694315.1099999966</v>
      </c>
      <c r="F136" s="128">
        <v>9325676.1700000037</v>
      </c>
      <c r="G136" s="128">
        <v>9291995.8099999987</v>
      </c>
      <c r="H136" s="128">
        <v>10024799.209999997</v>
      </c>
      <c r="I136" s="128">
        <v>10325440.029999992</v>
      </c>
      <c r="J136" s="128">
        <v>10542725.559999999</v>
      </c>
      <c r="K136" s="128">
        <v>10466725.109999998</v>
      </c>
      <c r="L136" s="128">
        <v>14854926.569999989</v>
      </c>
      <c r="M136" s="128">
        <v>13542027.229999987</v>
      </c>
      <c r="N136" s="128">
        <v>13160737.409999987</v>
      </c>
      <c r="O136" s="128">
        <v>12608629.269999985</v>
      </c>
      <c r="P136" s="128">
        <v>10210694.500000007</v>
      </c>
      <c r="Q136" s="128">
        <f t="shared" si="3"/>
        <v>132048691.97999993</v>
      </c>
      <c r="R136" s="125"/>
      <c r="T136" s="123"/>
      <c r="U136" s="128">
        <f>IF($E$5=Master!$D$4,E136,
IF($F$5=Master!$D$4,SUM(E136:F136),
IF($G$5=Master!$D$4,SUM(E136:G136),
IF($H$5=Master!$D$4,SUM(E136:H136),
IF($I$5=Master!$D$4,SUM(E136:I136),
IF($J$5=Master!$D$4,SUM(E136:J136),
IF($K$5=Master!$D$4,SUM(E136:K136),
IF($L$5=Master!$D$4,SUM(E136:L136),
IF($M$5=Master!$D$4,SUM(E136:M136),
IF($N$5=Master!$D$4,SUM(E136:N136),
IF($O$5=Master!$D$4,SUM(E136:O136),
IF($P$5=Master!$D$4,SUM(E136:P136),0))))))))))))</f>
        <v>67671676.999999985</v>
      </c>
      <c r="V136" s="125"/>
    </row>
    <row r="137" spans="2:22" x14ac:dyDescent="0.2">
      <c r="B137" s="123"/>
      <c r="C137" s="126">
        <v>40401</v>
      </c>
      <c r="D137" s="127" t="s">
        <v>38</v>
      </c>
      <c r="E137" s="128">
        <v>4543086.0300000021</v>
      </c>
      <c r="F137" s="128">
        <v>5036386.8100000033</v>
      </c>
      <c r="G137" s="128">
        <v>5042586.76</v>
      </c>
      <c r="H137" s="128">
        <v>6407601.6599999992</v>
      </c>
      <c r="I137" s="128">
        <v>6378264.9100000067</v>
      </c>
      <c r="J137" s="128">
        <v>12090621.989999996</v>
      </c>
      <c r="K137" s="128">
        <v>7093702.5700000022</v>
      </c>
      <c r="L137" s="128">
        <v>8982935.7599999923</v>
      </c>
      <c r="M137" s="128">
        <v>7737004.5799999963</v>
      </c>
      <c r="N137" s="128">
        <v>7542660.4999999963</v>
      </c>
      <c r="O137" s="128">
        <v>7513943.5799999954</v>
      </c>
      <c r="P137" s="128">
        <v>7162173.0799999963</v>
      </c>
      <c r="Q137" s="128">
        <f t="shared" si="3"/>
        <v>85530968.229999989</v>
      </c>
      <c r="R137" s="125"/>
      <c r="T137" s="123"/>
      <c r="U137" s="128">
        <f>IF($E$5=Master!$D$4,E137,
IF($F$5=Master!$D$4,SUM(E137:F137),
IF($G$5=Master!$D$4,SUM(E137:G137),
IF($H$5=Master!$D$4,SUM(E137:H137),
IF($I$5=Master!$D$4,SUM(E137:I137),
IF($J$5=Master!$D$4,SUM(E137:J137),
IF($K$5=Master!$D$4,SUM(E137:K137),
IF($L$5=Master!$D$4,SUM(E137:L137),
IF($M$5=Master!$D$4,SUM(E137:M137),
IF($N$5=Master!$D$4,SUM(E137:N137),
IF($O$5=Master!$D$4,SUM(E137:O137),
IF($P$5=Master!$D$4,SUM(E137:P137),0))))))))))))</f>
        <v>46592250.730000012</v>
      </c>
      <c r="V137" s="125"/>
    </row>
    <row r="138" spans="2:22" x14ac:dyDescent="0.2">
      <c r="B138" s="123"/>
      <c r="C138" s="126">
        <v>40402</v>
      </c>
      <c r="D138" s="127" t="s">
        <v>39</v>
      </c>
      <c r="E138" s="128">
        <v>33676.33</v>
      </c>
      <c r="F138" s="128">
        <v>34483.850000000006</v>
      </c>
      <c r="G138" s="128">
        <v>61793.78</v>
      </c>
      <c r="H138" s="128">
        <v>36607.630000000005</v>
      </c>
      <c r="I138" s="128">
        <v>37734.729999999989</v>
      </c>
      <c r="J138" s="128">
        <v>33354.480000000003</v>
      </c>
      <c r="K138" s="128">
        <v>31298.230000000003</v>
      </c>
      <c r="L138" s="128">
        <v>101850.73999999999</v>
      </c>
      <c r="M138" s="128">
        <v>104663</v>
      </c>
      <c r="N138" s="128">
        <v>93268.13</v>
      </c>
      <c r="O138" s="128">
        <v>93268.13</v>
      </c>
      <c r="P138" s="128">
        <v>105298.37</v>
      </c>
      <c r="Q138" s="128">
        <f t="shared" si="3"/>
        <v>767297.4</v>
      </c>
      <c r="R138" s="125"/>
      <c r="T138" s="123"/>
      <c r="U138" s="128">
        <f>IF($E$5=Master!$D$4,E138,
IF($F$5=Master!$D$4,SUM(E138:F138),
IF($G$5=Master!$D$4,SUM(E138:G138),
IF($H$5=Master!$D$4,SUM(E138:H138),
IF($I$5=Master!$D$4,SUM(E138:I138),
IF($J$5=Master!$D$4,SUM(E138:J138),
IF($K$5=Master!$D$4,SUM(E138:K138),
IF($L$5=Master!$D$4,SUM(E138:L138),
IF($M$5=Master!$D$4,SUM(E138:M138),
IF($N$5=Master!$D$4,SUM(E138:N138),
IF($O$5=Master!$D$4,SUM(E138:O138),
IF($P$5=Master!$D$4,SUM(E138:P138),0))))))))))))</f>
        <v>268949.03000000003</v>
      </c>
      <c r="V138" s="125"/>
    </row>
    <row r="139" spans="2:22" x14ac:dyDescent="0.2">
      <c r="B139" s="123"/>
      <c r="C139" s="126">
        <v>40501</v>
      </c>
      <c r="D139" s="127" t="s">
        <v>1</v>
      </c>
      <c r="E139" s="128">
        <v>47677111.049999997</v>
      </c>
      <c r="F139" s="128">
        <v>16975576.990000002</v>
      </c>
      <c r="G139" s="128">
        <v>67637845.560000002</v>
      </c>
      <c r="H139" s="128">
        <v>564336359.19000018</v>
      </c>
      <c r="I139" s="128">
        <v>66176975.780000001</v>
      </c>
      <c r="J139" s="128">
        <v>47529899.630000003</v>
      </c>
      <c r="K139" s="128">
        <v>63171124.850000009</v>
      </c>
      <c r="L139" s="128">
        <v>53929402.130000003</v>
      </c>
      <c r="M139" s="128">
        <v>52487346.969999991</v>
      </c>
      <c r="N139" s="128">
        <v>42138684.009999998</v>
      </c>
      <c r="O139" s="128">
        <v>34631541.729999982</v>
      </c>
      <c r="P139" s="128">
        <v>53864750.319999993</v>
      </c>
      <c r="Q139" s="128">
        <f t="shared" si="3"/>
        <v>1110556618.2100003</v>
      </c>
      <c r="R139" s="125"/>
      <c r="T139" s="123"/>
      <c r="U139" s="128">
        <f>IF($E$5=Master!$D$4,E139,
IF($F$5=Master!$D$4,SUM(E139:F139),
IF($G$5=Master!$D$4,SUM(E139:G139),
IF($H$5=Master!$D$4,SUM(E139:H139),
IF($I$5=Master!$D$4,SUM(E139:I139),
IF($J$5=Master!$D$4,SUM(E139:J139),
IF($K$5=Master!$D$4,SUM(E139:K139),
IF($L$5=Master!$D$4,SUM(E139:L139),
IF($M$5=Master!$D$4,SUM(E139:M139),
IF($N$5=Master!$D$4,SUM(E139:N139),
IF($O$5=Master!$D$4,SUM(E139:O139),
IF($P$5=Master!$D$4,SUM(E139:P139),0))))))))))))</f>
        <v>873504893.05000019</v>
      </c>
      <c r="V139" s="125"/>
    </row>
    <row r="140" spans="2:22" x14ac:dyDescent="0.2">
      <c r="B140" s="123"/>
      <c r="C140" s="126">
        <v>40503</v>
      </c>
      <c r="D140" s="127" t="s">
        <v>120</v>
      </c>
      <c r="E140" s="128">
        <v>758744.28000000038</v>
      </c>
      <c r="F140" s="128">
        <v>755926.35000000021</v>
      </c>
      <c r="G140" s="128">
        <v>1069790.0000000002</v>
      </c>
      <c r="H140" s="128">
        <v>798067.61999999953</v>
      </c>
      <c r="I140" s="128">
        <v>795509.32000000018</v>
      </c>
      <c r="J140" s="128">
        <v>1067161.4800000002</v>
      </c>
      <c r="K140" s="128">
        <v>997453.14000000025</v>
      </c>
      <c r="L140" s="128">
        <v>1243759.1000000001</v>
      </c>
      <c r="M140" s="128">
        <v>1243915.74</v>
      </c>
      <c r="N140" s="128">
        <v>1243443.8</v>
      </c>
      <c r="O140" s="128">
        <v>1199405.1599999999</v>
      </c>
      <c r="P140" s="128">
        <v>589723.68999999994</v>
      </c>
      <c r="Q140" s="128">
        <f t="shared" si="3"/>
        <v>11762899.680000002</v>
      </c>
      <c r="R140" s="125"/>
      <c r="T140" s="123"/>
      <c r="U140" s="128">
        <f>IF($E$5=Master!$D$4,E140,
IF($F$5=Master!$D$4,SUM(E140:F140),
IF($G$5=Master!$D$4,SUM(E140:G140),
IF($H$5=Master!$D$4,SUM(E140:H140),
IF($I$5=Master!$D$4,SUM(E140:I140),
IF($J$5=Master!$D$4,SUM(E140:J140),
IF($K$5=Master!$D$4,SUM(E140:K140),
IF($L$5=Master!$D$4,SUM(E140:L140),
IF($M$5=Master!$D$4,SUM(E140:M140),
IF($N$5=Master!$D$4,SUM(E140:N140),
IF($O$5=Master!$D$4,SUM(E140:O140),
IF($P$5=Master!$D$4,SUM(E140:P140),0))))))))))))</f>
        <v>6242652.1900000013</v>
      </c>
      <c r="V140" s="125"/>
    </row>
    <row r="141" spans="2:22" x14ac:dyDescent="0.2">
      <c r="B141" s="123"/>
      <c r="C141" s="126">
        <v>40504</v>
      </c>
      <c r="D141" s="127" t="s">
        <v>118</v>
      </c>
      <c r="E141" s="128">
        <v>671700.17999999993</v>
      </c>
      <c r="F141" s="128">
        <v>670201.41999999981</v>
      </c>
      <c r="G141" s="128">
        <v>1221432.6500000004</v>
      </c>
      <c r="H141" s="128">
        <v>703272.5</v>
      </c>
      <c r="I141" s="128">
        <v>731891.85000000009</v>
      </c>
      <c r="J141" s="128">
        <v>1965610.0299999991</v>
      </c>
      <c r="K141" s="128">
        <v>655898.32999999996</v>
      </c>
      <c r="L141" s="128">
        <v>1325209.17</v>
      </c>
      <c r="M141" s="128">
        <v>1205765.9199999997</v>
      </c>
      <c r="N141" s="128">
        <v>1294729.04</v>
      </c>
      <c r="O141" s="128">
        <v>1296023.3099999998</v>
      </c>
      <c r="P141" s="128">
        <v>826067.85999999987</v>
      </c>
      <c r="Q141" s="128">
        <f t="shared" si="3"/>
        <v>12567802.26</v>
      </c>
      <c r="R141" s="125"/>
      <c r="T141" s="123"/>
      <c r="U141" s="128">
        <f>IF($E$5=Master!$D$4,E141,
IF($F$5=Master!$D$4,SUM(E141:F141),
IF($G$5=Master!$D$4,SUM(E141:G141),
IF($H$5=Master!$D$4,SUM(E141:H141),
IF($I$5=Master!$D$4,SUM(E141:I141),
IF($J$5=Master!$D$4,SUM(E141:J141),
IF($K$5=Master!$D$4,SUM(E141:K141),
IF($L$5=Master!$D$4,SUM(E141:L141),
IF($M$5=Master!$D$4,SUM(E141:M141),
IF($N$5=Master!$D$4,SUM(E141:N141),
IF($O$5=Master!$D$4,SUM(E141:O141),
IF($P$5=Master!$D$4,SUM(E141:P141),0))))))))))))</f>
        <v>6620006.959999999</v>
      </c>
      <c r="V141" s="125"/>
    </row>
    <row r="142" spans="2:22" x14ac:dyDescent="0.2">
      <c r="B142" s="123"/>
      <c r="C142" s="126">
        <v>40510</v>
      </c>
      <c r="D142" s="127" t="s">
        <v>40</v>
      </c>
      <c r="E142" s="128">
        <v>129620.45000000006</v>
      </c>
      <c r="F142" s="128">
        <v>197075.41</v>
      </c>
      <c r="G142" s="128">
        <v>211655.14</v>
      </c>
      <c r="H142" s="128">
        <v>177536.41</v>
      </c>
      <c r="I142" s="128">
        <v>199065.79999999996</v>
      </c>
      <c r="J142" s="128">
        <v>176991.67</v>
      </c>
      <c r="K142" s="128">
        <v>210200.71</v>
      </c>
      <c r="L142" s="128">
        <v>388840.40000000014</v>
      </c>
      <c r="M142" s="128">
        <v>323346.24000000011</v>
      </c>
      <c r="N142" s="128">
        <v>341632.91000000015</v>
      </c>
      <c r="O142" s="128">
        <v>350272.50000000012</v>
      </c>
      <c r="P142" s="128">
        <v>351712.47000000015</v>
      </c>
      <c r="Q142" s="128">
        <f t="shared" si="3"/>
        <v>3057950.1100000003</v>
      </c>
      <c r="R142" s="125"/>
      <c r="T142" s="123"/>
      <c r="U142" s="128">
        <f>IF($E$5=Master!$D$4,E142,
IF($F$5=Master!$D$4,SUM(E142:F142),
IF($G$5=Master!$D$4,SUM(E142:G142),
IF($H$5=Master!$D$4,SUM(E142:H142),
IF($I$5=Master!$D$4,SUM(E142:I142),
IF($J$5=Master!$D$4,SUM(E142:J142),
IF($K$5=Master!$D$4,SUM(E142:K142),
IF($L$5=Master!$D$4,SUM(E142:L142),
IF($M$5=Master!$D$4,SUM(E142:M142),
IF($N$5=Master!$D$4,SUM(E142:N142),
IF($O$5=Master!$D$4,SUM(E142:O142),
IF($P$5=Master!$D$4,SUM(E142:P142),0))))))))))))</f>
        <v>1302145.5899999999</v>
      </c>
      <c r="V142" s="125"/>
    </row>
    <row r="143" spans="2:22" x14ac:dyDescent="0.2">
      <c r="B143" s="123"/>
      <c r="C143" s="126">
        <v>40514</v>
      </c>
      <c r="D143" s="127" t="s">
        <v>41</v>
      </c>
      <c r="E143" s="128">
        <v>32543.690000000002</v>
      </c>
      <c r="F143" s="128">
        <v>31331.480000000003</v>
      </c>
      <c r="G143" s="128">
        <v>42959.23</v>
      </c>
      <c r="H143" s="128">
        <v>42222.080000000002</v>
      </c>
      <c r="I143" s="128">
        <v>62309.91</v>
      </c>
      <c r="J143" s="128">
        <v>53351.690000000017</v>
      </c>
      <c r="K143" s="128">
        <v>67644.5</v>
      </c>
      <c r="L143" s="128">
        <v>94050.95</v>
      </c>
      <c r="M143" s="128">
        <v>94400.599999999991</v>
      </c>
      <c r="N143" s="128">
        <v>110646.81000000001</v>
      </c>
      <c r="O143" s="128">
        <v>110646.81000000001</v>
      </c>
      <c r="P143" s="128">
        <v>110646.79999999997</v>
      </c>
      <c r="Q143" s="128">
        <f t="shared" si="3"/>
        <v>852754.55</v>
      </c>
      <c r="R143" s="125"/>
      <c r="T143" s="123"/>
      <c r="U143" s="128">
        <f>IF($E$5=Master!$D$4,E143,
IF($F$5=Master!$D$4,SUM(E143:F143),
IF($G$5=Master!$D$4,SUM(E143:G143),
IF($H$5=Master!$D$4,SUM(E143:H143),
IF($I$5=Master!$D$4,SUM(E143:I143),
IF($J$5=Master!$D$4,SUM(E143:J143),
IF($K$5=Master!$D$4,SUM(E143:K143),
IF($L$5=Master!$D$4,SUM(E143:L143),
IF($M$5=Master!$D$4,SUM(E143:M143),
IF($N$5=Master!$D$4,SUM(E143:N143),
IF($O$5=Master!$D$4,SUM(E143:O143),
IF($P$5=Master!$D$4,SUM(E143:P143),0))))))))))))</f>
        <v>332362.58</v>
      </c>
      <c r="V143" s="125"/>
    </row>
    <row r="144" spans="2:22" x14ac:dyDescent="0.2">
      <c r="B144" s="123"/>
      <c r="C144" s="126">
        <v>40515</v>
      </c>
      <c r="D144" s="127" t="s">
        <v>42</v>
      </c>
      <c r="E144" s="128">
        <v>63030.240000000005</v>
      </c>
      <c r="F144" s="128">
        <v>66548.150000000009</v>
      </c>
      <c r="G144" s="128">
        <v>125400.03000000001</v>
      </c>
      <c r="H144" s="128">
        <v>86462.089999999967</v>
      </c>
      <c r="I144" s="128">
        <v>70818.690000000017</v>
      </c>
      <c r="J144" s="128">
        <v>84083.060000000012</v>
      </c>
      <c r="K144" s="128">
        <v>80944.62</v>
      </c>
      <c r="L144" s="128">
        <v>83408.149999999994</v>
      </c>
      <c r="M144" s="128">
        <v>117986.64999999997</v>
      </c>
      <c r="N144" s="128">
        <v>119446.64999999997</v>
      </c>
      <c r="O144" s="128">
        <v>119879.84999999996</v>
      </c>
      <c r="P144" s="128">
        <v>98356.989999999962</v>
      </c>
      <c r="Q144" s="128">
        <f t="shared" si="3"/>
        <v>1116365.1699999997</v>
      </c>
      <c r="R144" s="125"/>
      <c r="T144" s="123"/>
      <c r="U144" s="128">
        <f>IF($E$5=Master!$D$4,E144,
IF($F$5=Master!$D$4,SUM(E144:F144),
IF($G$5=Master!$D$4,SUM(E144:G144),
IF($H$5=Master!$D$4,SUM(E144:H144),
IF($I$5=Master!$D$4,SUM(E144:I144),
IF($J$5=Master!$D$4,SUM(E144:J144),
IF($K$5=Master!$D$4,SUM(E144:K144),
IF($L$5=Master!$D$4,SUM(E144:L144),
IF($M$5=Master!$D$4,SUM(E144:M144),
IF($N$5=Master!$D$4,SUM(E144:N144),
IF($O$5=Master!$D$4,SUM(E144:O144),
IF($P$5=Master!$D$4,SUM(E144:P144),0))))))))))))</f>
        <v>577286.88</v>
      </c>
      <c r="V144" s="125"/>
    </row>
    <row r="145" spans="2:22" x14ac:dyDescent="0.2">
      <c r="B145" s="123"/>
      <c r="C145" s="126">
        <v>40516</v>
      </c>
      <c r="D145" s="127" t="s">
        <v>43</v>
      </c>
      <c r="E145" s="128">
        <v>42729.999999999993</v>
      </c>
      <c r="F145" s="128">
        <v>49448.15</v>
      </c>
      <c r="G145" s="128">
        <v>58979.679999999993</v>
      </c>
      <c r="H145" s="128">
        <v>57800.130000000005</v>
      </c>
      <c r="I145" s="128">
        <v>54032.609999999993</v>
      </c>
      <c r="J145" s="128">
        <v>65413.179999999993</v>
      </c>
      <c r="K145" s="128">
        <v>58195.680000000008</v>
      </c>
      <c r="L145" s="128">
        <v>69468.609999999971</v>
      </c>
      <c r="M145" s="128">
        <v>100388.79999999997</v>
      </c>
      <c r="N145" s="128">
        <v>101388.79999999997</v>
      </c>
      <c r="O145" s="128">
        <v>102045.20999999998</v>
      </c>
      <c r="P145" s="128">
        <v>101545.31</v>
      </c>
      <c r="Q145" s="128">
        <f t="shared" si="3"/>
        <v>861436.15999999992</v>
      </c>
      <c r="R145" s="125"/>
      <c r="T145" s="123"/>
      <c r="U145" s="128">
        <f>IF($E$5=Master!$D$4,E145,
IF($F$5=Master!$D$4,SUM(E145:F145),
IF($G$5=Master!$D$4,SUM(E145:G145),
IF($H$5=Master!$D$4,SUM(E145:H145),
IF($I$5=Master!$D$4,SUM(E145:I145),
IF($J$5=Master!$D$4,SUM(E145:J145),
IF($K$5=Master!$D$4,SUM(E145:K145),
IF($L$5=Master!$D$4,SUM(E145:L145),
IF($M$5=Master!$D$4,SUM(E145:M145),
IF($N$5=Master!$D$4,SUM(E145:N145),
IF($O$5=Master!$D$4,SUM(E145:O145),
IF($P$5=Master!$D$4,SUM(E145:P145),0))))))))))))</f>
        <v>386599.43</v>
      </c>
      <c r="V145" s="125"/>
    </row>
    <row r="146" spans="2:22" x14ac:dyDescent="0.2">
      <c r="B146" s="123"/>
      <c r="C146" s="126">
        <v>40601</v>
      </c>
      <c r="D146" s="127" t="s">
        <v>46</v>
      </c>
      <c r="E146" s="128">
        <v>1482856.9500000002</v>
      </c>
      <c r="F146" s="128">
        <v>1441007.8400000003</v>
      </c>
      <c r="G146" s="128">
        <v>1893690.1300000008</v>
      </c>
      <c r="H146" s="128">
        <v>1796837.4400000002</v>
      </c>
      <c r="I146" s="128">
        <v>2063315.5600000008</v>
      </c>
      <c r="J146" s="128">
        <v>1969511.5900000005</v>
      </c>
      <c r="K146" s="128">
        <v>1863337.1700000002</v>
      </c>
      <c r="L146" s="128">
        <v>2487649.9700000016</v>
      </c>
      <c r="M146" s="128">
        <v>2245147.9900000012</v>
      </c>
      <c r="N146" s="128">
        <v>1807828.0899999992</v>
      </c>
      <c r="O146" s="128">
        <v>1754555.1199999989</v>
      </c>
      <c r="P146" s="128">
        <v>1585880.0899999989</v>
      </c>
      <c r="Q146" s="128">
        <f t="shared" si="3"/>
        <v>22391617.940000005</v>
      </c>
      <c r="R146" s="125"/>
      <c r="T146" s="123"/>
      <c r="U146" s="128">
        <f>IF($E$5=Master!$D$4,E146,
IF($F$5=Master!$D$4,SUM(E146:F146),
IF($G$5=Master!$D$4,SUM(E146:G146),
IF($H$5=Master!$D$4,SUM(E146:H146),
IF($I$5=Master!$D$4,SUM(E146:I146),
IF($J$5=Master!$D$4,SUM(E146:J146),
IF($K$5=Master!$D$4,SUM(E146:K146),
IF($L$5=Master!$D$4,SUM(E146:L146),
IF($M$5=Master!$D$4,SUM(E146:M146),
IF($N$5=Master!$D$4,SUM(E146:N146),
IF($O$5=Master!$D$4,SUM(E146:O146),
IF($P$5=Master!$D$4,SUM(E146:P146),0))))))))))))</f>
        <v>12510556.680000003</v>
      </c>
      <c r="V146" s="125"/>
    </row>
    <row r="147" spans="2:22" x14ac:dyDescent="0.2">
      <c r="B147" s="123"/>
      <c r="C147" s="126">
        <v>40701</v>
      </c>
      <c r="D147" s="127" t="s">
        <v>121</v>
      </c>
      <c r="E147" s="128">
        <v>22453852.95000001</v>
      </c>
      <c r="F147" s="128">
        <v>25588600.940000005</v>
      </c>
      <c r="G147" s="128">
        <v>29637987.599999987</v>
      </c>
      <c r="H147" s="128">
        <v>27705197.629999988</v>
      </c>
      <c r="I147" s="128">
        <v>28776391.959999986</v>
      </c>
      <c r="J147" s="128">
        <v>29944999.339999989</v>
      </c>
      <c r="K147" s="128">
        <v>24204049.370000001</v>
      </c>
      <c r="L147" s="128">
        <v>31168722.230000012</v>
      </c>
      <c r="M147" s="128">
        <v>20103966.779999975</v>
      </c>
      <c r="N147" s="128">
        <v>32456296.909999993</v>
      </c>
      <c r="O147" s="128">
        <v>32951631.249999985</v>
      </c>
      <c r="P147" s="128">
        <v>29793711.959999982</v>
      </c>
      <c r="Q147" s="128">
        <f t="shared" si="3"/>
        <v>334785408.9199999</v>
      </c>
      <c r="R147" s="125"/>
      <c r="T147" s="123"/>
      <c r="U147" s="128">
        <f>IF($E$5=Master!$D$4,E147,
IF($F$5=Master!$D$4,SUM(E147:F147),
IF($G$5=Master!$D$4,SUM(E147:G147),
IF($H$5=Master!$D$4,SUM(E147:H147),
IF($I$5=Master!$D$4,SUM(E147:I147),
IF($J$5=Master!$D$4,SUM(E147:J147),
IF($K$5=Master!$D$4,SUM(E147:K147),
IF($L$5=Master!$D$4,SUM(E147:L147),
IF($M$5=Master!$D$4,SUM(E147:M147),
IF($N$5=Master!$D$4,SUM(E147:N147),
IF($O$5=Master!$D$4,SUM(E147:O147),
IF($P$5=Master!$D$4,SUM(E147:P147),0))))))))))))</f>
        <v>188311079.78999996</v>
      </c>
      <c r="V147" s="125"/>
    </row>
    <row r="148" spans="2:22" x14ac:dyDescent="0.2">
      <c r="B148" s="123"/>
      <c r="C148" s="126">
        <v>40704</v>
      </c>
      <c r="D148" s="127" t="s">
        <v>47</v>
      </c>
      <c r="E148" s="128">
        <v>71313.450000000012</v>
      </c>
      <c r="F148" s="128">
        <v>77471.470000000059</v>
      </c>
      <c r="G148" s="128">
        <v>211841.61999999994</v>
      </c>
      <c r="H148" s="128">
        <v>179652.72</v>
      </c>
      <c r="I148" s="128">
        <v>222470.84</v>
      </c>
      <c r="J148" s="128">
        <v>321983.94999999995</v>
      </c>
      <c r="K148" s="128">
        <v>67996.749999999985</v>
      </c>
      <c r="L148" s="128">
        <v>111848.99999999994</v>
      </c>
      <c r="M148" s="128">
        <v>170313.72000000003</v>
      </c>
      <c r="N148" s="128">
        <v>148411.27000000002</v>
      </c>
      <c r="O148" s="128">
        <v>148813.74000000002</v>
      </c>
      <c r="P148" s="128">
        <v>148616.05000000002</v>
      </c>
      <c r="Q148" s="128">
        <f t="shared" si="3"/>
        <v>1880734.5799999998</v>
      </c>
      <c r="R148" s="125"/>
      <c r="T148" s="123"/>
      <c r="U148" s="128">
        <f>IF($E$5=Master!$D$4,E148,
IF($F$5=Master!$D$4,SUM(E148:F148),
IF($G$5=Master!$D$4,SUM(E148:G148),
IF($H$5=Master!$D$4,SUM(E148:H148),
IF($I$5=Master!$D$4,SUM(E148:I148),
IF($J$5=Master!$D$4,SUM(E148:J148),
IF($K$5=Master!$D$4,SUM(E148:K148),
IF($L$5=Master!$D$4,SUM(E148:L148),
IF($M$5=Master!$D$4,SUM(E148:M148),
IF($N$5=Master!$D$4,SUM(E148:N148),
IF($O$5=Master!$D$4,SUM(E148:O148),
IF($P$5=Master!$D$4,SUM(E148:P148),0))))))))))))</f>
        <v>1152730.7999999998</v>
      </c>
      <c r="V148" s="125"/>
    </row>
    <row r="149" spans="2:22" x14ac:dyDescent="0.2">
      <c r="B149" s="123"/>
      <c r="C149" s="126">
        <v>40705</v>
      </c>
      <c r="D149" s="127" t="s">
        <v>48</v>
      </c>
      <c r="E149" s="128">
        <v>60647.44</v>
      </c>
      <c r="F149" s="128">
        <v>158448.49</v>
      </c>
      <c r="G149" s="128">
        <v>123339.08000000002</v>
      </c>
      <c r="H149" s="128">
        <v>72645.26999999999</v>
      </c>
      <c r="I149" s="128">
        <v>119698.09999999999</v>
      </c>
      <c r="J149" s="128">
        <v>160185.5</v>
      </c>
      <c r="K149" s="128">
        <v>317664.75000000006</v>
      </c>
      <c r="L149" s="128">
        <v>151760.84</v>
      </c>
      <c r="M149" s="128">
        <v>126894.06999999998</v>
      </c>
      <c r="N149" s="128">
        <v>125663.79999999997</v>
      </c>
      <c r="O149" s="128">
        <v>124985.71999999997</v>
      </c>
      <c r="P149" s="128">
        <v>123632.94000000003</v>
      </c>
      <c r="Q149" s="128">
        <f t="shared" si="3"/>
        <v>1665566.0000000002</v>
      </c>
      <c r="R149" s="125"/>
      <c r="T149" s="123"/>
      <c r="U149" s="128">
        <f>IF($E$5=Master!$D$4,E149,
IF($F$5=Master!$D$4,SUM(E149:F149),
IF($G$5=Master!$D$4,SUM(E149:G149),
IF($H$5=Master!$D$4,SUM(E149:H149),
IF($I$5=Master!$D$4,SUM(E149:I149),
IF($J$5=Master!$D$4,SUM(E149:J149),
IF($K$5=Master!$D$4,SUM(E149:K149),
IF($L$5=Master!$D$4,SUM(E149:L149),
IF($M$5=Master!$D$4,SUM(E149:M149),
IF($N$5=Master!$D$4,SUM(E149:N149),
IF($O$5=Master!$D$4,SUM(E149:O149),
IF($P$5=Master!$D$4,SUM(E149:P149),0))))))))))))</f>
        <v>1012628.6300000001</v>
      </c>
      <c r="V149" s="125"/>
    </row>
    <row r="150" spans="2:22" x14ac:dyDescent="0.2">
      <c r="B150" s="123"/>
      <c r="C150" s="126">
        <v>40709</v>
      </c>
      <c r="D150" s="127" t="s">
        <v>49</v>
      </c>
      <c r="E150" s="128">
        <v>37256.689999999988</v>
      </c>
      <c r="F150" s="128">
        <v>36285.229999999996</v>
      </c>
      <c r="G150" s="128">
        <v>58553.48000000001</v>
      </c>
      <c r="H150" s="128">
        <v>74986.320000000007</v>
      </c>
      <c r="I150" s="128">
        <v>67276.520000000033</v>
      </c>
      <c r="J150" s="128">
        <v>56543.87000000001</v>
      </c>
      <c r="K150" s="128">
        <v>73465.730000000025</v>
      </c>
      <c r="L150" s="128">
        <v>79913.979999999952</v>
      </c>
      <c r="M150" s="128">
        <v>78647.499999999971</v>
      </c>
      <c r="N150" s="128">
        <v>79076.309999999983</v>
      </c>
      <c r="O150" s="128">
        <v>79076.309999999983</v>
      </c>
      <c r="P150" s="128">
        <v>79177.829999999973</v>
      </c>
      <c r="Q150" s="128">
        <f t="shared" si="3"/>
        <v>800259.7699999999</v>
      </c>
      <c r="R150" s="125"/>
      <c r="T150" s="123"/>
      <c r="U150" s="128">
        <f>IF($E$5=Master!$D$4,E150,
IF($F$5=Master!$D$4,SUM(E150:F150),
IF($G$5=Master!$D$4,SUM(E150:G150),
IF($H$5=Master!$D$4,SUM(E150:H150),
IF($I$5=Master!$D$4,SUM(E150:I150),
IF($J$5=Master!$D$4,SUM(E150:J150),
IF($K$5=Master!$D$4,SUM(E150:K150),
IF($L$5=Master!$D$4,SUM(E150:L150),
IF($M$5=Master!$D$4,SUM(E150:M150),
IF($N$5=Master!$D$4,SUM(E150:N150),
IF($O$5=Master!$D$4,SUM(E150:O150),
IF($P$5=Master!$D$4,SUM(E150:P150),0))))))))))))</f>
        <v>404367.84000000008</v>
      </c>
      <c r="V150" s="125"/>
    </row>
    <row r="151" spans="2:22" x14ac:dyDescent="0.2">
      <c r="B151" s="123"/>
      <c r="C151" s="126">
        <v>40710</v>
      </c>
      <c r="D151" s="127" t="s">
        <v>50</v>
      </c>
      <c r="E151" s="128">
        <v>21924.659999999996</v>
      </c>
      <c r="F151" s="128">
        <v>26912.409999999996</v>
      </c>
      <c r="G151" s="128">
        <v>37115.79</v>
      </c>
      <c r="H151" s="128">
        <v>35300.699999999997</v>
      </c>
      <c r="I151" s="128">
        <v>27648.780000000002</v>
      </c>
      <c r="J151" s="128">
        <v>32094.25</v>
      </c>
      <c r="K151" s="128">
        <v>49781.45</v>
      </c>
      <c r="L151" s="128">
        <v>41892.559999999983</v>
      </c>
      <c r="M151" s="128">
        <v>41898.629999999983</v>
      </c>
      <c r="N151" s="128">
        <v>41851.559999999983</v>
      </c>
      <c r="O151" s="128">
        <v>41851.559999999983</v>
      </c>
      <c r="P151" s="128">
        <v>41763.39</v>
      </c>
      <c r="Q151" s="128">
        <f t="shared" si="3"/>
        <v>440035.74</v>
      </c>
      <c r="R151" s="125"/>
      <c r="T151" s="123"/>
      <c r="U151" s="128">
        <f>IF($E$5=Master!$D$4,E151,
IF($F$5=Master!$D$4,SUM(E151:F151),
IF($G$5=Master!$D$4,SUM(E151:G151),
IF($H$5=Master!$D$4,SUM(E151:H151),
IF($I$5=Master!$D$4,SUM(E151:I151),
IF($J$5=Master!$D$4,SUM(E151:J151),
IF($K$5=Master!$D$4,SUM(E151:K151),
IF($L$5=Master!$D$4,SUM(E151:L151),
IF($M$5=Master!$D$4,SUM(E151:M151),
IF($N$5=Master!$D$4,SUM(E151:N151),
IF($O$5=Master!$D$4,SUM(E151:O151),
IF($P$5=Master!$D$4,SUM(E151:P151),0))))))))))))</f>
        <v>230778.03999999998</v>
      </c>
      <c r="V151" s="125"/>
    </row>
    <row r="152" spans="2:22" x14ac:dyDescent="0.2">
      <c r="B152" s="123"/>
      <c r="C152" s="126">
        <v>40801</v>
      </c>
      <c r="D152" s="127" t="s">
        <v>53</v>
      </c>
      <c r="E152" s="128">
        <v>1255500.8299999996</v>
      </c>
      <c r="F152" s="128">
        <v>1408042.8399999994</v>
      </c>
      <c r="G152" s="128">
        <v>1746503.0199999998</v>
      </c>
      <c r="H152" s="128">
        <v>1490112.8999999992</v>
      </c>
      <c r="I152" s="128">
        <v>1311269.3899999997</v>
      </c>
      <c r="J152" s="128">
        <v>1526637.9200000013</v>
      </c>
      <c r="K152" s="128">
        <v>2152101.4899999993</v>
      </c>
      <c r="L152" s="128">
        <v>4997880.0000000084</v>
      </c>
      <c r="M152" s="128">
        <v>4707683.2600000063</v>
      </c>
      <c r="N152" s="128">
        <v>4590641.6700000055</v>
      </c>
      <c r="O152" s="128">
        <v>4605084.5900000064</v>
      </c>
      <c r="P152" s="128">
        <v>3890125.4000000046</v>
      </c>
      <c r="Q152" s="128">
        <f t="shared" si="3"/>
        <v>33681583.310000025</v>
      </c>
      <c r="R152" s="125"/>
      <c r="T152" s="123"/>
      <c r="U152" s="128">
        <f>IF($E$5=Master!$D$4,E152,
IF($F$5=Master!$D$4,SUM(E152:F152),
IF($G$5=Master!$D$4,SUM(E152:G152),
IF($H$5=Master!$D$4,SUM(E152:H152),
IF($I$5=Master!$D$4,SUM(E152:I152),
IF($J$5=Master!$D$4,SUM(E152:J152),
IF($K$5=Master!$D$4,SUM(E152:K152),
IF($L$5=Master!$D$4,SUM(E152:L152),
IF($M$5=Master!$D$4,SUM(E152:M152),
IF($N$5=Master!$D$4,SUM(E152:N152),
IF($O$5=Master!$D$4,SUM(E152:O152),
IF($P$5=Master!$D$4,SUM(E152:P152),0))))))))))))</f>
        <v>10890168.389999997</v>
      </c>
      <c r="V152" s="125"/>
    </row>
    <row r="153" spans="2:22" x14ac:dyDescent="0.2">
      <c r="B153" s="123"/>
      <c r="C153" s="126">
        <v>40802</v>
      </c>
      <c r="D153" s="127" t="s">
        <v>51</v>
      </c>
      <c r="E153" s="128">
        <v>162394.32999999996</v>
      </c>
      <c r="F153" s="128">
        <v>169710.59999999992</v>
      </c>
      <c r="G153" s="128">
        <v>199334.16000000003</v>
      </c>
      <c r="H153" s="128">
        <v>183381.86999999994</v>
      </c>
      <c r="I153" s="128">
        <v>186239.32000000004</v>
      </c>
      <c r="J153" s="128">
        <v>207458.64999999991</v>
      </c>
      <c r="K153" s="128">
        <v>196442.31</v>
      </c>
      <c r="L153" s="128">
        <v>189691.56999999998</v>
      </c>
      <c r="M153" s="128">
        <v>176277.67000000004</v>
      </c>
      <c r="N153" s="128">
        <v>253066.74999999997</v>
      </c>
      <c r="O153" s="128">
        <v>253104.88999999998</v>
      </c>
      <c r="P153" s="128">
        <v>254550.95999999993</v>
      </c>
      <c r="Q153" s="128">
        <f t="shared" si="3"/>
        <v>2431653.08</v>
      </c>
      <c r="R153" s="125"/>
      <c r="T153" s="123"/>
      <c r="U153" s="128">
        <f>IF($E$5=Master!$D$4,E153,
IF($F$5=Master!$D$4,SUM(E153:F153),
IF($G$5=Master!$D$4,SUM(E153:G153),
IF($H$5=Master!$D$4,SUM(E153:H153),
IF($I$5=Master!$D$4,SUM(E153:I153),
IF($J$5=Master!$D$4,SUM(E153:J153),
IF($K$5=Master!$D$4,SUM(E153:K153),
IF($L$5=Master!$D$4,SUM(E153:L153),
IF($M$5=Master!$D$4,SUM(E153:M153),
IF($N$5=Master!$D$4,SUM(E153:N153),
IF($O$5=Master!$D$4,SUM(E153:O153),
IF($P$5=Master!$D$4,SUM(E153:P153),0))))))))))))</f>
        <v>1304961.2399999998</v>
      </c>
      <c r="V153" s="125"/>
    </row>
    <row r="154" spans="2:22" x14ac:dyDescent="0.2">
      <c r="B154" s="123"/>
      <c r="C154" s="126">
        <v>40817</v>
      </c>
      <c r="D154" s="127" t="s">
        <v>52</v>
      </c>
      <c r="E154" s="128">
        <v>43767.989999999991</v>
      </c>
      <c r="F154" s="128">
        <v>44793.099999999991</v>
      </c>
      <c r="G154" s="128">
        <v>86445.02</v>
      </c>
      <c r="H154" s="128">
        <v>59674.290000000008</v>
      </c>
      <c r="I154" s="128">
        <v>80539.76999999999</v>
      </c>
      <c r="J154" s="128">
        <v>70730.820000000007</v>
      </c>
      <c r="K154" s="128">
        <v>81442.289999999994</v>
      </c>
      <c r="L154" s="128">
        <v>115602.72</v>
      </c>
      <c r="M154" s="128">
        <v>126825.20999999999</v>
      </c>
      <c r="N154" s="128">
        <v>137958.24000000002</v>
      </c>
      <c r="O154" s="128">
        <v>137958.24000000002</v>
      </c>
      <c r="P154" s="128">
        <v>137958.16999999995</v>
      </c>
      <c r="Q154" s="128">
        <f t="shared" si="3"/>
        <v>1123695.8599999999</v>
      </c>
      <c r="R154" s="125"/>
      <c r="T154" s="123"/>
      <c r="U154" s="128">
        <f>IF($E$5=Master!$D$4,E154,
IF($F$5=Master!$D$4,SUM(E154:F154),
IF($G$5=Master!$D$4,SUM(E154:G154),
IF($H$5=Master!$D$4,SUM(E154:H154),
IF($I$5=Master!$D$4,SUM(E154:I154),
IF($J$5=Master!$D$4,SUM(E154:J154),
IF($K$5=Master!$D$4,SUM(E154:K154),
IF($L$5=Master!$D$4,SUM(E154:L154),
IF($M$5=Master!$D$4,SUM(E154:M154),
IF($N$5=Master!$D$4,SUM(E154:N154),
IF($O$5=Master!$D$4,SUM(E154:O154),
IF($P$5=Master!$D$4,SUM(E154:P154),0))))))))))))</f>
        <v>467393.27999999997</v>
      </c>
      <c r="V154" s="125"/>
    </row>
    <row r="155" spans="2:22" x14ac:dyDescent="0.2">
      <c r="B155" s="123"/>
      <c r="C155" s="126">
        <v>40901</v>
      </c>
      <c r="D155" s="127" t="s">
        <v>122</v>
      </c>
      <c r="E155" s="128">
        <v>352380.64000000013</v>
      </c>
      <c r="F155" s="128">
        <v>336712.09999999992</v>
      </c>
      <c r="G155" s="128">
        <v>681648.14000000025</v>
      </c>
      <c r="H155" s="128">
        <v>453694.17999999982</v>
      </c>
      <c r="I155" s="128">
        <v>2166646.0799999996</v>
      </c>
      <c r="J155" s="128">
        <v>711916.63999999966</v>
      </c>
      <c r="K155" s="128">
        <v>1384562.4799999995</v>
      </c>
      <c r="L155" s="128">
        <v>1768652.1399999994</v>
      </c>
      <c r="M155" s="128">
        <v>1569922.9899999995</v>
      </c>
      <c r="N155" s="128">
        <v>1656279.4499999995</v>
      </c>
      <c r="O155" s="128">
        <v>1685482.0199999998</v>
      </c>
      <c r="P155" s="128">
        <v>1583694.7799999993</v>
      </c>
      <c r="Q155" s="128">
        <f t="shared" si="3"/>
        <v>14351591.639999997</v>
      </c>
      <c r="R155" s="125"/>
      <c r="T155" s="123"/>
      <c r="U155" s="128">
        <f>IF($E$5=Master!$D$4,E155,
IF($F$5=Master!$D$4,SUM(E155:F155),
IF($G$5=Master!$D$4,SUM(E155:G155),
IF($H$5=Master!$D$4,SUM(E155:H155),
IF($I$5=Master!$D$4,SUM(E155:I155),
IF($J$5=Master!$D$4,SUM(E155:J155),
IF($K$5=Master!$D$4,SUM(E155:K155),
IF($L$5=Master!$D$4,SUM(E155:L155),
IF($M$5=Master!$D$4,SUM(E155:M155),
IF($N$5=Master!$D$4,SUM(E155:N155),
IF($O$5=Master!$D$4,SUM(E155:O155),
IF($P$5=Master!$D$4,SUM(E155:P155),0))))))))))))</f>
        <v>6087560.2599999988</v>
      </c>
      <c r="V155" s="125"/>
    </row>
    <row r="156" spans="2:22" x14ac:dyDescent="0.2">
      <c r="B156" s="123"/>
      <c r="C156" s="126">
        <v>40903</v>
      </c>
      <c r="D156" s="127" t="s">
        <v>70</v>
      </c>
      <c r="E156" s="128">
        <v>1586729.07</v>
      </c>
      <c r="F156" s="128">
        <v>7077604.9699999997</v>
      </c>
      <c r="G156" s="128">
        <v>5583586.3699999973</v>
      </c>
      <c r="H156" s="128">
        <v>3543901.14</v>
      </c>
      <c r="I156" s="128">
        <v>7730639.8800000008</v>
      </c>
      <c r="J156" s="128">
        <v>1887875.7700000005</v>
      </c>
      <c r="K156" s="128">
        <v>5664809.75</v>
      </c>
      <c r="L156" s="128">
        <v>2021640.3900000001</v>
      </c>
      <c r="M156" s="128">
        <v>2021640.6200000003</v>
      </c>
      <c r="N156" s="128">
        <v>2021640.9300000004</v>
      </c>
      <c r="O156" s="128">
        <v>2021640.8500000003</v>
      </c>
      <c r="P156" s="128">
        <v>2021643.87</v>
      </c>
      <c r="Q156" s="128">
        <f t="shared" si="3"/>
        <v>43183353.609999992</v>
      </c>
      <c r="R156" s="125"/>
      <c r="T156" s="123"/>
      <c r="U156" s="128">
        <f>IF($E$5=Master!$D$4,E156,
IF($F$5=Master!$D$4,SUM(E156:F156),
IF($G$5=Master!$D$4,SUM(E156:G156),
IF($H$5=Master!$D$4,SUM(E156:H156),
IF($I$5=Master!$D$4,SUM(E156:I156),
IF($J$5=Master!$D$4,SUM(E156:J156),
IF($K$5=Master!$D$4,SUM(E156:K156),
IF($L$5=Master!$D$4,SUM(E156:L156),
IF($M$5=Master!$D$4,SUM(E156:M156),
IF($N$5=Master!$D$4,SUM(E156:N156),
IF($O$5=Master!$D$4,SUM(E156:O156),
IF($P$5=Master!$D$4,SUM(E156:P156),0))))))))))))</f>
        <v>33075146.949999999</v>
      </c>
      <c r="V156" s="125"/>
    </row>
    <row r="157" spans="2:22" x14ac:dyDescent="0.2">
      <c r="B157" s="123"/>
      <c r="C157" s="126">
        <v>40904</v>
      </c>
      <c r="D157" s="127" t="s">
        <v>54</v>
      </c>
      <c r="E157" s="128">
        <v>81295.940000000017</v>
      </c>
      <c r="F157" s="128">
        <v>80174.790000000008</v>
      </c>
      <c r="G157" s="128">
        <v>115717.32999999997</v>
      </c>
      <c r="H157" s="128">
        <v>111355.23</v>
      </c>
      <c r="I157" s="128">
        <v>111250.37000000001</v>
      </c>
      <c r="J157" s="128">
        <v>96673.540000000052</v>
      </c>
      <c r="K157" s="128">
        <v>96914.53</v>
      </c>
      <c r="L157" s="128">
        <v>90976.909999999989</v>
      </c>
      <c r="M157" s="128">
        <v>151513.04999999999</v>
      </c>
      <c r="N157" s="128">
        <v>123960.79999999999</v>
      </c>
      <c r="O157" s="128">
        <v>124959.05999999998</v>
      </c>
      <c r="P157" s="128">
        <v>77520.159999999974</v>
      </c>
      <c r="Q157" s="128">
        <f t="shared" si="3"/>
        <v>1262311.7100000002</v>
      </c>
      <c r="R157" s="125"/>
      <c r="T157" s="123"/>
      <c r="U157" s="128">
        <f>IF($E$5=Master!$D$4,E157,
IF($F$5=Master!$D$4,SUM(E157:F157),
IF($G$5=Master!$D$4,SUM(E157:G157),
IF($H$5=Master!$D$4,SUM(E157:H157),
IF($I$5=Master!$D$4,SUM(E157:I157),
IF($J$5=Master!$D$4,SUM(E157:J157),
IF($K$5=Master!$D$4,SUM(E157:K157),
IF($L$5=Master!$D$4,SUM(E157:L157),
IF($M$5=Master!$D$4,SUM(E157:M157),
IF($N$5=Master!$D$4,SUM(E157:N157),
IF($O$5=Master!$D$4,SUM(E157:O157),
IF($P$5=Master!$D$4,SUM(E157:P157),0))))))))))))</f>
        <v>693381.7300000001</v>
      </c>
      <c r="V157" s="125"/>
    </row>
    <row r="158" spans="2:22" x14ac:dyDescent="0.2">
      <c r="B158" s="123"/>
      <c r="C158" s="126">
        <v>40911</v>
      </c>
      <c r="D158" s="127" t="s">
        <v>55</v>
      </c>
      <c r="E158" s="128">
        <v>53449.210000000006</v>
      </c>
      <c r="F158" s="128">
        <v>53798.549999999996</v>
      </c>
      <c r="G158" s="128">
        <v>76606.899999999994</v>
      </c>
      <c r="H158" s="128">
        <v>63880.960000000006</v>
      </c>
      <c r="I158" s="128">
        <v>61248.899999999987</v>
      </c>
      <c r="J158" s="128">
        <v>68567.739999999991</v>
      </c>
      <c r="K158" s="128">
        <v>66232.31</v>
      </c>
      <c r="L158" s="128">
        <v>65290.91</v>
      </c>
      <c r="M158" s="128">
        <v>89347.29</v>
      </c>
      <c r="N158" s="128">
        <v>89347.29</v>
      </c>
      <c r="O158" s="128">
        <v>89347.29</v>
      </c>
      <c r="P158" s="128">
        <v>69347.75999999998</v>
      </c>
      <c r="Q158" s="128">
        <f t="shared" si="3"/>
        <v>846465.1100000001</v>
      </c>
      <c r="R158" s="125"/>
      <c r="T158" s="123"/>
      <c r="U158" s="128">
        <f>IF($E$5=Master!$D$4,E158,
IF($F$5=Master!$D$4,SUM(E158:F158),
IF($G$5=Master!$D$4,SUM(E158:G158),
IF($H$5=Master!$D$4,SUM(E158:H158),
IF($I$5=Master!$D$4,SUM(E158:I158),
IF($J$5=Master!$D$4,SUM(E158:J158),
IF($K$5=Master!$D$4,SUM(E158:K158),
IF($L$5=Master!$D$4,SUM(E158:L158),
IF($M$5=Master!$D$4,SUM(E158:M158),
IF($N$5=Master!$D$4,SUM(E158:N158),
IF($O$5=Master!$D$4,SUM(E158:O158),
IF($P$5=Master!$D$4,SUM(E158:P158),0))))))))))))</f>
        <v>443784.56999999995</v>
      </c>
      <c r="V158" s="125"/>
    </row>
    <row r="159" spans="2:22" x14ac:dyDescent="0.2">
      <c r="B159" s="123"/>
      <c r="C159" s="126">
        <v>40913</v>
      </c>
      <c r="D159" s="127" t="s">
        <v>57</v>
      </c>
      <c r="E159" s="128">
        <v>38290.219999999987</v>
      </c>
      <c r="F159" s="128">
        <v>34030.67</v>
      </c>
      <c r="G159" s="128">
        <v>53216.840000000011</v>
      </c>
      <c r="H159" s="128">
        <v>35247.010000000009</v>
      </c>
      <c r="I159" s="128">
        <v>33436.670000000006</v>
      </c>
      <c r="J159" s="128">
        <v>67193.510000000009</v>
      </c>
      <c r="K159" s="128">
        <v>62008.57</v>
      </c>
      <c r="L159" s="128">
        <v>55953.15</v>
      </c>
      <c r="M159" s="128">
        <v>55338.42</v>
      </c>
      <c r="N159" s="128">
        <v>67939.009999999995</v>
      </c>
      <c r="O159" s="128">
        <v>67939.009999999995</v>
      </c>
      <c r="P159" s="128">
        <v>65406.200000000004</v>
      </c>
      <c r="Q159" s="128">
        <f t="shared" si="3"/>
        <v>635999.27999999991</v>
      </c>
      <c r="R159" s="125"/>
      <c r="T159" s="123"/>
      <c r="U159" s="128">
        <f>IF($E$5=Master!$D$4,E159,
IF($F$5=Master!$D$4,SUM(E159:F159),
IF($G$5=Master!$D$4,SUM(E159:G159),
IF($H$5=Master!$D$4,SUM(E159:H159),
IF($I$5=Master!$D$4,SUM(E159:I159),
IF($J$5=Master!$D$4,SUM(E159:J159),
IF($K$5=Master!$D$4,SUM(E159:K159),
IF($L$5=Master!$D$4,SUM(E159:L159),
IF($M$5=Master!$D$4,SUM(E159:M159),
IF($N$5=Master!$D$4,SUM(E159:N159),
IF($O$5=Master!$D$4,SUM(E159:O159),
IF($P$5=Master!$D$4,SUM(E159:P159),0))))))))))))</f>
        <v>323423.49</v>
      </c>
      <c r="V159" s="125"/>
    </row>
    <row r="160" spans="2:22" x14ac:dyDescent="0.2">
      <c r="B160" s="123"/>
      <c r="C160" s="126">
        <v>41101</v>
      </c>
      <c r="D160" s="127" t="s">
        <v>63</v>
      </c>
      <c r="E160" s="128">
        <v>2353563.9000000004</v>
      </c>
      <c r="F160" s="128">
        <v>571391.66000000027</v>
      </c>
      <c r="G160" s="128">
        <v>813075.8399999995</v>
      </c>
      <c r="H160" s="128">
        <v>5000057.9899999993</v>
      </c>
      <c r="I160" s="128">
        <v>3551356.2500000009</v>
      </c>
      <c r="J160" s="128">
        <v>3238013.7200000011</v>
      </c>
      <c r="K160" s="128">
        <v>4734478.53</v>
      </c>
      <c r="L160" s="128">
        <v>8166881.2300000004</v>
      </c>
      <c r="M160" s="128">
        <v>8407198.8200000003</v>
      </c>
      <c r="N160" s="128">
        <v>8407611.6999999993</v>
      </c>
      <c r="O160" s="128">
        <v>8405547.2000000011</v>
      </c>
      <c r="P160" s="128">
        <v>8206185.4399999967</v>
      </c>
      <c r="Q160" s="128">
        <f t="shared" si="3"/>
        <v>61855362.280000001</v>
      </c>
      <c r="R160" s="125"/>
      <c r="T160" s="123"/>
      <c r="U160" s="128">
        <f>IF($E$5=Master!$D$4,E160,
IF($F$5=Master!$D$4,SUM(E160:F160),
IF($G$5=Master!$D$4,SUM(E160:G160),
IF($H$5=Master!$D$4,SUM(E160:H160),
IF($I$5=Master!$D$4,SUM(E160:I160),
IF($J$5=Master!$D$4,SUM(E160:J160),
IF($K$5=Master!$D$4,SUM(E160:K160),
IF($L$5=Master!$D$4,SUM(E160:L160),
IF($M$5=Master!$D$4,SUM(E160:M160),
IF($N$5=Master!$D$4,SUM(E160:N160),
IF($O$5=Master!$D$4,SUM(E160:O160),
IF($P$5=Master!$D$4,SUM(E160:P160),0))))))))))))</f>
        <v>20261937.890000001</v>
      </c>
      <c r="V160" s="125"/>
    </row>
    <row r="161" spans="2:22" x14ac:dyDescent="0.2">
      <c r="B161" s="123"/>
      <c r="C161" s="126">
        <v>41103</v>
      </c>
      <c r="D161" s="127" t="s">
        <v>64</v>
      </c>
      <c r="E161" s="128">
        <v>494929.58000000007</v>
      </c>
      <c r="F161" s="128">
        <v>483730.69</v>
      </c>
      <c r="G161" s="128">
        <v>488046.70999999996</v>
      </c>
      <c r="H161" s="128">
        <v>516752.80000000005</v>
      </c>
      <c r="I161" s="128">
        <v>543955.84000000008</v>
      </c>
      <c r="J161" s="128">
        <v>587600.63000000012</v>
      </c>
      <c r="K161" s="128">
        <v>552902.89999999979</v>
      </c>
      <c r="L161" s="128">
        <v>861099.85999999987</v>
      </c>
      <c r="M161" s="128">
        <v>843118.39999999991</v>
      </c>
      <c r="N161" s="128">
        <v>829108.95999999985</v>
      </c>
      <c r="O161" s="128">
        <v>830032.16</v>
      </c>
      <c r="P161" s="128">
        <v>466680.91</v>
      </c>
      <c r="Q161" s="128">
        <f t="shared" si="3"/>
        <v>7497959.4400000004</v>
      </c>
      <c r="R161" s="125"/>
      <c r="T161" s="123"/>
      <c r="U161" s="128">
        <f>IF($E$5=Master!$D$4,E161,
IF($F$5=Master!$D$4,SUM(E161:F161),
IF($G$5=Master!$D$4,SUM(E161:G161),
IF($H$5=Master!$D$4,SUM(E161:H161),
IF($I$5=Master!$D$4,SUM(E161:I161),
IF($J$5=Master!$D$4,SUM(E161:J161),
IF($K$5=Master!$D$4,SUM(E161:K161),
IF($L$5=Master!$D$4,SUM(E161:L161),
IF($M$5=Master!$D$4,SUM(E161:M161),
IF($N$5=Master!$D$4,SUM(E161:N161),
IF($O$5=Master!$D$4,SUM(E161:O161),
IF($P$5=Master!$D$4,SUM(E161:P161),0))))))))))))</f>
        <v>3667919.15</v>
      </c>
      <c r="V161" s="125"/>
    </row>
    <row r="162" spans="2:22" x14ac:dyDescent="0.2">
      <c r="B162" s="123"/>
      <c r="C162" s="126">
        <v>41104</v>
      </c>
      <c r="D162" s="127" t="s">
        <v>65</v>
      </c>
      <c r="E162" s="128">
        <v>36384.93</v>
      </c>
      <c r="F162" s="128">
        <v>37602.94</v>
      </c>
      <c r="G162" s="128">
        <v>85651.55</v>
      </c>
      <c r="H162" s="128">
        <v>71909.58</v>
      </c>
      <c r="I162" s="128">
        <v>72131.060000000012</v>
      </c>
      <c r="J162" s="128">
        <v>51426.75</v>
      </c>
      <c r="K162" s="128">
        <v>81020.42</v>
      </c>
      <c r="L162" s="128">
        <v>494933.87</v>
      </c>
      <c r="M162" s="128">
        <v>94590.03</v>
      </c>
      <c r="N162" s="128">
        <v>94590.03</v>
      </c>
      <c r="O162" s="128">
        <v>94590.03</v>
      </c>
      <c r="P162" s="128">
        <v>94584.409999999974</v>
      </c>
      <c r="Q162" s="128">
        <f t="shared" si="3"/>
        <v>1309415.5999999999</v>
      </c>
      <c r="R162" s="125"/>
      <c r="T162" s="123"/>
      <c r="U162" s="128">
        <f>IF($E$5=Master!$D$4,E162,
IF($F$5=Master!$D$4,SUM(E162:F162),
IF($G$5=Master!$D$4,SUM(E162:G162),
IF($H$5=Master!$D$4,SUM(E162:H162),
IF($I$5=Master!$D$4,SUM(E162:I162),
IF($J$5=Master!$D$4,SUM(E162:J162),
IF($K$5=Master!$D$4,SUM(E162:K162),
IF($L$5=Master!$D$4,SUM(E162:L162),
IF($M$5=Master!$D$4,SUM(E162:M162),
IF($N$5=Master!$D$4,SUM(E162:N162),
IF($O$5=Master!$D$4,SUM(E162:O162),
IF($P$5=Master!$D$4,SUM(E162:P162),0))))))))))))</f>
        <v>436127.23</v>
      </c>
      <c r="V162" s="125"/>
    </row>
    <row r="163" spans="2:22" x14ac:dyDescent="0.2">
      <c r="B163" s="123"/>
      <c r="C163" s="126">
        <v>41107</v>
      </c>
      <c r="D163" s="127" t="s">
        <v>66</v>
      </c>
      <c r="E163" s="128">
        <v>324817.13</v>
      </c>
      <c r="F163" s="128">
        <v>344967.35000000003</v>
      </c>
      <c r="G163" s="128">
        <v>306961.03000000003</v>
      </c>
      <c r="H163" s="128">
        <v>279877.07</v>
      </c>
      <c r="I163" s="128">
        <v>338679.37999999995</v>
      </c>
      <c r="J163" s="128">
        <v>307337.46000000014</v>
      </c>
      <c r="K163" s="128">
        <v>318449.57999999996</v>
      </c>
      <c r="L163" s="128">
        <v>596604.64999999967</v>
      </c>
      <c r="M163" s="128">
        <v>543302.50999999966</v>
      </c>
      <c r="N163" s="128">
        <v>522514.67</v>
      </c>
      <c r="O163" s="128">
        <v>543102.38999999966</v>
      </c>
      <c r="P163" s="128">
        <v>539890.35999999987</v>
      </c>
      <c r="Q163" s="128">
        <f t="shared" si="3"/>
        <v>4966503.5799999982</v>
      </c>
      <c r="R163" s="125"/>
      <c r="T163" s="123"/>
      <c r="U163" s="128">
        <f>IF($E$5=Master!$D$4,E163,
IF($F$5=Master!$D$4,SUM(E163:F163),
IF($G$5=Master!$D$4,SUM(E163:G163),
IF($H$5=Master!$D$4,SUM(E163:H163),
IF($I$5=Master!$D$4,SUM(E163:I163),
IF($J$5=Master!$D$4,SUM(E163:J163),
IF($K$5=Master!$D$4,SUM(E163:K163),
IF($L$5=Master!$D$4,SUM(E163:L163),
IF($M$5=Master!$D$4,SUM(E163:M163),
IF($N$5=Master!$D$4,SUM(E163:N163),
IF($O$5=Master!$D$4,SUM(E163:O163),
IF($P$5=Master!$D$4,SUM(E163:P163),0))))))))))))</f>
        <v>2221089</v>
      </c>
      <c r="V163" s="125"/>
    </row>
    <row r="164" spans="2:22" x14ac:dyDescent="0.2">
      <c r="B164" s="123"/>
      <c r="C164" s="126">
        <v>41301</v>
      </c>
      <c r="D164" s="127" t="s">
        <v>67</v>
      </c>
      <c r="E164" s="128">
        <v>194626.69</v>
      </c>
      <c r="F164" s="128">
        <v>203331.32</v>
      </c>
      <c r="G164" s="128">
        <v>491371.88000000006</v>
      </c>
      <c r="H164" s="128">
        <v>251847.69000000003</v>
      </c>
      <c r="I164" s="128">
        <v>312282.83999999997</v>
      </c>
      <c r="J164" s="128">
        <v>321477.64</v>
      </c>
      <c r="K164" s="128">
        <v>422593.16</v>
      </c>
      <c r="L164" s="128">
        <v>1385847.9900000005</v>
      </c>
      <c r="M164" s="128">
        <v>1812033.1500000004</v>
      </c>
      <c r="N164" s="128">
        <v>1404229.5000000005</v>
      </c>
      <c r="O164" s="128">
        <v>1399844.9200000004</v>
      </c>
      <c r="P164" s="128">
        <v>1222704.6499999999</v>
      </c>
      <c r="Q164" s="128">
        <f t="shared" si="3"/>
        <v>9422191.4300000016</v>
      </c>
      <c r="R164" s="125"/>
      <c r="T164" s="123"/>
      <c r="U164" s="128">
        <f>IF($E$5=Master!$D$4,E164,
IF($F$5=Master!$D$4,SUM(E164:F164),
IF($G$5=Master!$D$4,SUM(E164:G164),
IF($H$5=Master!$D$4,SUM(E164:H164),
IF($I$5=Master!$D$4,SUM(E164:I164),
IF($J$5=Master!$D$4,SUM(E164:J164),
IF($K$5=Master!$D$4,SUM(E164:K164),
IF($L$5=Master!$D$4,SUM(E164:L164),
IF($M$5=Master!$D$4,SUM(E164:M164),
IF($N$5=Master!$D$4,SUM(E164:N164),
IF($O$5=Master!$D$4,SUM(E164:O164),
IF($P$5=Master!$D$4,SUM(E164:P164),0))))))))))))</f>
        <v>2197531.2200000002</v>
      </c>
      <c r="V164" s="125"/>
    </row>
    <row r="165" spans="2:22" x14ac:dyDescent="0.2">
      <c r="B165" s="123"/>
      <c r="C165" s="126">
        <v>41401</v>
      </c>
      <c r="D165" s="127" t="s">
        <v>68</v>
      </c>
      <c r="E165" s="128">
        <v>121119.44</v>
      </c>
      <c r="F165" s="128">
        <v>198062.15</v>
      </c>
      <c r="G165" s="128">
        <v>196889.09</v>
      </c>
      <c r="H165" s="128">
        <v>256418.99</v>
      </c>
      <c r="I165" s="128">
        <v>221768.96999999997</v>
      </c>
      <c r="J165" s="128">
        <v>230732.01</v>
      </c>
      <c r="K165" s="128">
        <v>2262608.4300000002</v>
      </c>
      <c r="L165" s="128">
        <v>229586.72</v>
      </c>
      <c r="M165" s="128">
        <v>200115.63999999998</v>
      </c>
      <c r="N165" s="128">
        <v>235114.18</v>
      </c>
      <c r="O165" s="128">
        <v>234837.67</v>
      </c>
      <c r="P165" s="128">
        <v>233935.83000000005</v>
      </c>
      <c r="Q165" s="128">
        <f t="shared" si="3"/>
        <v>4621189.120000001</v>
      </c>
      <c r="R165" s="125"/>
      <c r="T165" s="123"/>
      <c r="U165" s="128">
        <f>IF($E$5=Master!$D$4,E165,
IF($F$5=Master!$D$4,SUM(E165:F165),
IF($G$5=Master!$D$4,SUM(E165:G165),
IF($H$5=Master!$D$4,SUM(E165:H165),
IF($I$5=Master!$D$4,SUM(E165:I165),
IF($J$5=Master!$D$4,SUM(E165:J165),
IF($K$5=Master!$D$4,SUM(E165:K165),
IF($L$5=Master!$D$4,SUM(E165:L165),
IF($M$5=Master!$D$4,SUM(E165:M165),
IF($N$5=Master!$D$4,SUM(E165:N165),
IF($O$5=Master!$D$4,SUM(E165:O165),
IF($P$5=Master!$D$4,SUM(E165:P165),0))))))))))))</f>
        <v>3487599.08</v>
      </c>
      <c r="V165" s="125"/>
    </row>
    <row r="166" spans="2:22" x14ac:dyDescent="0.2">
      <c r="B166" s="123"/>
      <c r="C166" s="126">
        <v>41501</v>
      </c>
      <c r="D166" s="127" t="s">
        <v>123</v>
      </c>
      <c r="E166" s="128">
        <v>331003.04000000004</v>
      </c>
      <c r="F166" s="128">
        <v>598497.5199999999</v>
      </c>
      <c r="G166" s="128">
        <v>781029.9099999998</v>
      </c>
      <c r="H166" s="128">
        <v>585135.90999999992</v>
      </c>
      <c r="I166" s="128">
        <v>568227.96000000008</v>
      </c>
      <c r="J166" s="128">
        <v>522445.5799999999</v>
      </c>
      <c r="K166" s="128">
        <v>671287.77999999991</v>
      </c>
      <c r="L166" s="128">
        <v>969235.37999999989</v>
      </c>
      <c r="M166" s="128">
        <v>1047856.9499999998</v>
      </c>
      <c r="N166" s="128">
        <v>1004272.9599999997</v>
      </c>
      <c r="O166" s="128">
        <v>1010761.6599999999</v>
      </c>
      <c r="P166" s="128">
        <v>829924.32999999973</v>
      </c>
      <c r="Q166" s="128">
        <f t="shared" si="3"/>
        <v>8919678.9800000004</v>
      </c>
      <c r="R166" s="125"/>
      <c r="T166" s="123"/>
      <c r="U166" s="128">
        <f>IF($E$5=Master!$D$4,E166,
IF($F$5=Master!$D$4,SUM(E166:F166),
IF($G$5=Master!$D$4,SUM(E166:G166),
IF($H$5=Master!$D$4,SUM(E166:H166),
IF($I$5=Master!$D$4,SUM(E166:I166),
IF($J$5=Master!$D$4,SUM(E166:J166),
IF($K$5=Master!$D$4,SUM(E166:K166),
IF($L$5=Master!$D$4,SUM(E166:L166),
IF($M$5=Master!$D$4,SUM(E166:M166),
IF($N$5=Master!$D$4,SUM(E166:N166),
IF($O$5=Master!$D$4,SUM(E166:O166),
IF($P$5=Master!$D$4,SUM(E166:P166),0))))))))))))</f>
        <v>4057627.6999999997</v>
      </c>
      <c r="V166" s="125"/>
    </row>
    <row r="167" spans="2:22" x14ac:dyDescent="0.2">
      <c r="B167" s="123"/>
      <c r="C167" s="126">
        <v>41503</v>
      </c>
      <c r="D167" s="127" t="s">
        <v>124</v>
      </c>
      <c r="E167" s="128">
        <v>388580.98000000004</v>
      </c>
      <c r="F167" s="128">
        <v>408063.20999999996</v>
      </c>
      <c r="G167" s="128">
        <v>515699.38999999978</v>
      </c>
      <c r="H167" s="128">
        <v>484003.8400000002</v>
      </c>
      <c r="I167" s="128">
        <v>489039.39999999979</v>
      </c>
      <c r="J167" s="128">
        <v>472546.08999999973</v>
      </c>
      <c r="K167" s="128">
        <v>531767.64000000013</v>
      </c>
      <c r="L167" s="128">
        <v>707975.77</v>
      </c>
      <c r="M167" s="128">
        <v>695793.45999999973</v>
      </c>
      <c r="N167" s="128">
        <v>690019.2699999999</v>
      </c>
      <c r="O167" s="128">
        <v>690001.07</v>
      </c>
      <c r="P167" s="128">
        <v>661959.67000000051</v>
      </c>
      <c r="Q167" s="128">
        <f t="shared" si="3"/>
        <v>6735449.79</v>
      </c>
      <c r="R167" s="125"/>
      <c r="T167" s="123"/>
      <c r="U167" s="128">
        <f>IF($E$5=Master!$D$4,E167,
IF($F$5=Master!$D$4,SUM(E167:F167),
IF($G$5=Master!$D$4,SUM(E167:G167),
IF($H$5=Master!$D$4,SUM(E167:H167),
IF($I$5=Master!$D$4,SUM(E167:I167),
IF($J$5=Master!$D$4,SUM(E167:J167),
IF($K$5=Master!$D$4,SUM(E167:K167),
IF($L$5=Master!$D$4,SUM(E167:L167),
IF($M$5=Master!$D$4,SUM(E167:M167),
IF($N$5=Master!$D$4,SUM(E167:N167),
IF($O$5=Master!$D$4,SUM(E167:O167),
IF($P$5=Master!$D$4,SUM(E167:P167),0))))))))))))</f>
        <v>3289700.55</v>
      </c>
      <c r="V167" s="125"/>
    </row>
    <row r="168" spans="2:22" x14ac:dyDescent="0.2">
      <c r="B168" s="123"/>
      <c r="C168" s="126">
        <v>41505</v>
      </c>
      <c r="D168" s="127" t="s">
        <v>119</v>
      </c>
      <c r="E168" s="128">
        <v>1306054.5600000003</v>
      </c>
      <c r="F168" s="128">
        <v>1107203.51</v>
      </c>
      <c r="G168" s="128">
        <v>9956009.5299999993</v>
      </c>
      <c r="H168" s="128">
        <v>2285394.9199999995</v>
      </c>
      <c r="I168" s="128">
        <v>1918259.8699999999</v>
      </c>
      <c r="J168" s="128">
        <v>1959668.0599999998</v>
      </c>
      <c r="K168" s="128">
        <v>2832318.1900000004</v>
      </c>
      <c r="L168" s="128">
        <v>3279064.1600000006</v>
      </c>
      <c r="M168" s="128">
        <v>3134468.8900000006</v>
      </c>
      <c r="N168" s="128">
        <v>3134468.8900000006</v>
      </c>
      <c r="O168" s="128">
        <v>3133855.9000000004</v>
      </c>
      <c r="P168" s="128">
        <v>2624632.1600000006</v>
      </c>
      <c r="Q168" s="128">
        <f t="shared" si="3"/>
        <v>36671398.640000008</v>
      </c>
      <c r="R168" s="125"/>
      <c r="T168" s="123"/>
      <c r="U168" s="128">
        <f>IF($E$5=Master!$D$4,E168,
IF($F$5=Master!$D$4,SUM(E168:F168),
IF($G$5=Master!$D$4,SUM(E168:G168),
IF($H$5=Master!$D$4,SUM(E168:H168),
IF($I$5=Master!$D$4,SUM(E168:I168),
IF($J$5=Master!$D$4,SUM(E168:J168),
IF($K$5=Master!$D$4,SUM(E168:K168),
IF($L$5=Master!$D$4,SUM(E168:L168),
IF($M$5=Master!$D$4,SUM(E168:M168),
IF($N$5=Master!$D$4,SUM(E168:N168),
IF($O$5=Master!$D$4,SUM(E168:O168),
IF($P$5=Master!$D$4,SUM(E168:P168),0))))))))))))</f>
        <v>21364908.640000001</v>
      </c>
      <c r="V168" s="125"/>
    </row>
    <row r="169" spans="2:22" x14ac:dyDescent="0.2">
      <c r="B169" s="123"/>
      <c r="C169" s="126">
        <v>41801</v>
      </c>
      <c r="D169" s="127" t="s">
        <v>72</v>
      </c>
      <c r="E169" s="128">
        <v>111800.31000000008</v>
      </c>
      <c r="F169" s="128">
        <v>139676.29</v>
      </c>
      <c r="G169" s="128">
        <v>153610.29</v>
      </c>
      <c r="H169" s="128">
        <v>198490.13</v>
      </c>
      <c r="I169" s="128">
        <v>171913.88999999998</v>
      </c>
      <c r="J169" s="128">
        <v>195716.79999999996</v>
      </c>
      <c r="K169" s="128">
        <v>191592.95000000007</v>
      </c>
      <c r="L169" s="128">
        <v>434706.38000000024</v>
      </c>
      <c r="M169" s="128">
        <v>341525.66000000027</v>
      </c>
      <c r="N169" s="128">
        <v>333738.01000000024</v>
      </c>
      <c r="O169" s="128">
        <v>343325.00000000023</v>
      </c>
      <c r="P169" s="128">
        <v>345588.59000000037</v>
      </c>
      <c r="Q169" s="128">
        <f t="shared" si="3"/>
        <v>2961684.3000000012</v>
      </c>
      <c r="R169" s="125"/>
      <c r="T169" s="123"/>
      <c r="U169" s="128">
        <f>IF($E$5=Master!$D$4,E169,
IF($F$5=Master!$D$4,SUM(E169:F169),
IF($G$5=Master!$D$4,SUM(E169:G169),
IF($H$5=Master!$D$4,SUM(E169:H169),
IF($I$5=Master!$D$4,SUM(E169:I169),
IF($J$5=Master!$D$4,SUM(E169:J169),
IF($K$5=Master!$D$4,SUM(E169:K169),
IF($L$5=Master!$D$4,SUM(E169:L169),
IF($M$5=Master!$D$4,SUM(E169:M169),
IF($N$5=Master!$D$4,SUM(E169:N169),
IF($O$5=Master!$D$4,SUM(E169:O169),
IF($P$5=Master!$D$4,SUM(E169:P169),0))))))))))))</f>
        <v>1162800.6600000001</v>
      </c>
      <c r="V169" s="125"/>
    </row>
    <row r="170" spans="2:22" x14ac:dyDescent="0.2">
      <c r="B170" s="123"/>
      <c r="C170" s="126">
        <v>42001</v>
      </c>
      <c r="D170" s="127" t="s">
        <v>73</v>
      </c>
      <c r="E170" s="128">
        <v>265520.24000000011</v>
      </c>
      <c r="F170" s="128">
        <v>297214.23000000004</v>
      </c>
      <c r="G170" s="128">
        <v>828648.73999999964</v>
      </c>
      <c r="H170" s="128">
        <v>1514066.4500000002</v>
      </c>
      <c r="I170" s="128">
        <v>2159927.85</v>
      </c>
      <c r="J170" s="128">
        <v>539689.67999999993</v>
      </c>
      <c r="K170" s="128">
        <v>769562.75999999989</v>
      </c>
      <c r="L170" s="128">
        <v>988886.84999999986</v>
      </c>
      <c r="M170" s="128">
        <v>935108.19999999984</v>
      </c>
      <c r="N170" s="128">
        <v>943465.49999999988</v>
      </c>
      <c r="O170" s="128">
        <v>945286.84999999986</v>
      </c>
      <c r="P170" s="128">
        <v>945323.42999999982</v>
      </c>
      <c r="Q170" s="128">
        <f t="shared" si="3"/>
        <v>11132700.779999997</v>
      </c>
      <c r="R170" s="125"/>
      <c r="T170" s="123"/>
      <c r="U170" s="128">
        <f>IF($E$5=Master!$D$4,E170,
IF($F$5=Master!$D$4,SUM(E170:F170),
IF($G$5=Master!$D$4,SUM(E170:G170),
IF($H$5=Master!$D$4,SUM(E170:H170),
IF($I$5=Master!$D$4,SUM(E170:I170),
IF($J$5=Master!$D$4,SUM(E170:J170),
IF($K$5=Master!$D$4,SUM(E170:K170),
IF($L$5=Master!$D$4,SUM(E170:L170),
IF($M$5=Master!$D$4,SUM(E170:M170),
IF($N$5=Master!$D$4,SUM(E170:N170),
IF($O$5=Master!$D$4,SUM(E170:O170),
IF($P$5=Master!$D$4,SUM(E170:P170),0))))))))))))</f>
        <v>6374629.9499999993</v>
      </c>
      <c r="V170" s="125"/>
    </row>
    <row r="171" spans="2:22" x14ac:dyDescent="0.2">
      <c r="B171" s="123"/>
      <c r="C171" s="126">
        <v>42002</v>
      </c>
      <c r="D171" s="127" t="s">
        <v>74</v>
      </c>
      <c r="E171" s="128">
        <v>104125.79000000004</v>
      </c>
      <c r="F171" s="128">
        <v>107805.65999999997</v>
      </c>
      <c r="G171" s="128">
        <v>198651.7699999999</v>
      </c>
      <c r="H171" s="128">
        <v>165870.23000000001</v>
      </c>
      <c r="I171" s="128">
        <v>167635.16000000003</v>
      </c>
      <c r="J171" s="128">
        <v>186815.5799999999</v>
      </c>
      <c r="K171" s="128">
        <v>182423.90000000008</v>
      </c>
      <c r="L171" s="128">
        <v>196092.41999999995</v>
      </c>
      <c r="M171" s="128">
        <v>242844.52000000002</v>
      </c>
      <c r="N171" s="128">
        <v>257867.92</v>
      </c>
      <c r="O171" s="128">
        <v>258313.34999999998</v>
      </c>
      <c r="P171" s="128">
        <v>258442.82</v>
      </c>
      <c r="Q171" s="128">
        <f t="shared" si="3"/>
        <v>2326889.1199999996</v>
      </c>
      <c r="R171" s="125"/>
      <c r="T171" s="123"/>
      <c r="U171" s="128">
        <f>IF($E$5=Master!$D$4,E171,
IF($F$5=Master!$D$4,SUM(E171:F171),
IF($G$5=Master!$D$4,SUM(E171:G171),
IF($H$5=Master!$D$4,SUM(E171:H171),
IF($I$5=Master!$D$4,SUM(E171:I171),
IF($J$5=Master!$D$4,SUM(E171:J171),
IF($K$5=Master!$D$4,SUM(E171:K171),
IF($L$5=Master!$D$4,SUM(E171:L171),
IF($M$5=Master!$D$4,SUM(E171:M171),
IF($N$5=Master!$D$4,SUM(E171:N171),
IF($O$5=Master!$D$4,SUM(E171:O171),
IF($P$5=Master!$D$4,SUM(E171:P171),0))))))))))))</f>
        <v>1113328.0900000001</v>
      </c>
      <c r="V171" s="125"/>
    </row>
    <row r="172" spans="2:22" x14ac:dyDescent="0.2">
      <c r="B172" s="123"/>
      <c r="C172" s="126">
        <v>42005</v>
      </c>
      <c r="D172" s="127" t="s">
        <v>130</v>
      </c>
      <c r="E172" s="128">
        <v>0</v>
      </c>
      <c r="F172" s="128">
        <v>0</v>
      </c>
      <c r="G172" s="128">
        <v>0</v>
      </c>
      <c r="H172" s="128">
        <v>0</v>
      </c>
      <c r="I172" s="128">
        <v>0</v>
      </c>
      <c r="J172" s="128">
        <v>0</v>
      </c>
      <c r="K172" s="128">
        <v>0</v>
      </c>
      <c r="L172" s="128">
        <v>356303.18000000005</v>
      </c>
      <c r="M172" s="128">
        <v>356303.18000000005</v>
      </c>
      <c r="N172" s="128">
        <v>356303.18000000005</v>
      </c>
      <c r="O172" s="128">
        <v>356303.18000000005</v>
      </c>
      <c r="P172" s="128">
        <v>356303.18</v>
      </c>
      <c r="Q172" s="128">
        <f t="shared" si="3"/>
        <v>1781515.9000000001</v>
      </c>
      <c r="R172" s="125"/>
      <c r="T172" s="123"/>
      <c r="U172" s="128">
        <f>IF($E$5=Master!$D$4,E172,
IF($F$5=Master!$D$4,SUM(E172:F172),
IF($G$5=Master!$D$4,SUM(E172:G172),
IF($H$5=Master!$D$4,SUM(E172:H172),
IF($I$5=Master!$D$4,SUM(E172:I172),
IF($J$5=Master!$D$4,SUM(E172:J172),
IF($K$5=Master!$D$4,SUM(E172:K172),
IF($L$5=Master!$D$4,SUM(E172:L172),
IF($M$5=Master!$D$4,SUM(E172:M172),
IF($N$5=Master!$D$4,SUM(E172:N172),
IF($O$5=Master!$D$4,SUM(E172:O172),
IF($P$5=Master!$D$4,SUM(E172:P172),0))))))))))))</f>
        <v>0</v>
      </c>
      <c r="V172" s="125"/>
    </row>
    <row r="173" spans="2:22" x14ac:dyDescent="0.2">
      <c r="B173" s="123"/>
      <c r="C173" s="126">
        <v>42101</v>
      </c>
      <c r="D173" s="127" t="s">
        <v>75</v>
      </c>
      <c r="E173" s="128">
        <v>622355.91000000015</v>
      </c>
      <c r="F173" s="128">
        <v>311393.96000000002</v>
      </c>
      <c r="G173" s="128">
        <v>4445327.6900000013</v>
      </c>
      <c r="H173" s="128">
        <v>390308.9499999999</v>
      </c>
      <c r="I173" s="128">
        <v>67023.98</v>
      </c>
      <c r="J173" s="128">
        <v>346477.04</v>
      </c>
      <c r="K173" s="128">
        <v>3610058.66</v>
      </c>
      <c r="L173" s="128">
        <v>714466</v>
      </c>
      <c r="M173" s="128">
        <v>539466.48</v>
      </c>
      <c r="N173" s="128">
        <v>546932.03</v>
      </c>
      <c r="O173" s="128">
        <v>538300.19000000006</v>
      </c>
      <c r="P173" s="128">
        <v>538378.23</v>
      </c>
      <c r="Q173" s="128">
        <f t="shared" si="3"/>
        <v>12670489.120000001</v>
      </c>
      <c r="R173" s="125"/>
      <c r="T173" s="123"/>
      <c r="U173" s="128">
        <f>IF($E$5=Master!$D$4,E173,
IF($F$5=Master!$D$4,SUM(E173:F173),
IF($G$5=Master!$D$4,SUM(E173:G173),
IF($H$5=Master!$D$4,SUM(E173:H173),
IF($I$5=Master!$D$4,SUM(E173:I173),
IF($J$5=Master!$D$4,SUM(E173:J173),
IF($K$5=Master!$D$4,SUM(E173:K173),
IF($L$5=Master!$D$4,SUM(E173:L173),
IF($M$5=Master!$D$4,SUM(E173:M173),
IF($N$5=Master!$D$4,SUM(E173:N173),
IF($O$5=Master!$D$4,SUM(E173:O173),
IF($P$5=Master!$D$4,SUM(E173:P173),0))))))))))))</f>
        <v>9792946.1900000013</v>
      </c>
      <c r="V173" s="125"/>
    </row>
    <row r="174" spans="2:22" x14ac:dyDescent="0.2">
      <c r="B174" s="123"/>
      <c r="C174" s="126">
        <v>42501</v>
      </c>
      <c r="D174" s="127" t="s">
        <v>140</v>
      </c>
      <c r="E174" s="128">
        <v>0</v>
      </c>
      <c r="F174" s="128">
        <v>0</v>
      </c>
      <c r="G174" s="128">
        <v>0</v>
      </c>
      <c r="H174" s="128">
        <v>0</v>
      </c>
      <c r="I174" s="128">
        <v>0</v>
      </c>
      <c r="J174" s="128">
        <v>0</v>
      </c>
      <c r="K174" s="128">
        <v>0</v>
      </c>
      <c r="L174" s="128">
        <v>923565.33000000007</v>
      </c>
      <c r="M174" s="128">
        <v>922980.23000000021</v>
      </c>
      <c r="N174" s="128">
        <v>914633.1100000001</v>
      </c>
      <c r="O174" s="128">
        <v>913202.9700000002</v>
      </c>
      <c r="P174" s="128">
        <v>870398.66000000015</v>
      </c>
      <c r="Q174" s="128">
        <f t="shared" si="3"/>
        <v>4544780.3000000007</v>
      </c>
      <c r="R174" s="125"/>
      <c r="T174" s="123"/>
      <c r="U174" s="128">
        <f>IF($E$5=Master!$D$4,E174,
IF($F$5=Master!$D$4,SUM(E174:F174),
IF($G$5=Master!$D$4,SUM(E174:G174),
IF($H$5=Master!$D$4,SUM(E174:H174),
IF($I$5=Master!$D$4,SUM(E174:I174),
IF($J$5=Master!$D$4,SUM(E174:J174),
IF($K$5=Master!$D$4,SUM(E174:K174),
IF($L$5=Master!$D$4,SUM(E174:L174),
IF($M$5=Master!$D$4,SUM(E174:M174),
IF($N$5=Master!$D$4,SUM(E174:N174),
IF($O$5=Master!$D$4,SUM(E174:O174),
IF($P$5=Master!$D$4,SUM(E174:P174),0))))))))))))</f>
        <v>0</v>
      </c>
      <c r="V174" s="125"/>
    </row>
    <row r="175" spans="2:22" x14ac:dyDescent="0.2">
      <c r="B175" s="123"/>
      <c r="C175" s="126">
        <v>42701</v>
      </c>
      <c r="D175" s="127" t="s">
        <v>131</v>
      </c>
      <c r="E175" s="128">
        <v>162814.07999999996</v>
      </c>
      <c r="F175" s="128">
        <v>102673.91000000005</v>
      </c>
      <c r="G175" s="128">
        <v>404610.99999999994</v>
      </c>
      <c r="H175" s="128">
        <v>330372.70999999996</v>
      </c>
      <c r="I175" s="128">
        <v>163958.04999999996</v>
      </c>
      <c r="J175" s="128">
        <v>169866.59000000003</v>
      </c>
      <c r="K175" s="128">
        <v>226699.89999999997</v>
      </c>
      <c r="L175" s="128">
        <v>383087.00000000017</v>
      </c>
      <c r="M175" s="128">
        <v>368244.98000000039</v>
      </c>
      <c r="N175" s="128">
        <v>370036.6200000004</v>
      </c>
      <c r="O175" s="128">
        <v>371655.34000000043</v>
      </c>
      <c r="P175" s="128">
        <v>370623.43000000011</v>
      </c>
      <c r="Q175" s="128">
        <f t="shared" si="3"/>
        <v>3424643.6100000017</v>
      </c>
      <c r="R175" s="125"/>
      <c r="T175" s="123"/>
      <c r="U175" s="128">
        <f>IF($E$5=Master!$D$4,E175,
IF($F$5=Master!$D$4,SUM(E175:F175),
IF($G$5=Master!$D$4,SUM(E175:G175),
IF($H$5=Master!$D$4,SUM(E175:H175),
IF($I$5=Master!$D$4,SUM(E175:I175),
IF($J$5=Master!$D$4,SUM(E175:J175),
IF($K$5=Master!$D$4,SUM(E175:K175),
IF($L$5=Master!$D$4,SUM(E175:L175),
IF($M$5=Master!$D$4,SUM(E175:M175),
IF($N$5=Master!$D$4,SUM(E175:N175),
IF($O$5=Master!$D$4,SUM(E175:O175),
IF($P$5=Master!$D$4,SUM(E175:P175),0))))))))))))</f>
        <v>1560996.24</v>
      </c>
      <c r="V175" s="125"/>
    </row>
    <row r="176" spans="2:22" x14ac:dyDescent="0.2">
      <c r="B176" s="123"/>
      <c r="C176" s="126">
        <v>42703</v>
      </c>
      <c r="D176" s="127" t="s">
        <v>59</v>
      </c>
      <c r="E176" s="128">
        <v>1427432.77</v>
      </c>
      <c r="F176" s="128">
        <v>2085799.5099999998</v>
      </c>
      <c r="G176" s="128">
        <v>9340608.9699999951</v>
      </c>
      <c r="H176" s="128">
        <v>15522777.330000004</v>
      </c>
      <c r="I176" s="128">
        <v>9348677.8399999961</v>
      </c>
      <c r="J176" s="128">
        <v>12341480.550000001</v>
      </c>
      <c r="K176" s="128">
        <v>20264406.690000005</v>
      </c>
      <c r="L176" s="128">
        <v>11976970.369999995</v>
      </c>
      <c r="M176" s="128">
        <v>16359443.929999992</v>
      </c>
      <c r="N176" s="128">
        <v>15342813.819999998</v>
      </c>
      <c r="O176" s="128">
        <v>18544052.270000007</v>
      </c>
      <c r="P176" s="128">
        <v>46613463.95000001</v>
      </c>
      <c r="Q176" s="128">
        <f t="shared" si="3"/>
        <v>179167928</v>
      </c>
      <c r="R176" s="125"/>
      <c r="T176" s="123"/>
      <c r="U176" s="128">
        <f>IF($E$5=Master!$D$4,E176,
IF($F$5=Master!$D$4,SUM(E176:F176),
IF($G$5=Master!$D$4,SUM(E176:G176),
IF($H$5=Master!$D$4,SUM(E176:H176),
IF($I$5=Master!$D$4,SUM(E176:I176),
IF($J$5=Master!$D$4,SUM(E176:J176),
IF($K$5=Master!$D$4,SUM(E176:K176),
IF($L$5=Master!$D$4,SUM(E176:L176),
IF($M$5=Master!$D$4,SUM(E176:M176),
IF($N$5=Master!$D$4,SUM(E176:N176),
IF($O$5=Master!$D$4,SUM(E176:O176),
IF($P$5=Master!$D$4,SUM(E176:P176),0))))))))))))</f>
        <v>70331183.659999996</v>
      </c>
      <c r="V176" s="125"/>
    </row>
    <row r="177" spans="2:22" x14ac:dyDescent="0.2">
      <c r="B177" s="123"/>
      <c r="C177" s="126">
        <v>42704</v>
      </c>
      <c r="D177" s="127" t="s">
        <v>60</v>
      </c>
      <c r="E177" s="128">
        <v>1216736.2899999998</v>
      </c>
      <c r="F177" s="128">
        <v>872827.16</v>
      </c>
      <c r="G177" s="128">
        <v>1896803.95</v>
      </c>
      <c r="H177" s="128">
        <v>1230342.9700000002</v>
      </c>
      <c r="I177" s="128">
        <v>1418094.82</v>
      </c>
      <c r="J177" s="128">
        <v>1479311.2999999998</v>
      </c>
      <c r="K177" s="128">
        <v>1384179.29</v>
      </c>
      <c r="L177" s="128">
        <v>3395903.0300000003</v>
      </c>
      <c r="M177" s="128">
        <v>3835915.18</v>
      </c>
      <c r="N177" s="128">
        <v>3020879.3200000003</v>
      </c>
      <c r="O177" s="128">
        <v>2549119.94</v>
      </c>
      <c r="P177" s="128">
        <v>2537436.39</v>
      </c>
      <c r="Q177" s="128">
        <f t="shared" si="3"/>
        <v>24837549.640000001</v>
      </c>
      <c r="R177" s="125"/>
      <c r="T177" s="123"/>
      <c r="U177" s="128">
        <f>IF($E$5=Master!$D$4,E177,
IF($F$5=Master!$D$4,SUM(E177:F177),
IF($G$5=Master!$D$4,SUM(E177:G177),
IF($H$5=Master!$D$4,SUM(E177:H177),
IF($I$5=Master!$D$4,SUM(E177:I177),
IF($J$5=Master!$D$4,SUM(E177:J177),
IF($K$5=Master!$D$4,SUM(E177:K177),
IF($L$5=Master!$D$4,SUM(E177:L177),
IF($M$5=Master!$D$4,SUM(E177:M177),
IF($N$5=Master!$D$4,SUM(E177:N177),
IF($O$5=Master!$D$4,SUM(E177:O177),
IF($P$5=Master!$D$4,SUM(E177:P177),0))))))))))))</f>
        <v>9498295.7799999993</v>
      </c>
      <c r="V177" s="125"/>
    </row>
    <row r="178" spans="2:22" ht="38.25" x14ac:dyDescent="0.2">
      <c r="B178" s="123"/>
      <c r="C178" s="126">
        <v>42705</v>
      </c>
      <c r="D178" s="127" t="s">
        <v>61</v>
      </c>
      <c r="E178" s="128">
        <v>1367.1299999999994</v>
      </c>
      <c r="F178" s="128">
        <v>990.42999999999984</v>
      </c>
      <c r="G178" s="128">
        <v>5009.2899999999991</v>
      </c>
      <c r="H178" s="128">
        <v>4031.44</v>
      </c>
      <c r="I178" s="128">
        <v>4002.88</v>
      </c>
      <c r="J178" s="128">
        <v>22347.34</v>
      </c>
      <c r="K178" s="128">
        <v>2124.8200000000002</v>
      </c>
      <c r="L178" s="128">
        <v>8509.1400000000031</v>
      </c>
      <c r="M178" s="128">
        <v>8233.5499999999993</v>
      </c>
      <c r="N178" s="128">
        <v>8270.89</v>
      </c>
      <c r="O178" s="128">
        <v>8337.86</v>
      </c>
      <c r="P178" s="128">
        <v>8337.7799999999988</v>
      </c>
      <c r="Q178" s="128">
        <f t="shared" si="3"/>
        <v>81562.55</v>
      </c>
      <c r="R178" s="125"/>
      <c r="T178" s="123"/>
      <c r="U178" s="128">
        <f>IF($E$5=Master!$D$4,E178,
IF($F$5=Master!$D$4,SUM(E178:F178),
IF($G$5=Master!$D$4,SUM(E178:G178),
IF($H$5=Master!$D$4,SUM(E178:H178),
IF($I$5=Master!$D$4,SUM(E178:I178),
IF($J$5=Master!$D$4,SUM(E178:J178),
IF($K$5=Master!$D$4,SUM(E178:K178),
IF($L$5=Master!$D$4,SUM(E178:L178),
IF($M$5=Master!$D$4,SUM(E178:M178),
IF($N$5=Master!$D$4,SUM(E178:N178),
IF($O$5=Master!$D$4,SUM(E178:O178),
IF($P$5=Master!$D$4,SUM(E178:P178),0))))))))))))</f>
        <v>39873.329999999994</v>
      </c>
      <c r="V178" s="125"/>
    </row>
    <row r="179" spans="2:22" x14ac:dyDescent="0.2">
      <c r="B179" s="123"/>
      <c r="C179" s="126">
        <v>42801</v>
      </c>
      <c r="D179" s="127" t="s">
        <v>125</v>
      </c>
      <c r="E179" s="128">
        <v>86716.700000000012</v>
      </c>
      <c r="F179" s="128">
        <v>71841.070000000036</v>
      </c>
      <c r="G179" s="128">
        <v>3114073.66</v>
      </c>
      <c r="H179" s="128">
        <v>189705.44999999998</v>
      </c>
      <c r="I179" s="128">
        <v>1133422.6599999999</v>
      </c>
      <c r="J179" s="128">
        <v>142540.23000000004</v>
      </c>
      <c r="K179" s="128">
        <v>126444.56</v>
      </c>
      <c r="L179" s="128">
        <v>253668.57000000036</v>
      </c>
      <c r="M179" s="128">
        <v>492729.72000000032</v>
      </c>
      <c r="N179" s="128">
        <v>456346.72000000032</v>
      </c>
      <c r="O179" s="128">
        <v>224792.72000000035</v>
      </c>
      <c r="P179" s="128">
        <v>576062.77</v>
      </c>
      <c r="Q179" s="128">
        <f t="shared" si="3"/>
        <v>6868344.8300000019</v>
      </c>
      <c r="R179" s="125"/>
      <c r="T179" s="123"/>
      <c r="U179" s="128">
        <f>IF($E$5=Master!$D$4,E179,
IF($F$5=Master!$D$4,SUM(E179:F179),
IF($G$5=Master!$D$4,SUM(E179:G179),
IF($H$5=Master!$D$4,SUM(E179:H179),
IF($I$5=Master!$D$4,SUM(E179:I179),
IF($J$5=Master!$D$4,SUM(E179:J179),
IF($K$5=Master!$D$4,SUM(E179:K179),
IF($L$5=Master!$D$4,SUM(E179:L179),
IF($M$5=Master!$D$4,SUM(E179:M179),
IF($N$5=Master!$D$4,SUM(E179:N179),
IF($O$5=Master!$D$4,SUM(E179:O179),
IF($P$5=Master!$D$4,SUM(E179:P179),0))))))))))))</f>
        <v>4864744.33</v>
      </c>
      <c r="V179" s="125"/>
    </row>
    <row r="180" spans="2:22" x14ac:dyDescent="0.2">
      <c r="B180" s="123"/>
      <c r="C180" s="126">
        <v>42802</v>
      </c>
      <c r="D180" s="127" t="s">
        <v>58</v>
      </c>
      <c r="E180" s="128">
        <v>99975.000000000029</v>
      </c>
      <c r="F180" s="128">
        <v>88867.45</v>
      </c>
      <c r="G180" s="128">
        <v>107560.90999999997</v>
      </c>
      <c r="H180" s="128">
        <v>89166.19</v>
      </c>
      <c r="I180" s="128">
        <v>96282.830000000016</v>
      </c>
      <c r="J180" s="128">
        <v>94260.880000000034</v>
      </c>
      <c r="K180" s="128">
        <v>133296.49000000002</v>
      </c>
      <c r="L180" s="128">
        <v>271520.18000000011</v>
      </c>
      <c r="M180" s="128">
        <v>262743.44000000012</v>
      </c>
      <c r="N180" s="128">
        <v>259549.50000000012</v>
      </c>
      <c r="O180" s="128">
        <v>259603.44000000012</v>
      </c>
      <c r="P180" s="128">
        <v>245633.98000000016</v>
      </c>
      <c r="Q180" s="128">
        <f t="shared" si="3"/>
        <v>2008460.290000001</v>
      </c>
      <c r="R180" s="125"/>
      <c r="T180" s="123"/>
      <c r="U180" s="128">
        <f>IF($E$5=Master!$D$4,E180,
IF($F$5=Master!$D$4,SUM(E180:F180),
IF($G$5=Master!$D$4,SUM(E180:G180),
IF($H$5=Master!$D$4,SUM(E180:H180),
IF($I$5=Master!$D$4,SUM(E180:I180),
IF($J$5=Master!$D$4,SUM(E180:J180),
IF($K$5=Master!$D$4,SUM(E180:K180),
IF($L$5=Master!$D$4,SUM(E180:L180),
IF($M$5=Master!$D$4,SUM(E180:M180),
IF($N$5=Master!$D$4,SUM(E180:N180),
IF($O$5=Master!$D$4,SUM(E180:O180),
IF($P$5=Master!$D$4,SUM(E180:P180),0))))))))))))</f>
        <v>709409.75</v>
      </c>
      <c r="V180" s="125"/>
    </row>
    <row r="181" spans="2:22" x14ac:dyDescent="0.2">
      <c r="B181" s="123"/>
      <c r="C181" s="126">
        <v>42901</v>
      </c>
      <c r="D181" s="127" t="s">
        <v>126</v>
      </c>
      <c r="E181" s="128">
        <v>20828560.559999999</v>
      </c>
      <c r="F181" s="128">
        <v>24344846.539999999</v>
      </c>
      <c r="G181" s="128">
        <v>23953775.470000003</v>
      </c>
      <c r="H181" s="128">
        <v>22356041.179999992</v>
      </c>
      <c r="I181" s="128">
        <v>21767991.690000005</v>
      </c>
      <c r="J181" s="128">
        <v>22599827.489999991</v>
      </c>
      <c r="K181" s="128">
        <v>23863623.449999999</v>
      </c>
      <c r="L181" s="128">
        <v>25580939.539999984</v>
      </c>
      <c r="M181" s="128">
        <v>19160391.549999986</v>
      </c>
      <c r="N181" s="128">
        <v>19151637.099999987</v>
      </c>
      <c r="O181" s="128">
        <v>19041438.999999985</v>
      </c>
      <c r="P181" s="128">
        <v>11353086.739999983</v>
      </c>
      <c r="Q181" s="128">
        <f t="shared" si="3"/>
        <v>254002160.30999991</v>
      </c>
      <c r="R181" s="125"/>
      <c r="T181" s="123"/>
      <c r="U181" s="128">
        <f>IF($E$5=Master!$D$4,E181,
IF($F$5=Master!$D$4,SUM(E181:F181),
IF($G$5=Master!$D$4,SUM(E181:G181),
IF($H$5=Master!$D$4,SUM(E181:H181),
IF($I$5=Master!$D$4,SUM(E181:I181),
IF($J$5=Master!$D$4,SUM(E181:J181),
IF($K$5=Master!$D$4,SUM(E181:K181),
IF($L$5=Master!$D$4,SUM(E181:L181),
IF($M$5=Master!$D$4,SUM(E181:M181),
IF($N$5=Master!$D$4,SUM(E181:N181),
IF($O$5=Master!$D$4,SUM(E181:O181),
IF($P$5=Master!$D$4,SUM(E181:P181),0))))))))))))</f>
        <v>159714666.37999997</v>
      </c>
      <c r="V181" s="125"/>
    </row>
    <row r="182" spans="2:22" x14ac:dyDescent="0.2">
      <c r="B182" s="123"/>
      <c r="C182" s="126">
        <v>42902</v>
      </c>
      <c r="D182" s="127" t="s">
        <v>45</v>
      </c>
      <c r="E182" s="128">
        <v>24411.210000000003</v>
      </c>
      <c r="F182" s="128">
        <v>24214.81</v>
      </c>
      <c r="G182" s="128">
        <v>45518.969999999979</v>
      </c>
      <c r="H182" s="128">
        <v>40520.429999999993</v>
      </c>
      <c r="I182" s="128">
        <v>35735.619999999995</v>
      </c>
      <c r="J182" s="128">
        <v>33860.21</v>
      </c>
      <c r="K182" s="128">
        <v>37341.759999999995</v>
      </c>
      <c r="L182" s="128">
        <v>32910.650000000009</v>
      </c>
      <c r="M182" s="128">
        <v>38956.060000000005</v>
      </c>
      <c r="N182" s="128">
        <v>44857.36</v>
      </c>
      <c r="O182" s="128">
        <v>44918.95</v>
      </c>
      <c r="P182" s="128">
        <v>43860.110000000008</v>
      </c>
      <c r="Q182" s="128">
        <f t="shared" si="3"/>
        <v>447106.13999999996</v>
      </c>
      <c r="R182" s="125"/>
      <c r="T182" s="123"/>
      <c r="U182" s="128">
        <f>IF($E$5=Master!$D$4,E182,
IF($F$5=Master!$D$4,SUM(E182:F182),
IF($G$5=Master!$D$4,SUM(E182:G182),
IF($H$5=Master!$D$4,SUM(E182:H182),
IF($I$5=Master!$D$4,SUM(E182:I182),
IF($J$5=Master!$D$4,SUM(E182:J182),
IF($K$5=Master!$D$4,SUM(E182:K182),
IF($L$5=Master!$D$4,SUM(E182:L182),
IF($M$5=Master!$D$4,SUM(E182:M182),
IF($N$5=Master!$D$4,SUM(E182:N182),
IF($O$5=Master!$D$4,SUM(E182:O182),
IF($P$5=Master!$D$4,SUM(E182:P182),0))))))))))))</f>
        <v>241603.00999999995</v>
      </c>
      <c r="V182" s="125"/>
    </row>
    <row r="183" spans="2:22" ht="25.5" x14ac:dyDescent="0.2">
      <c r="B183" s="123"/>
      <c r="C183" s="126">
        <v>43001</v>
      </c>
      <c r="D183" s="127" t="s">
        <v>127</v>
      </c>
      <c r="E183" s="128">
        <v>52263.840000000004</v>
      </c>
      <c r="F183" s="128">
        <v>49125.950000000012</v>
      </c>
      <c r="G183" s="128">
        <v>73665.609999999986</v>
      </c>
      <c r="H183" s="128">
        <v>580004.43999999994</v>
      </c>
      <c r="I183" s="128">
        <v>69042.61</v>
      </c>
      <c r="J183" s="128">
        <v>53434.030000000006</v>
      </c>
      <c r="K183" s="128">
        <v>105538.77</v>
      </c>
      <c r="L183" s="128">
        <v>582436.84999999986</v>
      </c>
      <c r="M183" s="128">
        <v>680809.81999999983</v>
      </c>
      <c r="N183" s="128">
        <v>598700.82999999984</v>
      </c>
      <c r="O183" s="128">
        <v>598006.68999999994</v>
      </c>
      <c r="P183" s="128">
        <v>501107.09</v>
      </c>
      <c r="Q183" s="128">
        <f t="shared" si="3"/>
        <v>3944136.53</v>
      </c>
      <c r="R183" s="125"/>
      <c r="T183" s="123"/>
      <c r="U183" s="128">
        <f>IF($E$5=Master!$D$4,E183,
IF($F$5=Master!$D$4,SUM(E183:F183),
IF($G$5=Master!$D$4,SUM(E183:G183),
IF($H$5=Master!$D$4,SUM(E183:H183),
IF($I$5=Master!$D$4,SUM(E183:I183),
IF($J$5=Master!$D$4,SUM(E183:J183),
IF($K$5=Master!$D$4,SUM(E183:K183),
IF($L$5=Master!$D$4,SUM(E183:L183),
IF($M$5=Master!$D$4,SUM(E183:M183),
IF($N$5=Master!$D$4,SUM(E183:N183),
IF($O$5=Master!$D$4,SUM(E183:O183),
IF($P$5=Master!$D$4,SUM(E183:P183),0))))))))))))</f>
        <v>983075.25</v>
      </c>
      <c r="V183" s="125"/>
    </row>
    <row r="184" spans="2:22" x14ac:dyDescent="0.2">
      <c r="B184" s="123"/>
      <c r="C184" s="126">
        <v>43101</v>
      </c>
      <c r="D184" s="127" t="s">
        <v>132</v>
      </c>
      <c r="E184" s="128">
        <v>39727.549999999988</v>
      </c>
      <c r="F184" s="128">
        <v>41114.549999999996</v>
      </c>
      <c r="G184" s="128">
        <v>47485.100000000006</v>
      </c>
      <c r="H184" s="128">
        <v>154148.78</v>
      </c>
      <c r="I184" s="128">
        <v>308826.42000000004</v>
      </c>
      <c r="J184" s="128">
        <v>216978.94</v>
      </c>
      <c r="K184" s="128">
        <v>52431.759999999995</v>
      </c>
      <c r="L184" s="128">
        <v>95262.409999999989</v>
      </c>
      <c r="M184" s="128">
        <v>107433.52999999998</v>
      </c>
      <c r="N184" s="128">
        <v>111962.18999999997</v>
      </c>
      <c r="O184" s="128">
        <v>111962.18999999997</v>
      </c>
      <c r="P184" s="128">
        <v>111962.31999999995</v>
      </c>
      <c r="Q184" s="128">
        <f t="shared" ref="Q184:Q216" si="4">SUM(E184:P184)</f>
        <v>1399295.7399999998</v>
      </c>
      <c r="R184" s="125"/>
      <c r="T184" s="123"/>
      <c r="U184" s="128">
        <f>IF($E$5=Master!$D$4,E184,
IF($F$5=Master!$D$4,SUM(E184:F184),
IF($G$5=Master!$D$4,SUM(E184:G184),
IF($H$5=Master!$D$4,SUM(E184:H184),
IF($I$5=Master!$D$4,SUM(E184:I184),
IF($J$5=Master!$D$4,SUM(E184:J184),
IF($K$5=Master!$D$4,SUM(E184:K184),
IF($L$5=Master!$D$4,SUM(E184:L184),
IF($M$5=Master!$D$4,SUM(E184:M184),
IF($N$5=Master!$D$4,SUM(E184:N184),
IF($O$5=Master!$D$4,SUM(E184:O184),
IF($P$5=Master!$D$4,SUM(E184:P184),0))))))))))))</f>
        <v>860713.10000000009</v>
      </c>
      <c r="V184" s="125"/>
    </row>
    <row r="185" spans="2:22" x14ac:dyDescent="0.2">
      <c r="B185" s="123"/>
      <c r="C185" s="126">
        <v>43201</v>
      </c>
      <c r="D185" s="127" t="s">
        <v>128</v>
      </c>
      <c r="E185" s="128">
        <v>31806.950000000004</v>
      </c>
      <c r="F185" s="128">
        <v>29693.95</v>
      </c>
      <c r="G185" s="128">
        <v>32047.390000000003</v>
      </c>
      <c r="H185" s="128">
        <v>110927.57</v>
      </c>
      <c r="I185" s="128">
        <v>111679.23</v>
      </c>
      <c r="J185" s="128">
        <v>111374.23000000001</v>
      </c>
      <c r="K185" s="128">
        <v>100655.88</v>
      </c>
      <c r="L185" s="128">
        <v>7845.88</v>
      </c>
      <c r="M185" s="128">
        <v>7845.88</v>
      </c>
      <c r="N185" s="128">
        <v>7845.88</v>
      </c>
      <c r="O185" s="128">
        <v>7845.88</v>
      </c>
      <c r="P185" s="128">
        <v>47845.86</v>
      </c>
      <c r="Q185" s="128">
        <f t="shared" si="4"/>
        <v>607414.58000000007</v>
      </c>
      <c r="R185" s="125"/>
      <c r="T185" s="123"/>
      <c r="U185" s="128">
        <f>IF($E$5=Master!$D$4,E185,
IF($F$5=Master!$D$4,SUM(E185:F185),
IF($G$5=Master!$D$4,SUM(E185:G185),
IF($H$5=Master!$D$4,SUM(E185:H185),
IF($I$5=Master!$D$4,SUM(E185:I185),
IF($J$5=Master!$D$4,SUM(E185:J185),
IF($K$5=Master!$D$4,SUM(E185:K185),
IF($L$5=Master!$D$4,SUM(E185:L185),
IF($M$5=Master!$D$4,SUM(E185:M185),
IF($N$5=Master!$D$4,SUM(E185:N185),
IF($O$5=Master!$D$4,SUM(E185:O185),
IF($P$5=Master!$D$4,SUM(E185:P185),0))))))))))))</f>
        <v>528185.20000000007</v>
      </c>
      <c r="V185" s="125"/>
    </row>
    <row r="186" spans="2:22" x14ac:dyDescent="0.2">
      <c r="B186" s="123"/>
      <c r="C186" s="126">
        <v>43202</v>
      </c>
      <c r="D186" s="127" t="s">
        <v>62</v>
      </c>
      <c r="E186" s="128">
        <v>10074.780000000001</v>
      </c>
      <c r="F186" s="128">
        <v>48000.93</v>
      </c>
      <c r="G186" s="128">
        <v>64545.879999999983</v>
      </c>
      <c r="H186" s="128">
        <v>30091.18</v>
      </c>
      <c r="I186" s="128">
        <v>26321.109999999997</v>
      </c>
      <c r="J186" s="128">
        <v>20603.250000000007</v>
      </c>
      <c r="K186" s="128">
        <v>20687.91</v>
      </c>
      <c r="L186" s="128">
        <v>99589.439999999988</v>
      </c>
      <c r="M186" s="128">
        <v>99285.73</v>
      </c>
      <c r="N186" s="128">
        <v>99190.68</v>
      </c>
      <c r="O186" s="128">
        <v>98939.12999999999</v>
      </c>
      <c r="P186" s="128">
        <v>85683.409999999974</v>
      </c>
      <c r="Q186" s="128">
        <f t="shared" si="4"/>
        <v>703013.42999999993</v>
      </c>
      <c r="R186" s="125"/>
      <c r="T186" s="123"/>
      <c r="U186" s="128">
        <f>IF($E$5=Master!$D$4,E186,
IF($F$5=Master!$D$4,SUM(E186:F186),
IF($G$5=Master!$D$4,SUM(E186:G186),
IF($H$5=Master!$D$4,SUM(E186:H186),
IF($I$5=Master!$D$4,SUM(E186:I186),
IF($J$5=Master!$D$4,SUM(E186:J186),
IF($K$5=Master!$D$4,SUM(E186:K186),
IF($L$5=Master!$D$4,SUM(E186:L186),
IF($M$5=Master!$D$4,SUM(E186:M186),
IF($N$5=Master!$D$4,SUM(E186:N186),
IF($O$5=Master!$D$4,SUM(E186:O186),
IF($P$5=Master!$D$4,SUM(E186:P186),0))))))))))))</f>
        <v>220325.03999999998</v>
      </c>
      <c r="V186" s="125"/>
    </row>
    <row r="187" spans="2:22" x14ac:dyDescent="0.2">
      <c r="B187" s="123"/>
      <c r="C187" s="126">
        <v>43301</v>
      </c>
      <c r="D187" s="127" t="s">
        <v>129</v>
      </c>
      <c r="E187" s="128">
        <v>183020.92999999996</v>
      </c>
      <c r="F187" s="128">
        <v>464663.41000000003</v>
      </c>
      <c r="G187" s="128">
        <v>513409.21</v>
      </c>
      <c r="H187" s="128">
        <v>311544.33999999991</v>
      </c>
      <c r="I187" s="128">
        <v>164447.9</v>
      </c>
      <c r="J187" s="128">
        <v>307018.71000000002</v>
      </c>
      <c r="K187" s="128">
        <v>360884.85999999993</v>
      </c>
      <c r="L187" s="128">
        <v>352790.96000000008</v>
      </c>
      <c r="M187" s="128">
        <v>305865.99000000005</v>
      </c>
      <c r="N187" s="128">
        <v>302625.02</v>
      </c>
      <c r="O187" s="128">
        <v>284640.52000000008</v>
      </c>
      <c r="P187" s="128">
        <v>217268.26999999993</v>
      </c>
      <c r="Q187" s="128">
        <f t="shared" si="4"/>
        <v>3768180.12</v>
      </c>
      <c r="R187" s="125"/>
      <c r="T187" s="123"/>
      <c r="U187" s="128">
        <f>IF($E$5=Master!$D$4,E187,
IF($F$5=Master!$D$4,SUM(E187:F187),
IF($G$5=Master!$D$4,SUM(E187:G187),
IF($H$5=Master!$D$4,SUM(E187:H187),
IF($I$5=Master!$D$4,SUM(E187:I187),
IF($J$5=Master!$D$4,SUM(E187:J187),
IF($K$5=Master!$D$4,SUM(E187:K187),
IF($L$5=Master!$D$4,SUM(E187:L187),
IF($M$5=Master!$D$4,SUM(E187:M187),
IF($N$5=Master!$D$4,SUM(E187:N187),
IF($O$5=Master!$D$4,SUM(E187:O187),
IF($P$5=Master!$D$4,SUM(E187:P187),0))))))))))))</f>
        <v>2304989.36</v>
      </c>
      <c r="V187" s="125"/>
    </row>
    <row r="188" spans="2:22" x14ac:dyDescent="0.2">
      <c r="B188" s="123"/>
      <c r="C188" s="126">
        <v>43302</v>
      </c>
      <c r="D188" s="127" t="s">
        <v>69</v>
      </c>
      <c r="E188" s="128">
        <v>145341.88999999998</v>
      </c>
      <c r="F188" s="128">
        <v>128569.70999999996</v>
      </c>
      <c r="G188" s="128">
        <v>114556.82</v>
      </c>
      <c r="H188" s="128">
        <v>216450.01</v>
      </c>
      <c r="I188" s="128">
        <v>151339.19999999995</v>
      </c>
      <c r="J188" s="128">
        <v>284635.56999999995</v>
      </c>
      <c r="K188" s="128">
        <v>263958.72000000003</v>
      </c>
      <c r="L188" s="128">
        <v>354515.18000000017</v>
      </c>
      <c r="M188" s="128">
        <v>339474.38000000006</v>
      </c>
      <c r="N188" s="128">
        <v>337777.06000000006</v>
      </c>
      <c r="O188" s="128">
        <v>338579.72000000009</v>
      </c>
      <c r="P188" s="128">
        <v>256826.2</v>
      </c>
      <c r="Q188" s="128">
        <f t="shared" si="4"/>
        <v>2932024.4600000004</v>
      </c>
      <c r="R188" s="125"/>
      <c r="T188" s="123"/>
      <c r="U188" s="128">
        <f>IF($E$5=Master!$D$4,E188,
IF($F$5=Master!$D$4,SUM(E188:F188),
IF($G$5=Master!$D$4,SUM(E188:G188),
IF($H$5=Master!$D$4,SUM(E188:H188),
IF($I$5=Master!$D$4,SUM(E188:I188),
IF($J$5=Master!$D$4,SUM(E188:J188),
IF($K$5=Master!$D$4,SUM(E188:K188),
IF($L$5=Master!$D$4,SUM(E188:L188),
IF($M$5=Master!$D$4,SUM(E188:M188),
IF($N$5=Master!$D$4,SUM(E188:N188),
IF($O$5=Master!$D$4,SUM(E188:O188),
IF($P$5=Master!$D$4,SUM(E188:P188),0))))))))))))</f>
        <v>1304851.92</v>
      </c>
      <c r="V188" s="125"/>
    </row>
    <row r="189" spans="2:22" x14ac:dyDescent="0.2">
      <c r="B189" s="123"/>
      <c r="C189" s="126">
        <v>43303</v>
      </c>
      <c r="D189" s="127" t="s">
        <v>71</v>
      </c>
      <c r="E189" s="128">
        <v>155920.00000000009</v>
      </c>
      <c r="F189" s="128">
        <v>148279.90000000005</v>
      </c>
      <c r="G189" s="128">
        <v>165817.56000000003</v>
      </c>
      <c r="H189" s="128">
        <v>121388.21</v>
      </c>
      <c r="I189" s="128">
        <v>142782.96000000005</v>
      </c>
      <c r="J189" s="128">
        <v>120919.38000000002</v>
      </c>
      <c r="K189" s="128">
        <v>124493.44999999997</v>
      </c>
      <c r="L189" s="128">
        <v>325939.96000000014</v>
      </c>
      <c r="M189" s="128">
        <v>327934.3600000001</v>
      </c>
      <c r="N189" s="128">
        <v>325902.16000000015</v>
      </c>
      <c r="O189" s="128">
        <v>326697.16000000015</v>
      </c>
      <c r="P189" s="128">
        <v>204712.79999999996</v>
      </c>
      <c r="Q189" s="128">
        <f t="shared" si="4"/>
        <v>2490787.9000000004</v>
      </c>
      <c r="R189" s="125"/>
      <c r="T189" s="123"/>
      <c r="U189" s="128">
        <f>IF($E$5=Master!$D$4,E189,
IF($F$5=Master!$D$4,SUM(E189:F189),
IF($G$5=Master!$D$4,SUM(E189:G189),
IF($H$5=Master!$D$4,SUM(E189:H189),
IF($I$5=Master!$D$4,SUM(E189:I189),
IF($J$5=Master!$D$4,SUM(E189:J189),
IF($K$5=Master!$D$4,SUM(E189:K189),
IF($L$5=Master!$D$4,SUM(E189:L189),
IF($M$5=Master!$D$4,SUM(E189:M189),
IF($N$5=Master!$D$4,SUM(E189:N189),
IF($O$5=Master!$D$4,SUM(E189:O189),
IF($P$5=Master!$D$4,SUM(E189:P189),0))))))))))))</f>
        <v>979601.4600000002</v>
      </c>
      <c r="V189" s="125"/>
    </row>
    <row r="190" spans="2:22" x14ac:dyDescent="0.2">
      <c r="B190" s="123"/>
      <c r="C190" s="126">
        <v>43401</v>
      </c>
      <c r="D190" s="127" t="s">
        <v>133</v>
      </c>
      <c r="E190" s="128">
        <v>171609.13999999993</v>
      </c>
      <c r="F190" s="128">
        <v>184412.75999999998</v>
      </c>
      <c r="G190" s="128">
        <v>280440.32999999996</v>
      </c>
      <c r="H190" s="128">
        <v>240508.56999999998</v>
      </c>
      <c r="I190" s="128">
        <v>232992.48000000007</v>
      </c>
      <c r="J190" s="128">
        <v>231810.95000000007</v>
      </c>
      <c r="K190" s="128">
        <v>247538.96000000002</v>
      </c>
      <c r="L190" s="128">
        <v>324017.76000000007</v>
      </c>
      <c r="M190" s="128">
        <v>403322.83000000025</v>
      </c>
      <c r="N190" s="128">
        <v>367461.7800000002</v>
      </c>
      <c r="O190" s="128">
        <v>374831.53000000014</v>
      </c>
      <c r="P190" s="128">
        <v>395034.99000000034</v>
      </c>
      <c r="Q190" s="128">
        <f t="shared" si="4"/>
        <v>3453982.080000001</v>
      </c>
      <c r="R190" s="125"/>
      <c r="T190" s="123"/>
      <c r="U190" s="128">
        <f>IF($E$5=Master!$D$4,E190,
IF($F$5=Master!$D$4,SUM(E190:F190),
IF($G$5=Master!$D$4,SUM(E190:G190),
IF($H$5=Master!$D$4,SUM(E190:H190),
IF($I$5=Master!$D$4,SUM(E190:I190),
IF($J$5=Master!$D$4,SUM(E190:J190),
IF($K$5=Master!$D$4,SUM(E190:K190),
IF($L$5=Master!$D$4,SUM(E190:L190),
IF($M$5=Master!$D$4,SUM(E190:M190),
IF($N$5=Master!$D$4,SUM(E190:N190),
IF($O$5=Master!$D$4,SUM(E190:O190),
IF($P$5=Master!$D$4,SUM(E190:P190),0))))))))))))</f>
        <v>1589313.19</v>
      </c>
      <c r="V190" s="125"/>
    </row>
    <row r="191" spans="2:22" x14ac:dyDescent="0.2">
      <c r="B191" s="123"/>
      <c r="C191" s="126">
        <v>43402</v>
      </c>
      <c r="D191" s="127" t="s">
        <v>44</v>
      </c>
      <c r="E191" s="128">
        <v>3637.13</v>
      </c>
      <c r="F191" s="128">
        <v>1470.4599999999998</v>
      </c>
      <c r="G191" s="128">
        <v>4477.95</v>
      </c>
      <c r="H191" s="128">
        <v>8937.68</v>
      </c>
      <c r="I191" s="128">
        <v>4080.6399999999994</v>
      </c>
      <c r="J191" s="128">
        <v>4316.3500000000004</v>
      </c>
      <c r="K191" s="128">
        <v>4296.76</v>
      </c>
      <c r="L191" s="128">
        <v>10333.810000000001</v>
      </c>
      <c r="M191" s="128">
        <v>10333.810000000001</v>
      </c>
      <c r="N191" s="128">
        <v>10333.810000000001</v>
      </c>
      <c r="O191" s="128">
        <v>10333.810000000001</v>
      </c>
      <c r="P191" s="128">
        <v>9007.5499999999993</v>
      </c>
      <c r="Q191" s="128">
        <f t="shared" si="4"/>
        <v>81559.759999999995</v>
      </c>
      <c r="R191" s="125"/>
      <c r="T191" s="123"/>
      <c r="U191" s="128">
        <f>IF($E$5=Master!$D$4,E191,
IF($F$5=Master!$D$4,SUM(E191:F191),
IF($G$5=Master!$D$4,SUM(E191:G191),
IF($H$5=Master!$D$4,SUM(E191:H191),
IF($I$5=Master!$D$4,SUM(E191:I191),
IF($J$5=Master!$D$4,SUM(E191:J191),
IF($K$5=Master!$D$4,SUM(E191:K191),
IF($L$5=Master!$D$4,SUM(E191:L191),
IF($M$5=Master!$D$4,SUM(E191:M191),
IF($N$5=Master!$D$4,SUM(E191:N191),
IF($O$5=Master!$D$4,SUM(E191:O191),
IF($P$5=Master!$D$4,SUM(E191:P191),0))))))))))))</f>
        <v>31216.97</v>
      </c>
      <c r="V191" s="125"/>
    </row>
    <row r="192" spans="2:22" x14ac:dyDescent="0.2">
      <c r="B192" s="123"/>
      <c r="C192" s="126">
        <v>43501</v>
      </c>
      <c r="D192" s="127" t="s">
        <v>134</v>
      </c>
      <c r="E192" s="128">
        <v>157607.97000000003</v>
      </c>
      <c r="F192" s="128">
        <v>164396.13000000003</v>
      </c>
      <c r="G192" s="128">
        <v>838115.2</v>
      </c>
      <c r="H192" s="128">
        <v>228820.41</v>
      </c>
      <c r="I192" s="128">
        <v>169931.49000000002</v>
      </c>
      <c r="J192" s="128">
        <v>229710.13000000003</v>
      </c>
      <c r="K192" s="128">
        <v>189715.35000000003</v>
      </c>
      <c r="L192" s="128">
        <v>515362.57999999996</v>
      </c>
      <c r="M192" s="128">
        <v>535555.83999999997</v>
      </c>
      <c r="N192" s="128">
        <v>523509.51000000007</v>
      </c>
      <c r="O192" s="128">
        <v>502186.16000000009</v>
      </c>
      <c r="P192" s="128">
        <v>408434.52000000008</v>
      </c>
      <c r="Q192" s="128">
        <f t="shared" si="4"/>
        <v>4463345.290000001</v>
      </c>
      <c r="R192" s="125"/>
      <c r="T192" s="123"/>
      <c r="U192" s="128">
        <f>IF($E$5=Master!$D$4,E192,
IF($F$5=Master!$D$4,SUM(E192:F192),
IF($G$5=Master!$D$4,SUM(E192:G192),
IF($H$5=Master!$D$4,SUM(E192:H192),
IF($I$5=Master!$D$4,SUM(E192:I192),
IF($J$5=Master!$D$4,SUM(E192:J192),
IF($K$5=Master!$D$4,SUM(E192:K192),
IF($L$5=Master!$D$4,SUM(E192:L192),
IF($M$5=Master!$D$4,SUM(E192:M192),
IF($N$5=Master!$D$4,SUM(E192:N192),
IF($O$5=Master!$D$4,SUM(E192:O192),
IF($P$5=Master!$D$4,SUM(E192:P192),0))))))))))))</f>
        <v>1978296.6800000002</v>
      </c>
      <c r="V192" s="125"/>
    </row>
    <row r="193" spans="2:22" x14ac:dyDescent="0.2">
      <c r="B193" s="123"/>
      <c r="C193" s="126">
        <v>43502</v>
      </c>
      <c r="D193" s="127" t="s">
        <v>56</v>
      </c>
      <c r="E193" s="128">
        <v>164922.30000000002</v>
      </c>
      <c r="F193" s="128">
        <v>178209.01</v>
      </c>
      <c r="G193" s="128">
        <v>224691.78999999998</v>
      </c>
      <c r="H193" s="128">
        <v>150824.89000000001</v>
      </c>
      <c r="I193" s="128">
        <v>298174.69999999995</v>
      </c>
      <c r="J193" s="128">
        <v>274750.72999999992</v>
      </c>
      <c r="K193" s="128">
        <v>425920.64999999997</v>
      </c>
      <c r="L193" s="128">
        <v>293547.39000000007</v>
      </c>
      <c r="M193" s="128">
        <v>293929.95</v>
      </c>
      <c r="N193" s="128">
        <v>292542.42000000004</v>
      </c>
      <c r="O193" s="128">
        <v>292542.42000000004</v>
      </c>
      <c r="P193" s="128">
        <v>295255.3</v>
      </c>
      <c r="Q193" s="128">
        <f t="shared" si="4"/>
        <v>3185311.55</v>
      </c>
      <c r="R193" s="125"/>
      <c r="T193" s="123"/>
      <c r="U193" s="128">
        <f>IF($E$5=Master!$D$4,E193,
IF($F$5=Master!$D$4,SUM(E193:F193),
IF($G$5=Master!$D$4,SUM(E193:G193),
IF($H$5=Master!$D$4,SUM(E193:H193),
IF($I$5=Master!$D$4,SUM(E193:I193),
IF($J$5=Master!$D$4,SUM(E193:J193),
IF($K$5=Master!$D$4,SUM(E193:K193),
IF($L$5=Master!$D$4,SUM(E193:L193),
IF($M$5=Master!$D$4,SUM(E193:M193),
IF($N$5=Master!$D$4,SUM(E193:N193),
IF($O$5=Master!$D$4,SUM(E193:O193),
IF($P$5=Master!$D$4,SUM(E193:P193),0))))))))))))</f>
        <v>1717494.0699999998</v>
      </c>
      <c r="V193" s="125"/>
    </row>
    <row r="194" spans="2:22" x14ac:dyDescent="0.2">
      <c r="B194" s="123"/>
      <c r="C194" s="126">
        <v>43601</v>
      </c>
      <c r="D194" s="127" t="s">
        <v>135</v>
      </c>
      <c r="E194" s="128">
        <v>39850.589999999997</v>
      </c>
      <c r="F194" s="128">
        <v>40568.279999999992</v>
      </c>
      <c r="G194" s="128">
        <v>64849.909999999996</v>
      </c>
      <c r="H194" s="128">
        <v>43244.059999999983</v>
      </c>
      <c r="I194" s="128">
        <v>600566.33000000007</v>
      </c>
      <c r="J194" s="128">
        <v>44925.49</v>
      </c>
      <c r="K194" s="128">
        <v>56294.62000000001</v>
      </c>
      <c r="L194" s="128">
        <v>1.9999999999999998</v>
      </c>
      <c r="M194" s="128">
        <v>1.9999999999999998</v>
      </c>
      <c r="N194" s="128">
        <v>1.9999999999999998</v>
      </c>
      <c r="O194" s="128">
        <v>1.9999999999999998</v>
      </c>
      <c r="P194" s="128">
        <v>1.9999999999999998</v>
      </c>
      <c r="Q194" s="128">
        <f t="shared" si="4"/>
        <v>890309.28</v>
      </c>
      <c r="R194" s="125"/>
      <c r="T194" s="123"/>
      <c r="U194" s="128">
        <f>IF($E$5=Master!$D$4,E194,
IF($F$5=Master!$D$4,SUM(E194:F194),
IF($G$5=Master!$D$4,SUM(E194:G194),
IF($H$5=Master!$D$4,SUM(E194:H194),
IF($I$5=Master!$D$4,SUM(E194:I194),
IF($J$5=Master!$D$4,SUM(E194:J194),
IF($K$5=Master!$D$4,SUM(E194:K194),
IF($L$5=Master!$D$4,SUM(E194:L194),
IF($M$5=Master!$D$4,SUM(E194:M194),
IF($N$5=Master!$D$4,SUM(E194:N194),
IF($O$5=Master!$D$4,SUM(E194:O194),
IF($P$5=Master!$D$4,SUM(E194:P194),0))))))))))))</f>
        <v>890299.28</v>
      </c>
      <c r="V194" s="125"/>
    </row>
    <row r="195" spans="2:22" x14ac:dyDescent="0.2">
      <c r="B195" s="123"/>
      <c r="C195" s="126">
        <v>43701</v>
      </c>
      <c r="D195" s="127" t="e">
        <v>#N/A</v>
      </c>
      <c r="E195" s="128">
        <v>0</v>
      </c>
      <c r="F195" s="128">
        <v>0</v>
      </c>
      <c r="G195" s="128">
        <v>0</v>
      </c>
      <c r="H195" s="128">
        <v>0</v>
      </c>
      <c r="I195" s="128">
        <v>0</v>
      </c>
      <c r="J195" s="128">
        <v>0</v>
      </c>
      <c r="K195" s="128">
        <v>11999.96</v>
      </c>
      <c r="L195" s="128">
        <v>20600949.099999934</v>
      </c>
      <c r="M195" s="128">
        <v>9177927.1499999743</v>
      </c>
      <c r="N195" s="128">
        <v>8038235.0400000215</v>
      </c>
      <c r="O195" s="128">
        <v>9599006.0599999744</v>
      </c>
      <c r="P195" s="128">
        <v>26000588.649999924</v>
      </c>
      <c r="Q195" s="128">
        <f t="shared" si="4"/>
        <v>73428705.95999983</v>
      </c>
      <c r="R195" s="125"/>
      <c r="T195" s="123"/>
      <c r="U195" s="128">
        <f>IF($E$5=Master!$D$4,E195,
IF($F$5=Master!$D$4,SUM(E195:F195),
IF($G$5=Master!$D$4,SUM(E195:G195),
IF($H$5=Master!$D$4,SUM(E195:H195),
IF($I$5=Master!$D$4,SUM(E195:I195),
IF($J$5=Master!$D$4,SUM(E195:J195),
IF($K$5=Master!$D$4,SUM(E195:K195),
IF($L$5=Master!$D$4,SUM(E195:L195),
IF($M$5=Master!$D$4,SUM(E195:M195),
IF($N$5=Master!$D$4,SUM(E195:N195),
IF($O$5=Master!$D$4,SUM(E195:O195),
IF($P$5=Master!$D$4,SUM(E195:P195),0))))))))))))</f>
        <v>11999.96</v>
      </c>
      <c r="V195" s="125"/>
    </row>
    <row r="196" spans="2:22" x14ac:dyDescent="0.2">
      <c r="B196" s="123"/>
      <c r="C196" s="126">
        <v>50201</v>
      </c>
      <c r="D196" s="127" t="s">
        <v>76</v>
      </c>
      <c r="E196" s="128">
        <v>54980.089999999989</v>
      </c>
      <c r="F196" s="128">
        <v>54781.609999999993</v>
      </c>
      <c r="G196" s="128">
        <v>66449.84</v>
      </c>
      <c r="H196" s="128">
        <v>64630.16</v>
      </c>
      <c r="I196" s="128">
        <v>63056.290000000008</v>
      </c>
      <c r="J196" s="128">
        <v>79672.739999999991</v>
      </c>
      <c r="K196" s="128">
        <v>66426.49000000002</v>
      </c>
      <c r="L196" s="128">
        <v>101652.51999999999</v>
      </c>
      <c r="M196" s="128">
        <v>100370.48</v>
      </c>
      <c r="N196" s="128">
        <v>100553.5</v>
      </c>
      <c r="O196" s="128">
        <v>100365.73999999999</v>
      </c>
      <c r="P196" s="128">
        <v>55366.549999999988</v>
      </c>
      <c r="Q196" s="128">
        <f t="shared" si="4"/>
        <v>908306.01</v>
      </c>
      <c r="R196" s="125"/>
      <c r="T196" s="123"/>
      <c r="U196" s="128">
        <f>IF($E$5=Master!$D$4,E196,
IF($F$5=Master!$D$4,SUM(E196:F196),
IF($G$5=Master!$D$4,SUM(E196:G196),
IF($H$5=Master!$D$4,SUM(E196:H196),
IF($I$5=Master!$D$4,SUM(E196:I196),
IF($J$5=Master!$D$4,SUM(E196:J196),
IF($K$5=Master!$D$4,SUM(E196:K196),
IF($L$5=Master!$D$4,SUM(E196:L196),
IF($M$5=Master!$D$4,SUM(E196:M196),
IF($N$5=Master!$D$4,SUM(E196:N196),
IF($O$5=Master!$D$4,SUM(E196:O196),
IF($P$5=Master!$D$4,SUM(E196:P196),0))))))))))))</f>
        <v>449997.22</v>
      </c>
      <c r="V196" s="125"/>
    </row>
    <row r="197" spans="2:22" x14ac:dyDescent="0.2">
      <c r="B197" s="123"/>
      <c r="C197" s="126">
        <v>50301</v>
      </c>
      <c r="D197" s="127" t="s">
        <v>77</v>
      </c>
      <c r="E197" s="128">
        <v>169653.49</v>
      </c>
      <c r="F197" s="128">
        <v>174694.14999999994</v>
      </c>
      <c r="G197" s="128">
        <v>221533.68000000002</v>
      </c>
      <c r="H197" s="128">
        <v>196928.0799999999</v>
      </c>
      <c r="I197" s="128">
        <v>225649.38999999993</v>
      </c>
      <c r="J197" s="128">
        <v>226597.84999999995</v>
      </c>
      <c r="K197" s="128">
        <v>261829.26999999996</v>
      </c>
      <c r="L197" s="128">
        <v>325844.75</v>
      </c>
      <c r="M197" s="128">
        <v>332090.82999999996</v>
      </c>
      <c r="N197" s="128">
        <v>328967.7699999999</v>
      </c>
      <c r="O197" s="128">
        <v>328967.7699999999</v>
      </c>
      <c r="P197" s="128">
        <v>325176.32000000007</v>
      </c>
      <c r="Q197" s="128">
        <f t="shared" si="4"/>
        <v>3117933.3499999996</v>
      </c>
      <c r="R197" s="125"/>
      <c r="T197" s="123"/>
      <c r="U197" s="128">
        <f>IF($E$5=Master!$D$4,E197,
IF($F$5=Master!$D$4,SUM(E197:F197),
IF($G$5=Master!$D$4,SUM(E197:G197),
IF($H$5=Master!$D$4,SUM(E197:H197),
IF($I$5=Master!$D$4,SUM(E197:I197),
IF($J$5=Master!$D$4,SUM(E197:J197),
IF($K$5=Master!$D$4,SUM(E197:K197),
IF($L$5=Master!$D$4,SUM(E197:L197),
IF($M$5=Master!$D$4,SUM(E197:M197),
IF($N$5=Master!$D$4,SUM(E197:N197),
IF($O$5=Master!$D$4,SUM(E197:O197),
IF($P$5=Master!$D$4,SUM(E197:P197),0))))))))))))</f>
        <v>1476885.9099999997</v>
      </c>
      <c r="V197" s="125"/>
    </row>
    <row r="198" spans="2:22" x14ac:dyDescent="0.2">
      <c r="B198" s="123"/>
      <c r="C198" s="126">
        <v>50401</v>
      </c>
      <c r="D198" s="127" t="s">
        <v>78</v>
      </c>
      <c r="E198" s="128">
        <v>162764.29000000004</v>
      </c>
      <c r="F198" s="128">
        <v>101552.82</v>
      </c>
      <c r="G198" s="128">
        <v>221028.09999999998</v>
      </c>
      <c r="H198" s="128">
        <v>615919.08999999973</v>
      </c>
      <c r="I198" s="128">
        <v>185797.55999999997</v>
      </c>
      <c r="J198" s="128">
        <v>217682.24999999994</v>
      </c>
      <c r="K198" s="128">
        <v>246195.18999999997</v>
      </c>
      <c r="L198" s="128">
        <v>224518.01000000007</v>
      </c>
      <c r="M198" s="128">
        <v>224348.57000000007</v>
      </c>
      <c r="N198" s="128">
        <v>224348.57000000007</v>
      </c>
      <c r="O198" s="128">
        <v>224348.57000000007</v>
      </c>
      <c r="P198" s="128">
        <v>224179.19000000003</v>
      </c>
      <c r="Q198" s="128">
        <f t="shared" si="4"/>
        <v>2872682.2100000004</v>
      </c>
      <c r="R198" s="125"/>
      <c r="T198" s="123"/>
      <c r="U198" s="128">
        <f>IF($E$5=Master!$D$4,E198,
IF($F$5=Master!$D$4,SUM(E198:F198),
IF($G$5=Master!$D$4,SUM(E198:G198),
IF($H$5=Master!$D$4,SUM(E198:H198),
IF($I$5=Master!$D$4,SUM(E198:I198),
IF($J$5=Master!$D$4,SUM(E198:J198),
IF($K$5=Master!$D$4,SUM(E198:K198),
IF($L$5=Master!$D$4,SUM(E198:L198),
IF($M$5=Master!$D$4,SUM(E198:M198),
IF($N$5=Master!$D$4,SUM(E198:N198),
IF($O$5=Master!$D$4,SUM(E198:O198),
IF($P$5=Master!$D$4,SUM(E198:P198),0))))))))))))</f>
        <v>1750939.2999999998</v>
      </c>
      <c r="V198" s="125"/>
    </row>
    <row r="199" spans="2:22" x14ac:dyDescent="0.2">
      <c r="B199" s="123"/>
      <c r="C199" s="126">
        <v>50801</v>
      </c>
      <c r="D199" s="127" t="s">
        <v>79</v>
      </c>
      <c r="E199" s="128">
        <v>27979.63</v>
      </c>
      <c r="F199" s="128">
        <v>27979.63</v>
      </c>
      <c r="G199" s="128">
        <v>27979.63</v>
      </c>
      <c r="H199" s="128">
        <v>27979.63</v>
      </c>
      <c r="I199" s="128">
        <v>0</v>
      </c>
      <c r="J199" s="128">
        <v>27979.63</v>
      </c>
      <c r="K199" s="128">
        <v>0</v>
      </c>
      <c r="L199" s="128">
        <v>76000.37</v>
      </c>
      <c r="M199" s="128">
        <v>212232.36</v>
      </c>
      <c r="N199" s="128">
        <v>30590</v>
      </c>
      <c r="O199" s="128">
        <v>30590</v>
      </c>
      <c r="P199" s="128">
        <v>30589.119999999999</v>
      </c>
      <c r="Q199" s="128">
        <f t="shared" si="4"/>
        <v>519900</v>
      </c>
      <c r="R199" s="125"/>
      <c r="T199" s="123"/>
      <c r="U199" s="128">
        <f>IF($E$5=Master!$D$4,E199,
IF($F$5=Master!$D$4,SUM(E199:F199),
IF($G$5=Master!$D$4,SUM(E199:G199),
IF($H$5=Master!$D$4,SUM(E199:H199),
IF($I$5=Master!$D$4,SUM(E199:I199),
IF($J$5=Master!$D$4,SUM(E199:J199),
IF($K$5=Master!$D$4,SUM(E199:K199),
IF($L$5=Master!$D$4,SUM(E199:L199),
IF($M$5=Master!$D$4,SUM(E199:M199),
IF($N$5=Master!$D$4,SUM(E199:N199),
IF($O$5=Master!$D$4,SUM(E199:O199),
IF($P$5=Master!$D$4,SUM(E199:P199),0))))))))))))</f>
        <v>139898.15</v>
      </c>
      <c r="V199" s="125"/>
    </row>
    <row r="200" spans="2:22" x14ac:dyDescent="0.2">
      <c r="B200" s="123"/>
      <c r="C200" s="126">
        <v>50901</v>
      </c>
      <c r="D200" s="127" t="s">
        <v>80</v>
      </c>
      <c r="E200" s="128">
        <v>787169.89999999967</v>
      </c>
      <c r="F200" s="128">
        <v>1267306.5599999998</v>
      </c>
      <c r="G200" s="128">
        <v>961620.94000000006</v>
      </c>
      <c r="H200" s="128">
        <v>1239071.1300000001</v>
      </c>
      <c r="I200" s="128">
        <v>1491691.3599999999</v>
      </c>
      <c r="J200" s="128">
        <v>999670.79</v>
      </c>
      <c r="K200" s="128">
        <v>1765574.3499999999</v>
      </c>
      <c r="L200" s="128">
        <v>3911699.28</v>
      </c>
      <c r="M200" s="128">
        <v>1657983.0599999996</v>
      </c>
      <c r="N200" s="128">
        <v>1664305.8399999996</v>
      </c>
      <c r="O200" s="128">
        <v>1635370.2299999995</v>
      </c>
      <c r="P200" s="128">
        <v>1248669.2</v>
      </c>
      <c r="Q200" s="128">
        <f t="shared" si="4"/>
        <v>18630132.639999997</v>
      </c>
      <c r="R200" s="125"/>
      <c r="T200" s="123"/>
      <c r="U200" s="128">
        <f>IF($E$5=Master!$D$4,E200,
IF($F$5=Master!$D$4,SUM(E200:F200),
IF($G$5=Master!$D$4,SUM(E200:G200),
IF($H$5=Master!$D$4,SUM(E200:H200),
IF($I$5=Master!$D$4,SUM(E200:I200),
IF($J$5=Master!$D$4,SUM(E200:J200),
IF($K$5=Master!$D$4,SUM(E200:K200),
IF($L$5=Master!$D$4,SUM(E200:L200),
IF($M$5=Master!$D$4,SUM(E200:M200),
IF($N$5=Master!$D$4,SUM(E200:N200),
IF($O$5=Master!$D$4,SUM(E200:O200),
IF($P$5=Master!$D$4,SUM(E200:P200),0))))))))))))</f>
        <v>8512105.0299999993</v>
      </c>
      <c r="V200" s="125"/>
    </row>
    <row r="201" spans="2:22" ht="25.5" x14ac:dyDescent="0.2">
      <c r="B201" s="123"/>
      <c r="C201" s="126">
        <v>51001</v>
      </c>
      <c r="D201" s="127" t="s">
        <v>81</v>
      </c>
      <c r="E201" s="128">
        <v>52591.559999999983</v>
      </c>
      <c r="F201" s="128">
        <v>52976.570000000007</v>
      </c>
      <c r="G201" s="128">
        <v>74858.739999999976</v>
      </c>
      <c r="H201" s="128">
        <v>69967.570000000007</v>
      </c>
      <c r="I201" s="128">
        <v>68062.62000000001</v>
      </c>
      <c r="J201" s="128">
        <v>65656.94</v>
      </c>
      <c r="K201" s="128">
        <v>67313.430000000008</v>
      </c>
      <c r="L201" s="128">
        <v>74378.030000000013</v>
      </c>
      <c r="M201" s="128">
        <v>89626.229999999981</v>
      </c>
      <c r="N201" s="128">
        <v>89636.049999999988</v>
      </c>
      <c r="O201" s="128">
        <v>89619.62</v>
      </c>
      <c r="P201" s="128">
        <v>51749.199999999975</v>
      </c>
      <c r="Q201" s="128">
        <f t="shared" si="4"/>
        <v>846436.55999999994</v>
      </c>
      <c r="R201" s="125"/>
      <c r="T201" s="123"/>
      <c r="U201" s="128">
        <f>IF($E$5=Master!$D$4,E201,
IF($F$5=Master!$D$4,SUM(E201:F201),
IF($G$5=Master!$D$4,SUM(E201:G201),
IF($H$5=Master!$D$4,SUM(E201:H201),
IF($I$5=Master!$D$4,SUM(E201:I201),
IF($J$5=Master!$D$4,SUM(E201:J201),
IF($K$5=Master!$D$4,SUM(E201:K201),
IF($L$5=Master!$D$4,SUM(E201:L201),
IF($M$5=Master!$D$4,SUM(E201:M201),
IF($N$5=Master!$D$4,SUM(E201:N201),
IF($O$5=Master!$D$4,SUM(E201:O201),
IF($P$5=Master!$D$4,SUM(E201:P201),0))))))))))))</f>
        <v>451427.43</v>
      </c>
      <c r="V201" s="125"/>
    </row>
    <row r="202" spans="2:22" x14ac:dyDescent="0.2">
      <c r="B202" s="123"/>
      <c r="C202" s="126">
        <v>51101</v>
      </c>
      <c r="D202" s="127" t="s">
        <v>82</v>
      </c>
      <c r="E202" s="128">
        <v>5260.67</v>
      </c>
      <c r="F202" s="128">
        <v>5260.67</v>
      </c>
      <c r="G202" s="128">
        <v>33333.33</v>
      </c>
      <c r="H202" s="128">
        <v>33333.33</v>
      </c>
      <c r="I202" s="128">
        <v>61406.01</v>
      </c>
      <c r="J202" s="128">
        <v>33333.33</v>
      </c>
      <c r="K202" s="128">
        <v>0</v>
      </c>
      <c r="L202" s="128">
        <v>45614.53</v>
      </c>
      <c r="M202" s="128">
        <v>45614.53</v>
      </c>
      <c r="N202" s="128">
        <v>45614.53</v>
      </c>
      <c r="O202" s="128">
        <v>45614.53</v>
      </c>
      <c r="P202" s="128">
        <v>45614.54</v>
      </c>
      <c r="Q202" s="128">
        <f t="shared" si="4"/>
        <v>400000.00000000006</v>
      </c>
      <c r="R202" s="125"/>
      <c r="T202" s="123"/>
      <c r="U202" s="128">
        <f>IF($E$5=Master!$D$4,E202,
IF($F$5=Master!$D$4,SUM(E202:F202),
IF($G$5=Master!$D$4,SUM(E202:G202),
IF($H$5=Master!$D$4,SUM(E202:H202),
IF($I$5=Master!$D$4,SUM(E202:I202),
IF($J$5=Master!$D$4,SUM(E202:J202),
IF($K$5=Master!$D$4,SUM(E202:K202),
IF($L$5=Master!$D$4,SUM(E202:L202),
IF($M$5=Master!$D$4,SUM(E202:M202),
IF($N$5=Master!$D$4,SUM(E202:N202),
IF($O$5=Master!$D$4,SUM(E202:O202),
IF($P$5=Master!$D$4,SUM(E202:P202),0))))))))))))</f>
        <v>171927.34000000003</v>
      </c>
      <c r="V202" s="125"/>
    </row>
    <row r="203" spans="2:22" x14ac:dyDescent="0.2">
      <c r="B203" s="123"/>
      <c r="C203" s="126">
        <v>51301</v>
      </c>
      <c r="D203" s="127" t="s">
        <v>83</v>
      </c>
      <c r="E203" s="128">
        <v>33794.909999999996</v>
      </c>
      <c r="F203" s="128">
        <v>32537.79</v>
      </c>
      <c r="G203" s="128">
        <v>36715.579999999994</v>
      </c>
      <c r="H203" s="128">
        <v>40398.959999999992</v>
      </c>
      <c r="I203" s="128">
        <v>47380.95</v>
      </c>
      <c r="J203" s="128">
        <v>48842.97</v>
      </c>
      <c r="K203" s="128">
        <v>32132.489999999994</v>
      </c>
      <c r="L203" s="128">
        <v>61528.719999999987</v>
      </c>
      <c r="M203" s="128">
        <v>65094.709999999985</v>
      </c>
      <c r="N203" s="128">
        <v>59988.719999999987</v>
      </c>
      <c r="O203" s="128">
        <v>61663.829999999987</v>
      </c>
      <c r="P203" s="128">
        <v>65949.759999999995</v>
      </c>
      <c r="Q203" s="128">
        <f t="shared" si="4"/>
        <v>586029.3899999999</v>
      </c>
      <c r="R203" s="125"/>
      <c r="T203" s="123"/>
      <c r="U203" s="128">
        <f>IF($E$5=Master!$D$4,E203,
IF($F$5=Master!$D$4,SUM(E203:F203),
IF($G$5=Master!$D$4,SUM(E203:G203),
IF($H$5=Master!$D$4,SUM(E203:H203),
IF($I$5=Master!$D$4,SUM(E203:I203),
IF($J$5=Master!$D$4,SUM(E203:J203),
IF($K$5=Master!$D$4,SUM(E203:K203),
IF($L$5=Master!$D$4,SUM(E203:L203),
IF($M$5=Master!$D$4,SUM(E203:M203),
IF($N$5=Master!$D$4,SUM(E203:N203),
IF($O$5=Master!$D$4,SUM(E203:O203),
IF($P$5=Master!$D$4,SUM(E203:P203),0))))))))))))</f>
        <v>271803.65000000002</v>
      </c>
      <c r="V203" s="125"/>
    </row>
    <row r="204" spans="2:22" x14ac:dyDescent="0.2">
      <c r="B204" s="123"/>
      <c r="C204" s="126">
        <v>51401</v>
      </c>
      <c r="D204" s="127" t="s">
        <v>84</v>
      </c>
      <c r="E204" s="128">
        <v>5677.74</v>
      </c>
      <c r="F204" s="128">
        <v>5276.16</v>
      </c>
      <c r="G204" s="128">
        <v>5729.12</v>
      </c>
      <c r="H204" s="128">
        <v>5833.21</v>
      </c>
      <c r="I204" s="128">
        <v>5656.5299999999988</v>
      </c>
      <c r="J204" s="128">
        <v>520.91</v>
      </c>
      <c r="K204" s="128">
        <v>5557.1200000000008</v>
      </c>
      <c r="L204" s="128">
        <v>9975.4800000000014</v>
      </c>
      <c r="M204" s="128">
        <v>14372.220000000003</v>
      </c>
      <c r="N204" s="128">
        <v>14952.410000000002</v>
      </c>
      <c r="O204" s="128">
        <v>14952.410000000002</v>
      </c>
      <c r="P204" s="128">
        <v>14952.430000000002</v>
      </c>
      <c r="Q204" s="128">
        <f t="shared" si="4"/>
        <v>103455.74000000002</v>
      </c>
      <c r="R204" s="125"/>
      <c r="T204" s="123"/>
      <c r="U204" s="128">
        <f>IF($E$5=Master!$D$4,E204,
IF($F$5=Master!$D$4,SUM(E204:F204),
IF($G$5=Master!$D$4,SUM(E204:G204),
IF($H$5=Master!$D$4,SUM(E204:H204),
IF($I$5=Master!$D$4,SUM(E204:I204),
IF($J$5=Master!$D$4,SUM(E204:J204),
IF($K$5=Master!$D$4,SUM(E204:K204),
IF($L$5=Master!$D$4,SUM(E204:L204),
IF($M$5=Master!$D$4,SUM(E204:M204),
IF($N$5=Master!$D$4,SUM(E204:N204),
IF($O$5=Master!$D$4,SUM(E204:O204),
IF($P$5=Master!$D$4,SUM(E204:P204),0))))))))))))</f>
        <v>34250.79</v>
      </c>
      <c r="V204" s="125"/>
    </row>
    <row r="205" spans="2:22" x14ac:dyDescent="0.2">
      <c r="B205" s="123"/>
      <c r="C205" s="126">
        <v>51601</v>
      </c>
      <c r="D205" s="127" t="s">
        <v>85</v>
      </c>
      <c r="E205" s="128">
        <v>36220.890000000007</v>
      </c>
      <c r="F205" s="128">
        <v>39288.44</v>
      </c>
      <c r="G205" s="128">
        <v>47728.229999999981</v>
      </c>
      <c r="H205" s="128">
        <v>39514.119999999981</v>
      </c>
      <c r="I205" s="128">
        <v>37701.809999999983</v>
      </c>
      <c r="J205" s="128">
        <v>41464.42</v>
      </c>
      <c r="K205" s="128">
        <v>40624.299999999981</v>
      </c>
      <c r="L205" s="128">
        <v>45873.009999999987</v>
      </c>
      <c r="M205" s="128">
        <v>54964.679999999986</v>
      </c>
      <c r="N205" s="128">
        <v>67443.419999999984</v>
      </c>
      <c r="O205" s="128">
        <v>67443.419999999984</v>
      </c>
      <c r="P205" s="128">
        <v>67443.66</v>
      </c>
      <c r="Q205" s="128">
        <f t="shared" si="4"/>
        <v>585710.39999999991</v>
      </c>
      <c r="R205" s="125"/>
      <c r="T205" s="123"/>
      <c r="U205" s="128">
        <f>IF($E$5=Master!$D$4,E205,
IF($F$5=Master!$D$4,SUM(E205:F205),
IF($G$5=Master!$D$4,SUM(E205:G205),
IF($H$5=Master!$D$4,SUM(E205:H205),
IF($I$5=Master!$D$4,SUM(E205:I205),
IF($J$5=Master!$D$4,SUM(E205:J205),
IF($K$5=Master!$D$4,SUM(E205:K205),
IF($L$5=Master!$D$4,SUM(E205:L205),
IF($M$5=Master!$D$4,SUM(E205:M205),
IF($N$5=Master!$D$4,SUM(E205:N205),
IF($O$5=Master!$D$4,SUM(E205:O205),
IF($P$5=Master!$D$4,SUM(E205:P205),0))))))))))))</f>
        <v>282542.20999999996</v>
      </c>
      <c r="V205" s="125"/>
    </row>
    <row r="206" spans="2:22" x14ac:dyDescent="0.2">
      <c r="B206" s="123"/>
      <c r="C206" s="126">
        <v>51801</v>
      </c>
      <c r="D206" s="127" t="s">
        <v>138</v>
      </c>
      <c r="E206" s="128">
        <v>1559333.33</v>
      </c>
      <c r="F206" s="128">
        <v>1559333.33</v>
      </c>
      <c r="G206" s="128">
        <v>1696133.37</v>
      </c>
      <c r="H206" s="128">
        <v>1696133.33</v>
      </c>
      <c r="I206" s="128">
        <v>1696133.33</v>
      </c>
      <c r="J206" s="128">
        <v>1696133.33</v>
      </c>
      <c r="K206" s="128">
        <v>1696133.33</v>
      </c>
      <c r="L206" s="128">
        <v>1696133.33</v>
      </c>
      <c r="M206" s="128">
        <v>1696133.33</v>
      </c>
      <c r="N206" s="128">
        <v>1696133.33</v>
      </c>
      <c r="O206" s="128">
        <v>1696133.33</v>
      </c>
      <c r="P206" s="128">
        <v>1696133.33</v>
      </c>
      <c r="Q206" s="128">
        <f t="shared" si="4"/>
        <v>20080000</v>
      </c>
      <c r="R206" s="125"/>
      <c r="T206" s="123"/>
      <c r="U206" s="128">
        <f>IF($E$5=Master!$D$4,E206,
IF($F$5=Master!$D$4,SUM(E206:F206),
IF($G$5=Master!$D$4,SUM(E206:G206),
IF($H$5=Master!$D$4,SUM(E206:H206),
IF($I$5=Master!$D$4,SUM(E206:I206),
IF($J$5=Master!$D$4,SUM(E206:J206),
IF($K$5=Master!$D$4,SUM(E206:K206),
IF($L$5=Master!$D$4,SUM(E206:L206),
IF($M$5=Master!$D$4,SUM(E206:M206),
IF($N$5=Master!$D$4,SUM(E206:N206),
IF($O$5=Master!$D$4,SUM(E206:O206),
IF($P$5=Master!$D$4,SUM(E206:P206),0))))))))))))</f>
        <v>11599333.35</v>
      </c>
      <c r="V206" s="125"/>
    </row>
    <row r="207" spans="2:22" ht="25.5" x14ac:dyDescent="0.2">
      <c r="B207" s="123"/>
      <c r="C207" s="126">
        <v>51901</v>
      </c>
      <c r="D207" s="127" t="s">
        <v>139</v>
      </c>
      <c r="E207" s="128">
        <v>30162.86</v>
      </c>
      <c r="F207" s="128">
        <v>26892.969999999998</v>
      </c>
      <c r="G207" s="128">
        <v>35909.03</v>
      </c>
      <c r="H207" s="128">
        <v>39793.25999999998</v>
      </c>
      <c r="I207" s="128">
        <v>38819.12000000001</v>
      </c>
      <c r="J207" s="128">
        <v>37322.35</v>
      </c>
      <c r="K207" s="128">
        <v>38597.14</v>
      </c>
      <c r="L207" s="128">
        <v>48537.460000000006</v>
      </c>
      <c r="M207" s="128">
        <v>48537.460000000006</v>
      </c>
      <c r="N207" s="128">
        <v>48195.680000000008</v>
      </c>
      <c r="O207" s="128">
        <v>48195.680000000008</v>
      </c>
      <c r="P207" s="128">
        <v>48195.659999999982</v>
      </c>
      <c r="Q207" s="128">
        <f t="shared" si="4"/>
        <v>489158.67</v>
      </c>
      <c r="R207" s="125"/>
      <c r="T207" s="123"/>
      <c r="U207" s="128">
        <f>IF($E$5=Master!$D$4,E207,
IF($F$5=Master!$D$4,SUM(E207:F207),
IF($G$5=Master!$D$4,SUM(E207:G207),
IF($H$5=Master!$D$4,SUM(E207:H207),
IF($I$5=Master!$D$4,SUM(E207:I207),
IF($J$5=Master!$D$4,SUM(E207:J207),
IF($K$5=Master!$D$4,SUM(E207:K207),
IF($L$5=Master!$D$4,SUM(E207:L207),
IF($M$5=Master!$D$4,SUM(E207:M207),
IF($N$5=Master!$D$4,SUM(E207:N207),
IF($O$5=Master!$D$4,SUM(E207:O207),
IF($P$5=Master!$D$4,SUM(E207:P207),0))))))))))))</f>
        <v>247496.72999999998</v>
      </c>
      <c r="V207" s="125"/>
    </row>
    <row r="208" spans="2:22" x14ac:dyDescent="0.2">
      <c r="B208" s="123"/>
      <c r="C208" s="126">
        <v>52001</v>
      </c>
      <c r="D208" s="127" t="s">
        <v>86</v>
      </c>
      <c r="E208" s="128">
        <v>100557.37999999999</v>
      </c>
      <c r="F208" s="128">
        <v>114432.67</v>
      </c>
      <c r="G208" s="128">
        <v>244807.02000000005</v>
      </c>
      <c r="H208" s="128">
        <v>144471.34000000003</v>
      </c>
      <c r="I208" s="128">
        <v>143982.18</v>
      </c>
      <c r="J208" s="128">
        <v>136662.52000000005</v>
      </c>
      <c r="K208" s="128">
        <v>168806.46999999997</v>
      </c>
      <c r="L208" s="128">
        <v>234629.41</v>
      </c>
      <c r="M208" s="128">
        <v>234731.87</v>
      </c>
      <c r="N208" s="128">
        <v>232468.05</v>
      </c>
      <c r="O208" s="128">
        <v>233662.35</v>
      </c>
      <c r="P208" s="128">
        <v>140782.73000000004</v>
      </c>
      <c r="Q208" s="128">
        <f t="shared" si="4"/>
        <v>2129993.9900000002</v>
      </c>
      <c r="R208" s="125"/>
      <c r="T208" s="123"/>
      <c r="U208" s="128">
        <f>IF($E$5=Master!$D$4,E208,
IF($F$5=Master!$D$4,SUM(E208:F208),
IF($G$5=Master!$D$4,SUM(E208:G208),
IF($H$5=Master!$D$4,SUM(E208:H208),
IF($I$5=Master!$D$4,SUM(E208:I208),
IF($J$5=Master!$D$4,SUM(E208:J208),
IF($K$5=Master!$D$4,SUM(E208:K208),
IF($L$5=Master!$D$4,SUM(E208:L208),
IF($M$5=Master!$D$4,SUM(E208:M208),
IF($N$5=Master!$D$4,SUM(E208:N208),
IF($O$5=Master!$D$4,SUM(E208:O208),
IF($P$5=Master!$D$4,SUM(E208:P208),0))))))))))))</f>
        <v>1053719.58</v>
      </c>
      <c r="V208" s="125"/>
    </row>
    <row r="209" spans="2:22" x14ac:dyDescent="0.2">
      <c r="B209" s="123"/>
      <c r="C209" s="126">
        <v>52301</v>
      </c>
      <c r="D209" s="127" t="s">
        <v>87</v>
      </c>
      <c r="E209" s="128">
        <v>26721.889999999992</v>
      </c>
      <c r="F209" s="128">
        <v>29892.479999999996</v>
      </c>
      <c r="G209" s="128">
        <v>32687.710000000003</v>
      </c>
      <c r="H209" s="128">
        <v>37535.01</v>
      </c>
      <c r="I209" s="128">
        <v>41350.529999999992</v>
      </c>
      <c r="J209" s="128">
        <v>40227.859999999993</v>
      </c>
      <c r="K209" s="128">
        <v>44308.94999999999</v>
      </c>
      <c r="L209" s="128">
        <v>41774.069999999985</v>
      </c>
      <c r="M209" s="128">
        <v>61073.619999999995</v>
      </c>
      <c r="N209" s="128">
        <v>61073.619999999995</v>
      </c>
      <c r="O209" s="128">
        <v>54606.579999999994</v>
      </c>
      <c r="P209" s="128">
        <v>57177.549999999988</v>
      </c>
      <c r="Q209" s="128">
        <f t="shared" si="4"/>
        <v>528429.86999999988</v>
      </c>
      <c r="R209" s="125"/>
      <c r="T209" s="123"/>
      <c r="U209" s="128">
        <f>IF($E$5=Master!$D$4,E209,
IF($F$5=Master!$D$4,SUM(E209:F209),
IF($G$5=Master!$D$4,SUM(E209:G209),
IF($H$5=Master!$D$4,SUM(E209:H209),
IF($I$5=Master!$D$4,SUM(E209:I209),
IF($J$5=Master!$D$4,SUM(E209:J209),
IF($K$5=Master!$D$4,SUM(E209:K209),
IF($L$5=Master!$D$4,SUM(E209:L209),
IF($M$5=Master!$D$4,SUM(E209:M209),
IF($N$5=Master!$D$4,SUM(E209:N209),
IF($O$5=Master!$D$4,SUM(E209:O209),
IF($P$5=Master!$D$4,SUM(E209:P209),0))))))))))))</f>
        <v>252724.42999999996</v>
      </c>
      <c r="V209" s="125"/>
    </row>
    <row r="210" spans="2:22" x14ac:dyDescent="0.2">
      <c r="B210" s="123"/>
      <c r="C210" s="126">
        <v>52401</v>
      </c>
      <c r="D210" s="127" t="s">
        <v>88</v>
      </c>
      <c r="E210" s="128">
        <v>8371.09</v>
      </c>
      <c r="F210" s="128">
        <v>8371.09</v>
      </c>
      <c r="G210" s="128">
        <v>11679.54</v>
      </c>
      <c r="H210" s="128">
        <v>13672.59</v>
      </c>
      <c r="I210" s="128">
        <v>8648.07</v>
      </c>
      <c r="J210" s="128">
        <v>15381.24</v>
      </c>
      <c r="K210" s="128">
        <v>0</v>
      </c>
      <c r="L210" s="128">
        <v>38550.28</v>
      </c>
      <c r="M210" s="128">
        <v>38000.28</v>
      </c>
      <c r="N210" s="128">
        <v>36775.279999999999</v>
      </c>
      <c r="O210" s="128">
        <v>37775.279999999999</v>
      </c>
      <c r="P210" s="128">
        <v>37775.259999999995</v>
      </c>
      <c r="Q210" s="128">
        <f t="shared" si="4"/>
        <v>255000</v>
      </c>
      <c r="R210" s="125"/>
      <c r="T210" s="123"/>
      <c r="U210" s="128">
        <f>IF($E$5=Master!$D$4,E210,
IF($F$5=Master!$D$4,SUM(E210:F210),
IF($G$5=Master!$D$4,SUM(E210:G210),
IF($H$5=Master!$D$4,SUM(E210:H210),
IF($I$5=Master!$D$4,SUM(E210:I210),
IF($J$5=Master!$D$4,SUM(E210:J210),
IF($K$5=Master!$D$4,SUM(E210:K210),
IF($L$5=Master!$D$4,SUM(E210:L210),
IF($M$5=Master!$D$4,SUM(E210:M210),
IF($N$5=Master!$D$4,SUM(E210:N210),
IF($O$5=Master!$D$4,SUM(E210:O210),
IF($P$5=Master!$D$4,SUM(E210:P210),0))))))))))))</f>
        <v>66123.62</v>
      </c>
      <c r="V210" s="125"/>
    </row>
    <row r="211" spans="2:22" x14ac:dyDescent="0.2">
      <c r="B211" s="123"/>
      <c r="C211" s="126">
        <v>52601</v>
      </c>
      <c r="D211" s="127" t="s">
        <v>89</v>
      </c>
      <c r="E211" s="128">
        <v>30279.490000000005</v>
      </c>
      <c r="F211" s="128">
        <v>29535.130000000008</v>
      </c>
      <c r="G211" s="128">
        <v>33698.23000000001</v>
      </c>
      <c r="H211" s="128">
        <v>39317.14</v>
      </c>
      <c r="I211" s="128">
        <v>31640.989999999998</v>
      </c>
      <c r="J211" s="128">
        <v>36194.240000000013</v>
      </c>
      <c r="K211" s="128">
        <v>1727832.5499999998</v>
      </c>
      <c r="L211" s="128">
        <v>118411.80000000002</v>
      </c>
      <c r="M211" s="128">
        <v>34017.21</v>
      </c>
      <c r="N211" s="128">
        <v>57399.770000000026</v>
      </c>
      <c r="O211" s="128">
        <v>57399.770000000026</v>
      </c>
      <c r="P211" s="128">
        <v>57399.76</v>
      </c>
      <c r="Q211" s="128">
        <f t="shared" si="4"/>
        <v>2253126.0799999996</v>
      </c>
      <c r="R211" s="125"/>
      <c r="T211" s="123"/>
      <c r="U211" s="128">
        <f>IF($E$5=Master!$D$4,E211,
IF($F$5=Master!$D$4,SUM(E211:F211),
IF($G$5=Master!$D$4,SUM(E211:G211),
IF($H$5=Master!$D$4,SUM(E211:H211),
IF($I$5=Master!$D$4,SUM(E211:I211),
IF($J$5=Master!$D$4,SUM(E211:J211),
IF($K$5=Master!$D$4,SUM(E211:K211),
IF($L$5=Master!$D$4,SUM(E211:L211),
IF($M$5=Master!$D$4,SUM(E211:M211),
IF($N$5=Master!$D$4,SUM(E211:N211),
IF($O$5=Master!$D$4,SUM(E211:O211),
IF($P$5=Master!$D$4,SUM(E211:P211),0))))))))))))</f>
        <v>1928497.7699999998</v>
      </c>
      <c r="V211" s="125"/>
    </row>
    <row r="212" spans="2:22" x14ac:dyDescent="0.2">
      <c r="B212" s="123"/>
      <c r="C212" s="126">
        <v>60101</v>
      </c>
      <c r="D212" s="127" t="s">
        <v>90</v>
      </c>
      <c r="E212" s="128">
        <v>63296844.82</v>
      </c>
      <c r="F212" s="128">
        <v>65817236.660000004</v>
      </c>
      <c r="G212" s="128">
        <v>65973657.899999991</v>
      </c>
      <c r="H212" s="128">
        <v>66215158.740000002</v>
      </c>
      <c r="I212" s="128">
        <v>66192163.469999999</v>
      </c>
      <c r="J212" s="128">
        <v>67415986.120000005</v>
      </c>
      <c r="K212" s="128">
        <v>67330031.420000002</v>
      </c>
      <c r="L212" s="128">
        <v>68575233.579999998</v>
      </c>
      <c r="M212" s="128">
        <v>59875425.149999999</v>
      </c>
      <c r="N212" s="128">
        <v>64344572.890000008</v>
      </c>
      <c r="O212" s="128">
        <v>64343579.220000006</v>
      </c>
      <c r="P212" s="128">
        <v>64343284.140000008</v>
      </c>
      <c r="Q212" s="128">
        <f t="shared" si="4"/>
        <v>783723174.11000001</v>
      </c>
      <c r="R212" s="125"/>
      <c r="T212" s="123"/>
      <c r="U212" s="128">
        <f>IF($E$5=Master!$D$4,E212,
IF($F$5=Master!$D$4,SUM(E212:F212),
IF($G$5=Master!$D$4,SUM(E212:G212),
IF($H$5=Master!$D$4,SUM(E212:H212),
IF($I$5=Master!$D$4,SUM(E212:I212),
IF($J$5=Master!$D$4,SUM(E212:J212),
IF($K$5=Master!$D$4,SUM(E212:K212),
IF($L$5=Master!$D$4,SUM(E212:L212),
IF($M$5=Master!$D$4,SUM(E212:M212),
IF($N$5=Master!$D$4,SUM(E212:N212),
IF($O$5=Master!$D$4,SUM(E212:O212),
IF($P$5=Master!$D$4,SUM(E212:P212),0))))))))))))</f>
        <v>462241079.13000005</v>
      </c>
      <c r="V212" s="125"/>
    </row>
    <row r="213" spans="2:22" x14ac:dyDescent="0.2">
      <c r="B213" s="123"/>
      <c r="C213" s="126">
        <v>60201</v>
      </c>
      <c r="D213" s="127" t="s">
        <v>91</v>
      </c>
      <c r="E213" s="128">
        <v>28993032.38000001</v>
      </c>
      <c r="F213" s="128">
        <v>34400486.13000001</v>
      </c>
      <c r="G213" s="128">
        <v>36894388.409999996</v>
      </c>
      <c r="H213" s="128">
        <v>36139904.970000006</v>
      </c>
      <c r="I213" s="128">
        <v>49911526.880000003</v>
      </c>
      <c r="J213" s="128">
        <v>38332462.769999988</v>
      </c>
      <c r="K213" s="128">
        <v>40195737.520000003</v>
      </c>
      <c r="L213" s="128">
        <v>45854268.300000019</v>
      </c>
      <c r="M213" s="128">
        <v>43341347.290000021</v>
      </c>
      <c r="N213" s="128">
        <v>43017819.360000014</v>
      </c>
      <c r="O213" s="128">
        <v>40478553.420000009</v>
      </c>
      <c r="P213" s="128">
        <v>15572870.739999995</v>
      </c>
      <c r="Q213" s="128">
        <f t="shared" si="4"/>
        <v>453132398.17000008</v>
      </c>
      <c r="R213" s="125"/>
      <c r="T213" s="123"/>
      <c r="U213" s="128">
        <f>IF($E$5=Master!$D$4,E213,
IF($F$5=Master!$D$4,SUM(E213:F213),
IF($G$5=Master!$D$4,SUM(E213:G213),
IF($H$5=Master!$D$4,SUM(E213:H213),
IF($I$5=Master!$D$4,SUM(E213:I213),
IF($J$5=Master!$D$4,SUM(E213:J213),
IF($K$5=Master!$D$4,SUM(E213:K213),
IF($L$5=Master!$D$4,SUM(E213:L213),
IF($M$5=Master!$D$4,SUM(E213:M213),
IF($N$5=Master!$D$4,SUM(E213:N213),
IF($O$5=Master!$D$4,SUM(E213:O213),
IF($P$5=Master!$D$4,SUM(E213:P213),0))))))))))))</f>
        <v>264867539.06</v>
      </c>
      <c r="V213" s="125"/>
    </row>
    <row r="214" spans="2:22" x14ac:dyDescent="0.2">
      <c r="B214" s="123"/>
      <c r="C214" s="126">
        <v>60301</v>
      </c>
      <c r="D214" s="127" t="s">
        <v>92</v>
      </c>
      <c r="E214" s="128">
        <v>4705619.3100000005</v>
      </c>
      <c r="F214" s="128">
        <v>4658465.74</v>
      </c>
      <c r="G214" s="128">
        <v>7775427.1200000001</v>
      </c>
      <c r="H214" s="128">
        <v>6566511.0499999998</v>
      </c>
      <c r="I214" s="128">
        <v>7090810.0899999999</v>
      </c>
      <c r="J214" s="128">
        <v>6527844.1600000001</v>
      </c>
      <c r="K214" s="128">
        <v>4834878.9600000009</v>
      </c>
      <c r="L214" s="128">
        <v>5691840.9900000002</v>
      </c>
      <c r="M214" s="128">
        <v>3699411.0300000007</v>
      </c>
      <c r="N214" s="128">
        <v>3677971.5200000005</v>
      </c>
      <c r="O214" s="128">
        <v>3677971.5200000005</v>
      </c>
      <c r="P214" s="128">
        <v>1326614.5900000001</v>
      </c>
      <c r="Q214" s="128">
        <f t="shared" si="4"/>
        <v>60233366.080000013</v>
      </c>
      <c r="R214" s="125"/>
      <c r="T214" s="123"/>
      <c r="U214" s="128">
        <f>IF($E$5=Master!$D$4,E214,
IF($F$5=Master!$D$4,SUM(E214:F214),
IF($G$5=Master!$D$4,SUM(E214:G214),
IF($H$5=Master!$D$4,SUM(E214:H214),
IF($I$5=Master!$D$4,SUM(E214:I214),
IF($J$5=Master!$D$4,SUM(E214:J214),
IF($K$5=Master!$D$4,SUM(E214:K214),
IF($L$5=Master!$D$4,SUM(E214:L214),
IF($M$5=Master!$D$4,SUM(E214:M214),
IF($N$5=Master!$D$4,SUM(E214:N214),
IF($O$5=Master!$D$4,SUM(E214:O214),
IF($P$5=Master!$D$4,SUM(E214:P214),0))))))))))))</f>
        <v>42159556.43</v>
      </c>
      <c r="V214" s="125"/>
    </row>
    <row r="215" spans="2:22" x14ac:dyDescent="0.2">
      <c r="B215" s="123"/>
      <c r="C215" s="126">
        <v>60501</v>
      </c>
      <c r="D215" s="127" t="s">
        <v>93</v>
      </c>
      <c r="E215" s="128">
        <v>13421.439999999999</v>
      </c>
      <c r="F215" s="128">
        <v>14469.75</v>
      </c>
      <c r="G215" s="128">
        <v>22130.789999999997</v>
      </c>
      <c r="H215" s="128">
        <v>15500.8</v>
      </c>
      <c r="I215" s="128">
        <v>18088.59</v>
      </c>
      <c r="J215" s="128">
        <v>20006.190000000002</v>
      </c>
      <c r="K215" s="128">
        <v>9269573.3200000003</v>
      </c>
      <c r="L215" s="128">
        <v>26736.880000000001</v>
      </c>
      <c r="M215" s="128">
        <v>31127.540000000005</v>
      </c>
      <c r="N215" s="128">
        <v>34139.469999999994</v>
      </c>
      <c r="O215" s="128">
        <v>34139.469999999994</v>
      </c>
      <c r="P215" s="128">
        <v>34139.360000000001</v>
      </c>
      <c r="Q215" s="128">
        <f t="shared" si="4"/>
        <v>9533473.6000000015</v>
      </c>
      <c r="R215" s="125"/>
      <c r="T215" s="123"/>
      <c r="U215" s="128">
        <f>IF($E$5=Master!$D$4,E215,
IF($F$5=Master!$D$4,SUM(E215:F215),
IF($G$5=Master!$D$4,SUM(E215:G215),
IF($H$5=Master!$D$4,SUM(E215:H215),
IF($I$5=Master!$D$4,SUM(E215:I215),
IF($J$5=Master!$D$4,SUM(E215:J215),
IF($K$5=Master!$D$4,SUM(E215:K215),
IF($L$5=Master!$D$4,SUM(E215:L215),
IF($M$5=Master!$D$4,SUM(E215:M215),
IF($N$5=Master!$D$4,SUM(E215:N215),
IF($O$5=Master!$D$4,SUM(E215:O215),
IF($P$5=Master!$D$4,SUM(E215:P215),0))))))))))))</f>
        <v>9373190.8800000008</v>
      </c>
      <c r="V215" s="125"/>
    </row>
    <row r="216" spans="2:22" ht="13.5" thickBot="1" x14ac:dyDescent="0.25">
      <c r="B216" s="123"/>
      <c r="C216" s="126">
        <v>60601</v>
      </c>
      <c r="D216" s="127" t="s">
        <v>94</v>
      </c>
      <c r="E216" s="128">
        <v>64105.749999999993</v>
      </c>
      <c r="F216" s="128">
        <v>64128.859999999993</v>
      </c>
      <c r="G216" s="128">
        <v>103154.13</v>
      </c>
      <c r="H216" s="128">
        <v>128647.2</v>
      </c>
      <c r="I216" s="128">
        <v>90599.65</v>
      </c>
      <c r="J216" s="128">
        <v>99619.78</v>
      </c>
      <c r="K216" s="128">
        <v>129147.81999999998</v>
      </c>
      <c r="L216" s="128">
        <v>110855.40000000001</v>
      </c>
      <c r="M216" s="128">
        <v>119922.1</v>
      </c>
      <c r="N216" s="128">
        <v>119509.33000000002</v>
      </c>
      <c r="O216" s="128">
        <v>119509.33000000002</v>
      </c>
      <c r="P216" s="128">
        <v>115742.81999999999</v>
      </c>
      <c r="Q216" s="128">
        <f t="shared" si="4"/>
        <v>1264942.1700000002</v>
      </c>
      <c r="R216" s="125"/>
      <c r="T216" s="101"/>
      <c r="U216" s="128">
        <f>IF($E$5=Master!$D$4,E216,
IF($F$5=Master!$D$4,SUM(E216:F216),
IF($G$5=Master!$D$4,SUM(E216:G216),
IF($H$5=Master!$D$4,SUM(E216:H216),
IF($I$5=Master!$D$4,SUM(E216:I216),
IF($J$5=Master!$D$4,SUM(E216:J216),
IF($K$5=Master!$D$4,SUM(E216:K216),
IF($L$5=Master!$D$4,SUM(E216:L216),
IF($M$5=Master!$D$4,SUM(E216:M216),
IF($N$5=Master!$D$4,SUM(E216:N216),
IF($O$5=Master!$D$4,SUM(E216:O216),
IF($P$5=Master!$D$4,SUM(E216:P216),0))))))))))))</f>
        <v>679403.19</v>
      </c>
      <c r="V216" s="107"/>
    </row>
    <row r="217" spans="2:22" ht="13.5" thickTop="1" x14ac:dyDescent="0.2">
      <c r="B217" s="123"/>
      <c r="R217" s="125"/>
      <c r="U217" s="128">
        <f>IF($E$5=Master!$D$4,E217,
IF($F$5=Master!$D$4,SUM(E217:F217),
IF($G$5=Master!$D$4,SUM(E217:G217),
IF($H$5=Master!$D$4,SUM(E217:H217),
IF($I$5=Master!$D$4,SUM(E217:I217),
IF($J$5=Master!$D$4,SUM(E217:J217),
IF($K$5=Master!$D$4,SUM(E217:K217),
IF($L$5=Master!$D$4,SUM(E217:L217),
IF($M$5=Master!$D$4,SUM(E217:M217),
IF($N$5=Master!$D$4,SUM(E217:N217),
IF($O$5=Master!$D$4,SUM(E217:O217),
IF($P$5=Master!$D$4,SUM(E217:P217),0))))))))))))</f>
        <v>0</v>
      </c>
    </row>
    <row r="218" spans="2:22" ht="13.5" thickBot="1" x14ac:dyDescent="0.25">
      <c r="B218" s="101"/>
      <c r="C218" s="164"/>
      <c r="D218" s="164"/>
      <c r="E218" s="164"/>
      <c r="F218" s="164"/>
      <c r="G218" s="164"/>
      <c r="H218" s="164"/>
      <c r="I218" s="164"/>
      <c r="J218" s="164"/>
      <c r="K218" s="164"/>
      <c r="L218" s="164"/>
      <c r="M218" s="164"/>
      <c r="N218" s="164"/>
      <c r="O218" s="164"/>
      <c r="P218" s="164"/>
      <c r="Q218" s="164"/>
      <c r="R218" s="107"/>
    </row>
    <row r="219" spans="2:22" ht="13.5" thickTop="1" x14ac:dyDescent="0.2"/>
  </sheetData>
  <mergeCells count="4">
    <mergeCell ref="E4:Q4"/>
    <mergeCell ref="C7:D7"/>
    <mergeCell ref="E115:Q115"/>
    <mergeCell ref="C118:D1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Master</vt:lpstr>
      <vt:lpstr>Pregled</vt:lpstr>
      <vt:lpstr>Analitika 2026</vt:lpstr>
      <vt:lpstr>2026</vt:lpstr>
      <vt:lpstr>2025 </vt:lpstr>
      <vt:lpstr>'Analitika 2026'!Print_Area</vt:lpstr>
      <vt:lpstr>Pregled!Print_Area</vt:lpstr>
      <vt:lpstr>'Analitika 2026'!Print_Titles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Dragana Nedic</cp:lastModifiedBy>
  <cp:lastPrinted>2023-03-28T07:38:04Z</cp:lastPrinted>
  <dcterms:created xsi:type="dcterms:W3CDTF">2023-02-26T18:56:37Z</dcterms:created>
  <dcterms:modified xsi:type="dcterms:W3CDTF">2026-08-31T07:31:47Z</dcterms:modified>
</cp:coreProperties>
</file>