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9" i="1"/>
  <c r="C41" l="1"/>
  <c r="D40"/>
  <c r="D38"/>
  <c r="D37"/>
  <c r="D36"/>
  <c r="D35"/>
  <c r="D34"/>
  <c r="D33"/>
  <c r="D32"/>
  <c r="E40" l="1"/>
  <c r="E39"/>
  <c r="E38"/>
  <c r="D41"/>
  <c r="E34"/>
  <c r="E32"/>
  <c r="E36"/>
  <c r="E33"/>
  <c r="E35"/>
  <c r="E37"/>
  <c r="C27"/>
  <c r="C26"/>
  <c r="D26" s="1"/>
  <c r="C25"/>
  <c r="D25" s="1"/>
  <c r="C24"/>
  <c r="D24" s="1"/>
  <c r="C22"/>
  <c r="D22" s="1"/>
  <c r="C21"/>
  <c r="D21" s="1"/>
  <c r="C20"/>
  <c r="D20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D12" s="1"/>
  <c r="C11"/>
  <c r="D11" s="1"/>
  <c r="C10"/>
  <c r="D10" s="1"/>
  <c r="C9"/>
  <c r="D9" s="1"/>
  <c r="C8"/>
  <c r="D8" s="1"/>
  <c r="C6"/>
  <c r="D6" s="1"/>
  <c r="D23"/>
  <c r="D27"/>
  <c r="D7"/>
  <c r="E41" l="1"/>
  <c r="C28"/>
  <c r="E15" s="1"/>
  <c r="E12" l="1"/>
  <c r="E11"/>
  <c r="E6"/>
  <c r="E7"/>
  <c r="E8"/>
  <c r="C43"/>
  <c r="F28" s="1"/>
  <c r="E23"/>
  <c r="E19"/>
  <c r="E27"/>
  <c r="E18"/>
  <c r="E22"/>
  <c r="E26"/>
  <c r="E10"/>
  <c r="E14"/>
  <c r="E9"/>
  <c r="E13"/>
  <c r="E17"/>
  <c r="E21"/>
  <c r="E25"/>
  <c r="E16"/>
  <c r="E20"/>
  <c r="E24"/>
  <c r="D28"/>
  <c r="D43" s="1"/>
  <c r="F16"/>
  <c r="F24"/>
  <c r="F19"/>
  <c r="F27"/>
  <c r="F11"/>
  <c r="F12"/>
  <c r="F6" l="1"/>
  <c r="F7"/>
  <c r="F23"/>
  <c r="F15"/>
  <c r="F20"/>
  <c r="F14"/>
  <c r="F10"/>
  <c r="F13"/>
  <c r="F9"/>
  <c r="F8"/>
  <c r="F25"/>
  <c r="F21"/>
  <c r="F17"/>
  <c r="F26"/>
  <c r="F22"/>
  <c r="F18"/>
  <c r="F40"/>
  <c r="F39"/>
  <c r="F34"/>
  <c r="F38"/>
  <c r="F33"/>
  <c r="F37"/>
  <c r="F36"/>
  <c r="F41"/>
  <c r="F43" s="1"/>
  <c r="F32"/>
  <c r="F35"/>
  <c r="E28"/>
</calcChain>
</file>

<file path=xl/sharedStrings.xml><?xml version="1.0" encoding="utf-8"?>
<sst xmlns="http://schemas.openxmlformats.org/spreadsheetml/2006/main" count="47" uniqueCount="44">
  <si>
    <t>Steiermarkische Bank und Sparkassen AG</t>
  </si>
  <si>
    <t>EUROBOND</t>
  </si>
  <si>
    <t>Deutsche Bank</t>
  </si>
  <si>
    <t>Spoljni dug</t>
  </si>
  <si>
    <t>stanje duga</t>
  </si>
  <si>
    <t>BDP</t>
  </si>
  <si>
    <t>% Spoljnjeg duga</t>
  </si>
  <si>
    <t>% Ukupnog duga</t>
  </si>
  <si>
    <t>Kreditor</t>
  </si>
  <si>
    <t>Stanje duga</t>
  </si>
  <si>
    <t>% Domaćeg duga</t>
  </si>
  <si>
    <t>Međunarodna banka za obnovu i razvoj  (IBRD)</t>
  </si>
  <si>
    <t>Međunarodna finansijska institucija (IFC)</t>
  </si>
  <si>
    <t>Pariski klub Povjerilac</t>
  </si>
  <si>
    <t>Međunarodna Asocijacija za razvoj (IDA)</t>
  </si>
  <si>
    <t>Evropska Investiciona Banka (EIB)</t>
  </si>
  <si>
    <t>Evropska banka za obnovu i razvoj (EBRD)</t>
  </si>
  <si>
    <t>Banka za razvoj Savjeta Evrope (CEB)</t>
  </si>
  <si>
    <t xml:space="preserve">Evropska Komisija </t>
  </si>
  <si>
    <t>Mađarski zajam</t>
  </si>
  <si>
    <t>Poljski zajam</t>
  </si>
  <si>
    <t>Francuski zajam</t>
  </si>
  <si>
    <t>EUROFIMA</t>
  </si>
  <si>
    <t>Češka Exim Banka</t>
  </si>
  <si>
    <t>Njemačka banka za razvoj (KFW)</t>
  </si>
  <si>
    <t>Erste Banka</t>
  </si>
  <si>
    <t>Credit Suisse Banka</t>
  </si>
  <si>
    <t>Mađarska Exim Banka - Ante Djedovic</t>
  </si>
  <si>
    <t>Španski kredit</t>
  </si>
  <si>
    <t>Austrijski kredit</t>
  </si>
  <si>
    <t>Unutrašnji dug</t>
  </si>
  <si>
    <t>Devizna štednja</t>
  </si>
  <si>
    <t xml:space="preserve">Restitucija </t>
  </si>
  <si>
    <t>Krediti kod komercijalnih banaka</t>
  </si>
  <si>
    <t>Krediti kod nefinansijskih institucija</t>
  </si>
  <si>
    <t>Zaostale penzije</t>
  </si>
  <si>
    <t>Državni zapisi</t>
  </si>
  <si>
    <t>Državne obveznice za Fond rada</t>
  </si>
  <si>
    <t>Ukupno domaći dug</t>
  </si>
  <si>
    <t>Ukupno državni dug</t>
  </si>
  <si>
    <t>Ukupno spoljni dug</t>
  </si>
  <si>
    <t>Stanje državnog duga 30.09.2014.</t>
  </si>
  <si>
    <t>Domaće obveznice</t>
  </si>
  <si>
    <t>Pravna lica i privredna društva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</si>
</sst>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/>
    <xf numFmtId="9" fontId="4" fillId="0" borderId="0" applyFont="0" applyFill="0" applyBorder="0" applyAlignment="0" applyProtection="0"/>
  </cellStyleXfs>
  <cellXfs count="47">
    <xf numFmtId="0" fontId="0" fillId="0" borderId="0" xfId="0"/>
    <xf numFmtId="2" fontId="0" fillId="0" borderId="0" xfId="0" applyNumberFormat="1"/>
    <xf numFmtId="4" fontId="0" fillId="0" borderId="1" xfId="0" applyNumberFormat="1" applyBorder="1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8" fillId="0" borderId="0" xfId="0" applyFont="1"/>
    <xf numFmtId="0" fontId="3" fillId="0" borderId="9" xfId="0" applyFont="1" applyBorder="1"/>
    <xf numFmtId="0" fontId="2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5" xfId="0" applyFont="1" applyBorder="1" applyAlignment="1">
      <alignment horizontal="center"/>
    </xf>
    <xf numFmtId="0" fontId="8" fillId="0" borderId="5" xfId="0" applyFont="1" applyBorder="1"/>
    <xf numFmtId="0" fontId="8" fillId="0" borderId="5" xfId="1" applyFont="1" applyFill="1" applyBorder="1" applyAlignment="1">
      <alignment horizontal="left"/>
    </xf>
    <xf numFmtId="0" fontId="1" fillId="0" borderId="5" xfId="0" applyFont="1" applyBorder="1"/>
    <xf numFmtId="0" fontId="1" fillId="0" borderId="12" xfId="0" applyFont="1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4" fontId="2" fillId="0" borderId="14" xfId="0" applyNumberFormat="1" applyFont="1" applyBorder="1" applyAlignment="1">
      <alignment wrapText="1"/>
    </xf>
    <xf numFmtId="4" fontId="0" fillId="0" borderId="14" xfId="0" applyNumberFormat="1" applyBorder="1"/>
    <xf numFmtId="0" fontId="3" fillId="0" borderId="13" xfId="0" applyFont="1" applyBorder="1" applyAlignment="1">
      <alignment horizontal="left"/>
    </xf>
    <xf numFmtId="4" fontId="3" fillId="0" borderId="14" xfId="0" applyNumberFormat="1" applyFont="1" applyBorder="1"/>
    <xf numFmtId="0" fontId="11" fillId="0" borderId="0" xfId="0" applyFont="1"/>
    <xf numFmtId="164" fontId="0" fillId="0" borderId="0" xfId="0" applyNumberFormat="1"/>
    <xf numFmtId="4" fontId="0" fillId="0" borderId="0" xfId="0" applyNumberFormat="1"/>
    <xf numFmtId="0" fontId="9" fillId="0" borderId="1" xfId="1" applyFont="1" applyFill="1" applyBorder="1" applyAlignment="1">
      <alignment horizontal="center" wrapText="1"/>
    </xf>
    <xf numFmtId="165" fontId="12" fillId="0" borderId="1" xfId="2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Border="1"/>
    <xf numFmtId="4" fontId="0" fillId="0" borderId="0" xfId="0" applyNumberFormat="1" applyBorder="1"/>
    <xf numFmtId="2" fontId="0" fillId="0" borderId="0" xfId="0" applyNumberFormat="1" applyBorder="1"/>
    <xf numFmtId="4" fontId="3" fillId="0" borderId="1" xfId="0" applyNumberFormat="1" applyFont="1" applyBorder="1" applyAlignment="1">
      <alignment horizontal="center"/>
    </xf>
    <xf numFmtId="4" fontId="0" fillId="0" borderId="2" xfId="0" applyNumberFormat="1" applyBorder="1"/>
    <xf numFmtId="4" fontId="1" fillId="0" borderId="1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0" fillId="0" borderId="7" xfId="0" applyNumberFormat="1" applyBorder="1"/>
    <xf numFmtId="4" fontId="0" fillId="0" borderId="8" xfId="0" applyNumberFormat="1" applyBorder="1"/>
    <xf numFmtId="4" fontId="3" fillId="0" borderId="14" xfId="0" applyNumberFormat="1" applyFont="1" applyBorder="1" applyAlignment="1">
      <alignment horizontal="right"/>
    </xf>
    <xf numFmtId="4" fontId="3" fillId="0" borderId="15" xfId="0" applyNumberFormat="1" applyFont="1" applyBorder="1"/>
    <xf numFmtId="4" fontId="0" fillId="0" borderId="15" xfId="0" applyNumberFormat="1" applyBorder="1"/>
    <xf numFmtId="4" fontId="10" fillId="0" borderId="3" xfId="0" applyNumberFormat="1" applyFont="1" applyFill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 wrapText="1"/>
    </xf>
    <xf numFmtId="4" fontId="6" fillId="0" borderId="1" xfId="1" applyNumberFormat="1" applyFont="1" applyFill="1" applyBorder="1"/>
    <xf numFmtId="4" fontId="6" fillId="0" borderId="7" xfId="1" applyNumberFormat="1" applyFont="1" applyFill="1" applyBorder="1"/>
    <xf numFmtId="4" fontId="3" fillId="0" borderId="4" xfId="0" applyNumberFormat="1" applyFont="1" applyBorder="1" applyAlignment="1">
      <alignment horizontal="center" wrapText="1"/>
    </xf>
    <xf numFmtId="4" fontId="11" fillId="0" borderId="1" xfId="0" applyNumberFormat="1" applyFont="1" applyBorder="1"/>
    <xf numFmtId="0" fontId="13" fillId="0" borderId="13" xfId="0" applyFont="1" applyBorder="1"/>
  </cellXfs>
  <cellStyles count="3">
    <cellStyle name="Normal" xfId="0" builtinId="0"/>
    <cellStyle name="Normal_Sheet1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2"/>
  <sheetViews>
    <sheetView tabSelected="1" topLeftCell="A37" workbookViewId="0">
      <selection activeCell="C58" sqref="C58"/>
    </sheetView>
  </sheetViews>
  <sheetFormatPr defaultRowHeight="15"/>
  <cols>
    <col min="1" max="1" width="8.5703125" customWidth="1"/>
    <col min="2" max="2" width="39.5703125" customWidth="1"/>
    <col min="3" max="3" width="15.42578125" bestFit="1" customWidth="1"/>
    <col min="4" max="4" width="12.5703125" customWidth="1"/>
    <col min="5" max="5" width="12.7109375" customWidth="1"/>
    <col min="6" max="6" width="9.42578125" customWidth="1"/>
    <col min="7" max="8" width="16.5703125" customWidth="1"/>
  </cols>
  <sheetData>
    <row r="1" spans="2:9">
      <c r="B1" s="21" t="s">
        <v>41</v>
      </c>
    </row>
    <row r="2" spans="2:9" ht="15.75" thickBot="1"/>
    <row r="3" spans="2:9" ht="15.75" thickTop="1">
      <c r="B3" s="6" t="s">
        <v>3</v>
      </c>
      <c r="C3" s="7"/>
      <c r="D3" s="8"/>
      <c r="E3" s="8"/>
      <c r="F3" s="9"/>
    </row>
    <row r="4" spans="2:9" ht="45">
      <c r="B4" s="10" t="s">
        <v>8</v>
      </c>
      <c r="C4" s="24" t="s">
        <v>4</v>
      </c>
      <c r="D4" s="24" t="s">
        <v>5</v>
      </c>
      <c r="E4" s="25" t="s">
        <v>6</v>
      </c>
      <c r="F4" s="26" t="s">
        <v>7</v>
      </c>
    </row>
    <row r="5" spans="2:9">
      <c r="B5" s="10"/>
      <c r="C5" s="30"/>
      <c r="D5" s="45">
        <v>3393.2</v>
      </c>
      <c r="E5" s="2"/>
      <c r="F5" s="31"/>
    </row>
    <row r="6" spans="2:9">
      <c r="B6" s="11" t="s">
        <v>11</v>
      </c>
      <c r="C6" s="32">
        <f>233755069.007336/1000000</f>
        <v>233.755069007336</v>
      </c>
      <c r="D6" s="2">
        <f>SUM(C6/D5*100)</f>
        <v>6.8889269423357309</v>
      </c>
      <c r="E6" s="2">
        <f>SUM(C6/C28*100)</f>
        <v>14.829558656770445</v>
      </c>
      <c r="F6" s="31">
        <f>SUM(C6/C43*100)</f>
        <v>11.858468019809381</v>
      </c>
      <c r="G6" s="27"/>
      <c r="H6" s="27"/>
      <c r="I6" s="27"/>
    </row>
    <row r="7" spans="2:9">
      <c r="B7" s="11" t="s">
        <v>12</v>
      </c>
      <c r="C7" s="32">
        <v>0</v>
      </c>
      <c r="D7" s="2">
        <f>SUM(C7/D5*100)</f>
        <v>0</v>
      </c>
      <c r="E7" s="2">
        <f>SUM(C7/C28*100)</f>
        <v>0</v>
      </c>
      <c r="F7" s="31">
        <f>SUM(C7/C43*100)</f>
        <v>0</v>
      </c>
      <c r="G7" s="28"/>
      <c r="H7" s="27"/>
      <c r="I7" s="27"/>
    </row>
    <row r="8" spans="2:9">
      <c r="B8" s="12" t="s">
        <v>13</v>
      </c>
      <c r="C8" s="32">
        <f>97593528.2325039/1000000</f>
        <v>97.5935282325039</v>
      </c>
      <c r="D8" s="2">
        <f>SUM(C8/D5*100)</f>
        <v>2.8761501895704322</v>
      </c>
      <c r="E8" s="2">
        <f>SUM(C8/C28*100)</f>
        <v>6.1913906619910728</v>
      </c>
      <c r="F8" s="31">
        <f>SUM(C8/C43*100)</f>
        <v>4.9509503190674824</v>
      </c>
      <c r="G8" s="28"/>
      <c r="H8" s="27"/>
      <c r="I8" s="27"/>
    </row>
    <row r="9" spans="2:9">
      <c r="B9" s="12" t="s">
        <v>14</v>
      </c>
      <c r="C9" s="32">
        <f>62684449.1627755/1000000</f>
        <v>62.6844491627755</v>
      </c>
      <c r="D9" s="2">
        <f>SUM(C9/D5*100)</f>
        <v>1.8473549794523019</v>
      </c>
      <c r="E9" s="2">
        <f>SUM(C9/C28*100)</f>
        <v>3.9767382143809287</v>
      </c>
      <c r="F9" s="31">
        <f>SUM(C9/C43*100)</f>
        <v>3.1800017808931949</v>
      </c>
      <c r="G9" s="29"/>
      <c r="H9" s="28"/>
      <c r="I9" s="27"/>
    </row>
    <row r="10" spans="2:9">
      <c r="B10" s="12" t="s">
        <v>15</v>
      </c>
      <c r="C10" s="32">
        <f>99308578.45/1000000</f>
        <v>99.308578449999999</v>
      </c>
      <c r="D10" s="2">
        <f>SUM(C10/D5*100)</f>
        <v>2.9266939305080752</v>
      </c>
      <c r="E10" s="2">
        <f>SUM(C10/C28*100)</f>
        <v>6.3001944535309562</v>
      </c>
      <c r="F10" s="31">
        <f>SUM(C10/C43*100)</f>
        <v>5.0379553549065399</v>
      </c>
      <c r="G10" s="29"/>
      <c r="H10" s="28"/>
      <c r="I10" s="27"/>
    </row>
    <row r="11" spans="2:9">
      <c r="B11" s="11" t="s">
        <v>16</v>
      </c>
      <c r="C11" s="32">
        <f>17316981.5/1000000</f>
        <v>17.316981500000001</v>
      </c>
      <c r="D11" s="2">
        <f>SUM(C11/D5*100)</f>
        <v>0.51034367263939651</v>
      </c>
      <c r="E11" s="2">
        <f>SUM(C11/C28*100)</f>
        <v>1.098599461406329</v>
      </c>
      <c r="F11" s="31">
        <f>SUM(C11/C43*100)</f>
        <v>0.87849590680292822</v>
      </c>
      <c r="G11" s="29"/>
      <c r="H11" s="28"/>
      <c r="I11" s="27"/>
    </row>
    <row r="12" spans="2:9">
      <c r="B12" s="11" t="s">
        <v>17</v>
      </c>
      <c r="C12" s="32">
        <f>9079160/1000000</f>
        <v>9.0791599999999999</v>
      </c>
      <c r="D12" s="2">
        <f>SUM(C12/D5*100)</f>
        <v>0.2675692561593776</v>
      </c>
      <c r="E12" s="2">
        <f>SUM(C12/C28*100)</f>
        <v>0.57598723461256141</v>
      </c>
      <c r="F12" s="31">
        <f>SUM(C12/C43*100)</f>
        <v>0.46058863649007614</v>
      </c>
      <c r="G12" s="29"/>
      <c r="H12" s="28"/>
      <c r="I12" s="27"/>
    </row>
    <row r="13" spans="2:9">
      <c r="B13" s="11" t="s">
        <v>18</v>
      </c>
      <c r="C13" s="32">
        <f>4700000/1000000</f>
        <v>4.7</v>
      </c>
      <c r="D13" s="2">
        <f>SUM(C13/D5*100)</f>
        <v>0.1385123187551574</v>
      </c>
      <c r="E13" s="2">
        <f>SUM(C13/C28*100)</f>
        <v>0.29817075617998129</v>
      </c>
      <c r="F13" s="31">
        <f>SUM(C13/C43*100)</f>
        <v>0.23843247519631308</v>
      </c>
      <c r="G13" s="29"/>
      <c r="H13" s="28"/>
      <c r="I13" s="27"/>
    </row>
    <row r="14" spans="2:9">
      <c r="B14" s="11" t="s">
        <v>24</v>
      </c>
      <c r="C14" s="32">
        <f>24105463.83/1000000</f>
        <v>24.105463829999998</v>
      </c>
      <c r="D14" s="2">
        <f>SUM(C14/D5*100)</f>
        <v>0.71040504037486729</v>
      </c>
      <c r="E14" s="2">
        <f>SUM(C14/C28*100)</f>
        <v>1.5292647613319761</v>
      </c>
      <c r="F14" s="31">
        <f>SUM(C14/C43*100)</f>
        <v>1.2228777461153397</v>
      </c>
      <c r="G14" s="29"/>
      <c r="H14" s="28"/>
      <c r="I14" s="27"/>
    </row>
    <row r="15" spans="2:9">
      <c r="B15" s="11" t="s">
        <v>19</v>
      </c>
      <c r="C15" s="32">
        <f>9428222.63/1000000</f>
        <v>9.4282226300000005</v>
      </c>
      <c r="D15" s="2">
        <f>SUM(C15/D5*100)</f>
        <v>0.27785637834492516</v>
      </c>
      <c r="E15" s="2">
        <f>SUM(C15/C28*100)</f>
        <v>0.59813197255751316</v>
      </c>
      <c r="F15" s="31">
        <f>SUM(C15/C43*100)</f>
        <v>0.47829669327080693</v>
      </c>
      <c r="G15" s="29"/>
      <c r="H15" s="28"/>
      <c r="I15" s="27"/>
    </row>
    <row r="16" spans="2:9">
      <c r="B16" s="11" t="s">
        <v>20</v>
      </c>
      <c r="C16" s="32">
        <f>8678977/1000000</f>
        <v>8.6789769999999997</v>
      </c>
      <c r="D16" s="2">
        <f>SUM(C16/D5*100)</f>
        <v>0.25577558057291055</v>
      </c>
      <c r="E16" s="2">
        <f>SUM(C16/C28*100)</f>
        <v>0.55059939041673722</v>
      </c>
      <c r="F16" s="31">
        <f>SUM(C16/C43*100)</f>
        <v>0.44028722729401526</v>
      </c>
      <c r="H16" s="23"/>
    </row>
    <row r="17" spans="2:8">
      <c r="B17" s="11" t="s">
        <v>21</v>
      </c>
      <c r="C17" s="32">
        <f>7628278.24/1000000</f>
        <v>7.6282782400000002</v>
      </c>
      <c r="D17" s="2">
        <f>SUM(C17/D5*100)</f>
        <v>0.22481074619827893</v>
      </c>
      <c r="E17" s="2">
        <f>SUM(C17/C28*100)</f>
        <v>0.48394244493023331</v>
      </c>
      <c r="F17" s="31">
        <f>SUM(C17/C43*100)</f>
        <v>0.38698494941476058</v>
      </c>
      <c r="H17" s="23"/>
    </row>
    <row r="18" spans="2:8">
      <c r="B18" s="11" t="s">
        <v>22</v>
      </c>
      <c r="C18" s="32">
        <f>16982851.4621821/1000000</f>
        <v>16.982851462182101</v>
      </c>
      <c r="D18" s="2">
        <f>SUM(C18/D5*100)</f>
        <v>0.50049662448962928</v>
      </c>
      <c r="E18" s="2">
        <f>SUM(C18/C28*100)</f>
        <v>1.0774020558661996</v>
      </c>
      <c r="F18" s="31">
        <f>SUM(C18/C43*100)</f>
        <v>0.86154538511051126</v>
      </c>
      <c r="H18" s="23"/>
    </row>
    <row r="19" spans="2:8">
      <c r="B19" s="11" t="s">
        <v>23</v>
      </c>
      <c r="C19" s="32">
        <f>17172077.1/1000000</f>
        <v>17.172077100000003</v>
      </c>
      <c r="D19" s="2">
        <f>SUM(C19/D5*100)</f>
        <v>0.50607323765177425</v>
      </c>
      <c r="E19" s="2">
        <f>SUM(C19/C28*100)</f>
        <v>1.0894066412953067</v>
      </c>
      <c r="F19" s="31">
        <f>SUM(C19/C43*100)</f>
        <v>0.87114486110955869</v>
      </c>
      <c r="H19" s="23"/>
    </row>
    <row r="20" spans="2:8">
      <c r="B20" s="3" t="s">
        <v>0</v>
      </c>
      <c r="C20" s="32">
        <f>14301111.04/1000000</f>
        <v>14.301111039999999</v>
      </c>
      <c r="D20" s="2">
        <f>SUM(C20/D5*100)</f>
        <v>0.42146384062242126</v>
      </c>
      <c r="E20" s="2">
        <f>SUM(C20/C28*100)</f>
        <v>0.9072708708533358</v>
      </c>
      <c r="F20" s="31">
        <f>SUM(C20/C43*100)</f>
        <v>0.72549985177117415</v>
      </c>
      <c r="H20" s="23"/>
    </row>
    <row r="21" spans="2:8">
      <c r="B21" s="11" t="s">
        <v>25</v>
      </c>
      <c r="C21" s="32">
        <f>21000000/1000000</f>
        <v>21</v>
      </c>
      <c r="D21" s="2">
        <f>SUM(C21/D5*100)</f>
        <v>0.61888482848049042</v>
      </c>
      <c r="E21" s="2">
        <f>SUM(C21/C28*100)</f>
        <v>1.3322523148467249</v>
      </c>
      <c r="F21" s="31">
        <f>SUM(C21/C43*100)</f>
        <v>1.0653365913026756</v>
      </c>
      <c r="H21" s="23"/>
    </row>
    <row r="22" spans="2:8">
      <c r="B22" s="12" t="s">
        <v>26</v>
      </c>
      <c r="C22" s="32">
        <f>204000000/1000000</f>
        <v>204</v>
      </c>
      <c r="D22" s="2">
        <f>SUM(C22/D5*100)</f>
        <v>6.0120240480961931</v>
      </c>
      <c r="E22" s="2">
        <f>SUM(C22/C28*100)</f>
        <v>12.941879629939612</v>
      </c>
      <c r="F22" s="31">
        <f>SUM(C22/C43*100)</f>
        <v>10.348984029797419</v>
      </c>
      <c r="H22" s="23"/>
    </row>
    <row r="23" spans="2:8">
      <c r="B23" s="13" t="s">
        <v>27</v>
      </c>
      <c r="C23" s="32">
        <v>0</v>
      </c>
      <c r="D23" s="2">
        <f>SUM(C23/D5*100)</f>
        <v>0</v>
      </c>
      <c r="E23" s="2">
        <f>SUM(C23/C28*100)</f>
        <v>0</v>
      </c>
      <c r="F23" s="31">
        <f>SUM(C23/C43*100)</f>
        <v>0</v>
      </c>
      <c r="H23" s="23"/>
    </row>
    <row r="24" spans="2:8">
      <c r="B24" s="11" t="s">
        <v>28</v>
      </c>
      <c r="C24" s="32">
        <f>4981740.6/1000000</f>
        <v>4.9817405999999993</v>
      </c>
      <c r="D24" s="2">
        <f>SUM(C24/D5*100)</f>
        <v>0.14681541317929978</v>
      </c>
      <c r="E24" s="2">
        <f>SUM(C24/C28*100)</f>
        <v>0.31604454506266244</v>
      </c>
      <c r="F24" s="31">
        <f>SUM(C24/C43*100)</f>
        <v>0.25272526426467357</v>
      </c>
      <c r="H24" s="23"/>
    </row>
    <row r="25" spans="2:8">
      <c r="B25" s="11" t="s">
        <v>29</v>
      </c>
      <c r="C25" s="32">
        <f>7405500.98/1000000</f>
        <v>7.4055009800000002</v>
      </c>
      <c r="D25" s="2">
        <f>SUM(C25/D5*100)</f>
        <v>0.21824534303901921</v>
      </c>
      <c r="E25" s="2">
        <f>SUM(C25/C28*100)</f>
        <v>0.46980932491450905</v>
      </c>
      <c r="F25" s="31">
        <f>SUM(C25/C43*100)</f>
        <v>0.37568338909151533</v>
      </c>
      <c r="H25" s="23"/>
    </row>
    <row r="26" spans="2:8">
      <c r="B26" s="3" t="s">
        <v>1</v>
      </c>
      <c r="C26" s="32">
        <f>656156000/1000000</f>
        <v>656.15599999999995</v>
      </c>
      <c r="D26" s="2">
        <f>SUM(C26/D5*100)</f>
        <v>19.33738064364022</v>
      </c>
      <c r="E26" s="2">
        <f>SUM(C26/C28*100)</f>
        <v>41.626921423836549</v>
      </c>
      <c r="F26" s="31">
        <f>SUM(C26/C43*100)</f>
        <v>33.28699982870468</v>
      </c>
      <c r="H26" s="23"/>
    </row>
    <row r="27" spans="2:8" ht="15.75" thickBot="1">
      <c r="B27" s="14" t="s">
        <v>2</v>
      </c>
      <c r="C27" s="33">
        <f>60000000/1000000</f>
        <v>60</v>
      </c>
      <c r="D27" s="34">
        <f>SUM(C27/D5*100)</f>
        <v>1.7682423670871157</v>
      </c>
      <c r="E27" s="34">
        <f>SUM(C27/C28*100)</f>
        <v>3.8064351852763569</v>
      </c>
      <c r="F27" s="35">
        <f>SUM(C27/C43*100)</f>
        <v>3.0438188322933586</v>
      </c>
      <c r="H27" s="23"/>
    </row>
    <row r="28" spans="2:8" ht="16.5" thickTop="1" thickBot="1">
      <c r="B28" s="15" t="s">
        <v>40</v>
      </c>
      <c r="C28" s="36">
        <f>SUM(C6:C27)</f>
        <v>1576.2779892347976</v>
      </c>
      <c r="D28" s="20">
        <f>SUM(C28/D5*100)</f>
        <v>46.454025381197624</v>
      </c>
      <c r="E28" s="20">
        <f>SUM(E6:E27)</f>
        <v>99.999999999999986</v>
      </c>
      <c r="F28" s="35">
        <f>SUM(C28/C43*100)</f>
        <v>79.965077142706406</v>
      </c>
      <c r="H28" s="23"/>
    </row>
    <row r="29" spans="2:8" ht="16.5" thickTop="1" thickBot="1">
      <c r="B29" s="15"/>
      <c r="C29" s="36"/>
      <c r="D29" s="20"/>
      <c r="E29" s="20"/>
      <c r="F29" s="37"/>
      <c r="H29" s="23"/>
    </row>
    <row r="30" spans="2:8" ht="16.5" thickTop="1" thickBot="1">
      <c r="B30" s="16" t="s">
        <v>30</v>
      </c>
      <c r="C30" s="17"/>
      <c r="D30" s="18"/>
      <c r="E30" s="18"/>
      <c r="F30" s="38"/>
      <c r="H30" s="23"/>
    </row>
    <row r="31" spans="2:8" ht="45.75" thickTop="1">
      <c r="B31" s="4" t="s">
        <v>8</v>
      </c>
      <c r="C31" s="39" t="s">
        <v>9</v>
      </c>
      <c r="D31" s="40" t="s">
        <v>5</v>
      </c>
      <c r="E31" s="41" t="s">
        <v>10</v>
      </c>
      <c r="F31" s="44" t="s">
        <v>7</v>
      </c>
    </row>
    <row r="32" spans="2:8">
      <c r="B32" s="11" t="s">
        <v>31</v>
      </c>
      <c r="C32" s="42">
        <v>56.55</v>
      </c>
      <c r="D32" s="34">
        <f>SUM(C32/D5*100)</f>
        <v>1.6665684309796065</v>
      </c>
      <c r="E32" s="34">
        <f>SUM(C32/C41*100)</f>
        <v>14.318993239308234</v>
      </c>
      <c r="F32" s="35">
        <f>SUM(C32/C43*100)</f>
        <v>2.8687992494364902</v>
      </c>
    </row>
    <row r="33" spans="2:8">
      <c r="B33" s="11" t="s">
        <v>32</v>
      </c>
      <c r="C33" s="42">
        <v>88.23</v>
      </c>
      <c r="D33" s="34">
        <f>SUM(C33/D5*100)</f>
        <v>2.6002004008016035</v>
      </c>
      <c r="E33" s="34">
        <f>SUM(C33/C41*100)</f>
        <v>22.340667966475074</v>
      </c>
      <c r="F33" s="35">
        <f>SUM(C33/C43*100)</f>
        <v>4.4759355928873843</v>
      </c>
    </row>
    <row r="34" spans="2:8">
      <c r="B34" s="11" t="s">
        <v>33</v>
      </c>
      <c r="C34" s="42">
        <v>87.37</v>
      </c>
      <c r="D34" s="34">
        <f>SUM(C34/D5*100)</f>
        <v>2.5748555935400215</v>
      </c>
      <c r="E34" s="34">
        <f>SUM(C34/C41*100)</f>
        <v>22.122907857088602</v>
      </c>
      <c r="F34" s="35">
        <f>SUM(C34/C43*100)</f>
        <v>4.4323075229578457</v>
      </c>
    </row>
    <row r="35" spans="2:8">
      <c r="B35" s="11" t="s">
        <v>34</v>
      </c>
      <c r="C35" s="42">
        <v>9.41</v>
      </c>
      <c r="D35" s="34">
        <f>SUM(C35/D5*100)</f>
        <v>0.27731934457149593</v>
      </c>
      <c r="E35" s="34">
        <f>SUM(C35/C41*100)</f>
        <v>2.3827007317752518</v>
      </c>
      <c r="F35" s="35">
        <f>SUM(C35/C43*100)</f>
        <v>0.47737225353134172</v>
      </c>
    </row>
    <row r="36" spans="2:8">
      <c r="B36" s="11" t="s">
        <v>35</v>
      </c>
      <c r="C36" s="42">
        <v>1.79</v>
      </c>
      <c r="D36" s="34">
        <f>SUM(C36/D5*100)</f>
        <v>5.2752563951432282E-2</v>
      </c>
      <c r="E36" s="34">
        <f>SUM(C36/C41*100)</f>
        <v>0.45324487883928799</v>
      </c>
      <c r="F36" s="35">
        <f>SUM(C36/C43*100)</f>
        <v>9.0807261830085195E-2</v>
      </c>
    </row>
    <row r="37" spans="2:8">
      <c r="B37" s="11" t="s">
        <v>36</v>
      </c>
      <c r="C37" s="42">
        <v>75.91</v>
      </c>
      <c r="D37" s="34">
        <f>SUM(C37/D5*100)</f>
        <v>2.2371213014263822</v>
      </c>
      <c r="E37" s="34">
        <f>SUM(C37/C41*100)</f>
        <v>19.221127794799081</v>
      </c>
      <c r="F37" s="35">
        <f>SUM(C37/C43*100)</f>
        <v>3.8509381259898139</v>
      </c>
    </row>
    <row r="38" spans="2:8">
      <c r="B38" s="14" t="s">
        <v>37</v>
      </c>
      <c r="C38" s="43">
        <v>3.13</v>
      </c>
      <c r="D38" s="34">
        <f>SUM(C38/D5*100)</f>
        <v>9.2243310149711183E-2</v>
      </c>
      <c r="E38" s="34">
        <f>SUM(C38/C41*100)</f>
        <v>0.79254551439495624</v>
      </c>
      <c r="F38" s="35">
        <f>SUM(C38/C43*100)</f>
        <v>0.15878588241797018</v>
      </c>
    </row>
    <row r="39" spans="2:8">
      <c r="B39" s="14" t="s">
        <v>42</v>
      </c>
      <c r="C39" s="43">
        <v>38.200000000000003</v>
      </c>
      <c r="D39" s="34">
        <f>SUM(C39/D5*100)</f>
        <v>1.1257809737121303</v>
      </c>
      <c r="E39" s="34">
        <f>SUM(C39/C41*100)</f>
        <v>9.672600207631735</v>
      </c>
      <c r="F39" s="35">
        <f>SUM(C39/C43*100)</f>
        <v>1.9378979898934383</v>
      </c>
    </row>
    <row r="40" spans="2:8" ht="15.75" thickBot="1">
      <c r="B40" s="14" t="s">
        <v>43</v>
      </c>
      <c r="C40" s="42">
        <v>34.340000000000003</v>
      </c>
      <c r="D40" s="34">
        <f>SUM(C40/D5*100)</f>
        <v>1.0120240480961926</v>
      </c>
      <c r="E40" s="34">
        <f>SUM(C40/C41*100)</f>
        <v>8.6952118096877946</v>
      </c>
      <c r="F40" s="35">
        <f>SUM(C40/C43*100)</f>
        <v>1.7420789783492323</v>
      </c>
    </row>
    <row r="41" spans="2:8" ht="16.5" thickTop="1" thickBot="1">
      <c r="B41" s="19" t="s">
        <v>38</v>
      </c>
      <c r="C41" s="36">
        <f>SUM(C32:C40)</f>
        <v>394.92999999999995</v>
      </c>
      <c r="D41" s="20">
        <f>SUM(C41/D5*100)</f>
        <v>11.638865967228575</v>
      </c>
      <c r="E41" s="20">
        <f>SUM(E32:E40)</f>
        <v>100.00000000000001</v>
      </c>
      <c r="F41" s="35">
        <f>SUM(C41/C43*100)</f>
        <v>20.034922857293598</v>
      </c>
      <c r="H41" s="22"/>
    </row>
    <row r="42" spans="2:8" ht="16.5" thickTop="1" thickBot="1">
      <c r="B42" s="19"/>
      <c r="C42" s="36"/>
      <c r="D42" s="20"/>
      <c r="E42" s="20"/>
      <c r="F42" s="37"/>
    </row>
    <row r="43" spans="2:8" ht="17.25" thickTop="1" thickBot="1">
      <c r="B43" s="46" t="s">
        <v>39</v>
      </c>
      <c r="C43" s="36">
        <f>SUM(C28+C41)</f>
        <v>1971.2079892347974</v>
      </c>
      <c r="D43" s="20">
        <f>SUM(D28+D41)</f>
        <v>58.0928913484262</v>
      </c>
      <c r="E43" s="20"/>
      <c r="F43" s="37">
        <f>SUM(F28+F41)</f>
        <v>100</v>
      </c>
    </row>
    <row r="44" spans="2:8" ht="15.75" thickTop="1">
      <c r="E44" s="1"/>
    </row>
    <row r="45" spans="2:8">
      <c r="B45" s="5"/>
    </row>
    <row r="47" spans="2:8" ht="26.25" customHeight="1"/>
    <row r="53" spans="3:5">
      <c r="C53" s="23"/>
      <c r="E53" s="22"/>
    </row>
    <row r="54" spans="3:5">
      <c r="C54" s="23"/>
      <c r="E54" s="22"/>
    </row>
    <row r="55" spans="3:5">
      <c r="C55" s="23"/>
      <c r="E55" s="22"/>
    </row>
    <row r="56" spans="3:5">
      <c r="C56" s="23"/>
      <c r="E56" s="22"/>
    </row>
    <row r="57" spans="3:5">
      <c r="C57" s="23"/>
      <c r="E57" s="22"/>
    </row>
    <row r="58" spans="3:5">
      <c r="C58" s="23"/>
      <c r="E58" s="22"/>
    </row>
    <row r="59" spans="3:5">
      <c r="C59" s="23"/>
      <c r="E59" s="22"/>
    </row>
    <row r="60" spans="3:5">
      <c r="C60" s="23"/>
      <c r="E60" s="22"/>
    </row>
    <row r="61" spans="3:5">
      <c r="C61" s="23"/>
      <c r="E61" s="22"/>
    </row>
    <row r="62" spans="3:5">
      <c r="C62" s="23"/>
      <c r="E62" s="22"/>
    </row>
  </sheetData>
  <phoneticPr fontId="5" type="noConversion"/>
  <pageMargins left="0.7" right="0.7" top="0.75" bottom="0.75" header="0.3" footer="0.3"/>
  <pageSetup scale="7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mersija.purisic</cp:lastModifiedBy>
  <cp:lastPrinted>2014-10-24T08:10:11Z</cp:lastPrinted>
  <dcterms:created xsi:type="dcterms:W3CDTF">2012-05-17T12:50:28Z</dcterms:created>
  <dcterms:modified xsi:type="dcterms:W3CDTF">2014-11-28T09:38:37Z</dcterms:modified>
</cp:coreProperties>
</file>